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521" windowWidth="9570" windowHeight="12900" activeTab="0"/>
  </bookViews>
  <sheets>
    <sheet name="Přehled RMK a závazků" sheetId="1" r:id="rId1"/>
  </sheets>
  <definedNames>
    <definedName name="_xlnm.Print_Titles" localSheetId="0">'Přehled RMK a závazků'!$3:$6</definedName>
    <definedName name="_xlnm.Print_Area" localSheetId="0">'Přehled RMK a závazků'!$A$1:$N$172</definedName>
    <definedName name="Z_823FBF4D_F534_4D2F_BA65_6798D330A384_.wvu.Cols" localSheetId="0" hidden="1">'Přehled RMK a závazků'!$B:$C</definedName>
    <definedName name="Z_823FBF4D_F534_4D2F_BA65_6798D330A384_.wvu.FilterData" localSheetId="0" hidden="1">'Přehled RMK a závazků'!$A$130:$Y$158</definedName>
    <definedName name="Z_823FBF4D_F534_4D2F_BA65_6798D330A384_.wvu.PrintArea" localSheetId="0" hidden="1">'Přehled RMK a závazků'!$A$1:$N$172</definedName>
    <definedName name="Z_823FBF4D_F534_4D2F_BA65_6798D330A384_.wvu.PrintTitles" localSheetId="0" hidden="1">'Přehled RMK a závazků'!$3:$6</definedName>
    <definedName name="Z_823FBF4D_F534_4D2F_BA65_6798D330A384_.wvu.Rows" localSheetId="0" hidden="1">'Přehled RMK a závazků'!$31:$31</definedName>
    <definedName name="Z_891ECA22_A5C6_47DB_BD95_B0BDF265796A_.wvu.FilterData" localSheetId="0" hidden="1">'Přehled RMK a závazků'!$A$130:$Y$158</definedName>
    <definedName name="Z_891ECA22_A5C6_47DB_BD95_B0BDF265796A_.wvu.PrintArea" localSheetId="0" hidden="1">'Přehled RMK a závazků'!$A:$N</definedName>
    <definedName name="Z_891ECA22_A5C6_47DB_BD95_B0BDF265796A_.wvu.PrintTitles" localSheetId="0" hidden="1">'Přehled RMK a závazků'!$A:$A,'Přehled RMK a závazků'!$3:$6</definedName>
    <definedName name="Z_891ECA22_A5C6_47DB_BD95_B0BDF265796A_.wvu.Rows" localSheetId="0" hidden="1">'Přehled RMK a závazků'!$31:$31</definedName>
    <definedName name="Z_EBE613F2_32CB_4E3D_B0BB_2E9DFB67D43D_.wvu.Cols" localSheetId="0" hidden="1">'Přehled RMK a závazků'!#REF!,'Přehled RMK a závazků'!#REF!</definedName>
    <definedName name="Z_EBE613F2_32CB_4E3D_B0BB_2E9DFB67D43D_.wvu.PrintArea" localSheetId="0" hidden="1">'Přehled RMK a závazků'!$A$3:$N$172</definedName>
    <definedName name="Z_EBE613F2_32CB_4E3D_B0BB_2E9DFB67D43D_.wvu.PrintTitles" localSheetId="0" hidden="1">'Přehled RMK a závazků'!$3:$5</definedName>
  </definedNames>
  <calcPr fullCalcOnLoad="1"/>
</workbook>
</file>

<file path=xl/sharedStrings.xml><?xml version="1.0" encoding="utf-8"?>
<sst xmlns="http://schemas.openxmlformats.org/spreadsheetml/2006/main" count="320" uniqueCount="193">
  <si>
    <t>Rekonstrukce operačního sálu očního oddělení (Slezská nemocnice v Opavě, příspěvková organizace)</t>
  </si>
  <si>
    <t>Rekonstrukce ústředního vytápění v blocích A, B, C, D a E (Nemocnice ve Frýdku-Místku, příspěvková organizace)</t>
  </si>
  <si>
    <t>Rekonstrukce objektu pro výjezdovou skupinu (Územní středisko záchranné služby Moravskoslezského kraje, příspěvková organizace, Ostrava)</t>
  </si>
  <si>
    <t>Oprava kabelových rozvodů - výměna roštů (Nemocnice s poliklinikou Karviná-Ráj, příspěvková organizace)</t>
  </si>
  <si>
    <t>Rekonstrukce výtahů - pracoviště Orlová (Nemocnice s poliklinikou Karviná-Ráj, příspěvková organizace)</t>
  </si>
  <si>
    <t>Rekonstrukce ARO (Nemocnice Třinec, příspěvková organizace)</t>
  </si>
  <si>
    <t>Optimalizace logistiky ve zdravotnických zařízeních Moravskoslezského kraje</t>
  </si>
  <si>
    <t>Rekonstrukce budovy krajského úřadu - Parkoviště u budov krajského úřadu</t>
  </si>
  <si>
    <t>Rekonstrukce mostů 480-001 a 480-002 včetně ramp, Kopřivnice (Správa silnic Moravskoslezského kraje, příspěvková organizace, Ostrava)</t>
  </si>
  <si>
    <t>Letiště Leoše Janáčka Ostrava, bezpečnostní centrum - l. etapa</t>
  </si>
  <si>
    <t>Zámek Bruntál - oprava fasád a střech v nádvoří zámku (Muzeum v Bruntále, příspěvková organizace)</t>
  </si>
  <si>
    <t>Dopravní prostředky</t>
  </si>
  <si>
    <t>CELKEM</t>
  </si>
  <si>
    <t>Nákup pozemků v areálu Letiště Ostrava, a.s.</t>
  </si>
  <si>
    <t>ROZPOČET</t>
  </si>
  <si>
    <t>SKUTEČNOST</t>
  </si>
  <si>
    <t>% PLNĚNÍ</t>
  </si>
  <si>
    <t>ORJ</t>
  </si>
  <si>
    <t>Zřízení nového výjezdového stanoviště  - Vrbno pod Pradědem (Územní středisko záchranné služby Moravskoslezského kraje, příspěvková organizace)</t>
  </si>
  <si>
    <t>Rekonstrukce stravovacího zařízení (Sdružené zdravotnické zařízení Krnov, příspěvková organizace)</t>
  </si>
  <si>
    <t>Vybavení Iktového centra (Sdružené zdravotnické zařízení Krnov, příspěvková organizace)</t>
  </si>
  <si>
    <t>Vybavení Iktového centra (Nemocnice Třinec, příspěvková organizace)</t>
  </si>
  <si>
    <t>VÝDAJE NA AKCI CELKEM</t>
  </si>
  <si>
    <t>VÝDAJE V PŘEDCHOZÍCH LETECH</t>
  </si>
  <si>
    <t xml:space="preserve">Vypořádání pozemků pod stavbami silnic II. a III.třídy </t>
  </si>
  <si>
    <t>Těšínské divadlo - Malá scéna (Těšínské divadlo Český Těšín, příspěvková organizace)</t>
  </si>
  <si>
    <t>ORG</t>
  </si>
  <si>
    <t>Název akce</t>
  </si>
  <si>
    <t>Poznámka</t>
  </si>
  <si>
    <t>Protihluková opatření na silnicích II. a III. tříd (Správa silnic Moravskoslezského kraje, příspěvková organizace)</t>
  </si>
  <si>
    <t>Rekonstrukce domova pro seniory na ul. Rooseveltově (Domov Bílá Opava, příspěvková organizace)</t>
  </si>
  <si>
    <t>Výpočetní technika</t>
  </si>
  <si>
    <t>Nákup dlouhodobého nehmotného majetku</t>
  </si>
  <si>
    <t>Programové vybavení</t>
  </si>
  <si>
    <t>Budovy, haly a stavby</t>
  </si>
  <si>
    <t>Stroje, přístroje a zařízení</t>
  </si>
  <si>
    <t xml:space="preserve">Technické zhodnocení budovy. </t>
  </si>
  <si>
    <t>Pořízení osobních vozidel.</t>
  </si>
  <si>
    <t>Žaluzie (Nemocnice s poliklinikou Havířov, příspěvková organizace)</t>
  </si>
  <si>
    <t>Integrované bezpečnostní centrum Moravskoslezského kraje - dovybavení</t>
  </si>
  <si>
    <t>Přístavba Domu umění – Galerie 21. století (Galerie výtvarného umění v Ostravě, příspěvková organizace, Ostrava)</t>
  </si>
  <si>
    <t>Okružní křižovatka Třanovice (Správa silnic Moravskoslezského kraje,  příspěvková organizace, Ostrava)</t>
  </si>
  <si>
    <t>Humanizace domova pro seniory  (Domov Duha, Nový Jičín, příspěvková organizace)</t>
  </si>
  <si>
    <t>Nákup bytové jednotky v Hlučíně (Fontána, příspěvková organizace, Hlučín)</t>
  </si>
  <si>
    <t>Humanizace zařízení  - 2. etapa pavilon B (Nový domov, příspěvková organizace, Karviná)</t>
  </si>
  <si>
    <t>Přístavba domova pro seniory - administrativní část (Domov U jezera, příspěvková organizace, Hlučín)</t>
  </si>
  <si>
    <t>2. etapa humanizace domova pro seniory (Domov Bílá Opava, příspěvková organizace, Opava)</t>
  </si>
  <si>
    <t>Přístavba a modernizace koncertního sálu (Janáčkova konzervatoř a Gymnázium v Ostravě, příspěvková organizace)</t>
  </si>
  <si>
    <t>Tělocvična Gymnázia Český Těšín (Gymnázium, Český Těšín, příspěvková organizace)</t>
  </si>
  <si>
    <t>ODVĚTVÍ DOPRAVY CELKEM</t>
  </si>
  <si>
    <t>ODVĚTVÍ KRIZOVÉ CELKEM</t>
  </si>
  <si>
    <t>ODVĚTVÍ KULTURY CELKEM</t>
  </si>
  <si>
    <t>ODVĚTVÍ SOCIÁLNÍCH VĚCÍ CELKEM</t>
  </si>
  <si>
    <t>ODVĚTVÍ ŠKOLSTVÍ CELKEM</t>
  </si>
  <si>
    <t>ODVĚTVÍ ZDRAVOTNICTVÍ CELKEM</t>
  </si>
  <si>
    <t>VLASTNÍ SPRÁVNÍ ČINNOST KRAJE A ČINNOST ZASTUPITELSTVA KRAJE CELKEM</t>
  </si>
  <si>
    <t xml:space="preserve"> - </t>
  </si>
  <si>
    <t>2014</t>
  </si>
  <si>
    <t>2015</t>
  </si>
  <si>
    <t xml:space="preserve">PLÁN. VÝDAJE V LETECH </t>
  </si>
  <si>
    <t>Výměna střešní krytiny a hromosvodů (Dětský domov a Školní jídelna, Čeladná 87, příspěvková organizace)</t>
  </si>
  <si>
    <t>Pojízdný skiaskopický RTG přístroj s C-ramenem (Sdružené zdravotnické zařízení Krnov, příspěvková organizace)</t>
  </si>
  <si>
    <t>Přesun LDN do monobloku nemocnice v Orlové (Nemocnice s poliklinikou Karviná-Ráj, příspěvková organizace)</t>
  </si>
  <si>
    <t>Nemocnice s poliklinikou v Novém Jičíně - reinvestiční část nájemného a opravy</t>
  </si>
  <si>
    <t xml:space="preserve">Jedná se o opakující se akci. Objem ročního rozpočtu je stanoven v závislosti na možnosti rozpočtu daného roku. </t>
  </si>
  <si>
    <t>Domov Hortenzie, Frenštát pod Radhoštěm - rekonstrukce a modernizace (Domov Hortenzie, příspěvková organizace)</t>
  </si>
  <si>
    <t>2016</t>
  </si>
  <si>
    <t>po r. 2016</t>
  </si>
  <si>
    <t>2004-2011</t>
  </si>
  <si>
    <t>2012</t>
  </si>
  <si>
    <t>Realizace energetických úspor metodou EPC ve vybraných objektech Moravskoslezského kraje</t>
  </si>
  <si>
    <t>Výměna plynových kotlů (Domov U jezera, příspěvková organizace, Hlučín)</t>
  </si>
  <si>
    <t>Pořízení konvektomatu do stravovacího provozu (Domov Pohoda, příspěvková organizace, Bruntál)</t>
  </si>
  <si>
    <t>Půdní vestavba v objektu bydlení č.p.786 ve Vítkově (Zámek Dolní Životice, příspěvková organizace)</t>
  </si>
  <si>
    <t>Sanace střech (Náš svět, příspěvková organizace, Pržno)</t>
  </si>
  <si>
    <t>Humanizace zařízení - 1. a 2. etapa pavilonu A (Nový domov, příspěvková organizace, Karviná)</t>
  </si>
  <si>
    <t>Změna způsobu vytápění (Dětský domov a Školní jídelna, Čeladná 87, příspěvková organizace)</t>
  </si>
  <si>
    <t>Rekonstrukce zdravotechniky (Gymnázium, Ostrava-Hrabůvka, příspěvková organizace)</t>
  </si>
  <si>
    <t>Výměna elektroinstalace (Gymnázium, Třinec, příspěvková organizace)</t>
  </si>
  <si>
    <t>Oprava střešní krytiny, okapového systému a fasády (Gymnázium, Karviná, příspěvková organizace)</t>
  </si>
  <si>
    <t>Rekonstrukce elektroinstalace objektů školy (Masarykova střední škola zemědělská a Vyšší odborná škola, Opava, příspěvková organizace)</t>
  </si>
  <si>
    <t>Zateplení stropu tělocvičny (Obchodní akademie, Český Těšín, Sokola Tůmy 12, příspěvková organizace)</t>
  </si>
  <si>
    <t>Výměna oken 2. část (Odborné učiliště a Praktická škola, Nový Jičín, příspěvková organizace)</t>
  </si>
  <si>
    <t>Hotel Hvězda - rekonstrukce kuchyně praktické výuky (Střední odborná škola, Bruntál, příspěvková organizace)</t>
  </si>
  <si>
    <t>Výměna výplní otvorů, zateplení střechy a obvodového pláště (Střední škola, Základní škola a Mateřská škola, Frýdek-Místek, příspěvková organizace)</t>
  </si>
  <si>
    <t>Úprava předávací stanice tepla (Střední škola gastronomie, oděvnictví a služeb, Frýdek-Místek, příspěvková organizace)</t>
  </si>
  <si>
    <t>Rekonstrukce sociálního zařízení na bezbariérové v souvislosti se sloučením (Střední škola a Základní škola, Havířov-Šumbark, příspěvková organizace)</t>
  </si>
  <si>
    <t>Oprava plochých střech budovy ZUŠ (Základní umělecká škola Leoše Janáčka, Havířov, příspěvková organizace)</t>
  </si>
  <si>
    <t>Oprava vodoinstalace v budově na ul. Žižkova (Základní umělecká škola, Bohumín - Nový Bohumín, Žižkova 620, příspěvková organizace)</t>
  </si>
  <si>
    <t>Oprava havarijního stavu kanalizace (Základní škola a Praktická škola, Opava, Slezského odboje 5, příspěvková organizace)</t>
  </si>
  <si>
    <t>Oprava atik - statické zajištění (Základní škola, Ostrava-Zábřeh, Kpt. Vajdy 1a, příspěvková organizace)</t>
  </si>
  <si>
    <t>Vybudování kotelny (Základní škola, Vítkov, nám. J. Zajíce č. 1, příspěvková organizace)</t>
  </si>
  <si>
    <t>Vybudování fyzikálně-chemické laboratoře v budově 1. máje (Střední zdravotnická škola a Vyšší odborná škola zdravotnická, Ostrava, příspěvková organizace)</t>
  </si>
  <si>
    <t>Výměna výplní otvorů, nátěr fasády (Základní škola, Kopřivnice, Štramberská 189, příspěvková organizace)</t>
  </si>
  <si>
    <t>Vybudování plynové kotelny (Základní škola, Kopřivnice, Štramberská 189, příspěvková organizace)</t>
  </si>
  <si>
    <t>Vestavba plynové kotelny (Základní škola a Mateřská škola Motýlek, Kopřivnice, Smetanova 1122, příspěvková organizace)</t>
  </si>
  <si>
    <t>Sanace vlhkosti Domu umění, Jurečkova 9, Ostrava (Galerie výtvarného umění v Ostravě, příspěvková organizace)</t>
  </si>
  <si>
    <t>Sanace suterénního zdiva a oprava fasády (Odborné učiliště a Praktická škola, Nový Jičín, příspěvková organizace)</t>
  </si>
  <si>
    <t>Výměna výplní otvorů a oprava fasády (Základní škola a Praktická škola, Opava, Slezského odboje 5, příspěvková organizace)</t>
  </si>
  <si>
    <t>Výměna otvorových výplní – 1. etapa, zastřešení a rekonstrukce hlavního vstupního schodiště (Základní škola, Dětský domov, Školní družina a Školní jídelna, Vrbno p. Pradědem, nám. Sv. Michala 17, příspěvková organizace)</t>
  </si>
  <si>
    <t>Rekonstrukce podhledů a umělého osvětlení v tělocvičně (Gymnázium, Rýmařov, příspěvková organizace)</t>
  </si>
  <si>
    <t>Zateplení budovy mateřské školy U Školky 1621 (Mateřská škola logopedická, Ostrava-Poruba, U Školky 1621, příspěvková organizace)</t>
  </si>
  <si>
    <t>Rekonstrukce střechy budovy č. p. 2849 (Mateřská škola Klíček, Karviná-Hranice, Einsteinova 2849, příspěvková organizace)</t>
  </si>
  <si>
    <t>Výměna oken a stavební práce v budově na ul. Polská 1542/8 (Střední škola služeb a podnikání, Ostrava-Poruba, příspěvková organizace)</t>
  </si>
  <si>
    <t xml:space="preserve">Výměna otvorových výplní vstupních částí  budovy (Matiční gymnázium, Ostrava, příspěvková organizace) </t>
  </si>
  <si>
    <t>Zateplení fasády budovy MŠ (Mateřská škola logopedická, Ostrava-Poruba, Na Robinsonce 1646, příspěvková organizace)</t>
  </si>
  <si>
    <t>Výměna oken na zadní straně budovy Wichterlova gymnázia (Wichterlovo gymnázium, Ostrava-Poruba, příspěvková organizace)</t>
  </si>
  <si>
    <t>Vzduchtechnika - výdejna stravy (Gymnázium Josefa Kainara, Hlučín,  příspěvková organizace)</t>
  </si>
  <si>
    <t>Rekonstrukce elektroinstalace a osvětlení - III.etapa (Střední průmyslová škola stavební, Ostrava, příspěvková organizace)</t>
  </si>
  <si>
    <t>Výměna oken a zateplení obvodového pláště (Mateřská škola Eliška, Opava, E. Krásnohorské 8, příspěvková organizace)</t>
  </si>
  <si>
    <t>Výměna střešních oken (Střední škola, Základní škola a Mateřská škola, Třinec, Jablunkovská 241, příspěvková organizace)</t>
  </si>
  <si>
    <t>Výměna vstupních dveří (Obchodní akademie, Ostrava-Poruba, příspěvková organizace)</t>
  </si>
  <si>
    <t>Výměna části oken (Základní umělecká škola Leoše Janáčka, Frýdlant nad Ostravicí, příspěvková organizace)</t>
  </si>
  <si>
    <t xml:space="preserve">Rekonstrukce výměníkové stanice objektu Nádražní 10 (Střední odborná škola dopravy a cestovního ruchu, Krnov, příspěvková organizace) </t>
  </si>
  <si>
    <t>Rekonstrukce výměníkové stanice (Střední škola elektrostavební a dřevozpracující, Frýdek-Místek, příspěvková organizace)</t>
  </si>
  <si>
    <t>Provedení hydroizolace budovy dílen Hlubinská 28 (Střední škola elektrotechnická, Ostrava, Na Jízdárně 30, příspěvková organizace)</t>
  </si>
  <si>
    <t>Rekonstrukce spojovací chodby objektu Vydmuchov 1835 (Střední škola, Základní škola a Mateřská škola, Karviná, příspěvková organizace)</t>
  </si>
  <si>
    <t>Rekonstrukce čistírny odpadních vod (Střední škola, Vítkov-Podhradí, příspěvková organizace)</t>
  </si>
  <si>
    <t>Zhotovení zádveří a výměna části oken (Gymnázium, Havířov-Podlesí, příspěvková organizace)</t>
  </si>
  <si>
    <t xml:space="preserve">Rekonstrukce střechy sportovní haly (Sportovní gymnázium Dany a Emila Zátopkových, Ostrava, příspěvková organizace)    </t>
  </si>
  <si>
    <t>Výměna výplní otvorů v tělocvičnách školy (Gymnázium, Ostrava-Hrabůvka, příspěvková organizace)</t>
  </si>
  <si>
    <t>Rekonstrukce střechy spojovacího koridoru (Střední zdravotnická škola a Vyšší odborná škola zdravotnická, Ostrava, příspěvková organizace)</t>
  </si>
  <si>
    <t>Rekonstrukce elektroinstalace - I. Etapa (Střední škola, Havířov-Prostřední Suchá, příspěvková organizace)</t>
  </si>
  <si>
    <t>Sanace suterénního zdiva budovy (Základní škola, Ostrava-Slezská Ostrava, Těšínská 98, příspěvková organizace)</t>
  </si>
  <si>
    <t>Nákup osobního automobilu (Dětský domov a Školní jídelna, Radkov-Dubová 141, příspěvková organizace)</t>
  </si>
  <si>
    <t>Rekonstrukce rozvodny vysokého napětí Karviná (Nemocnice s poliklinikou Karviná-Ráj, příspěvková organizace)</t>
  </si>
  <si>
    <t>Rekonstrukce výtahů (Nemocnice s poliklinikou Havířov, příspěvková organizace)</t>
  </si>
  <si>
    <t>Úpravy rozvodů mediplynů  Karviná (Nemocnice s poliklinikou Karviná-Ráj, příspěvková organizace)</t>
  </si>
  <si>
    <t>Nákup ideální 1/2 budovy včetně pozemku ve Frýdku-Místku (Nemocnice ve Frýdku-Místku, příspěvková organizace)</t>
  </si>
  <si>
    <t>Elektronická preskripce ve zdravotnických zařízeních (příspěvkové organizace v odvětví zdravotnictví)</t>
  </si>
  <si>
    <t>Sanace zdiva budovy patologie (Nemocnice s poliklinikou Havířov, příspěvková organizace)</t>
  </si>
  <si>
    <t xml:space="preserve">Rozdíl do výše celkových výdajů na akci bude dokryt z vlastních zdrojů příspěvkové organizace. </t>
  </si>
  <si>
    <t>Usnesením rady kraje č. 8/517 ze dne 12.2.2013  došlo z důvodu souběhu stavebních prací k navýšení finančních prostředků o 1 mil. Kč na restarování nástěnných maleb, které bylo původně naplánováno na r. 2014</t>
  </si>
  <si>
    <t xml:space="preserve">Projektovou dokumentaci zajistila a uhradila příspěvková organizace ve výši 180 tis. Kč. </t>
  </si>
  <si>
    <t xml:space="preserve">Akce byla v roce 2012 spolufinancována ze státního rozpočtu ve výši 22.113 tis. Kč. Z důvodu zajištění financování vybavení byl usnesením rady kraje č. 9/547 ze dne 26.2.2013 nařízen příspěvkové organizaci odvod finančních prostředků ve výši 1.180 tis. Kč do rozpočtu kraje. </t>
  </si>
  <si>
    <t>Financování akce je schváleno usnesením zastupitelstva kraje č. 23/1964 ze dne 29.2.2012 na období let 2013-2023. Veřejná zakázka na dodavatele byla v roce 2012 uhrazena z odvětví finance a správa majetku.</t>
  </si>
  <si>
    <t>Výměna otvorových výplní - 2.etapa (Střední průmyslová škola, Bruntál, příspěvková organizace)</t>
  </si>
  <si>
    <t>Výměna oken části objektu školy - II. část (Gymnázium a Střední odborná škola, Nový Jičín, příspěvková organizace)</t>
  </si>
  <si>
    <t>Výměna oken a vstupních dveří; příprava prostor pro odloučené pracoviště PPP (Střední průmyslová škola, Obchodní akademie a Jazyková škola s právem státní jazykové zkoušky, Frýdek-Místek, příspěvková organizace)</t>
  </si>
  <si>
    <t>Stavební práce a vzduchotechnika v budované odborné učebně Gastrocentrum (Hotelová škola, Frenštát pod Radhoštěm, příspěvková organizace)</t>
  </si>
  <si>
    <t>Rozdíl do výše celkových výdajů na akci bude dokryt z vlastních zdrojů příspěvkové organizace.</t>
  </si>
  <si>
    <t>Obnova kancelářské techniky, výměna klimatizačních zařízení.</t>
  </si>
  <si>
    <t xml:space="preserve">Nákup HW vybavení - servery, aktivní prvky, rozšíření diskových kapacit, obměna diskových polí.  </t>
  </si>
  <si>
    <t xml:space="preserve">Pořízení mapových podkladů od Českého úřadu zeměměřického a katastrálního, analýza rizik informačních systémů, postupy zabezpečení informačních systémů. </t>
  </si>
  <si>
    <t>Nákup licencí a SW vybavení - GINIS, Operations Manager, řízení přístupů k síti NAT.</t>
  </si>
  <si>
    <t>Souvislé opravy silnic II. a III. tříd (Správa silnic Moravskoslezského kraje, příspěvková organizace)</t>
  </si>
  <si>
    <t>Rekonstrukce rozvodů elektroinstalace (Hotelová škola, Frenštát pod Radhoštěm, příspěvková organizace)</t>
  </si>
  <si>
    <t>Vybudování pavilonu interních oborů (Slezská nemocnice v Opavě, příspěvková organizace)</t>
  </si>
  <si>
    <t>Rekonstrukce a modernizace pracoviště interního oddělení - HDS (Nemocnice s poliklinikou Karviná-Ráj, příspěvková organizace)</t>
  </si>
  <si>
    <t>Rekonstrukce objektu Domov Vítkov - zpracování PD (Domov Vítkov, příspěvková organizace, Vítkov)</t>
  </si>
  <si>
    <t>Přehled akcí reprodukce majetku kraje včetně ISPROFIN v roce 2013 (v tis. Kč)</t>
  </si>
  <si>
    <t>ODVĚTVÍ CESTOVNÍHO RUCHU CELKEM</t>
  </si>
  <si>
    <t>SingleTrails Bílá</t>
  </si>
  <si>
    <t>Opravy majetku realizované z pojistných náhrad v odvětví dopravy</t>
  </si>
  <si>
    <t>Opravy majetku realizované z pojistných náhrad v odvětví krizovém</t>
  </si>
  <si>
    <t>ODVĚTVÍ FINANCE A SPRÁVA MAJETKU CELKEM</t>
  </si>
  <si>
    <t>Nákup osobního automobilu (Muzeum Těšínska, příspěvková organizace, Český Těšín)</t>
  </si>
  <si>
    <t>Opravy majetku realizované z pojistných náhrad v odvětví sociálních věcí</t>
  </si>
  <si>
    <t>Nákup bytu pro chráněné bydlení na ulici Lepařova v Opavě (Marianum Opava, příspěvková organizace, Opava)</t>
  </si>
  <si>
    <t>Rekonstrukce sociálních zařízení (Gymnázium, Český Těšín, příspěvková organizace)</t>
  </si>
  <si>
    <t>Rekonstrukce inženýrských sítí a souvisejících technických zařízení budov (Gymnázium, Ostrava-Hrabůvka, příspěvková organizace)</t>
  </si>
  <si>
    <t>Výstavba plotu (Střední průmyslová škola chemická akademika Heyrovského a Gymnázium, Ostrava, příspěvková organizace)</t>
  </si>
  <si>
    <t>Rekonstrukce komunikací sloužících k pohybu vozíčkářů (Střední škola prof. Zdeňka Matějčka, Ostrava-Poruba, 17. listopadu 1123, příspěvková organizace)</t>
  </si>
  <si>
    <t xml:space="preserve">Rekonstrukce střechy hlavní budovy OA (Obchodní akademie, Český Těšín, Sokola Tůmy 12, příspěvková organizace) </t>
  </si>
  <si>
    <t>Výměna rozvodů vody - I. část (Mendelova střední škola, Nový Jičín, příspěvková organizace)</t>
  </si>
  <si>
    <t>Rekonstrukce elektroinstalace budovy na ulici Sadová  (Základní umělecká škola Bohuslava Martinů, Havířov - Město, Na Schodech 1, příspěvková organizace)</t>
  </si>
  <si>
    <t>Výměna oken a balkónových dveří (Dětský domov a Školní jídelna, Nový Jičín, Revoluční 56, příspěvková organizace)</t>
  </si>
  <si>
    <t>Sanace ploché střechy objektu (Základní škola a Mateřská škola Motýlek, Kopřivnice, Smetanova 1122, příspěvková organizace)</t>
  </si>
  <si>
    <t>Výdaje spojené s optimalizací škol - PO v odvětví školství</t>
  </si>
  <si>
    <t>Pořízení mobilní schodišťové plošiny (Obchodní akademie, Český Těšín, Sokola Tůmy 12, příspěvková organizace)</t>
  </si>
  <si>
    <t>Vybudování farmaceutických laboratoří (Střední zdravotnická škola a Vyšší odborná škola zdravotnická, Ostrava, příspěvková organizace)</t>
  </si>
  <si>
    <t>Úhrada autorského a technického dozoru, akce úprava prostor pro pracoviště pedagogicko-psychologické poradny (Střední průmyslová škola, Obchodní akademie a Jazyková škola s právem státní jazykové zkoušky, Frýdek-Místek, příspěvková organizace)</t>
  </si>
  <si>
    <t>Výměna střešní krytiny a zateplení střechy (Mateřská škola Eliška, Opava, E. Krásnohorské 8, příspěvková organizace)</t>
  </si>
  <si>
    <t>Oprava střechy tělocvičny (Základní škola, Opava, Havlíčkova 1, příspěvková organizace)</t>
  </si>
  <si>
    <t>Oprava havárie střechy VOŠ na ul. Praskova (Střední škola hotelnictví a služeb a Vyšší odborná škola, Opava, příspěvková organizace)</t>
  </si>
  <si>
    <t>Výměna elektroinstalace v 2. nadzemním podlaží a instalace snížených podhledů (Základní umělecká škola, Klimkovice, Lidická 5, příspěvková organizace)</t>
  </si>
  <si>
    <t>Oprava střechy - pavilon A (Základní škola, Ostrava-Poruba, Čkalovova 942, příspěvková organizace)</t>
  </si>
  <si>
    <t>Rekonstrukce a oprava příjezdové cesty a chodníků sloužících k pohybu vozíčkářů (Základní škola, Ostrava-Zábřeh, Kpt. Vajdy 1a, příspěvková organizace)</t>
  </si>
  <si>
    <t>Odstranění havarijního stavu dešťové kanalizace - I. etapa (Střední škola, Havířov-Šumbark, Sýkorova 1/613, příspěvková organizace)</t>
  </si>
  <si>
    <t>Výměna otvorových výplní na dětském domově - 2. etapa (Základní škola, Dětský domov, Školní družina a Školní jídelna, Vrbno p. Pradědem, nám. Sv. Michala 17, příspěvková organizace)</t>
  </si>
  <si>
    <t xml:space="preserve">Uzavřením smlouvy o dílo s vítězem výběrového řízení vznikla úspora ve výši 20 mil. Kč, která byla následně usneseními rady kraje č. 11/774 a 8/517 převedena na akce v odvětví kultury. </t>
  </si>
  <si>
    <t xml:space="preserve">Na základě uzavřené smlouvy o nájmu podniku vznikl kraji závazek reinvestovat část nájemného zpět do pořízení movitého majetku a do pronajatého nemovitého majetku. Jedná o závazek od roku 2013 do roku 2032. </t>
  </si>
  <si>
    <t xml:space="preserve">Odstranění havarijního stavu rozvodů vody (Nemocnice ve Frýdku-Místku, příspěvková organizace) </t>
  </si>
  <si>
    <t>Odstranění havárie kanalizace (Odborný léčebný ústav Metylovice - Moravskoslezské sanatorium, příspěvková organizace)</t>
  </si>
  <si>
    <t>Mezinárodní sochařské sympózium - zajištění materiálu k tvorbě skulptur (Nemocnice s poliklinikou Havířov, příspěvková organizace)</t>
  </si>
  <si>
    <t>Úhrada nákladů spojených s úpravami prostor v areálu Krnovská 9 (Střední odborná škola, Bruntál, příspěvková organizace)</t>
  </si>
  <si>
    <t>Oprava terasy nad hlavním vstupem (Gymnázium, Třinec, příspěvková organizace)</t>
  </si>
  <si>
    <t>Pavilon chirurgických oborů včetně projektové dokumentace (Nemocnice ve Frýdku-Místku, příspěvková organizace, Frýdek - Místek)</t>
  </si>
  <si>
    <t>Usnesením rady kraje č. 23/1615 ze dne 20. 8. 2013 doporučilo zastupitelstvu kraje rozhodnout dofinancovat akci  ve výši 10 mil. Kč</t>
  </si>
  <si>
    <t xml:space="preserve">Akce je spolufinancována z evropských zdrojů. V reprodukci majetku jsou evidováné neuznatelné náklady. </t>
  </si>
  <si>
    <t>Příloha č. 4  k materiálu č. 5</t>
  </si>
  <si>
    <t>Počet stran přílohy: 5</t>
  </si>
  <si>
    <t>x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</si>
</sst>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000"/>
    <numFmt numFmtId="170" formatCode="000\ 00"/>
  </numFmts>
  <fonts count="35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12"/>
      <name val="Times New Roman"/>
      <family val="0"/>
    </font>
    <font>
      <b/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0"/>
    </font>
    <font>
      <sz val="8"/>
      <color indexed="10"/>
      <name val="Tahoma"/>
      <family val="2"/>
    </font>
    <font>
      <sz val="9"/>
      <color indexed="10"/>
      <name val="Tahoma"/>
      <family val="2"/>
    </font>
    <font>
      <b/>
      <sz val="8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98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vertical="center"/>
    </xf>
    <xf numFmtId="3" fontId="5" fillId="17" borderId="18" xfId="0" applyNumberFormat="1" applyFont="1" applyFill="1" applyBorder="1" applyAlignment="1">
      <alignment vertical="center"/>
    </xf>
    <xf numFmtId="3" fontId="5" fillId="17" borderId="19" xfId="0" applyNumberFormat="1" applyFont="1" applyFill="1" applyBorder="1" applyAlignment="1">
      <alignment vertical="center"/>
    </xf>
    <xf numFmtId="3" fontId="5" fillId="17" borderId="2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justify" vertical="center" wrapText="1"/>
    </xf>
    <xf numFmtId="3" fontId="6" fillId="0" borderId="21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5" fillId="17" borderId="22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vertical="center" wrapText="1"/>
    </xf>
    <xf numFmtId="3" fontId="6" fillId="0" borderId="23" xfId="0" applyNumberFormat="1" applyFont="1" applyFill="1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3" fontId="5" fillId="17" borderId="2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 wrapText="1"/>
    </xf>
    <xf numFmtId="3" fontId="6" fillId="17" borderId="13" xfId="0" applyNumberFormat="1" applyFont="1" applyFill="1" applyBorder="1" applyAlignment="1">
      <alignment vertical="center"/>
    </xf>
    <xf numFmtId="3" fontId="5" fillId="17" borderId="2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justify" vertical="center" wrapText="1"/>
    </xf>
    <xf numFmtId="3" fontId="5" fillId="17" borderId="2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justify" vertical="center" wrapText="1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5" fillId="17" borderId="32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horizontal="justify" vertical="center" wrapText="1"/>
    </xf>
    <xf numFmtId="3" fontId="5" fillId="17" borderId="33" xfId="0" applyNumberFormat="1" applyFont="1" applyFill="1" applyBorder="1" applyAlignment="1">
      <alignment vertical="center"/>
    </xf>
    <xf numFmtId="0" fontId="6" fillId="0" borderId="11" xfId="48" applyFont="1" applyFill="1" applyBorder="1" applyAlignment="1" applyProtection="1">
      <alignment horizontal="justify" vertical="center" wrapText="1"/>
      <protection locked="0"/>
    </xf>
    <xf numFmtId="3" fontId="6" fillId="0" borderId="34" xfId="0" applyNumberFormat="1" applyFont="1" applyFill="1" applyBorder="1" applyAlignment="1">
      <alignment horizontal="right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justify" vertical="center" wrapText="1"/>
    </xf>
    <xf numFmtId="0" fontId="6" fillId="0" borderId="37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right" vertical="center"/>
    </xf>
    <xf numFmtId="0" fontId="32" fillId="0" borderId="36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vertical="center"/>
    </xf>
    <xf numFmtId="3" fontId="34" fillId="0" borderId="38" xfId="0" applyNumberFormat="1" applyFont="1" applyFill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38" xfId="0" applyFont="1" applyBorder="1" applyAlignment="1">
      <alignment vertical="center"/>
    </xf>
    <xf numFmtId="0" fontId="34" fillId="0" borderId="3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 wrapText="1"/>
    </xf>
    <xf numFmtId="0" fontId="34" fillId="0" borderId="39" xfId="0" applyFont="1" applyFill="1" applyBorder="1" applyAlignment="1">
      <alignment vertical="center" wrapText="1"/>
    </xf>
    <xf numFmtId="0" fontId="34" fillId="0" borderId="36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38" xfId="0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 wrapText="1"/>
    </xf>
    <xf numFmtId="0" fontId="6" fillId="0" borderId="11" xfId="47" applyFont="1" applyFill="1" applyBorder="1" applyAlignment="1">
      <alignment horizontal="justify" vertical="center" wrapText="1"/>
      <protection/>
    </xf>
    <xf numFmtId="0" fontId="6" fillId="0" borderId="25" xfId="0" applyFont="1" applyFill="1" applyBorder="1" applyAlignment="1">
      <alignment horizontal="justify" vertical="center" wrapText="1"/>
    </xf>
    <xf numFmtId="3" fontId="6" fillId="0" borderId="13" xfId="0" applyNumberFormat="1" applyFont="1" applyFill="1" applyBorder="1" applyAlignment="1">
      <alignment vertical="center"/>
    </xf>
    <xf numFmtId="3" fontId="5" fillId="17" borderId="18" xfId="0" applyNumberFormat="1" applyFont="1" applyFill="1" applyBorder="1" applyAlignment="1">
      <alignment horizontal="right" vertical="center"/>
    </xf>
    <xf numFmtId="3" fontId="5" fillId="17" borderId="26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0" xfId="47" applyFont="1" applyFill="1" applyBorder="1" applyAlignment="1">
      <alignment horizontal="justify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43" xfId="47" applyFont="1" applyFill="1" applyBorder="1" applyAlignment="1">
      <alignment horizontal="justify" vertical="center" wrapText="1"/>
      <protection/>
    </xf>
    <xf numFmtId="0" fontId="6" fillId="0" borderId="13" xfId="47" applyFont="1" applyFill="1" applyBorder="1" applyAlignment="1">
      <alignment horizontal="center" vertical="center" wrapText="1"/>
      <protection/>
    </xf>
    <xf numFmtId="3" fontId="6" fillId="0" borderId="23" xfId="0" applyNumberFormat="1" applyFont="1" applyBorder="1" applyAlignment="1">
      <alignment horizontal="right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3" fontId="6" fillId="0" borderId="21" xfId="0" applyNumberFormat="1" applyFont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center" wrapText="1"/>
    </xf>
    <xf numFmtId="0" fontId="34" fillId="0" borderId="44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left" vertical="center" wrapText="1"/>
    </xf>
    <xf numFmtId="0" fontId="34" fillId="0" borderId="39" xfId="0" applyFont="1" applyFill="1" applyBorder="1" applyAlignment="1">
      <alignment vertical="center"/>
    </xf>
    <xf numFmtId="0" fontId="6" fillId="0" borderId="15" xfId="47" applyFont="1" applyFill="1" applyBorder="1" applyAlignment="1">
      <alignment horizontal="right" vertical="center" wrapText="1"/>
      <protection/>
    </xf>
    <xf numFmtId="0" fontId="9" fillId="0" borderId="16" xfId="0" applyFont="1" applyBorder="1" applyAlignment="1">
      <alignment vertical="center"/>
    </xf>
    <xf numFmtId="0" fontId="6" fillId="0" borderId="16" xfId="47" applyFont="1" applyBorder="1" applyAlignment="1">
      <alignment horizontal="justify" vertical="center" wrapText="1"/>
      <protection/>
    </xf>
    <xf numFmtId="0" fontId="6" fillId="0" borderId="16" xfId="47" applyFont="1" applyFill="1" applyBorder="1" applyAlignment="1">
      <alignment horizontal="justify" vertical="center" wrapText="1"/>
      <protection/>
    </xf>
    <xf numFmtId="3" fontId="6" fillId="0" borderId="21" xfId="0" applyNumberFormat="1" applyFont="1" applyBorder="1" applyAlignment="1">
      <alignment horizontal="right" vertical="center"/>
    </xf>
    <xf numFmtId="3" fontId="6" fillId="0" borderId="45" xfId="0" applyNumberFormat="1" applyFont="1" applyBorder="1" applyAlignment="1">
      <alignment horizontal="right" vertical="center"/>
    </xf>
    <xf numFmtId="0" fontId="5" fillId="17" borderId="19" xfId="0" applyFont="1" applyFill="1" applyBorder="1" applyAlignment="1">
      <alignment vertical="center"/>
    </xf>
    <xf numFmtId="0" fontId="6" fillId="17" borderId="37" xfId="0" applyFont="1" applyFill="1" applyBorder="1" applyAlignment="1">
      <alignment vertical="center"/>
    </xf>
    <xf numFmtId="0" fontId="6" fillId="17" borderId="46" xfId="0" applyFont="1" applyFill="1" applyBorder="1" applyAlignment="1">
      <alignment vertical="center"/>
    </xf>
    <xf numFmtId="0" fontId="6" fillId="17" borderId="40" xfId="0" applyFont="1" applyFill="1" applyBorder="1" applyAlignment="1">
      <alignment vertical="center"/>
    </xf>
    <xf numFmtId="0" fontId="5" fillId="17" borderId="19" xfId="0" applyFont="1" applyFill="1" applyBorder="1" applyAlignment="1">
      <alignment vertical="center" wrapText="1"/>
    </xf>
    <xf numFmtId="0" fontId="6" fillId="17" borderId="37" xfId="0" applyFont="1" applyFill="1" applyBorder="1" applyAlignment="1">
      <alignment vertical="center" wrapText="1"/>
    </xf>
    <xf numFmtId="0" fontId="6" fillId="17" borderId="40" xfId="0" applyFont="1" applyFill="1" applyBorder="1" applyAlignment="1">
      <alignment vertical="center" wrapText="1"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horizontal="right" vertical="center"/>
    </xf>
    <xf numFmtId="3" fontId="6" fillId="0" borderId="49" xfId="0" applyNumberFormat="1" applyFont="1" applyFill="1" applyBorder="1" applyAlignment="1">
      <alignment horizontal="right" vertical="center"/>
    </xf>
    <xf numFmtId="3" fontId="6" fillId="17" borderId="42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 horizontal="left" vertical="center" wrapText="1"/>
    </xf>
    <xf numFmtId="0" fontId="6" fillId="0" borderId="17" xfId="47" applyFont="1" applyFill="1" applyBorder="1" applyAlignment="1">
      <alignment horizontal="justify" vertical="center" wrapText="1"/>
      <protection/>
    </xf>
    <xf numFmtId="0" fontId="6" fillId="0" borderId="48" xfId="0" applyFont="1" applyFill="1" applyBorder="1" applyAlignment="1">
      <alignment horizontal="justify" vertical="center" wrapText="1"/>
    </xf>
    <xf numFmtId="3" fontId="6" fillId="0" borderId="50" xfId="0" applyNumberFormat="1" applyFont="1" applyFill="1" applyBorder="1" applyAlignment="1">
      <alignment horizontal="right" vertical="center"/>
    </xf>
    <xf numFmtId="3" fontId="6" fillId="0" borderId="47" xfId="0" applyNumberFormat="1" applyFont="1" applyFill="1" applyBorder="1" applyAlignment="1">
      <alignment horizontal="justify" vertical="center" wrapText="1"/>
    </xf>
    <xf numFmtId="3" fontId="6" fillId="0" borderId="48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0" fontId="6" fillId="0" borderId="42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3" fontId="6" fillId="0" borderId="48" xfId="0" applyNumberFormat="1" applyFont="1" applyFill="1" applyBorder="1" applyAlignment="1">
      <alignment vertical="center" wrapText="1"/>
    </xf>
    <xf numFmtId="3" fontId="6" fillId="17" borderId="53" xfId="0" applyNumberFormat="1" applyFont="1" applyFill="1" applyBorder="1" applyAlignment="1">
      <alignment vertical="center"/>
    </xf>
    <xf numFmtId="3" fontId="6" fillId="17" borderId="5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0" fontId="6" fillId="0" borderId="54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justify" vertical="center" wrapText="1"/>
    </xf>
    <xf numFmtId="3" fontId="6" fillId="0" borderId="49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3" fontId="6" fillId="17" borderId="52" xfId="0" applyNumberFormat="1" applyFont="1" applyFill="1" applyBorder="1" applyAlignment="1">
      <alignment horizontal="center" vertical="center"/>
    </xf>
    <xf numFmtId="3" fontId="6" fillId="17" borderId="12" xfId="0" applyNumberFormat="1" applyFont="1" applyFill="1" applyBorder="1" applyAlignment="1">
      <alignment horizontal="center" vertical="center"/>
    </xf>
    <xf numFmtId="3" fontId="5" fillId="17" borderId="26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3" fontId="6" fillId="17" borderId="5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3" fontId="6" fillId="17" borderId="34" xfId="0" applyNumberFormat="1" applyFont="1" applyFill="1" applyBorder="1" applyAlignment="1">
      <alignment horizontal="center" vertical="center"/>
    </xf>
    <xf numFmtId="3" fontId="6" fillId="17" borderId="52" xfId="0" applyNumberFormat="1" applyFont="1" applyFill="1" applyBorder="1" applyAlignment="1">
      <alignment horizontal="center" vertical="center" wrapText="1"/>
    </xf>
    <xf numFmtId="3" fontId="6" fillId="17" borderId="12" xfId="0" applyNumberFormat="1" applyFont="1" applyFill="1" applyBorder="1" applyAlignment="1">
      <alignment horizontal="center" vertical="center" wrapText="1"/>
    </xf>
    <xf numFmtId="3" fontId="6" fillId="17" borderId="15" xfId="0" applyNumberFormat="1" applyFont="1" applyFill="1" applyBorder="1" applyAlignment="1">
      <alignment horizontal="center" vertical="center" wrapText="1"/>
    </xf>
    <xf numFmtId="3" fontId="5" fillId="17" borderId="18" xfId="0" applyNumberFormat="1" applyFont="1" applyFill="1" applyBorder="1" applyAlignment="1">
      <alignment horizontal="center" vertical="center"/>
    </xf>
    <xf numFmtId="3" fontId="6" fillId="17" borderId="21" xfId="0" applyNumberFormat="1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3" fontId="5" fillId="17" borderId="1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6" fillId="0" borderId="56" xfId="48" applyFont="1" applyFill="1" applyBorder="1" applyAlignment="1" applyProtection="1">
      <alignment horizontal="justify" vertical="center" wrapText="1"/>
      <protection locked="0"/>
    </xf>
    <xf numFmtId="0" fontId="6" fillId="0" borderId="57" xfId="0" applyFont="1" applyFill="1" applyBorder="1" applyAlignment="1">
      <alignment horizontal="center" vertical="center" wrapText="1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right" vertical="center"/>
    </xf>
    <xf numFmtId="3" fontId="5" fillId="17" borderId="60" xfId="0" applyNumberFormat="1" applyFont="1" applyFill="1" applyBorder="1" applyAlignment="1">
      <alignment vertical="center"/>
    </xf>
    <xf numFmtId="3" fontId="5" fillId="17" borderId="35" xfId="0" applyNumberFormat="1" applyFont="1" applyFill="1" applyBorder="1" applyAlignment="1">
      <alignment vertical="center"/>
    </xf>
    <xf numFmtId="3" fontId="5" fillId="17" borderId="61" xfId="0" applyNumberFormat="1" applyFont="1" applyFill="1" applyBorder="1" applyAlignment="1">
      <alignment horizontal="center" vertical="center"/>
    </xf>
    <xf numFmtId="3" fontId="6" fillId="17" borderId="62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vertical="center" wrapText="1"/>
    </xf>
    <xf numFmtId="3" fontId="6" fillId="0" borderId="63" xfId="0" applyNumberFormat="1" applyFont="1" applyFill="1" applyBorder="1" applyAlignment="1">
      <alignment vertical="center" wrapText="1"/>
    </xf>
    <xf numFmtId="0" fontId="6" fillId="0" borderId="53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vertical="center" wrapText="1"/>
    </xf>
    <xf numFmtId="3" fontId="6" fillId="17" borderId="13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vertical="center"/>
    </xf>
    <xf numFmtId="3" fontId="6" fillId="17" borderId="48" xfId="0" applyNumberFormat="1" applyFont="1" applyFill="1" applyBorder="1" applyAlignment="1">
      <alignment vertical="center"/>
    </xf>
    <xf numFmtId="3" fontId="6" fillId="17" borderId="11" xfId="0" applyNumberFormat="1" applyFont="1" applyFill="1" applyBorder="1" applyAlignment="1">
      <alignment vertical="center"/>
    </xf>
    <xf numFmtId="3" fontId="6" fillId="17" borderId="10" xfId="0" applyNumberFormat="1" applyFont="1" applyFill="1" applyBorder="1" applyAlignment="1">
      <alignment vertical="center"/>
    </xf>
    <xf numFmtId="3" fontId="6" fillId="17" borderId="10" xfId="49" applyNumberFormat="1" applyFont="1" applyFill="1" applyBorder="1" applyAlignment="1">
      <alignment horizontal="right" vertical="center"/>
      <protection/>
    </xf>
    <xf numFmtId="3" fontId="6" fillId="17" borderId="64" xfId="0" applyNumberFormat="1" applyFont="1" applyFill="1" applyBorder="1" applyAlignment="1">
      <alignment vertical="center"/>
    </xf>
    <xf numFmtId="3" fontId="6" fillId="17" borderId="65" xfId="49" applyNumberFormat="1" applyFont="1" applyFill="1" applyBorder="1" applyAlignment="1">
      <alignment horizontal="right" vertical="center"/>
      <protection/>
    </xf>
    <xf numFmtId="3" fontId="6" fillId="17" borderId="25" xfId="0" applyNumberFormat="1" applyFont="1" applyFill="1" applyBorder="1" applyAlignment="1">
      <alignment vertical="center"/>
    </xf>
    <xf numFmtId="0" fontId="6" fillId="24" borderId="27" xfId="0" applyFont="1" applyFill="1" applyBorder="1" applyAlignment="1">
      <alignment horizontal="center" vertical="center" wrapText="1"/>
    </xf>
    <xf numFmtId="0" fontId="6" fillId="24" borderId="66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59" xfId="0" applyFont="1" applyFill="1" applyBorder="1" applyAlignment="1">
      <alignment horizontal="center" vertical="center" wrapText="1"/>
    </xf>
    <xf numFmtId="0" fontId="6" fillId="24" borderId="67" xfId="0" applyFont="1" applyFill="1" applyBorder="1" applyAlignment="1">
      <alignment horizontal="center" vertical="center" wrapText="1"/>
    </xf>
    <xf numFmtId="0" fontId="6" fillId="24" borderId="55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42" xfId="0" applyFont="1" applyFill="1" applyBorder="1" applyAlignment="1">
      <alignment horizontal="center" vertical="center" wrapText="1"/>
    </xf>
    <xf numFmtId="0" fontId="6" fillId="24" borderId="10" xfId="47" applyFont="1" applyFill="1" applyBorder="1" applyAlignment="1">
      <alignment horizontal="center" vertical="center" wrapText="1"/>
      <protection/>
    </xf>
    <xf numFmtId="0" fontId="6" fillId="24" borderId="13" xfId="47" applyFont="1" applyFill="1" applyBorder="1" applyAlignment="1">
      <alignment horizontal="center" vertical="center" wrapText="1"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52" xfId="0" applyFont="1" applyFill="1" applyBorder="1" applyAlignment="1">
      <alignment horizontal="center" vertical="center" wrapText="1"/>
    </xf>
    <xf numFmtId="169" fontId="6" fillId="24" borderId="31" xfId="0" applyNumberFormat="1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vertical="center" wrapText="1"/>
    </xf>
    <xf numFmtId="3" fontId="6" fillId="0" borderId="31" xfId="0" applyNumberFormat="1" applyFont="1" applyFill="1" applyBorder="1" applyAlignment="1">
      <alignment vertical="center" wrapText="1"/>
    </xf>
    <xf numFmtId="0" fontId="6" fillId="24" borderId="15" xfId="47" applyFont="1" applyFill="1" applyBorder="1" applyAlignment="1">
      <alignment horizontal="center" vertical="center" wrapText="1"/>
      <protection/>
    </xf>
    <xf numFmtId="0" fontId="6" fillId="24" borderId="49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/>
    </xf>
    <xf numFmtId="3" fontId="6" fillId="17" borderId="31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 wrapText="1"/>
    </xf>
    <xf numFmtId="3" fontId="6" fillId="17" borderId="10" xfId="0" applyNumberFormat="1" applyFont="1" applyFill="1" applyBorder="1" applyAlignment="1">
      <alignment horizontal="center" vertical="center" wrapText="1"/>
    </xf>
    <xf numFmtId="3" fontId="6" fillId="17" borderId="13" xfId="0" applyNumberFormat="1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169" fontId="6" fillId="24" borderId="15" xfId="0" applyNumberFormat="1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center" vertical="center"/>
    </xf>
    <xf numFmtId="3" fontId="6" fillId="0" borderId="68" xfId="0" applyNumberFormat="1" applyFont="1" applyFill="1" applyBorder="1" applyAlignment="1">
      <alignment vertical="center"/>
    </xf>
    <xf numFmtId="3" fontId="5" fillId="17" borderId="32" xfId="0" applyNumberFormat="1" applyFont="1" applyFill="1" applyBorder="1" applyAlignment="1">
      <alignment horizontal="right" vertical="center"/>
    </xf>
    <xf numFmtId="3" fontId="5" fillId="17" borderId="19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justify" vertical="center" wrapText="1"/>
    </xf>
    <xf numFmtId="3" fontId="6" fillId="0" borderId="12" xfId="0" applyNumberFormat="1" applyFont="1" applyFill="1" applyBorder="1" applyAlignment="1">
      <alignment horizontal="justify" vertical="center" wrapText="1"/>
    </xf>
    <xf numFmtId="3" fontId="6" fillId="0" borderId="34" xfId="0" applyNumberFormat="1" applyFont="1" applyFill="1" applyBorder="1" applyAlignment="1">
      <alignment horizontal="justify" vertical="center" wrapText="1"/>
    </xf>
    <xf numFmtId="3" fontId="6" fillId="0" borderId="69" xfId="0" applyNumberFormat="1" applyFont="1" applyFill="1" applyBorder="1" applyAlignment="1">
      <alignment vertical="center"/>
    </xf>
    <xf numFmtId="169" fontId="6" fillId="24" borderId="10" xfId="0" applyNumberFormat="1" applyFont="1" applyFill="1" applyBorder="1" applyAlignment="1">
      <alignment horizontal="center" vertical="center"/>
    </xf>
    <xf numFmtId="169" fontId="6" fillId="24" borderId="13" xfId="0" applyNumberFormat="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justify" vertical="center" wrapText="1"/>
    </xf>
    <xf numFmtId="0" fontId="6" fillId="0" borderId="64" xfId="0" applyFont="1" applyFill="1" applyBorder="1" applyAlignment="1">
      <alignment horizontal="justify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24" borderId="70" xfId="0" applyFont="1" applyFill="1" applyBorder="1" applyAlignment="1">
      <alignment horizontal="center" vertical="center"/>
    </xf>
    <xf numFmtId="3" fontId="6" fillId="0" borderId="71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3" fontId="6" fillId="17" borderId="65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horizontal="justify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3" fontId="6" fillId="0" borderId="33" xfId="0" applyNumberFormat="1" applyFont="1" applyFill="1" applyBorder="1" applyAlignment="1">
      <alignment vertical="center"/>
    </xf>
    <xf numFmtId="3" fontId="5" fillId="17" borderId="33" xfId="0" applyNumberFormat="1" applyFont="1" applyFill="1" applyBorder="1" applyAlignment="1">
      <alignment horizontal="right" vertical="center"/>
    </xf>
    <xf numFmtId="3" fontId="5" fillId="17" borderId="20" xfId="0" applyNumberFormat="1" applyFont="1" applyFill="1" applyBorder="1" applyAlignment="1">
      <alignment horizontal="right" vertical="center"/>
    </xf>
    <xf numFmtId="0" fontId="5" fillId="17" borderId="4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17" borderId="72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17" borderId="60" xfId="0" applyFont="1" applyFill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5" fillId="0" borderId="7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wrapText="1"/>
    </xf>
    <xf numFmtId="0" fontId="4" fillId="0" borderId="60" xfId="0" applyFont="1" applyBorder="1" applyAlignment="1">
      <alignment wrapText="1"/>
    </xf>
    <xf numFmtId="0" fontId="4" fillId="0" borderId="61" xfId="0" applyFont="1" applyBorder="1" applyAlignment="1">
      <alignment wrapText="1"/>
    </xf>
    <xf numFmtId="0" fontId="5" fillId="0" borderId="4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Souvislé 06-22.2.06" xfId="48"/>
    <cellStyle name="normální_Tabulka č.1 k podklady ze dne 3.10.2008 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3"/>
  <sheetViews>
    <sheetView tabSelected="1" view="pageBreakPreview" zoomScaleNormal="80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30" sqref="D130"/>
    </sheetView>
  </sheetViews>
  <sheetFormatPr defaultColWidth="9.140625" defaultRowHeight="12.75" outlineLevelCol="1"/>
  <cols>
    <col min="1" max="1" width="56.28125" style="1" customWidth="1"/>
    <col min="2" max="2" width="6.140625" style="10" hidden="1" customWidth="1"/>
    <col min="3" max="3" width="9.28125" style="10" hidden="1" customWidth="1"/>
    <col min="4" max="4" width="9.57421875" style="1" customWidth="1"/>
    <col min="5" max="5" width="9.7109375" style="1" customWidth="1" outlineLevel="1"/>
    <col min="6" max="6" width="9.8515625" style="1" customWidth="1" outlineLevel="1"/>
    <col min="7" max="7" width="13.28125" style="2" customWidth="1"/>
    <col min="8" max="8" width="12.421875" style="1" customWidth="1"/>
    <col min="9" max="9" width="9.8515625" style="167" bestFit="1" customWidth="1"/>
    <col min="10" max="10" width="10.57421875" style="3" customWidth="1"/>
    <col min="11" max="11" width="9.57421875" style="1" customWidth="1"/>
    <col min="12" max="12" width="9.140625" style="1" customWidth="1"/>
    <col min="13" max="13" width="8.7109375" style="1" customWidth="1"/>
    <col min="14" max="14" width="47.00390625" style="1" customWidth="1"/>
    <col min="15" max="16" width="9.140625" style="1" customWidth="1"/>
    <col min="17" max="17" width="14.7109375" style="1" customWidth="1"/>
    <col min="18" max="16384" width="9.140625" style="1" customWidth="1"/>
  </cols>
  <sheetData>
    <row r="1" ht="11.25">
      <c r="A1" s="1" t="s">
        <v>190</v>
      </c>
    </row>
    <row r="2" ht="12" thickBot="1">
      <c r="A2" s="1" t="s">
        <v>191</v>
      </c>
    </row>
    <row r="3" spans="1:25" s="12" customFormat="1" ht="39.75" customHeight="1" thickBot="1">
      <c r="A3" s="270" t="s">
        <v>150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2"/>
      <c r="T3" s="13"/>
      <c r="U3" s="13"/>
      <c r="V3" s="13"/>
      <c r="W3" s="13"/>
      <c r="X3" s="13"/>
      <c r="Y3" s="13"/>
    </row>
    <row r="4" spans="1:14" s="3" customFormat="1" ht="15" customHeight="1">
      <c r="A4" s="284" t="s">
        <v>27</v>
      </c>
      <c r="B4" s="294" t="s">
        <v>17</v>
      </c>
      <c r="C4" s="273" t="s">
        <v>26</v>
      </c>
      <c r="D4" s="287" t="s">
        <v>22</v>
      </c>
      <c r="E4" s="290" t="s">
        <v>23</v>
      </c>
      <c r="F4" s="291"/>
      <c r="G4" s="265" t="s">
        <v>14</v>
      </c>
      <c r="H4" s="263" t="s">
        <v>15</v>
      </c>
      <c r="I4" s="265" t="s">
        <v>16</v>
      </c>
      <c r="J4" s="276" t="s">
        <v>59</v>
      </c>
      <c r="K4" s="277"/>
      <c r="L4" s="277"/>
      <c r="M4" s="278"/>
      <c r="N4" s="273" t="s">
        <v>28</v>
      </c>
    </row>
    <row r="5" spans="1:14" s="3" customFormat="1" ht="24" customHeight="1" thickBot="1">
      <c r="A5" s="285"/>
      <c r="B5" s="295"/>
      <c r="C5" s="297"/>
      <c r="D5" s="288"/>
      <c r="E5" s="292"/>
      <c r="F5" s="293"/>
      <c r="G5" s="266"/>
      <c r="H5" s="264"/>
      <c r="I5" s="266"/>
      <c r="J5" s="279"/>
      <c r="K5" s="264"/>
      <c r="L5" s="264"/>
      <c r="M5" s="280"/>
      <c r="N5" s="274"/>
    </row>
    <row r="6" spans="1:17" s="3" customFormat="1" ht="12" thickBot="1">
      <c r="A6" s="286"/>
      <c r="B6" s="296"/>
      <c r="C6" s="280"/>
      <c r="D6" s="289"/>
      <c r="E6" s="74" t="s">
        <v>68</v>
      </c>
      <c r="F6" s="75" t="s">
        <v>69</v>
      </c>
      <c r="G6" s="267">
        <v>2013</v>
      </c>
      <c r="H6" s="268"/>
      <c r="I6" s="269"/>
      <c r="J6" s="63" t="s">
        <v>57</v>
      </c>
      <c r="K6" s="63" t="s">
        <v>58</v>
      </c>
      <c r="L6" s="64" t="s">
        <v>66</v>
      </c>
      <c r="M6" s="65" t="s">
        <v>67</v>
      </c>
      <c r="N6" s="275"/>
      <c r="Q6" s="8"/>
    </row>
    <row r="7" spans="1:17" s="12" customFormat="1" ht="15.75" customHeight="1" thickBot="1">
      <c r="A7" s="76"/>
      <c r="B7" s="32"/>
      <c r="C7" s="32"/>
      <c r="D7" s="30"/>
      <c r="E7" s="31"/>
      <c r="F7" s="31"/>
      <c r="G7" s="81"/>
      <c r="H7" s="28"/>
      <c r="I7" s="28"/>
      <c r="J7" s="28"/>
      <c r="K7" s="28"/>
      <c r="L7" s="28"/>
      <c r="M7" s="28"/>
      <c r="N7" s="124"/>
      <c r="Q7" s="8"/>
    </row>
    <row r="8" spans="1:17" s="12" customFormat="1" ht="12" thickBot="1">
      <c r="A8" s="77" t="s">
        <v>152</v>
      </c>
      <c r="B8" s="78">
        <v>11</v>
      </c>
      <c r="C8" s="214">
        <v>5182</v>
      </c>
      <c r="D8" s="79">
        <f>E8+F8+G8+J8+K8+L8+M8</f>
        <v>3602.33</v>
      </c>
      <c r="E8" s="80">
        <v>0</v>
      </c>
      <c r="F8" s="104">
        <v>0</v>
      </c>
      <c r="G8" s="158">
        <v>3602.33</v>
      </c>
      <c r="H8" s="159">
        <v>1240.05</v>
      </c>
      <c r="I8" s="172">
        <f>H8/G8*100</f>
        <v>34.423553644446784</v>
      </c>
      <c r="J8" s="160">
        <v>0</v>
      </c>
      <c r="K8" s="161">
        <v>0</v>
      </c>
      <c r="L8" s="161">
        <v>0</v>
      </c>
      <c r="M8" s="162">
        <v>0</v>
      </c>
      <c r="N8" s="119" t="s">
        <v>56</v>
      </c>
      <c r="Q8" s="18"/>
    </row>
    <row r="9" spans="1:17" ht="18" customHeight="1" thickBot="1">
      <c r="A9" s="132" t="s">
        <v>151</v>
      </c>
      <c r="B9" s="133"/>
      <c r="C9" s="134"/>
      <c r="D9" s="50">
        <f>E9+F9+G9+J9+K9+L9+M9</f>
        <v>3602.33</v>
      </c>
      <c r="E9" s="50">
        <f>E8</f>
        <v>0</v>
      </c>
      <c r="F9" s="55">
        <f>SUM(F8)</f>
        <v>0</v>
      </c>
      <c r="G9" s="35">
        <f>SUM(G8)</f>
        <v>3602.33</v>
      </c>
      <c r="H9" s="36">
        <f>SUM(H8)</f>
        <v>1240.05</v>
      </c>
      <c r="I9" s="170">
        <f>H9/G9*100</f>
        <v>34.423553644446784</v>
      </c>
      <c r="J9" s="34">
        <f>SUM(J8)</f>
        <v>0</v>
      </c>
      <c r="K9" s="34">
        <f>SUM(K8)</f>
        <v>0</v>
      </c>
      <c r="L9" s="34">
        <f>SUM(L8)</f>
        <v>0</v>
      </c>
      <c r="M9" s="59">
        <f>SUM(M8)</f>
        <v>0</v>
      </c>
      <c r="N9" s="34"/>
      <c r="Q9" s="2"/>
    </row>
    <row r="10" spans="1:17" s="12" customFormat="1" ht="15.75" customHeight="1" thickBot="1">
      <c r="A10" s="76"/>
      <c r="B10" s="32"/>
      <c r="C10" s="32"/>
      <c r="D10" s="30"/>
      <c r="E10" s="31"/>
      <c r="F10" s="31"/>
      <c r="G10" s="81"/>
      <c r="H10" s="28"/>
      <c r="I10" s="28"/>
      <c r="J10" s="28"/>
      <c r="K10" s="28"/>
      <c r="L10" s="28"/>
      <c r="M10" s="28"/>
      <c r="N10" s="124"/>
      <c r="Q10" s="8"/>
    </row>
    <row r="11" spans="1:17" ht="22.5" customHeight="1">
      <c r="A11" s="163" t="s">
        <v>29</v>
      </c>
      <c r="B11" s="111">
        <v>16</v>
      </c>
      <c r="C11" s="218">
        <v>4450</v>
      </c>
      <c r="D11" s="139">
        <f aca="true" t="shared" si="0" ref="D11:D18">E11+F11+G11+J11+K11+L11+M11</f>
        <v>6000</v>
      </c>
      <c r="E11" s="143">
        <v>0</v>
      </c>
      <c r="F11" s="164">
        <v>0</v>
      </c>
      <c r="G11" s="207">
        <v>6000</v>
      </c>
      <c r="H11" s="142">
        <v>0</v>
      </c>
      <c r="I11" s="168">
        <f aca="true" t="shared" si="1" ref="I11:I18">H11/G11*100</f>
        <v>0</v>
      </c>
      <c r="J11" s="143">
        <v>0</v>
      </c>
      <c r="K11" s="165">
        <v>0</v>
      </c>
      <c r="L11" s="165">
        <v>0</v>
      </c>
      <c r="M11" s="166">
        <v>0</v>
      </c>
      <c r="N11" s="150" t="s">
        <v>64</v>
      </c>
      <c r="Q11" s="2"/>
    </row>
    <row r="12" spans="1:17" ht="23.25" customHeight="1">
      <c r="A12" s="66" t="s">
        <v>145</v>
      </c>
      <c r="B12" s="24">
        <v>16</v>
      </c>
      <c r="C12" s="215">
        <v>4355</v>
      </c>
      <c r="D12" s="29">
        <f t="shared" si="0"/>
        <v>140000</v>
      </c>
      <c r="E12" s="26">
        <v>0</v>
      </c>
      <c r="F12" s="83">
        <v>0</v>
      </c>
      <c r="G12" s="208">
        <v>140000</v>
      </c>
      <c r="H12" s="209">
        <v>5000</v>
      </c>
      <c r="I12" s="169">
        <f t="shared" si="1"/>
        <v>3.571428571428571</v>
      </c>
      <c r="J12" s="26">
        <v>0</v>
      </c>
      <c r="K12" s="9">
        <v>0</v>
      </c>
      <c r="L12" s="9">
        <v>0</v>
      </c>
      <c r="M12" s="16">
        <v>0</v>
      </c>
      <c r="N12" s="60" t="s">
        <v>64</v>
      </c>
      <c r="Q12" s="2"/>
    </row>
    <row r="13" spans="1:17" s="3" customFormat="1" ht="12.75" customHeight="1">
      <c r="A13" s="66" t="s">
        <v>13</v>
      </c>
      <c r="B13" s="24">
        <v>7</v>
      </c>
      <c r="C13" s="215">
        <v>4434</v>
      </c>
      <c r="D13" s="29">
        <f t="shared" si="0"/>
        <v>5032</v>
      </c>
      <c r="E13" s="26">
        <f>854+26</f>
        <v>880</v>
      </c>
      <c r="F13" s="83">
        <v>3152</v>
      </c>
      <c r="G13" s="208">
        <v>1000</v>
      </c>
      <c r="H13" s="209">
        <v>0</v>
      </c>
      <c r="I13" s="169">
        <f t="shared" si="1"/>
        <v>0</v>
      </c>
      <c r="J13" s="26">
        <v>0</v>
      </c>
      <c r="K13" s="9">
        <v>0</v>
      </c>
      <c r="L13" s="9">
        <v>0</v>
      </c>
      <c r="M13" s="16">
        <v>0</v>
      </c>
      <c r="N13" s="60" t="s">
        <v>56</v>
      </c>
      <c r="Q13" s="11"/>
    </row>
    <row r="14" spans="1:17" s="3" customFormat="1" ht="21">
      <c r="A14" s="66" t="s">
        <v>41</v>
      </c>
      <c r="B14" s="24">
        <v>16</v>
      </c>
      <c r="C14" s="215">
        <v>4600</v>
      </c>
      <c r="D14" s="29">
        <f t="shared" si="0"/>
        <v>24310.39</v>
      </c>
      <c r="E14" s="26">
        <v>0</v>
      </c>
      <c r="F14" s="83">
        <v>14513</v>
      </c>
      <c r="G14" s="208">
        <v>9797.39</v>
      </c>
      <c r="H14" s="209">
        <v>8844.14</v>
      </c>
      <c r="I14" s="169">
        <f t="shared" si="1"/>
        <v>90.27036792451867</v>
      </c>
      <c r="J14" s="26">
        <v>0</v>
      </c>
      <c r="K14" s="9">
        <v>0</v>
      </c>
      <c r="L14" s="9">
        <v>0</v>
      </c>
      <c r="M14" s="16">
        <v>0</v>
      </c>
      <c r="N14" s="60" t="s">
        <v>56</v>
      </c>
      <c r="Q14" s="11"/>
    </row>
    <row r="15" spans="1:17" s="3" customFormat="1" ht="11.25">
      <c r="A15" s="66" t="s">
        <v>24</v>
      </c>
      <c r="B15" s="24">
        <v>7</v>
      </c>
      <c r="C15" s="215">
        <v>4788</v>
      </c>
      <c r="D15" s="29">
        <f t="shared" si="0"/>
        <v>41234</v>
      </c>
      <c r="E15" s="51">
        <f>8989+10000</f>
        <v>18989</v>
      </c>
      <c r="F15" s="27">
        <v>10000</v>
      </c>
      <c r="G15" s="208">
        <v>12245</v>
      </c>
      <c r="H15" s="209">
        <v>12245</v>
      </c>
      <c r="I15" s="169">
        <f t="shared" si="1"/>
        <v>100</v>
      </c>
      <c r="J15" s="26">
        <v>0</v>
      </c>
      <c r="K15" s="6">
        <v>0</v>
      </c>
      <c r="L15" s="6">
        <v>0</v>
      </c>
      <c r="M15" s="19">
        <v>0</v>
      </c>
      <c r="N15" s="60" t="s">
        <v>56</v>
      </c>
      <c r="Q15" s="11"/>
    </row>
    <row r="16" spans="1:17" ht="21">
      <c r="A16" s="72" t="s">
        <v>8</v>
      </c>
      <c r="B16" s="24">
        <v>16</v>
      </c>
      <c r="C16" s="216">
        <v>4976</v>
      </c>
      <c r="D16" s="29">
        <f t="shared" si="0"/>
        <v>114000</v>
      </c>
      <c r="E16" s="26">
        <v>0</v>
      </c>
      <c r="F16" s="83">
        <v>13577</v>
      </c>
      <c r="G16" s="208">
        <v>100423</v>
      </c>
      <c r="H16" s="210">
        <v>27000</v>
      </c>
      <c r="I16" s="169">
        <f t="shared" si="1"/>
        <v>26.88627107335969</v>
      </c>
      <c r="J16" s="26">
        <v>0</v>
      </c>
      <c r="K16" s="6">
        <v>0</v>
      </c>
      <c r="L16" s="6">
        <v>0</v>
      </c>
      <c r="M16" s="19">
        <v>0</v>
      </c>
      <c r="N16" s="60" t="s">
        <v>56</v>
      </c>
      <c r="Q16" s="2"/>
    </row>
    <row r="17" spans="1:17" ht="31.5">
      <c r="A17" s="72" t="s">
        <v>9</v>
      </c>
      <c r="B17" s="24">
        <v>7</v>
      </c>
      <c r="C17" s="216">
        <v>4982</v>
      </c>
      <c r="D17" s="29">
        <f>E17+F17+G17+J17+K17+L17+M17</f>
        <v>20000</v>
      </c>
      <c r="E17" s="26">
        <v>0</v>
      </c>
      <c r="F17" s="83">
        <v>0</v>
      </c>
      <c r="G17" s="208">
        <v>0</v>
      </c>
      <c r="H17" s="210">
        <v>0</v>
      </c>
      <c r="I17" s="169" t="s">
        <v>192</v>
      </c>
      <c r="J17" s="26">
        <f>10000+10000</f>
        <v>20000</v>
      </c>
      <c r="K17" s="6">
        <v>0</v>
      </c>
      <c r="L17" s="6">
        <v>0</v>
      </c>
      <c r="M17" s="19">
        <v>0</v>
      </c>
      <c r="N17" s="60" t="s">
        <v>188</v>
      </c>
      <c r="Q17" s="2"/>
    </row>
    <row r="18" spans="1:17" ht="12" thickBot="1">
      <c r="A18" s="184" t="s">
        <v>153</v>
      </c>
      <c r="B18" s="185">
        <v>7</v>
      </c>
      <c r="C18" s="217">
        <v>5180</v>
      </c>
      <c r="D18" s="29">
        <f t="shared" si="0"/>
        <v>150.73</v>
      </c>
      <c r="E18" s="186">
        <v>0</v>
      </c>
      <c r="F18" s="187">
        <v>0</v>
      </c>
      <c r="G18" s="211">
        <v>150.73</v>
      </c>
      <c r="H18" s="212">
        <v>150.72</v>
      </c>
      <c r="I18" s="193">
        <f t="shared" si="1"/>
        <v>99.99336562064619</v>
      </c>
      <c r="J18" s="186">
        <v>0</v>
      </c>
      <c r="K18" s="188">
        <v>0</v>
      </c>
      <c r="L18" s="188">
        <v>0</v>
      </c>
      <c r="M18" s="189">
        <v>0</v>
      </c>
      <c r="N18" s="60" t="s">
        <v>56</v>
      </c>
      <c r="Q18" s="2"/>
    </row>
    <row r="19" spans="1:17" s="5" customFormat="1" ht="15.75" customHeight="1" thickBot="1">
      <c r="A19" s="132" t="s">
        <v>49</v>
      </c>
      <c r="B19" s="133"/>
      <c r="C19" s="133"/>
      <c r="D19" s="34">
        <f>SUM(D11:D18)</f>
        <v>350727.12</v>
      </c>
      <c r="E19" s="36">
        <f>SUM(E11:E18)</f>
        <v>19869</v>
      </c>
      <c r="F19" s="61">
        <f>SUM(F11:F18)</f>
        <v>41242</v>
      </c>
      <c r="G19" s="190">
        <f>SUM(G11:G18)</f>
        <v>269616.12</v>
      </c>
      <c r="H19" s="191">
        <f>SUM(H11:H18)</f>
        <v>53239.86</v>
      </c>
      <c r="I19" s="192">
        <f>H19/G19*100</f>
        <v>19.7465418610727</v>
      </c>
      <c r="J19" s="35">
        <f>SUM(J11:J18)</f>
        <v>20000</v>
      </c>
      <c r="K19" s="35">
        <f>SUM(K11:K18)</f>
        <v>0</v>
      </c>
      <c r="L19" s="35">
        <f>SUM(L11:L18)</f>
        <v>0</v>
      </c>
      <c r="M19" s="35">
        <f>SUM(M11:M18)</f>
        <v>0</v>
      </c>
      <c r="N19" s="34"/>
      <c r="Q19" s="2"/>
    </row>
    <row r="20" spans="1:17" s="82" customFormat="1" ht="15.75" customHeight="1" thickBot="1">
      <c r="A20" s="86"/>
      <c r="B20" s="87"/>
      <c r="C20" s="87"/>
      <c r="D20" s="88"/>
      <c r="E20" s="88"/>
      <c r="F20" s="88"/>
      <c r="G20" s="258"/>
      <c r="H20" s="258"/>
      <c r="I20" s="171"/>
      <c r="J20" s="88"/>
      <c r="K20" s="88"/>
      <c r="L20" s="88"/>
      <c r="M20" s="88"/>
      <c r="N20" s="89"/>
      <c r="Q20" s="11"/>
    </row>
    <row r="21" spans="1:17" s="12" customFormat="1" ht="11.25">
      <c r="A21" s="198" t="s">
        <v>39</v>
      </c>
      <c r="B21" s="195">
        <v>7</v>
      </c>
      <c r="C21" s="219">
        <v>4984</v>
      </c>
      <c r="D21" s="139">
        <f>E21+F21+G21+J21+K21+L21+M21</f>
        <v>5660.889999999999</v>
      </c>
      <c r="E21" s="196">
        <v>0</v>
      </c>
      <c r="F21" s="197">
        <v>3977.79</v>
      </c>
      <c r="G21" s="158">
        <v>1683.1</v>
      </c>
      <c r="H21" s="159">
        <v>1683.04</v>
      </c>
      <c r="I21" s="172">
        <f>H21/G21*100</f>
        <v>99.99643514942666</v>
      </c>
      <c r="J21" s="160">
        <v>0</v>
      </c>
      <c r="K21" s="161">
        <v>0</v>
      </c>
      <c r="L21" s="161">
        <v>0</v>
      </c>
      <c r="M21" s="162">
        <v>0</v>
      </c>
      <c r="N21" s="194" t="s">
        <v>56</v>
      </c>
      <c r="Q21" s="18"/>
    </row>
    <row r="22" spans="1:17" s="12" customFormat="1" ht="12" thickBot="1">
      <c r="A22" s="106" t="s">
        <v>154</v>
      </c>
      <c r="B22" s="25">
        <v>7</v>
      </c>
      <c r="C22" s="220">
        <v>5179</v>
      </c>
      <c r="D22" s="246">
        <f>E22+F22+G22+J22+K22+L22+M22</f>
        <v>1213.67</v>
      </c>
      <c r="E22" s="199">
        <v>0</v>
      </c>
      <c r="F22" s="200">
        <v>0</v>
      </c>
      <c r="G22" s="58">
        <v>1213.67</v>
      </c>
      <c r="H22" s="58">
        <v>1213.66</v>
      </c>
      <c r="I22" s="201">
        <f>H22/G22*100</f>
        <v>99.99917605279853</v>
      </c>
      <c r="J22" s="53">
        <v>0</v>
      </c>
      <c r="K22" s="199">
        <v>0</v>
      </c>
      <c r="L22" s="199">
        <v>0</v>
      </c>
      <c r="M22" s="199">
        <v>0</v>
      </c>
      <c r="N22" s="60" t="s">
        <v>56</v>
      </c>
      <c r="Q22" s="18"/>
    </row>
    <row r="23" spans="1:17" ht="18" customHeight="1" thickBot="1">
      <c r="A23" s="132" t="s">
        <v>50</v>
      </c>
      <c r="B23" s="133"/>
      <c r="C23" s="135"/>
      <c r="D23" s="35">
        <f>SUM(D21:D22)</f>
        <v>6874.5599999999995</v>
      </c>
      <c r="E23" s="35">
        <f>SUM(E21:E22)</f>
        <v>0</v>
      </c>
      <c r="F23" s="35">
        <f>SUM(F21:F22)</f>
        <v>3977.79</v>
      </c>
      <c r="G23" s="34">
        <f>SUM(G21:G22)</f>
        <v>2896.77</v>
      </c>
      <c r="H23" s="34">
        <f>SUM(H21:H22)</f>
        <v>2896.7</v>
      </c>
      <c r="I23" s="178">
        <f>H23/G23*100</f>
        <v>99.9975835154327</v>
      </c>
      <c r="J23" s="34">
        <f>SUM(J21:J22)</f>
        <v>0</v>
      </c>
      <c r="K23" s="34">
        <f>SUM(K21:K22)</f>
        <v>0</v>
      </c>
      <c r="L23" s="34">
        <f>SUM(L21:L22)</f>
        <v>0</v>
      </c>
      <c r="M23" s="34">
        <f>SUM(M21:M22)</f>
        <v>0</v>
      </c>
      <c r="N23" s="34"/>
      <c r="Q23" s="2"/>
    </row>
    <row r="24" spans="1:14" ht="12" thickBot="1">
      <c r="A24" s="90"/>
      <c r="B24" s="91"/>
      <c r="C24" s="91"/>
      <c r="D24" s="92"/>
      <c r="E24" s="92"/>
      <c r="F24" s="92"/>
      <c r="G24" s="18"/>
      <c r="H24" s="14"/>
      <c r="I24" s="173"/>
      <c r="J24" s="93"/>
      <c r="K24" s="92"/>
      <c r="L24" s="92"/>
      <c r="M24" s="92"/>
      <c r="N24" s="94"/>
    </row>
    <row r="25" spans="1:17" s="12" customFormat="1" ht="21">
      <c r="A25" s="148" t="s">
        <v>25</v>
      </c>
      <c r="B25" s="111">
        <v>7</v>
      </c>
      <c r="C25" s="225">
        <v>4854</v>
      </c>
      <c r="D25" s="139">
        <f>E25+F25+G25+J25+K25+L25+M25+10</f>
        <v>47398.41</v>
      </c>
      <c r="E25" s="157">
        <f>758+300</f>
        <v>1058</v>
      </c>
      <c r="F25" s="157">
        <v>780.41</v>
      </c>
      <c r="G25" s="207">
        <v>45550</v>
      </c>
      <c r="H25" s="142">
        <v>18922.44</v>
      </c>
      <c r="I25" s="168">
        <f aca="true" t="shared" si="2" ref="I25:I30">H25/G25*100</f>
        <v>41.542129527991214</v>
      </c>
      <c r="J25" s="143">
        <v>0</v>
      </c>
      <c r="K25" s="154">
        <v>0</v>
      </c>
      <c r="L25" s="154">
        <v>0</v>
      </c>
      <c r="M25" s="155">
        <v>0</v>
      </c>
      <c r="N25" s="150" t="s">
        <v>131</v>
      </c>
      <c r="Q25" s="18"/>
    </row>
    <row r="26" spans="1:17" s="12" customFormat="1" ht="31.5">
      <c r="A26" s="37" t="s">
        <v>40</v>
      </c>
      <c r="B26" s="24">
        <v>7</v>
      </c>
      <c r="C26" s="224">
        <v>4724</v>
      </c>
      <c r="D26" s="29">
        <f>E26+F26+G26+J26+K26+L26+M26</f>
        <v>482280</v>
      </c>
      <c r="E26" s="62">
        <v>2280</v>
      </c>
      <c r="F26" s="57">
        <v>0</v>
      </c>
      <c r="G26" s="208">
        <v>7000</v>
      </c>
      <c r="H26" s="209">
        <v>338.8</v>
      </c>
      <c r="I26" s="169">
        <f t="shared" si="2"/>
        <v>4.84</v>
      </c>
      <c r="J26" s="26">
        <v>50000</v>
      </c>
      <c r="K26" s="26">
        <v>243000</v>
      </c>
      <c r="L26" s="9">
        <v>180000</v>
      </c>
      <c r="M26" s="117">
        <v>0</v>
      </c>
      <c r="N26" s="60" t="s">
        <v>180</v>
      </c>
      <c r="Q26" s="18"/>
    </row>
    <row r="27" spans="1:17" s="12" customFormat="1" ht="21">
      <c r="A27" s="37" t="s">
        <v>156</v>
      </c>
      <c r="B27" s="24">
        <v>7</v>
      </c>
      <c r="C27" s="227">
        <v>5193</v>
      </c>
      <c r="D27" s="29">
        <f>E27+F27+G27+J27+K27+L27+M27</f>
        <v>95</v>
      </c>
      <c r="E27" s="228">
        <v>0</v>
      </c>
      <c r="F27" s="229">
        <v>0</v>
      </c>
      <c r="G27" s="213">
        <v>95</v>
      </c>
      <c r="H27" s="58">
        <v>0</v>
      </c>
      <c r="I27" s="174">
        <f t="shared" si="2"/>
        <v>0</v>
      </c>
      <c r="J27" s="26">
        <v>0</v>
      </c>
      <c r="K27" s="26">
        <v>0</v>
      </c>
      <c r="L27" s="9">
        <v>0</v>
      </c>
      <c r="M27" s="117">
        <v>0</v>
      </c>
      <c r="N27" s="70" t="s">
        <v>56</v>
      </c>
      <c r="Q27" s="18"/>
    </row>
    <row r="28" spans="1:17" ht="21.75" customHeight="1">
      <c r="A28" s="37" t="s">
        <v>96</v>
      </c>
      <c r="B28" s="24">
        <v>7</v>
      </c>
      <c r="C28" s="226">
        <v>5148</v>
      </c>
      <c r="D28" s="29">
        <f>E28+F28+G28+J28+K28+L28+M28</f>
        <v>19000</v>
      </c>
      <c r="E28" s="67">
        <v>0</v>
      </c>
      <c r="F28" s="68">
        <v>0</v>
      </c>
      <c r="G28" s="213">
        <v>19000</v>
      </c>
      <c r="H28" s="58">
        <v>0</v>
      </c>
      <c r="I28" s="174">
        <f t="shared" si="2"/>
        <v>0</v>
      </c>
      <c r="J28" s="15">
        <v>0</v>
      </c>
      <c r="K28" s="6">
        <v>0</v>
      </c>
      <c r="L28" s="6">
        <v>0</v>
      </c>
      <c r="M28" s="19">
        <v>0</v>
      </c>
      <c r="N28" s="70" t="s">
        <v>56</v>
      </c>
      <c r="Q28" s="2"/>
    </row>
    <row r="29" spans="1:17" s="12" customFormat="1" ht="48.75" customHeight="1" thickBot="1">
      <c r="A29" s="37" t="s">
        <v>10</v>
      </c>
      <c r="B29" s="24">
        <v>7</v>
      </c>
      <c r="C29" s="224">
        <v>4985</v>
      </c>
      <c r="D29" s="29">
        <f>E29+F29+G29+J29+K29+L29+M29</f>
        <v>20000</v>
      </c>
      <c r="E29" s="23">
        <v>0</v>
      </c>
      <c r="F29" s="57">
        <v>198</v>
      </c>
      <c r="G29" s="208">
        <v>12802</v>
      </c>
      <c r="H29" s="209">
        <v>1454.72</v>
      </c>
      <c r="I29" s="169">
        <f t="shared" si="2"/>
        <v>11.363224496172473</v>
      </c>
      <c r="J29" s="26">
        <v>7000</v>
      </c>
      <c r="K29" s="26">
        <v>0</v>
      </c>
      <c r="L29" s="9">
        <v>0</v>
      </c>
      <c r="M29" s="117">
        <v>0</v>
      </c>
      <c r="N29" s="60" t="s">
        <v>132</v>
      </c>
      <c r="Q29" s="18"/>
    </row>
    <row r="30" spans="1:17" ht="15.75" customHeight="1" thickBot="1">
      <c r="A30" s="132" t="s">
        <v>51</v>
      </c>
      <c r="B30" s="133"/>
      <c r="C30" s="135"/>
      <c r="D30" s="35">
        <f>SUM(D25:D29)</f>
        <v>568773.41</v>
      </c>
      <c r="E30" s="35">
        <f>SUM(E25:E29)</f>
        <v>3338</v>
      </c>
      <c r="F30" s="71">
        <f>SUM(F25:F29)</f>
        <v>978.41</v>
      </c>
      <c r="G30" s="69">
        <f>SUM(G25:G29)</f>
        <v>84447</v>
      </c>
      <c r="H30" s="34">
        <f>SUM(H25:H29)</f>
        <v>20715.96</v>
      </c>
      <c r="I30" s="170">
        <f t="shared" si="2"/>
        <v>24.531315499662508</v>
      </c>
      <c r="J30" s="34">
        <f>SUM(J25:J29)</f>
        <v>57000</v>
      </c>
      <c r="K30" s="71">
        <f>SUM(K25:K29)</f>
        <v>243000</v>
      </c>
      <c r="L30" s="34">
        <f>SUM(L25:L29)</f>
        <v>180000</v>
      </c>
      <c r="M30" s="59">
        <f>SUM(M25:M29)</f>
        <v>0</v>
      </c>
      <c r="N30" s="34"/>
      <c r="Q30" s="2"/>
    </row>
    <row r="31" spans="1:17" s="12" customFormat="1" ht="15.75" customHeight="1" hidden="1" thickBot="1">
      <c r="A31" s="95"/>
      <c r="B31" s="96"/>
      <c r="C31" s="96"/>
      <c r="D31" s="97"/>
      <c r="E31" s="97"/>
      <c r="F31" s="97"/>
      <c r="G31" s="259"/>
      <c r="H31" s="30"/>
      <c r="I31" s="96"/>
      <c r="J31" s="97"/>
      <c r="K31" s="97"/>
      <c r="L31" s="97"/>
      <c r="M31" s="97"/>
      <c r="N31" s="99"/>
      <c r="Q31" s="18"/>
    </row>
    <row r="32" spans="1:17" s="12" customFormat="1" ht="15.75" customHeight="1" thickBot="1">
      <c r="A32" s="95"/>
      <c r="B32" s="96"/>
      <c r="C32" s="96"/>
      <c r="D32" s="97"/>
      <c r="E32" s="98"/>
      <c r="F32" s="97"/>
      <c r="G32" s="259"/>
      <c r="H32" s="30"/>
      <c r="I32" s="96"/>
      <c r="J32" s="97"/>
      <c r="K32" s="97"/>
      <c r="L32" s="97"/>
      <c r="M32" s="97"/>
      <c r="N32" s="99"/>
      <c r="Q32" s="18"/>
    </row>
    <row r="33" spans="1:17" ht="21">
      <c r="A33" s="148" t="s">
        <v>30</v>
      </c>
      <c r="B33" s="111">
        <v>7</v>
      </c>
      <c r="C33" s="231">
        <v>4756</v>
      </c>
      <c r="D33" s="139">
        <f>E33+F33+G33+J33+K33+L33+M33</f>
        <v>739.4</v>
      </c>
      <c r="E33" s="153">
        <f>26+636</f>
        <v>662</v>
      </c>
      <c r="F33" s="141">
        <v>65.4</v>
      </c>
      <c r="G33" s="207">
        <v>12</v>
      </c>
      <c r="H33" s="142">
        <v>0</v>
      </c>
      <c r="I33" s="175">
        <f aca="true" t="shared" si="3" ref="I33:I47">H33/G33*100</f>
        <v>0</v>
      </c>
      <c r="J33" s="151">
        <v>0</v>
      </c>
      <c r="K33" s="144">
        <v>0</v>
      </c>
      <c r="L33" s="154">
        <v>0</v>
      </c>
      <c r="M33" s="155">
        <v>0</v>
      </c>
      <c r="N33" s="156" t="s">
        <v>56</v>
      </c>
      <c r="Q33" s="2"/>
    </row>
    <row r="34" spans="1:17" ht="52.5">
      <c r="A34" s="105" t="s">
        <v>65</v>
      </c>
      <c r="B34" s="24">
        <v>7</v>
      </c>
      <c r="C34" s="230">
        <v>4447</v>
      </c>
      <c r="D34" s="29">
        <f>E34+F34+G34+J34+K34+L34+M34</f>
        <v>54243.924</v>
      </c>
      <c r="E34" s="53">
        <f>3026.824+53.55+22.5</f>
        <v>3102.8740000000003</v>
      </c>
      <c r="F34" s="84">
        <v>23204.75</v>
      </c>
      <c r="G34" s="208">
        <v>27936.3</v>
      </c>
      <c r="H34" s="209">
        <v>27936.1</v>
      </c>
      <c r="I34" s="176">
        <f t="shared" si="3"/>
        <v>99.99928408558041</v>
      </c>
      <c r="J34" s="15">
        <v>0</v>
      </c>
      <c r="K34" s="9">
        <v>0</v>
      </c>
      <c r="L34" s="4">
        <v>0</v>
      </c>
      <c r="M34" s="22">
        <v>0</v>
      </c>
      <c r="N34" s="121" t="s">
        <v>134</v>
      </c>
      <c r="Q34" s="2"/>
    </row>
    <row r="35" spans="1:17" s="3" customFormat="1" ht="22.5" customHeight="1">
      <c r="A35" s="37" t="s">
        <v>149</v>
      </c>
      <c r="B35" s="24">
        <v>7</v>
      </c>
      <c r="C35" s="232">
        <v>4855</v>
      </c>
      <c r="D35" s="29">
        <f aca="true" t="shared" si="4" ref="D35:D40">E35+F35+G35+J35+K35+L35+M35</f>
        <v>795.6</v>
      </c>
      <c r="E35" s="26">
        <v>84</v>
      </c>
      <c r="F35" s="83">
        <v>623.64</v>
      </c>
      <c r="G35" s="208">
        <v>87.96</v>
      </c>
      <c r="H35" s="209">
        <v>0</v>
      </c>
      <c r="I35" s="176">
        <f t="shared" si="3"/>
        <v>0</v>
      </c>
      <c r="J35" s="15">
        <v>0</v>
      </c>
      <c r="K35" s="9">
        <v>0</v>
      </c>
      <c r="L35" s="4">
        <v>0</v>
      </c>
      <c r="M35" s="22">
        <v>0</v>
      </c>
      <c r="N35" s="70" t="s">
        <v>56</v>
      </c>
      <c r="Q35" s="11"/>
    </row>
    <row r="36" spans="1:17" s="3" customFormat="1" ht="32.25" customHeight="1">
      <c r="A36" s="37" t="s">
        <v>42</v>
      </c>
      <c r="B36" s="24">
        <v>7</v>
      </c>
      <c r="C36" s="232">
        <v>4861</v>
      </c>
      <c r="D36" s="29">
        <f t="shared" si="4"/>
        <v>8814</v>
      </c>
      <c r="E36" s="53">
        <v>414</v>
      </c>
      <c r="F36" s="84">
        <v>0</v>
      </c>
      <c r="G36" s="208">
        <v>8400</v>
      </c>
      <c r="H36" s="209">
        <v>1226.05</v>
      </c>
      <c r="I36" s="176">
        <f t="shared" si="3"/>
        <v>14.595833333333333</v>
      </c>
      <c r="J36" s="15">
        <v>0</v>
      </c>
      <c r="K36" s="9">
        <v>0</v>
      </c>
      <c r="L36" s="4">
        <v>0</v>
      </c>
      <c r="M36" s="22">
        <v>0</v>
      </c>
      <c r="N36" s="121" t="s">
        <v>56</v>
      </c>
      <c r="Q36" s="11"/>
    </row>
    <row r="37" spans="1:17" s="3" customFormat="1" ht="14.25" customHeight="1">
      <c r="A37" s="37" t="s">
        <v>43</v>
      </c>
      <c r="B37" s="24">
        <v>7</v>
      </c>
      <c r="C37" s="232">
        <v>4986</v>
      </c>
      <c r="D37" s="29">
        <f t="shared" si="4"/>
        <v>1521.44</v>
      </c>
      <c r="E37" s="26">
        <v>0</v>
      </c>
      <c r="F37" s="83">
        <v>0</v>
      </c>
      <c r="G37" s="208">
        <v>1521.44</v>
      </c>
      <c r="H37" s="209">
        <v>1521.43</v>
      </c>
      <c r="I37" s="177">
        <f t="shared" si="3"/>
        <v>99.99934272794195</v>
      </c>
      <c r="J37" s="15">
        <v>0</v>
      </c>
      <c r="K37" s="9">
        <v>0</v>
      </c>
      <c r="L37" s="4">
        <v>0</v>
      </c>
      <c r="M37" s="22">
        <v>0</v>
      </c>
      <c r="N37" s="70" t="s">
        <v>56</v>
      </c>
      <c r="Q37" s="11"/>
    </row>
    <row r="38" spans="1:17" s="3" customFormat="1" ht="21">
      <c r="A38" s="37" t="s">
        <v>44</v>
      </c>
      <c r="B38" s="24">
        <v>7</v>
      </c>
      <c r="C38" s="232">
        <v>4987</v>
      </c>
      <c r="D38" s="29">
        <f t="shared" si="4"/>
        <v>5700.64</v>
      </c>
      <c r="E38" s="26">
        <v>0</v>
      </c>
      <c r="F38" s="83">
        <v>0</v>
      </c>
      <c r="G38" s="208">
        <f>5221.8+478.84</f>
        <v>5700.64</v>
      </c>
      <c r="H38" s="209">
        <f>5221.7+478.83</f>
        <v>5700.53</v>
      </c>
      <c r="I38" s="177">
        <f t="shared" si="3"/>
        <v>99.99807039209631</v>
      </c>
      <c r="J38" s="15">
        <v>0</v>
      </c>
      <c r="K38" s="9">
        <v>0</v>
      </c>
      <c r="L38" s="4">
        <v>0</v>
      </c>
      <c r="M38" s="22">
        <v>0</v>
      </c>
      <c r="N38" s="70" t="s">
        <v>56</v>
      </c>
      <c r="Q38" s="11"/>
    </row>
    <row r="39" spans="1:17" s="3" customFormat="1" ht="23.25" customHeight="1">
      <c r="A39" s="37" t="s">
        <v>45</v>
      </c>
      <c r="B39" s="24">
        <v>7</v>
      </c>
      <c r="C39" s="232">
        <v>4989</v>
      </c>
      <c r="D39" s="29">
        <f t="shared" si="4"/>
        <v>8027.02</v>
      </c>
      <c r="E39" s="26">
        <v>0</v>
      </c>
      <c r="F39" s="83">
        <v>0</v>
      </c>
      <c r="G39" s="208">
        <v>8027.02</v>
      </c>
      <c r="H39" s="209">
        <v>1218.59</v>
      </c>
      <c r="I39" s="177">
        <f t="shared" si="3"/>
        <v>15.18110083194012</v>
      </c>
      <c r="J39" s="15">
        <v>0</v>
      </c>
      <c r="K39" s="9">
        <v>0</v>
      </c>
      <c r="L39" s="4">
        <v>0</v>
      </c>
      <c r="M39" s="22">
        <v>0</v>
      </c>
      <c r="N39" s="120" t="s">
        <v>56</v>
      </c>
      <c r="Q39" s="11"/>
    </row>
    <row r="40" spans="1:17" s="3" customFormat="1" ht="21">
      <c r="A40" s="37" t="s">
        <v>46</v>
      </c>
      <c r="B40" s="24">
        <v>7</v>
      </c>
      <c r="C40" s="232">
        <v>4991</v>
      </c>
      <c r="D40" s="29">
        <f t="shared" si="4"/>
        <v>11400</v>
      </c>
      <c r="E40" s="26">
        <v>0</v>
      </c>
      <c r="F40" s="83">
        <v>0</v>
      </c>
      <c r="G40" s="208">
        <v>11400</v>
      </c>
      <c r="H40" s="209">
        <v>1825.19</v>
      </c>
      <c r="I40" s="177">
        <f t="shared" si="3"/>
        <v>16.010438596491227</v>
      </c>
      <c r="J40" s="15">
        <v>0</v>
      </c>
      <c r="K40" s="9">
        <v>0</v>
      </c>
      <c r="L40" s="4">
        <v>0</v>
      </c>
      <c r="M40" s="22">
        <v>0</v>
      </c>
      <c r="N40" s="70" t="s">
        <v>56</v>
      </c>
      <c r="Q40" s="11"/>
    </row>
    <row r="41" spans="1:17" s="3" customFormat="1" ht="22.5" customHeight="1">
      <c r="A41" s="37" t="s">
        <v>71</v>
      </c>
      <c r="B41" s="24">
        <v>7</v>
      </c>
      <c r="C41" s="232">
        <v>5118</v>
      </c>
      <c r="D41" s="29">
        <f>E41+F41+G41+J41+K41+L41+M41+759</f>
        <v>1159</v>
      </c>
      <c r="E41" s="26">
        <v>0</v>
      </c>
      <c r="F41" s="83">
        <v>0</v>
      </c>
      <c r="G41" s="208">
        <v>400</v>
      </c>
      <c r="H41" s="209">
        <v>0</v>
      </c>
      <c r="I41" s="177">
        <f t="shared" si="3"/>
        <v>0</v>
      </c>
      <c r="J41" s="15">
        <v>0</v>
      </c>
      <c r="K41" s="9">
        <v>0</v>
      </c>
      <c r="L41" s="4">
        <v>0</v>
      </c>
      <c r="M41" s="22">
        <v>0</v>
      </c>
      <c r="N41" s="70" t="s">
        <v>131</v>
      </c>
      <c r="Q41" s="11"/>
    </row>
    <row r="42" spans="1:17" s="3" customFormat="1" ht="22.5" customHeight="1">
      <c r="A42" s="37" t="s">
        <v>72</v>
      </c>
      <c r="B42" s="24">
        <v>7</v>
      </c>
      <c r="C42" s="232">
        <v>5119</v>
      </c>
      <c r="D42" s="29">
        <f>E42+F42+G42+J42+K42+L42+M42</f>
        <v>600</v>
      </c>
      <c r="E42" s="26">
        <v>0</v>
      </c>
      <c r="F42" s="83">
        <v>0</v>
      </c>
      <c r="G42" s="208">
        <v>600</v>
      </c>
      <c r="H42" s="209">
        <v>0</v>
      </c>
      <c r="I42" s="177">
        <f t="shared" si="3"/>
        <v>0</v>
      </c>
      <c r="J42" s="15">
        <v>0</v>
      </c>
      <c r="K42" s="9">
        <v>0</v>
      </c>
      <c r="L42" s="4">
        <v>0</v>
      </c>
      <c r="M42" s="22">
        <v>0</v>
      </c>
      <c r="N42" s="120" t="s">
        <v>56</v>
      </c>
      <c r="Q42" s="11"/>
    </row>
    <row r="43" spans="1:17" s="3" customFormat="1" ht="22.5" customHeight="1">
      <c r="A43" s="37" t="s">
        <v>73</v>
      </c>
      <c r="B43" s="24">
        <v>7</v>
      </c>
      <c r="C43" s="232">
        <v>5120</v>
      </c>
      <c r="D43" s="29">
        <f>E43+F43+G43+J43+K43+L43+M43+800</f>
        <v>2098</v>
      </c>
      <c r="E43" s="26">
        <v>98</v>
      </c>
      <c r="F43" s="83">
        <v>0</v>
      </c>
      <c r="G43" s="208">
        <v>1200</v>
      </c>
      <c r="H43" s="209">
        <v>0</v>
      </c>
      <c r="I43" s="177">
        <f t="shared" si="3"/>
        <v>0</v>
      </c>
      <c r="J43" s="15">
        <v>0</v>
      </c>
      <c r="K43" s="9">
        <v>0</v>
      </c>
      <c r="L43" s="4">
        <v>0</v>
      </c>
      <c r="M43" s="22">
        <v>0</v>
      </c>
      <c r="N43" s="70" t="s">
        <v>131</v>
      </c>
      <c r="Q43" s="11"/>
    </row>
    <row r="44" spans="1:17" s="3" customFormat="1" ht="22.5" customHeight="1">
      <c r="A44" s="37" t="s">
        <v>74</v>
      </c>
      <c r="B44" s="24">
        <v>7</v>
      </c>
      <c r="C44" s="232">
        <v>5121</v>
      </c>
      <c r="D44" s="29">
        <f>E44+F44+G44+J44+K44+L44+M44</f>
        <v>14180</v>
      </c>
      <c r="E44" s="26">
        <v>0</v>
      </c>
      <c r="F44" s="83">
        <v>180</v>
      </c>
      <c r="G44" s="208">
        <v>14000</v>
      </c>
      <c r="H44" s="209">
        <v>0</v>
      </c>
      <c r="I44" s="177">
        <f t="shared" si="3"/>
        <v>0</v>
      </c>
      <c r="J44" s="15">
        <v>0</v>
      </c>
      <c r="K44" s="9">
        <v>0</v>
      </c>
      <c r="L44" s="4">
        <v>0</v>
      </c>
      <c r="M44" s="22">
        <v>0</v>
      </c>
      <c r="N44" s="122" t="s">
        <v>133</v>
      </c>
      <c r="Q44" s="11"/>
    </row>
    <row r="45" spans="1:17" s="3" customFormat="1" ht="22.5" customHeight="1">
      <c r="A45" s="106" t="s">
        <v>75</v>
      </c>
      <c r="B45" s="25">
        <v>7</v>
      </c>
      <c r="C45" s="239">
        <v>5122</v>
      </c>
      <c r="D45" s="33">
        <f>E45+F45+G45+J45+K45+L45+M45</f>
        <v>15253</v>
      </c>
      <c r="E45" s="53">
        <v>0</v>
      </c>
      <c r="F45" s="84">
        <v>0</v>
      </c>
      <c r="G45" s="213">
        <v>8800</v>
      </c>
      <c r="H45" s="58">
        <v>0</v>
      </c>
      <c r="I45" s="233">
        <f t="shared" si="3"/>
        <v>0</v>
      </c>
      <c r="J45" s="56">
        <v>6453</v>
      </c>
      <c r="K45" s="107">
        <v>0</v>
      </c>
      <c r="L45" s="199">
        <v>0</v>
      </c>
      <c r="M45" s="234">
        <v>0</v>
      </c>
      <c r="N45" s="70" t="s">
        <v>56</v>
      </c>
      <c r="Q45" s="11"/>
    </row>
    <row r="46" spans="1:17" s="3" customFormat="1" ht="22.5" customHeight="1">
      <c r="A46" s="37" t="s">
        <v>157</v>
      </c>
      <c r="B46" s="24">
        <v>15</v>
      </c>
      <c r="C46" s="232">
        <v>5183</v>
      </c>
      <c r="D46" s="29">
        <f>E46+F46+G46+J46+K46+L46+M46</f>
        <v>531.64</v>
      </c>
      <c r="E46" s="26">
        <v>0</v>
      </c>
      <c r="F46" s="9">
        <v>0</v>
      </c>
      <c r="G46" s="209">
        <v>531.64</v>
      </c>
      <c r="H46" s="209">
        <v>531.64</v>
      </c>
      <c r="I46" s="235">
        <f t="shared" si="3"/>
        <v>100</v>
      </c>
      <c r="J46" s="15">
        <v>0</v>
      </c>
      <c r="K46" s="9">
        <v>0</v>
      </c>
      <c r="L46" s="4">
        <v>0</v>
      </c>
      <c r="M46" s="22">
        <v>0</v>
      </c>
      <c r="N46" s="70" t="s">
        <v>56</v>
      </c>
      <c r="Q46" s="11"/>
    </row>
    <row r="47" spans="1:17" s="3" customFormat="1" ht="22.5" customHeight="1" thickBot="1">
      <c r="A47" s="106" t="s">
        <v>158</v>
      </c>
      <c r="B47" s="25">
        <v>7</v>
      </c>
      <c r="C47" s="239">
        <v>5194</v>
      </c>
      <c r="D47" s="240">
        <f>E47+F47+G47+J47+K47+L47+M47</f>
        <v>800</v>
      </c>
      <c r="E47" s="53">
        <v>0</v>
      </c>
      <c r="F47" s="107">
        <v>0</v>
      </c>
      <c r="G47" s="58">
        <v>800</v>
      </c>
      <c r="H47" s="58">
        <v>400</v>
      </c>
      <c r="I47" s="236">
        <f t="shared" si="3"/>
        <v>50</v>
      </c>
      <c r="J47" s="15">
        <v>0</v>
      </c>
      <c r="K47" s="9">
        <v>0</v>
      </c>
      <c r="L47" s="4">
        <v>0</v>
      </c>
      <c r="M47" s="22">
        <v>0</v>
      </c>
      <c r="N47" s="70" t="s">
        <v>56</v>
      </c>
      <c r="Q47" s="11"/>
    </row>
    <row r="48" spans="1:17" ht="15.75" customHeight="1" thickBot="1">
      <c r="A48" s="132" t="s">
        <v>52</v>
      </c>
      <c r="B48" s="133"/>
      <c r="C48" s="135"/>
      <c r="D48" s="34">
        <f>SUM(D33:D47)</f>
        <v>125863.664</v>
      </c>
      <c r="E48" s="34">
        <f>SUM(E33:E47)</f>
        <v>4360.874</v>
      </c>
      <c r="F48" s="34">
        <f>SUM(F33:F47)</f>
        <v>24073.79</v>
      </c>
      <c r="G48" s="34">
        <f>SUM(G33:G47)</f>
        <v>89417</v>
      </c>
      <c r="H48" s="34">
        <f>SUM(H33:H47)</f>
        <v>40359.53</v>
      </c>
      <c r="I48" s="178">
        <f>H48/G48*100</f>
        <v>45.13630517686793</v>
      </c>
      <c r="J48" s="34">
        <f>SUM(J33:J47)</f>
        <v>6453</v>
      </c>
      <c r="K48" s="34">
        <f>SUM(K33:K47)</f>
        <v>0</v>
      </c>
      <c r="L48" s="34">
        <f>SUM(L33:L47)</f>
        <v>0</v>
      </c>
      <c r="M48" s="34">
        <f>SUM(M33:M47)</f>
        <v>0</v>
      </c>
      <c r="N48" s="34"/>
      <c r="Q48" s="2"/>
    </row>
    <row r="49" spans="1:17" s="12" customFormat="1" ht="15.75" customHeight="1" thickBot="1">
      <c r="A49" s="100"/>
      <c r="B49" s="101"/>
      <c r="C49" s="101"/>
      <c r="D49" s="102"/>
      <c r="E49" s="102"/>
      <c r="F49" s="102"/>
      <c r="G49" s="30"/>
      <c r="H49" s="30"/>
      <c r="I49" s="101"/>
      <c r="J49" s="102"/>
      <c r="K49" s="102"/>
      <c r="L49" s="123"/>
      <c r="M49" s="102"/>
      <c r="N49" s="125"/>
      <c r="Q49" s="18"/>
    </row>
    <row r="50" spans="1:17" ht="26.25" customHeight="1">
      <c r="A50" s="148" t="s">
        <v>146</v>
      </c>
      <c r="B50" s="111">
        <v>7</v>
      </c>
      <c r="C50" s="231">
        <v>4736</v>
      </c>
      <c r="D50" s="139">
        <f>E50+F50+G50+J50+K50+L50+M50</f>
        <v>29924.91</v>
      </c>
      <c r="E50" s="149">
        <f>750+1180</f>
        <v>1930</v>
      </c>
      <c r="F50" s="141">
        <v>9244.91</v>
      </c>
      <c r="G50" s="207">
        <v>6250</v>
      </c>
      <c r="H50" s="142">
        <v>0</v>
      </c>
      <c r="I50" s="168">
        <f>H50/G50*100</f>
        <v>0</v>
      </c>
      <c r="J50" s="143">
        <v>6250</v>
      </c>
      <c r="K50" s="144">
        <v>6250</v>
      </c>
      <c r="L50" s="144">
        <v>0</v>
      </c>
      <c r="M50" s="152">
        <v>0</v>
      </c>
      <c r="N50" s="146" t="s">
        <v>56</v>
      </c>
      <c r="Q50" s="2"/>
    </row>
    <row r="51" spans="1:17" ht="39" customHeight="1">
      <c r="A51" s="37" t="s">
        <v>138</v>
      </c>
      <c r="B51" s="24">
        <v>7</v>
      </c>
      <c r="C51" s="237">
        <v>4846</v>
      </c>
      <c r="D51" s="29">
        <f aca="true" t="shared" si="5" ref="D51:D59">E51+F51+G51+J51+K51+L51+M51</f>
        <v>8576</v>
      </c>
      <c r="E51" s="54">
        <v>3350</v>
      </c>
      <c r="F51" s="27">
        <v>2226</v>
      </c>
      <c r="G51" s="208">
        <v>3000</v>
      </c>
      <c r="H51" s="209">
        <v>1992.93</v>
      </c>
      <c r="I51" s="169">
        <f>H51/G51*100</f>
        <v>66.43100000000001</v>
      </c>
      <c r="J51" s="26">
        <v>0</v>
      </c>
      <c r="K51" s="6">
        <v>0</v>
      </c>
      <c r="L51" s="6">
        <v>0</v>
      </c>
      <c r="M51" s="19">
        <v>0</v>
      </c>
      <c r="N51" s="38" t="s">
        <v>56</v>
      </c>
      <c r="Q51" s="2"/>
    </row>
    <row r="52" spans="1:17" ht="36.75" customHeight="1">
      <c r="A52" s="37" t="s">
        <v>139</v>
      </c>
      <c r="B52" s="24">
        <v>7</v>
      </c>
      <c r="C52" s="238">
        <v>4997</v>
      </c>
      <c r="D52" s="29">
        <f t="shared" si="5"/>
        <v>860</v>
      </c>
      <c r="E52" s="51">
        <v>0</v>
      </c>
      <c r="F52" s="27">
        <v>0</v>
      </c>
      <c r="G52" s="208">
        <v>860</v>
      </c>
      <c r="H52" s="209">
        <v>860</v>
      </c>
      <c r="I52" s="169">
        <f aca="true" t="shared" si="6" ref="I52:I118">H52/G52*100</f>
        <v>100</v>
      </c>
      <c r="J52" s="26">
        <v>0</v>
      </c>
      <c r="K52" s="9">
        <v>0</v>
      </c>
      <c r="L52" s="9">
        <v>0</v>
      </c>
      <c r="M52" s="16">
        <v>0</v>
      </c>
      <c r="N52" s="70" t="s">
        <v>56</v>
      </c>
      <c r="Q52" s="2"/>
    </row>
    <row r="53" spans="1:17" ht="24" customHeight="1">
      <c r="A53" s="37" t="s">
        <v>47</v>
      </c>
      <c r="B53" s="24">
        <v>7</v>
      </c>
      <c r="C53" s="238">
        <v>5006</v>
      </c>
      <c r="D53" s="33">
        <f t="shared" si="5"/>
        <v>2868.96</v>
      </c>
      <c r="E53" s="51">
        <v>0</v>
      </c>
      <c r="F53" s="27">
        <v>154.56</v>
      </c>
      <c r="G53" s="208">
        <v>2714.4</v>
      </c>
      <c r="H53" s="209">
        <v>2714.21</v>
      </c>
      <c r="I53" s="179">
        <f t="shared" si="6"/>
        <v>99.99300029472444</v>
      </c>
      <c r="J53" s="26">
        <v>0</v>
      </c>
      <c r="K53" s="6">
        <v>0</v>
      </c>
      <c r="L53" s="6">
        <v>0</v>
      </c>
      <c r="M53" s="19">
        <v>0</v>
      </c>
      <c r="N53" s="70" t="s">
        <v>56</v>
      </c>
      <c r="Q53" s="2"/>
    </row>
    <row r="54" spans="1:17" ht="25.5" customHeight="1">
      <c r="A54" s="37" t="s">
        <v>48</v>
      </c>
      <c r="B54" s="24">
        <v>7</v>
      </c>
      <c r="C54" s="238">
        <v>5063</v>
      </c>
      <c r="D54" s="33">
        <f t="shared" si="5"/>
        <v>14500</v>
      </c>
      <c r="E54" s="51">
        <v>0</v>
      </c>
      <c r="F54" s="27">
        <v>0</v>
      </c>
      <c r="G54" s="208">
        <v>1500</v>
      </c>
      <c r="H54" s="209">
        <v>36.3</v>
      </c>
      <c r="I54" s="169">
        <f t="shared" si="6"/>
        <v>2.42</v>
      </c>
      <c r="J54" s="26">
        <v>13000</v>
      </c>
      <c r="K54" s="6">
        <v>0</v>
      </c>
      <c r="L54" s="6">
        <v>0</v>
      </c>
      <c r="M54" s="19">
        <v>0</v>
      </c>
      <c r="N54" s="70" t="s">
        <v>56</v>
      </c>
      <c r="Q54" s="2"/>
    </row>
    <row r="55" spans="1:17" ht="24" customHeight="1">
      <c r="A55" s="37" t="s">
        <v>137</v>
      </c>
      <c r="B55" s="24">
        <v>7</v>
      </c>
      <c r="C55" s="238">
        <v>5065</v>
      </c>
      <c r="D55" s="33">
        <f t="shared" si="5"/>
        <v>5797.24</v>
      </c>
      <c r="E55" s="51">
        <v>0</v>
      </c>
      <c r="F55" s="27">
        <v>3497.24</v>
      </c>
      <c r="G55" s="208">
        <v>2300</v>
      </c>
      <c r="H55" s="209">
        <v>2300</v>
      </c>
      <c r="I55" s="169">
        <f t="shared" si="6"/>
        <v>100</v>
      </c>
      <c r="J55" s="26">
        <v>0</v>
      </c>
      <c r="K55" s="6">
        <v>0</v>
      </c>
      <c r="L55" s="6">
        <v>0</v>
      </c>
      <c r="M55" s="19">
        <v>0</v>
      </c>
      <c r="N55" s="70" t="s">
        <v>56</v>
      </c>
      <c r="Q55" s="2"/>
    </row>
    <row r="56" spans="1:17" ht="27" customHeight="1">
      <c r="A56" s="37" t="s">
        <v>60</v>
      </c>
      <c r="B56" s="24">
        <v>7</v>
      </c>
      <c r="C56" s="238">
        <v>5093</v>
      </c>
      <c r="D56" s="29">
        <f>E56+F56+G56+J56+K56+L56+M56</f>
        <v>1458.8899999999999</v>
      </c>
      <c r="E56" s="51">
        <v>0</v>
      </c>
      <c r="F56" s="27">
        <v>488.89</v>
      </c>
      <c r="G56" s="208">
        <v>970</v>
      </c>
      <c r="H56" s="209">
        <v>600</v>
      </c>
      <c r="I56" s="169">
        <f t="shared" si="6"/>
        <v>61.855670103092784</v>
      </c>
      <c r="J56" s="26">
        <v>0</v>
      </c>
      <c r="K56" s="6">
        <v>0</v>
      </c>
      <c r="L56" s="6">
        <v>0</v>
      </c>
      <c r="M56" s="19">
        <v>0</v>
      </c>
      <c r="N56" s="70" t="s">
        <v>56</v>
      </c>
      <c r="Q56" s="2"/>
    </row>
    <row r="57" spans="1:17" ht="33.75" customHeight="1">
      <c r="A57" s="37" t="s">
        <v>136</v>
      </c>
      <c r="B57" s="24">
        <v>7</v>
      </c>
      <c r="C57" s="238">
        <v>5096</v>
      </c>
      <c r="D57" s="29">
        <f t="shared" si="5"/>
        <v>3815.8</v>
      </c>
      <c r="E57" s="51">
        <v>0</v>
      </c>
      <c r="F57" s="27">
        <v>965.8</v>
      </c>
      <c r="G57" s="208">
        <v>1000</v>
      </c>
      <c r="H57" s="209">
        <v>0</v>
      </c>
      <c r="I57" s="169">
        <f>H57/G57*100</f>
        <v>0</v>
      </c>
      <c r="J57" s="26">
        <v>1850</v>
      </c>
      <c r="K57" s="6">
        <v>0</v>
      </c>
      <c r="L57" s="6">
        <v>0</v>
      </c>
      <c r="M57" s="19">
        <v>0</v>
      </c>
      <c r="N57" s="70" t="s">
        <v>56</v>
      </c>
      <c r="Q57" s="2"/>
    </row>
    <row r="58" spans="1:17" ht="21.75" customHeight="1">
      <c r="A58" s="37" t="s">
        <v>76</v>
      </c>
      <c r="B58" s="24">
        <v>7</v>
      </c>
      <c r="C58" s="226">
        <v>5126</v>
      </c>
      <c r="D58" s="29">
        <f t="shared" si="5"/>
        <v>3516</v>
      </c>
      <c r="E58" s="67">
        <v>0</v>
      </c>
      <c r="F58" s="68">
        <v>0</v>
      </c>
      <c r="G58" s="213">
        <v>1916</v>
      </c>
      <c r="H58" s="58">
        <v>37.57</v>
      </c>
      <c r="I58" s="174">
        <f t="shared" si="6"/>
        <v>1.960855949895616</v>
      </c>
      <c r="J58" s="53">
        <v>1600</v>
      </c>
      <c r="K58" s="85">
        <v>0</v>
      </c>
      <c r="L58" s="85">
        <v>0</v>
      </c>
      <c r="M58" s="73">
        <v>0</v>
      </c>
      <c r="N58" s="70" t="s">
        <v>56</v>
      </c>
      <c r="Q58" s="2"/>
    </row>
    <row r="59" spans="1:17" ht="21.75" customHeight="1">
      <c r="A59" s="37" t="s">
        <v>77</v>
      </c>
      <c r="B59" s="24">
        <v>7</v>
      </c>
      <c r="C59" s="226">
        <v>5127</v>
      </c>
      <c r="D59" s="29">
        <f t="shared" si="5"/>
        <v>1000</v>
      </c>
      <c r="E59" s="67">
        <v>0</v>
      </c>
      <c r="F59" s="68">
        <v>0</v>
      </c>
      <c r="G59" s="213">
        <v>1000</v>
      </c>
      <c r="H59" s="58">
        <v>0</v>
      </c>
      <c r="I59" s="174">
        <f t="shared" si="6"/>
        <v>0</v>
      </c>
      <c r="J59" s="53">
        <v>0</v>
      </c>
      <c r="K59" s="85">
        <v>0</v>
      </c>
      <c r="L59" s="85">
        <v>0</v>
      </c>
      <c r="M59" s="73">
        <v>0</v>
      </c>
      <c r="N59" s="70" t="s">
        <v>56</v>
      </c>
      <c r="Q59" s="2"/>
    </row>
    <row r="60" spans="1:17" ht="21.75" customHeight="1">
      <c r="A60" s="37" t="s">
        <v>78</v>
      </c>
      <c r="B60" s="24">
        <v>7</v>
      </c>
      <c r="C60" s="226">
        <v>5128</v>
      </c>
      <c r="D60" s="29">
        <f aca="true" t="shared" si="7" ref="D60:D127">E60+F60+G60+J60+K60+L60+M60</f>
        <v>1800</v>
      </c>
      <c r="E60" s="67">
        <v>0</v>
      </c>
      <c r="F60" s="68">
        <v>0</v>
      </c>
      <c r="G60" s="213">
        <v>1800</v>
      </c>
      <c r="H60" s="58">
        <v>1090.35</v>
      </c>
      <c r="I60" s="174">
        <f t="shared" si="6"/>
        <v>60.57499999999999</v>
      </c>
      <c r="J60" s="26">
        <v>0</v>
      </c>
      <c r="K60" s="6">
        <v>0</v>
      </c>
      <c r="L60" s="6">
        <v>0</v>
      </c>
      <c r="M60" s="19">
        <v>0</v>
      </c>
      <c r="N60" s="70" t="s">
        <v>56</v>
      </c>
      <c r="Q60" s="2"/>
    </row>
    <row r="61" spans="1:17" ht="21.75" customHeight="1">
      <c r="A61" s="37" t="s">
        <v>79</v>
      </c>
      <c r="B61" s="24">
        <v>7</v>
      </c>
      <c r="C61" s="226">
        <v>5129</v>
      </c>
      <c r="D61" s="29">
        <f t="shared" si="7"/>
        <v>5000</v>
      </c>
      <c r="E61" s="67">
        <v>0</v>
      </c>
      <c r="F61" s="68">
        <v>0</v>
      </c>
      <c r="G61" s="213">
        <v>5000</v>
      </c>
      <c r="H61" s="58">
        <v>2246.46</v>
      </c>
      <c r="I61" s="174">
        <f t="shared" si="6"/>
        <v>44.9292</v>
      </c>
      <c r="J61" s="53">
        <v>0</v>
      </c>
      <c r="K61" s="85">
        <v>0</v>
      </c>
      <c r="L61" s="85">
        <v>0</v>
      </c>
      <c r="M61" s="73">
        <v>0</v>
      </c>
      <c r="N61" s="70" t="s">
        <v>56</v>
      </c>
      <c r="Q61" s="2"/>
    </row>
    <row r="62" spans="1:17" ht="21.75" customHeight="1">
      <c r="A62" s="37" t="s">
        <v>80</v>
      </c>
      <c r="B62" s="24">
        <v>7</v>
      </c>
      <c r="C62" s="226">
        <v>5130</v>
      </c>
      <c r="D62" s="29">
        <f t="shared" si="7"/>
        <v>2940</v>
      </c>
      <c r="E62" s="67">
        <v>0</v>
      </c>
      <c r="F62" s="68">
        <v>0</v>
      </c>
      <c r="G62" s="213">
        <v>2940</v>
      </c>
      <c r="H62" s="58">
        <v>0</v>
      </c>
      <c r="I62" s="174">
        <f t="shared" si="6"/>
        <v>0</v>
      </c>
      <c r="J62" s="53">
        <v>0</v>
      </c>
      <c r="K62" s="85">
        <v>0</v>
      </c>
      <c r="L62" s="85">
        <v>0</v>
      </c>
      <c r="M62" s="73">
        <v>0</v>
      </c>
      <c r="N62" s="70" t="s">
        <v>56</v>
      </c>
      <c r="Q62" s="2"/>
    </row>
    <row r="63" spans="1:17" ht="21.75" customHeight="1">
      <c r="A63" s="37" t="s">
        <v>81</v>
      </c>
      <c r="B63" s="24">
        <v>7</v>
      </c>
      <c r="C63" s="226">
        <v>5131</v>
      </c>
      <c r="D63" s="29">
        <f t="shared" si="7"/>
        <v>370.06</v>
      </c>
      <c r="E63" s="67">
        <v>0</v>
      </c>
      <c r="F63" s="68">
        <v>0</v>
      </c>
      <c r="G63" s="213">
        <v>370.06</v>
      </c>
      <c r="H63" s="58">
        <v>370.05</v>
      </c>
      <c r="I63" s="174">
        <f t="shared" si="6"/>
        <v>99.99729773550236</v>
      </c>
      <c r="J63" s="26">
        <v>0</v>
      </c>
      <c r="K63" s="6">
        <v>0</v>
      </c>
      <c r="L63" s="6">
        <v>0</v>
      </c>
      <c r="M63" s="19">
        <v>0</v>
      </c>
      <c r="N63" s="70" t="s">
        <v>56</v>
      </c>
      <c r="Q63" s="2"/>
    </row>
    <row r="64" spans="1:17" ht="21.75" customHeight="1">
      <c r="A64" s="37" t="s">
        <v>82</v>
      </c>
      <c r="B64" s="24">
        <v>7</v>
      </c>
      <c r="C64" s="226">
        <v>5132</v>
      </c>
      <c r="D64" s="29">
        <f t="shared" si="7"/>
        <v>990</v>
      </c>
      <c r="E64" s="67">
        <v>0</v>
      </c>
      <c r="F64" s="68">
        <v>0</v>
      </c>
      <c r="G64" s="213">
        <v>990</v>
      </c>
      <c r="H64" s="58">
        <v>907.52</v>
      </c>
      <c r="I64" s="174">
        <f t="shared" si="6"/>
        <v>91.66868686868686</v>
      </c>
      <c r="J64" s="53">
        <v>0</v>
      </c>
      <c r="K64" s="85">
        <v>0</v>
      </c>
      <c r="L64" s="85">
        <v>0</v>
      </c>
      <c r="M64" s="73">
        <v>0</v>
      </c>
      <c r="N64" s="70" t="s">
        <v>56</v>
      </c>
      <c r="Q64" s="2"/>
    </row>
    <row r="65" spans="1:17" ht="21.75" customHeight="1">
      <c r="A65" s="37" t="s">
        <v>83</v>
      </c>
      <c r="B65" s="24">
        <v>7</v>
      </c>
      <c r="C65" s="226">
        <v>5133</v>
      </c>
      <c r="D65" s="29">
        <f>E65+F65+G65+J65+K65+L65+M65+500</f>
        <v>2400</v>
      </c>
      <c r="E65" s="67">
        <v>0</v>
      </c>
      <c r="F65" s="68">
        <v>0</v>
      </c>
      <c r="G65" s="213">
        <v>1900</v>
      </c>
      <c r="H65" s="58">
        <v>0</v>
      </c>
      <c r="I65" s="174">
        <f t="shared" si="6"/>
        <v>0</v>
      </c>
      <c r="J65" s="53">
        <v>0</v>
      </c>
      <c r="K65" s="85">
        <v>0</v>
      </c>
      <c r="L65" s="85">
        <v>0</v>
      </c>
      <c r="M65" s="73">
        <v>0</v>
      </c>
      <c r="N65" s="70" t="s">
        <v>131</v>
      </c>
      <c r="Q65" s="2"/>
    </row>
    <row r="66" spans="1:17" ht="30" customHeight="1">
      <c r="A66" s="37" t="s">
        <v>84</v>
      </c>
      <c r="B66" s="24">
        <v>7</v>
      </c>
      <c r="C66" s="226">
        <v>5134</v>
      </c>
      <c r="D66" s="29">
        <f t="shared" si="7"/>
        <v>3000</v>
      </c>
      <c r="E66" s="67">
        <v>0</v>
      </c>
      <c r="F66" s="68">
        <v>0</v>
      </c>
      <c r="G66" s="213">
        <v>1500</v>
      </c>
      <c r="H66" s="58">
        <v>936.15</v>
      </c>
      <c r="I66" s="174">
        <f t="shared" si="6"/>
        <v>62.41</v>
      </c>
      <c r="J66" s="26">
        <v>1500</v>
      </c>
      <c r="K66" s="6">
        <v>0</v>
      </c>
      <c r="L66" s="6">
        <v>0</v>
      </c>
      <c r="M66" s="19">
        <v>0</v>
      </c>
      <c r="N66" s="70" t="s">
        <v>56</v>
      </c>
      <c r="Q66" s="2"/>
    </row>
    <row r="67" spans="1:17" ht="21.75" customHeight="1">
      <c r="A67" s="37" t="s">
        <v>85</v>
      </c>
      <c r="B67" s="24">
        <v>7</v>
      </c>
      <c r="C67" s="226">
        <v>5135</v>
      </c>
      <c r="D67" s="29">
        <f t="shared" si="7"/>
        <v>1150</v>
      </c>
      <c r="E67" s="67">
        <v>0</v>
      </c>
      <c r="F67" s="68">
        <v>0</v>
      </c>
      <c r="G67" s="213">
        <v>1150</v>
      </c>
      <c r="H67" s="58">
        <v>0</v>
      </c>
      <c r="I67" s="174">
        <f t="shared" si="6"/>
        <v>0</v>
      </c>
      <c r="J67" s="53">
        <v>0</v>
      </c>
      <c r="K67" s="85">
        <v>0</v>
      </c>
      <c r="L67" s="85">
        <v>0</v>
      </c>
      <c r="M67" s="73">
        <v>0</v>
      </c>
      <c r="N67" s="70" t="s">
        <v>56</v>
      </c>
      <c r="Q67" s="2"/>
    </row>
    <row r="68" spans="1:17" ht="21.75" customHeight="1">
      <c r="A68" s="37" t="s">
        <v>86</v>
      </c>
      <c r="B68" s="24">
        <v>7</v>
      </c>
      <c r="C68" s="226">
        <v>5136</v>
      </c>
      <c r="D68" s="29">
        <f t="shared" si="7"/>
        <v>1500</v>
      </c>
      <c r="E68" s="67">
        <v>0</v>
      </c>
      <c r="F68" s="68">
        <v>0</v>
      </c>
      <c r="G68" s="213">
        <v>1500</v>
      </c>
      <c r="H68" s="58">
        <v>964.99</v>
      </c>
      <c r="I68" s="174">
        <f t="shared" si="6"/>
        <v>64.33266666666667</v>
      </c>
      <c r="J68" s="53">
        <v>0</v>
      </c>
      <c r="K68" s="85">
        <v>0</v>
      </c>
      <c r="L68" s="85">
        <v>0</v>
      </c>
      <c r="M68" s="73">
        <v>0</v>
      </c>
      <c r="N68" s="70" t="s">
        <v>56</v>
      </c>
      <c r="Q68" s="2"/>
    </row>
    <row r="69" spans="1:17" ht="21.75" customHeight="1">
      <c r="A69" s="37" t="s">
        <v>87</v>
      </c>
      <c r="B69" s="24">
        <v>7</v>
      </c>
      <c r="C69" s="226">
        <v>5137</v>
      </c>
      <c r="D69" s="29">
        <f t="shared" si="7"/>
        <v>726.6</v>
      </c>
      <c r="E69" s="67">
        <v>0</v>
      </c>
      <c r="F69" s="68">
        <v>0</v>
      </c>
      <c r="G69" s="213">
        <v>726.6</v>
      </c>
      <c r="H69" s="58">
        <v>726.59</v>
      </c>
      <c r="I69" s="174">
        <f t="shared" si="6"/>
        <v>99.99862372694743</v>
      </c>
      <c r="J69" s="26">
        <v>0</v>
      </c>
      <c r="K69" s="6">
        <v>0</v>
      </c>
      <c r="L69" s="6">
        <v>0</v>
      </c>
      <c r="M69" s="19">
        <v>0</v>
      </c>
      <c r="N69" s="70" t="s">
        <v>56</v>
      </c>
      <c r="Q69" s="2"/>
    </row>
    <row r="70" spans="1:17" ht="21.75" customHeight="1">
      <c r="A70" s="37" t="s">
        <v>88</v>
      </c>
      <c r="B70" s="24">
        <v>7</v>
      </c>
      <c r="C70" s="226">
        <v>5138</v>
      </c>
      <c r="D70" s="29">
        <f t="shared" si="7"/>
        <v>480</v>
      </c>
      <c r="E70" s="67">
        <v>0</v>
      </c>
      <c r="F70" s="68">
        <v>0</v>
      </c>
      <c r="G70" s="213">
        <v>480</v>
      </c>
      <c r="H70" s="58">
        <v>467.95</v>
      </c>
      <c r="I70" s="174">
        <f t="shared" si="6"/>
        <v>97.48958333333333</v>
      </c>
      <c r="J70" s="53">
        <v>0</v>
      </c>
      <c r="K70" s="85">
        <v>0</v>
      </c>
      <c r="L70" s="85">
        <v>0</v>
      </c>
      <c r="M70" s="73">
        <v>0</v>
      </c>
      <c r="N70" s="70" t="s">
        <v>56</v>
      </c>
      <c r="Q70" s="2"/>
    </row>
    <row r="71" spans="1:17" ht="21.75" customHeight="1">
      <c r="A71" s="37" t="s">
        <v>89</v>
      </c>
      <c r="B71" s="24">
        <v>7</v>
      </c>
      <c r="C71" s="226">
        <v>5139</v>
      </c>
      <c r="D71" s="29">
        <f t="shared" si="7"/>
        <v>519.42</v>
      </c>
      <c r="E71" s="67">
        <v>0</v>
      </c>
      <c r="F71" s="68">
        <v>0</v>
      </c>
      <c r="G71" s="213">
        <v>519.42</v>
      </c>
      <c r="H71" s="58">
        <v>519.42</v>
      </c>
      <c r="I71" s="174">
        <f t="shared" si="6"/>
        <v>100</v>
      </c>
      <c r="J71" s="53">
        <v>0</v>
      </c>
      <c r="K71" s="85">
        <v>0</v>
      </c>
      <c r="L71" s="85">
        <v>0</v>
      </c>
      <c r="M71" s="73">
        <v>0</v>
      </c>
      <c r="N71" s="70" t="s">
        <v>56</v>
      </c>
      <c r="Q71" s="2"/>
    </row>
    <row r="72" spans="1:17" ht="21.75" customHeight="1">
      <c r="A72" s="37" t="s">
        <v>90</v>
      </c>
      <c r="B72" s="24">
        <v>7</v>
      </c>
      <c r="C72" s="238">
        <v>5140</v>
      </c>
      <c r="D72" s="29">
        <f t="shared" si="7"/>
        <v>1500</v>
      </c>
      <c r="E72" s="51">
        <v>0</v>
      </c>
      <c r="F72" s="27">
        <v>0</v>
      </c>
      <c r="G72" s="208">
        <v>1500</v>
      </c>
      <c r="H72" s="209">
        <v>81.07</v>
      </c>
      <c r="I72" s="169">
        <f t="shared" si="6"/>
        <v>5.404666666666666</v>
      </c>
      <c r="J72" s="26">
        <v>0</v>
      </c>
      <c r="K72" s="6">
        <v>0</v>
      </c>
      <c r="L72" s="6">
        <v>0</v>
      </c>
      <c r="M72" s="19">
        <v>0</v>
      </c>
      <c r="N72" s="70" t="s">
        <v>56</v>
      </c>
      <c r="Q72" s="2"/>
    </row>
    <row r="73" spans="1:17" ht="21.75" customHeight="1">
      <c r="A73" s="37" t="s">
        <v>91</v>
      </c>
      <c r="B73" s="24">
        <v>7</v>
      </c>
      <c r="C73" s="226">
        <v>5141</v>
      </c>
      <c r="D73" s="29">
        <f t="shared" si="7"/>
        <v>1860</v>
      </c>
      <c r="E73" s="67">
        <v>0</v>
      </c>
      <c r="F73" s="68">
        <v>0</v>
      </c>
      <c r="G73" s="213">
        <v>1860</v>
      </c>
      <c r="H73" s="58">
        <v>97</v>
      </c>
      <c r="I73" s="174">
        <f t="shared" si="6"/>
        <v>5.21505376344086</v>
      </c>
      <c r="J73" s="53">
        <v>0</v>
      </c>
      <c r="K73" s="85">
        <v>0</v>
      </c>
      <c r="L73" s="85">
        <v>0</v>
      </c>
      <c r="M73" s="73">
        <v>0</v>
      </c>
      <c r="N73" s="70" t="s">
        <v>56</v>
      </c>
      <c r="Q73" s="2"/>
    </row>
    <row r="74" spans="1:17" ht="31.5">
      <c r="A74" s="37" t="s">
        <v>92</v>
      </c>
      <c r="B74" s="24">
        <v>7</v>
      </c>
      <c r="C74" s="226">
        <v>5142</v>
      </c>
      <c r="D74" s="29">
        <f t="shared" si="7"/>
        <v>750</v>
      </c>
      <c r="E74" s="67">
        <v>0</v>
      </c>
      <c r="F74" s="68">
        <v>0</v>
      </c>
      <c r="G74" s="213">
        <v>750</v>
      </c>
      <c r="H74" s="58">
        <v>0</v>
      </c>
      <c r="I74" s="174">
        <f t="shared" si="6"/>
        <v>0</v>
      </c>
      <c r="J74" s="53">
        <v>0</v>
      </c>
      <c r="K74" s="85">
        <v>0</v>
      </c>
      <c r="L74" s="85">
        <v>0</v>
      </c>
      <c r="M74" s="73">
        <v>0</v>
      </c>
      <c r="N74" s="70" t="s">
        <v>56</v>
      </c>
      <c r="Q74" s="2"/>
    </row>
    <row r="75" spans="1:17" ht="21.75" customHeight="1">
      <c r="A75" s="37" t="s">
        <v>93</v>
      </c>
      <c r="B75" s="24">
        <v>7</v>
      </c>
      <c r="C75" s="226">
        <v>5143</v>
      </c>
      <c r="D75" s="29">
        <f t="shared" si="7"/>
        <v>1100</v>
      </c>
      <c r="E75" s="67">
        <v>0</v>
      </c>
      <c r="F75" s="68">
        <v>0</v>
      </c>
      <c r="G75" s="213">
        <v>1100</v>
      </c>
      <c r="H75" s="58">
        <v>0</v>
      </c>
      <c r="I75" s="174">
        <f t="shared" si="6"/>
        <v>0</v>
      </c>
      <c r="J75" s="26">
        <v>0</v>
      </c>
      <c r="K75" s="6">
        <v>0</v>
      </c>
      <c r="L75" s="6">
        <v>0</v>
      </c>
      <c r="M75" s="19">
        <v>0</v>
      </c>
      <c r="N75" s="70" t="s">
        <v>56</v>
      </c>
      <c r="Q75" s="2"/>
    </row>
    <row r="76" spans="1:17" ht="21.75" customHeight="1">
      <c r="A76" s="37" t="s">
        <v>94</v>
      </c>
      <c r="B76" s="24">
        <v>7</v>
      </c>
      <c r="C76" s="238">
        <v>5146</v>
      </c>
      <c r="D76" s="29">
        <f t="shared" si="7"/>
        <v>1000</v>
      </c>
      <c r="E76" s="51">
        <v>0</v>
      </c>
      <c r="F76" s="27">
        <v>0</v>
      </c>
      <c r="G76" s="208">
        <v>1000</v>
      </c>
      <c r="H76" s="209">
        <v>0</v>
      </c>
      <c r="I76" s="169">
        <f t="shared" si="6"/>
        <v>0</v>
      </c>
      <c r="J76" s="26">
        <v>0</v>
      </c>
      <c r="K76" s="6">
        <v>0</v>
      </c>
      <c r="L76" s="6">
        <v>0</v>
      </c>
      <c r="M76" s="19">
        <v>0</v>
      </c>
      <c r="N76" s="70" t="s">
        <v>56</v>
      </c>
      <c r="Q76" s="2"/>
    </row>
    <row r="77" spans="1:17" ht="21.75" customHeight="1">
      <c r="A77" s="37" t="s">
        <v>95</v>
      </c>
      <c r="B77" s="24">
        <v>7</v>
      </c>
      <c r="C77" s="226">
        <v>5147</v>
      </c>
      <c r="D77" s="29">
        <f t="shared" si="7"/>
        <v>700</v>
      </c>
      <c r="E77" s="67">
        <v>0</v>
      </c>
      <c r="F77" s="68">
        <v>0</v>
      </c>
      <c r="G77" s="213">
        <v>700</v>
      </c>
      <c r="H77" s="58">
        <v>0</v>
      </c>
      <c r="I77" s="174">
        <f t="shared" si="6"/>
        <v>0</v>
      </c>
      <c r="J77" s="53">
        <v>0</v>
      </c>
      <c r="K77" s="85">
        <v>0</v>
      </c>
      <c r="L77" s="85">
        <v>0</v>
      </c>
      <c r="M77" s="73">
        <v>0</v>
      </c>
      <c r="N77" s="70" t="s">
        <v>56</v>
      </c>
      <c r="Q77" s="2"/>
    </row>
    <row r="78" spans="1:17" ht="21.75" customHeight="1">
      <c r="A78" s="37" t="s">
        <v>97</v>
      </c>
      <c r="B78" s="24">
        <v>7</v>
      </c>
      <c r="C78" s="226">
        <v>5149</v>
      </c>
      <c r="D78" s="29">
        <f t="shared" si="7"/>
        <v>1600</v>
      </c>
      <c r="E78" s="67">
        <v>0</v>
      </c>
      <c r="F78" s="68">
        <v>0</v>
      </c>
      <c r="G78" s="213">
        <v>1600</v>
      </c>
      <c r="H78" s="58">
        <v>556.28</v>
      </c>
      <c r="I78" s="174">
        <f t="shared" si="6"/>
        <v>34.7675</v>
      </c>
      <c r="J78" s="53">
        <v>0</v>
      </c>
      <c r="K78" s="85">
        <v>0</v>
      </c>
      <c r="L78" s="85">
        <v>0</v>
      </c>
      <c r="M78" s="73">
        <v>0</v>
      </c>
      <c r="N78" s="70" t="s">
        <v>56</v>
      </c>
      <c r="Q78" s="2"/>
    </row>
    <row r="79" spans="1:17" ht="21.75" customHeight="1">
      <c r="A79" s="37" t="s">
        <v>98</v>
      </c>
      <c r="B79" s="24">
        <v>7</v>
      </c>
      <c r="C79" s="226">
        <v>5150</v>
      </c>
      <c r="D79" s="29">
        <f t="shared" si="7"/>
        <v>3498.98</v>
      </c>
      <c r="E79" s="67">
        <v>0</v>
      </c>
      <c r="F79" s="68">
        <v>0</v>
      </c>
      <c r="G79" s="213">
        <v>3498.98</v>
      </c>
      <c r="H79" s="58">
        <v>0</v>
      </c>
      <c r="I79" s="174">
        <f t="shared" si="6"/>
        <v>0</v>
      </c>
      <c r="J79" s="53">
        <v>0</v>
      </c>
      <c r="K79" s="85">
        <v>0</v>
      </c>
      <c r="L79" s="85">
        <v>0</v>
      </c>
      <c r="M79" s="73">
        <v>0</v>
      </c>
      <c r="N79" s="70" t="s">
        <v>56</v>
      </c>
      <c r="Q79" s="2"/>
    </row>
    <row r="80" spans="1:17" ht="31.5">
      <c r="A80" s="37" t="s">
        <v>99</v>
      </c>
      <c r="B80" s="24">
        <v>7</v>
      </c>
      <c r="C80" s="226">
        <v>5151</v>
      </c>
      <c r="D80" s="29">
        <f t="shared" si="7"/>
        <v>700</v>
      </c>
      <c r="E80" s="67">
        <v>0</v>
      </c>
      <c r="F80" s="68">
        <v>0</v>
      </c>
      <c r="G80" s="213">
        <v>700</v>
      </c>
      <c r="H80" s="58">
        <v>360.3</v>
      </c>
      <c r="I80" s="174">
        <f t="shared" si="6"/>
        <v>51.47142857142857</v>
      </c>
      <c r="J80" s="26">
        <v>0</v>
      </c>
      <c r="K80" s="6">
        <v>0</v>
      </c>
      <c r="L80" s="6">
        <v>0</v>
      </c>
      <c r="M80" s="19">
        <v>0</v>
      </c>
      <c r="N80" s="70" t="s">
        <v>56</v>
      </c>
      <c r="Q80" s="2"/>
    </row>
    <row r="81" spans="1:17" ht="21.75" customHeight="1">
      <c r="A81" s="37" t="s">
        <v>100</v>
      </c>
      <c r="B81" s="24">
        <v>7</v>
      </c>
      <c r="C81" s="226">
        <v>5152</v>
      </c>
      <c r="D81" s="29">
        <f t="shared" si="7"/>
        <v>672.46</v>
      </c>
      <c r="E81" s="67">
        <v>0</v>
      </c>
      <c r="F81" s="68">
        <v>0</v>
      </c>
      <c r="G81" s="213">
        <v>672.46</v>
      </c>
      <c r="H81" s="58">
        <v>672.46</v>
      </c>
      <c r="I81" s="174">
        <f t="shared" si="6"/>
        <v>100</v>
      </c>
      <c r="J81" s="53">
        <v>0</v>
      </c>
      <c r="K81" s="85">
        <v>0</v>
      </c>
      <c r="L81" s="85">
        <v>0</v>
      </c>
      <c r="M81" s="73">
        <v>0</v>
      </c>
      <c r="N81" s="70" t="s">
        <v>56</v>
      </c>
      <c r="Q81" s="2"/>
    </row>
    <row r="82" spans="1:17" ht="21.75" customHeight="1">
      <c r="A82" s="37" t="s">
        <v>101</v>
      </c>
      <c r="B82" s="24">
        <v>7</v>
      </c>
      <c r="C82" s="226">
        <v>5153</v>
      </c>
      <c r="D82" s="29">
        <f t="shared" si="7"/>
        <v>3000</v>
      </c>
      <c r="E82" s="67">
        <v>0</v>
      </c>
      <c r="F82" s="68">
        <v>0</v>
      </c>
      <c r="G82" s="213">
        <v>3000</v>
      </c>
      <c r="H82" s="58">
        <v>1662.68</v>
      </c>
      <c r="I82" s="174">
        <f t="shared" si="6"/>
        <v>55.422666666666665</v>
      </c>
      <c r="J82" s="53">
        <v>0</v>
      </c>
      <c r="K82" s="85">
        <v>0</v>
      </c>
      <c r="L82" s="85">
        <v>0</v>
      </c>
      <c r="M82" s="73">
        <v>0</v>
      </c>
      <c r="N82" s="70" t="s">
        <v>56</v>
      </c>
      <c r="Q82" s="2"/>
    </row>
    <row r="83" spans="1:17" ht="21.75" customHeight="1">
      <c r="A83" s="37" t="s">
        <v>102</v>
      </c>
      <c r="B83" s="24">
        <v>7</v>
      </c>
      <c r="C83" s="226">
        <v>5154</v>
      </c>
      <c r="D83" s="29">
        <f t="shared" si="7"/>
        <v>1900</v>
      </c>
      <c r="E83" s="67">
        <v>0</v>
      </c>
      <c r="F83" s="68">
        <v>0</v>
      </c>
      <c r="G83" s="213">
        <v>1900</v>
      </c>
      <c r="H83" s="58">
        <v>45</v>
      </c>
      <c r="I83" s="174">
        <f t="shared" si="6"/>
        <v>2.368421052631579</v>
      </c>
      <c r="J83" s="26">
        <v>0</v>
      </c>
      <c r="K83" s="6">
        <v>0</v>
      </c>
      <c r="L83" s="6">
        <v>0</v>
      </c>
      <c r="M83" s="19">
        <v>0</v>
      </c>
      <c r="N83" s="70" t="s">
        <v>56</v>
      </c>
      <c r="Q83" s="2"/>
    </row>
    <row r="84" spans="1:17" ht="21.75" customHeight="1">
      <c r="A84" s="37" t="s">
        <v>103</v>
      </c>
      <c r="B84" s="24">
        <v>7</v>
      </c>
      <c r="C84" s="226">
        <v>5155</v>
      </c>
      <c r="D84" s="29">
        <f t="shared" si="7"/>
        <v>3050</v>
      </c>
      <c r="E84" s="67">
        <v>0</v>
      </c>
      <c r="F84" s="68">
        <v>0</v>
      </c>
      <c r="G84" s="213">
        <v>3050</v>
      </c>
      <c r="H84" s="58">
        <v>280.46</v>
      </c>
      <c r="I84" s="174">
        <f t="shared" si="6"/>
        <v>9.195409836065572</v>
      </c>
      <c r="J84" s="53">
        <v>0</v>
      </c>
      <c r="K84" s="85">
        <v>0</v>
      </c>
      <c r="L84" s="85">
        <v>0</v>
      </c>
      <c r="M84" s="73">
        <v>0</v>
      </c>
      <c r="N84" s="70" t="s">
        <v>56</v>
      </c>
      <c r="Q84" s="2"/>
    </row>
    <row r="85" spans="1:17" ht="21.75" customHeight="1">
      <c r="A85" s="37" t="s">
        <v>104</v>
      </c>
      <c r="B85" s="24">
        <v>7</v>
      </c>
      <c r="C85" s="226">
        <v>5156</v>
      </c>
      <c r="D85" s="29">
        <f t="shared" si="7"/>
        <v>2200</v>
      </c>
      <c r="E85" s="67">
        <v>0</v>
      </c>
      <c r="F85" s="68">
        <v>0</v>
      </c>
      <c r="G85" s="213">
        <v>2200</v>
      </c>
      <c r="H85" s="58">
        <v>0</v>
      </c>
      <c r="I85" s="174">
        <f t="shared" si="6"/>
        <v>0</v>
      </c>
      <c r="J85" s="53">
        <v>0</v>
      </c>
      <c r="K85" s="85">
        <v>0</v>
      </c>
      <c r="L85" s="85">
        <v>0</v>
      </c>
      <c r="M85" s="73">
        <v>0</v>
      </c>
      <c r="N85" s="70" t="s">
        <v>56</v>
      </c>
      <c r="Q85" s="2"/>
    </row>
    <row r="86" spans="1:17" ht="21.75" customHeight="1">
      <c r="A86" s="37" t="s">
        <v>105</v>
      </c>
      <c r="B86" s="24">
        <v>7</v>
      </c>
      <c r="C86" s="226">
        <v>5157</v>
      </c>
      <c r="D86" s="29">
        <f t="shared" si="7"/>
        <v>3000</v>
      </c>
      <c r="E86" s="67">
        <v>0</v>
      </c>
      <c r="F86" s="68">
        <v>0</v>
      </c>
      <c r="G86" s="213">
        <v>3000</v>
      </c>
      <c r="H86" s="58">
        <v>1319.87</v>
      </c>
      <c r="I86" s="174">
        <f t="shared" si="6"/>
        <v>43.99566666666666</v>
      </c>
      <c r="J86" s="26">
        <v>0</v>
      </c>
      <c r="K86" s="6">
        <v>0</v>
      </c>
      <c r="L86" s="6">
        <v>0</v>
      </c>
      <c r="M86" s="19">
        <v>0</v>
      </c>
      <c r="N86" s="70" t="s">
        <v>56</v>
      </c>
      <c r="Q86" s="2"/>
    </row>
    <row r="87" spans="1:17" ht="21.75" customHeight="1">
      <c r="A87" s="37" t="s">
        <v>106</v>
      </c>
      <c r="B87" s="24">
        <v>7</v>
      </c>
      <c r="C87" s="226">
        <v>5158</v>
      </c>
      <c r="D87" s="29">
        <f t="shared" si="7"/>
        <v>3200</v>
      </c>
      <c r="E87" s="67">
        <v>0</v>
      </c>
      <c r="F87" s="68">
        <v>0</v>
      </c>
      <c r="G87" s="213">
        <v>3200</v>
      </c>
      <c r="H87" s="58">
        <v>64.13</v>
      </c>
      <c r="I87" s="174">
        <f t="shared" si="6"/>
        <v>2.0040625</v>
      </c>
      <c r="J87" s="53">
        <v>0</v>
      </c>
      <c r="K87" s="85">
        <v>0</v>
      </c>
      <c r="L87" s="85">
        <v>0</v>
      </c>
      <c r="M87" s="73">
        <v>0</v>
      </c>
      <c r="N87" s="70" t="s">
        <v>56</v>
      </c>
      <c r="Q87" s="2"/>
    </row>
    <row r="88" spans="1:17" ht="21.75" customHeight="1">
      <c r="A88" s="37" t="s">
        <v>107</v>
      </c>
      <c r="B88" s="24">
        <v>7</v>
      </c>
      <c r="C88" s="226">
        <v>5159</v>
      </c>
      <c r="D88" s="29">
        <f t="shared" si="7"/>
        <v>450</v>
      </c>
      <c r="E88" s="67">
        <v>0</v>
      </c>
      <c r="F88" s="68">
        <v>0</v>
      </c>
      <c r="G88" s="213">
        <v>450</v>
      </c>
      <c r="H88" s="58">
        <v>35.09</v>
      </c>
      <c r="I88" s="174">
        <f t="shared" si="6"/>
        <v>7.797777777777778</v>
      </c>
      <c r="J88" s="53">
        <v>0</v>
      </c>
      <c r="K88" s="85">
        <v>0</v>
      </c>
      <c r="L88" s="85">
        <v>0</v>
      </c>
      <c r="M88" s="73">
        <v>0</v>
      </c>
      <c r="N88" s="70" t="s">
        <v>56</v>
      </c>
      <c r="Q88" s="2"/>
    </row>
    <row r="89" spans="1:17" ht="21.75" customHeight="1">
      <c r="A89" s="37" t="s">
        <v>108</v>
      </c>
      <c r="B89" s="24">
        <v>7</v>
      </c>
      <c r="C89" s="226">
        <v>5160</v>
      </c>
      <c r="D89" s="29">
        <f t="shared" si="7"/>
        <v>1500</v>
      </c>
      <c r="E89" s="67">
        <v>0</v>
      </c>
      <c r="F89" s="68">
        <v>0</v>
      </c>
      <c r="G89" s="213">
        <v>1500</v>
      </c>
      <c r="H89" s="58">
        <v>1007.91</v>
      </c>
      <c r="I89" s="174">
        <f t="shared" si="6"/>
        <v>67.194</v>
      </c>
      <c r="J89" s="26">
        <v>0</v>
      </c>
      <c r="K89" s="6">
        <v>0</v>
      </c>
      <c r="L89" s="6">
        <v>0</v>
      </c>
      <c r="M89" s="19">
        <v>0</v>
      </c>
      <c r="N89" s="70" t="s">
        <v>56</v>
      </c>
      <c r="Q89" s="2"/>
    </row>
    <row r="90" spans="1:17" ht="21.75" customHeight="1">
      <c r="A90" s="37" t="s">
        <v>109</v>
      </c>
      <c r="B90" s="24">
        <v>7</v>
      </c>
      <c r="C90" s="226">
        <v>5161</v>
      </c>
      <c r="D90" s="29">
        <f t="shared" si="7"/>
        <v>1933.87</v>
      </c>
      <c r="E90" s="67">
        <v>0</v>
      </c>
      <c r="F90" s="68">
        <v>0</v>
      </c>
      <c r="G90" s="213">
        <v>1933.87</v>
      </c>
      <c r="H90" s="58">
        <v>0</v>
      </c>
      <c r="I90" s="174">
        <f t="shared" si="6"/>
        <v>0</v>
      </c>
      <c r="J90" s="53">
        <v>0</v>
      </c>
      <c r="K90" s="85">
        <v>0</v>
      </c>
      <c r="L90" s="85">
        <v>0</v>
      </c>
      <c r="M90" s="73">
        <v>0</v>
      </c>
      <c r="N90" s="70" t="s">
        <v>56</v>
      </c>
      <c r="Q90" s="2"/>
    </row>
    <row r="91" spans="1:17" ht="21.75" customHeight="1">
      <c r="A91" s="37" t="s">
        <v>110</v>
      </c>
      <c r="B91" s="24">
        <v>7</v>
      </c>
      <c r="C91" s="226">
        <v>5163</v>
      </c>
      <c r="D91" s="29">
        <f t="shared" si="7"/>
        <v>200</v>
      </c>
      <c r="E91" s="67">
        <v>0</v>
      </c>
      <c r="F91" s="68">
        <v>0</v>
      </c>
      <c r="G91" s="213">
        <v>200</v>
      </c>
      <c r="H91" s="58">
        <v>0</v>
      </c>
      <c r="I91" s="174">
        <f t="shared" si="6"/>
        <v>0</v>
      </c>
      <c r="J91" s="53">
        <v>0</v>
      </c>
      <c r="K91" s="85">
        <v>0</v>
      </c>
      <c r="L91" s="85">
        <v>0</v>
      </c>
      <c r="M91" s="73">
        <v>0</v>
      </c>
      <c r="N91" s="70" t="s">
        <v>56</v>
      </c>
      <c r="Q91" s="2"/>
    </row>
    <row r="92" spans="1:17" ht="21.75" customHeight="1">
      <c r="A92" s="37" t="s">
        <v>111</v>
      </c>
      <c r="B92" s="24">
        <v>7</v>
      </c>
      <c r="C92" s="226">
        <v>5164</v>
      </c>
      <c r="D92" s="29">
        <f t="shared" si="7"/>
        <v>320</v>
      </c>
      <c r="E92" s="67">
        <v>0</v>
      </c>
      <c r="F92" s="68">
        <v>0</v>
      </c>
      <c r="G92" s="213">
        <v>320</v>
      </c>
      <c r="H92" s="58">
        <v>0</v>
      </c>
      <c r="I92" s="174">
        <f t="shared" si="6"/>
        <v>0</v>
      </c>
      <c r="J92" s="26">
        <v>0</v>
      </c>
      <c r="K92" s="6">
        <v>0</v>
      </c>
      <c r="L92" s="6">
        <v>0</v>
      </c>
      <c r="M92" s="19">
        <v>0</v>
      </c>
      <c r="N92" s="70" t="s">
        <v>56</v>
      </c>
      <c r="Q92" s="2"/>
    </row>
    <row r="93" spans="1:17" ht="21.75" customHeight="1">
      <c r="A93" s="37" t="s">
        <v>112</v>
      </c>
      <c r="B93" s="24">
        <v>7</v>
      </c>
      <c r="C93" s="226">
        <v>5165</v>
      </c>
      <c r="D93" s="29">
        <f t="shared" si="7"/>
        <v>436.22</v>
      </c>
      <c r="E93" s="67">
        <v>0</v>
      </c>
      <c r="F93" s="68">
        <v>0</v>
      </c>
      <c r="G93" s="213">
        <v>436.22</v>
      </c>
      <c r="H93" s="58">
        <v>433.72</v>
      </c>
      <c r="I93" s="174">
        <f t="shared" si="6"/>
        <v>99.42689468616753</v>
      </c>
      <c r="J93" s="53">
        <v>0</v>
      </c>
      <c r="K93" s="85">
        <v>0</v>
      </c>
      <c r="L93" s="85">
        <v>0</v>
      </c>
      <c r="M93" s="73">
        <v>0</v>
      </c>
      <c r="N93" s="70" t="s">
        <v>56</v>
      </c>
      <c r="Q93" s="2"/>
    </row>
    <row r="94" spans="1:17" ht="21.75" customHeight="1">
      <c r="A94" s="37" t="s">
        <v>113</v>
      </c>
      <c r="B94" s="24">
        <v>7</v>
      </c>
      <c r="C94" s="226">
        <v>5166</v>
      </c>
      <c r="D94" s="29">
        <f t="shared" si="7"/>
        <v>650</v>
      </c>
      <c r="E94" s="67">
        <v>0</v>
      </c>
      <c r="F94" s="68">
        <v>0</v>
      </c>
      <c r="G94" s="213">
        <v>650</v>
      </c>
      <c r="H94" s="58">
        <v>0</v>
      </c>
      <c r="I94" s="174">
        <f t="shared" si="6"/>
        <v>0</v>
      </c>
      <c r="J94" s="53">
        <v>0</v>
      </c>
      <c r="K94" s="85">
        <v>0</v>
      </c>
      <c r="L94" s="85">
        <v>0</v>
      </c>
      <c r="M94" s="73">
        <v>0</v>
      </c>
      <c r="N94" s="70" t="s">
        <v>56</v>
      </c>
      <c r="Q94" s="2"/>
    </row>
    <row r="95" spans="1:17" ht="21.75" customHeight="1">
      <c r="A95" s="37" t="s">
        <v>114</v>
      </c>
      <c r="B95" s="24">
        <v>7</v>
      </c>
      <c r="C95" s="226">
        <v>5167</v>
      </c>
      <c r="D95" s="29">
        <f t="shared" si="7"/>
        <v>700</v>
      </c>
      <c r="E95" s="67">
        <v>0</v>
      </c>
      <c r="F95" s="68">
        <v>0</v>
      </c>
      <c r="G95" s="213">
        <v>700</v>
      </c>
      <c r="H95" s="58">
        <v>0</v>
      </c>
      <c r="I95" s="174">
        <f t="shared" si="6"/>
        <v>0</v>
      </c>
      <c r="J95" s="26">
        <v>0</v>
      </c>
      <c r="K95" s="6">
        <v>0</v>
      </c>
      <c r="L95" s="6">
        <v>0</v>
      </c>
      <c r="M95" s="19">
        <v>0</v>
      </c>
      <c r="N95" s="70" t="s">
        <v>56</v>
      </c>
      <c r="Q95" s="2"/>
    </row>
    <row r="96" spans="1:17" ht="21.75" customHeight="1">
      <c r="A96" s="37" t="s">
        <v>115</v>
      </c>
      <c r="B96" s="24">
        <v>7</v>
      </c>
      <c r="C96" s="226">
        <v>5168</v>
      </c>
      <c r="D96" s="29">
        <f t="shared" si="7"/>
        <v>800</v>
      </c>
      <c r="E96" s="67">
        <v>0</v>
      </c>
      <c r="F96" s="68">
        <v>0</v>
      </c>
      <c r="G96" s="213">
        <v>800</v>
      </c>
      <c r="H96" s="58">
        <v>496.21</v>
      </c>
      <c r="I96" s="174">
        <f t="shared" si="6"/>
        <v>62.02624999999999</v>
      </c>
      <c r="J96" s="53">
        <v>0</v>
      </c>
      <c r="K96" s="85">
        <v>0</v>
      </c>
      <c r="L96" s="85">
        <v>0</v>
      </c>
      <c r="M96" s="73">
        <v>0</v>
      </c>
      <c r="N96" s="70" t="s">
        <v>56</v>
      </c>
      <c r="Q96" s="2"/>
    </row>
    <row r="97" spans="1:17" ht="21.75" customHeight="1">
      <c r="A97" s="37" t="s">
        <v>116</v>
      </c>
      <c r="B97" s="24">
        <v>7</v>
      </c>
      <c r="C97" s="226">
        <v>5169</v>
      </c>
      <c r="D97" s="29">
        <f t="shared" si="7"/>
        <v>850</v>
      </c>
      <c r="E97" s="67">
        <v>0</v>
      </c>
      <c r="F97" s="68">
        <v>0</v>
      </c>
      <c r="G97" s="213">
        <v>850</v>
      </c>
      <c r="H97" s="58">
        <v>642.65</v>
      </c>
      <c r="I97" s="174">
        <f t="shared" si="6"/>
        <v>75.60588235294118</v>
      </c>
      <c r="J97" s="53">
        <v>0</v>
      </c>
      <c r="K97" s="85">
        <v>0</v>
      </c>
      <c r="L97" s="85">
        <v>0</v>
      </c>
      <c r="M97" s="73">
        <v>0</v>
      </c>
      <c r="N97" s="70" t="s">
        <v>56</v>
      </c>
      <c r="Q97" s="2"/>
    </row>
    <row r="98" spans="1:17" ht="21.75" customHeight="1">
      <c r="A98" s="37" t="s">
        <v>117</v>
      </c>
      <c r="B98" s="24">
        <v>7</v>
      </c>
      <c r="C98" s="226">
        <v>5170</v>
      </c>
      <c r="D98" s="29">
        <f t="shared" si="7"/>
        <v>1000</v>
      </c>
      <c r="E98" s="67">
        <v>0</v>
      </c>
      <c r="F98" s="68">
        <v>0</v>
      </c>
      <c r="G98" s="213">
        <v>1000</v>
      </c>
      <c r="H98" s="58">
        <v>0</v>
      </c>
      <c r="I98" s="174">
        <f t="shared" si="6"/>
        <v>0</v>
      </c>
      <c r="J98" s="26">
        <v>0</v>
      </c>
      <c r="K98" s="6">
        <v>0</v>
      </c>
      <c r="L98" s="6">
        <v>0</v>
      </c>
      <c r="M98" s="19">
        <v>0</v>
      </c>
      <c r="N98" s="70" t="s">
        <v>56</v>
      </c>
      <c r="Q98" s="2"/>
    </row>
    <row r="99" spans="1:17" ht="21.75" customHeight="1">
      <c r="A99" s="37" t="s">
        <v>118</v>
      </c>
      <c r="B99" s="24">
        <v>7</v>
      </c>
      <c r="C99" s="226">
        <v>5171</v>
      </c>
      <c r="D99" s="29">
        <f t="shared" si="7"/>
        <v>1000</v>
      </c>
      <c r="E99" s="67">
        <v>0</v>
      </c>
      <c r="F99" s="68">
        <v>0</v>
      </c>
      <c r="G99" s="213">
        <v>1000</v>
      </c>
      <c r="H99" s="58">
        <v>829.16</v>
      </c>
      <c r="I99" s="174">
        <f t="shared" si="6"/>
        <v>82.916</v>
      </c>
      <c r="J99" s="53">
        <v>0</v>
      </c>
      <c r="K99" s="85">
        <v>0</v>
      </c>
      <c r="L99" s="85">
        <v>0</v>
      </c>
      <c r="M99" s="73">
        <v>0</v>
      </c>
      <c r="N99" s="70" t="s">
        <v>56</v>
      </c>
      <c r="Q99" s="2"/>
    </row>
    <row r="100" spans="1:17" ht="21.75" customHeight="1">
      <c r="A100" s="37" t="s">
        <v>119</v>
      </c>
      <c r="B100" s="24">
        <v>7</v>
      </c>
      <c r="C100" s="226">
        <v>5172</v>
      </c>
      <c r="D100" s="29">
        <f>E100+F100+G100+J100+K100+L100+M100</f>
        <v>1594</v>
      </c>
      <c r="E100" s="67">
        <v>0</v>
      </c>
      <c r="F100" s="68">
        <v>0</v>
      </c>
      <c r="G100" s="213">
        <v>1594</v>
      </c>
      <c r="H100" s="58">
        <v>0</v>
      </c>
      <c r="I100" s="174">
        <f t="shared" si="6"/>
        <v>0</v>
      </c>
      <c r="J100" s="53">
        <v>0</v>
      </c>
      <c r="K100" s="85">
        <v>0</v>
      </c>
      <c r="L100" s="85">
        <v>0</v>
      </c>
      <c r="M100" s="73">
        <v>0</v>
      </c>
      <c r="N100" s="70" t="s">
        <v>56</v>
      </c>
      <c r="Q100" s="2"/>
    </row>
    <row r="101" spans="1:17" ht="21.75" customHeight="1">
      <c r="A101" s="37" t="s">
        <v>120</v>
      </c>
      <c r="B101" s="24">
        <v>7</v>
      </c>
      <c r="C101" s="226">
        <v>5173</v>
      </c>
      <c r="D101" s="29">
        <f t="shared" si="7"/>
        <v>1000</v>
      </c>
      <c r="E101" s="67">
        <v>0</v>
      </c>
      <c r="F101" s="68">
        <v>0</v>
      </c>
      <c r="G101" s="213">
        <v>1000</v>
      </c>
      <c r="H101" s="58">
        <v>0</v>
      </c>
      <c r="I101" s="174">
        <f t="shared" si="6"/>
        <v>0</v>
      </c>
      <c r="J101" s="26">
        <v>0</v>
      </c>
      <c r="K101" s="6">
        <v>0</v>
      </c>
      <c r="L101" s="6">
        <v>0</v>
      </c>
      <c r="M101" s="19">
        <v>0</v>
      </c>
      <c r="N101" s="70" t="s">
        <v>56</v>
      </c>
      <c r="Q101" s="2"/>
    </row>
    <row r="102" spans="1:17" ht="21.75" customHeight="1">
      <c r="A102" s="37" t="s">
        <v>121</v>
      </c>
      <c r="B102" s="24">
        <v>7</v>
      </c>
      <c r="C102" s="226">
        <v>5174</v>
      </c>
      <c r="D102" s="29">
        <f t="shared" si="7"/>
        <v>1050</v>
      </c>
      <c r="E102" s="67">
        <v>0</v>
      </c>
      <c r="F102" s="68">
        <v>0</v>
      </c>
      <c r="G102" s="213">
        <v>1050</v>
      </c>
      <c r="H102" s="58">
        <v>0</v>
      </c>
      <c r="I102" s="174">
        <f t="shared" si="6"/>
        <v>0</v>
      </c>
      <c r="J102" s="53">
        <v>0</v>
      </c>
      <c r="K102" s="85">
        <v>0</v>
      </c>
      <c r="L102" s="85">
        <v>0</v>
      </c>
      <c r="M102" s="73">
        <v>0</v>
      </c>
      <c r="N102" s="70" t="s">
        <v>56</v>
      </c>
      <c r="Q102" s="2"/>
    </row>
    <row r="103" spans="1:17" ht="21.75" customHeight="1">
      <c r="A103" s="37" t="s">
        <v>122</v>
      </c>
      <c r="B103" s="24">
        <v>7</v>
      </c>
      <c r="C103" s="238">
        <v>5175</v>
      </c>
      <c r="D103" s="29">
        <f t="shared" si="7"/>
        <v>929.58</v>
      </c>
      <c r="E103" s="51">
        <v>0</v>
      </c>
      <c r="F103" s="27">
        <v>0</v>
      </c>
      <c r="G103" s="208">
        <v>929.58</v>
      </c>
      <c r="H103" s="209">
        <v>0</v>
      </c>
      <c r="I103" s="169">
        <f t="shared" si="6"/>
        <v>0</v>
      </c>
      <c r="J103" s="26">
        <v>0</v>
      </c>
      <c r="K103" s="6">
        <v>0</v>
      </c>
      <c r="L103" s="6">
        <v>0</v>
      </c>
      <c r="M103" s="19">
        <v>0</v>
      </c>
      <c r="N103" s="70" t="s">
        <v>56</v>
      </c>
      <c r="Q103" s="2"/>
    </row>
    <row r="104" spans="1:17" ht="21.75" customHeight="1">
      <c r="A104" s="37" t="s">
        <v>123</v>
      </c>
      <c r="B104" s="24">
        <v>7</v>
      </c>
      <c r="C104" s="226">
        <v>5176</v>
      </c>
      <c r="D104" s="29">
        <f t="shared" si="7"/>
        <v>1700</v>
      </c>
      <c r="E104" s="67">
        <v>0</v>
      </c>
      <c r="F104" s="68">
        <v>0</v>
      </c>
      <c r="G104" s="213">
        <v>1700</v>
      </c>
      <c r="H104" s="58">
        <v>841.65</v>
      </c>
      <c r="I104" s="174">
        <f t="shared" si="6"/>
        <v>49.508823529411764</v>
      </c>
      <c r="J104" s="26">
        <v>0</v>
      </c>
      <c r="K104" s="6">
        <v>0</v>
      </c>
      <c r="L104" s="6">
        <v>0</v>
      </c>
      <c r="M104" s="19">
        <v>0</v>
      </c>
      <c r="N104" s="70" t="s">
        <v>56</v>
      </c>
      <c r="Q104" s="2"/>
    </row>
    <row r="105" spans="1:17" ht="21.75" customHeight="1">
      <c r="A105" s="37" t="s">
        <v>124</v>
      </c>
      <c r="B105" s="24">
        <v>13</v>
      </c>
      <c r="C105" s="226">
        <v>5177</v>
      </c>
      <c r="D105" s="29">
        <f t="shared" si="7"/>
        <v>260</v>
      </c>
      <c r="E105" s="67">
        <v>0</v>
      </c>
      <c r="F105" s="68">
        <v>0</v>
      </c>
      <c r="G105" s="213">
        <v>260</v>
      </c>
      <c r="H105" s="58">
        <v>260</v>
      </c>
      <c r="I105" s="174">
        <f t="shared" si="6"/>
        <v>100</v>
      </c>
      <c r="J105" s="53">
        <v>0</v>
      </c>
      <c r="K105" s="85">
        <v>0</v>
      </c>
      <c r="L105" s="85">
        <v>0</v>
      </c>
      <c r="M105" s="73">
        <v>0</v>
      </c>
      <c r="N105" s="70" t="s">
        <v>56</v>
      </c>
      <c r="Q105" s="2"/>
    </row>
    <row r="106" spans="1:17" ht="21.75" customHeight="1">
      <c r="A106" s="37" t="s">
        <v>159</v>
      </c>
      <c r="B106" s="24">
        <v>7</v>
      </c>
      <c r="C106" s="238">
        <v>5184</v>
      </c>
      <c r="D106" s="29">
        <f t="shared" si="7"/>
        <v>1700</v>
      </c>
      <c r="E106" s="51">
        <v>0</v>
      </c>
      <c r="F106" s="27">
        <v>0</v>
      </c>
      <c r="G106" s="208">
        <v>1700</v>
      </c>
      <c r="H106" s="209">
        <v>0</v>
      </c>
      <c r="I106" s="169">
        <f t="shared" si="6"/>
        <v>0</v>
      </c>
      <c r="J106" s="53">
        <v>0</v>
      </c>
      <c r="K106" s="85">
        <v>0</v>
      </c>
      <c r="L106" s="85">
        <v>0</v>
      </c>
      <c r="M106" s="73">
        <v>0</v>
      </c>
      <c r="N106" s="70" t="s">
        <v>56</v>
      </c>
      <c r="Q106" s="2"/>
    </row>
    <row r="107" spans="1:17" ht="21.75" customHeight="1">
      <c r="A107" s="37" t="s">
        <v>160</v>
      </c>
      <c r="B107" s="24">
        <v>7</v>
      </c>
      <c r="C107" s="238">
        <v>5185</v>
      </c>
      <c r="D107" s="29">
        <f t="shared" si="7"/>
        <v>2400</v>
      </c>
      <c r="E107" s="51">
        <v>0</v>
      </c>
      <c r="F107" s="27">
        <v>0</v>
      </c>
      <c r="G107" s="208">
        <v>2400</v>
      </c>
      <c r="H107" s="209">
        <v>0</v>
      </c>
      <c r="I107" s="169">
        <f t="shared" si="6"/>
        <v>0</v>
      </c>
      <c r="J107" s="26">
        <v>0</v>
      </c>
      <c r="K107" s="6">
        <v>0</v>
      </c>
      <c r="L107" s="6">
        <v>0</v>
      </c>
      <c r="M107" s="6">
        <v>0</v>
      </c>
      <c r="N107" s="70" t="s">
        <v>56</v>
      </c>
      <c r="Q107" s="2"/>
    </row>
    <row r="108" spans="1:17" ht="21.75" customHeight="1">
      <c r="A108" s="37" t="s">
        <v>161</v>
      </c>
      <c r="B108" s="24">
        <v>7</v>
      </c>
      <c r="C108" s="238">
        <v>5186</v>
      </c>
      <c r="D108" s="29">
        <f t="shared" si="7"/>
        <v>650</v>
      </c>
      <c r="E108" s="51">
        <v>0</v>
      </c>
      <c r="F108" s="27">
        <v>0</v>
      </c>
      <c r="G108" s="208">
        <v>650</v>
      </c>
      <c r="H108" s="209">
        <v>0</v>
      </c>
      <c r="I108" s="169">
        <f t="shared" si="6"/>
        <v>0</v>
      </c>
      <c r="J108" s="53">
        <v>0</v>
      </c>
      <c r="K108" s="85">
        <v>0</v>
      </c>
      <c r="L108" s="85">
        <v>0</v>
      </c>
      <c r="M108" s="73">
        <v>0</v>
      </c>
      <c r="N108" s="244" t="s">
        <v>56</v>
      </c>
      <c r="Q108" s="2"/>
    </row>
    <row r="109" spans="1:17" ht="21.75" customHeight="1">
      <c r="A109" s="37" t="s">
        <v>162</v>
      </c>
      <c r="B109" s="24">
        <v>7</v>
      </c>
      <c r="C109" s="238">
        <v>5187</v>
      </c>
      <c r="D109" s="29">
        <f t="shared" si="7"/>
        <v>730</v>
      </c>
      <c r="E109" s="51">
        <v>0</v>
      </c>
      <c r="F109" s="27">
        <v>0</v>
      </c>
      <c r="G109" s="208">
        <v>730</v>
      </c>
      <c r="H109" s="209">
        <v>0</v>
      </c>
      <c r="I109" s="169">
        <f t="shared" si="6"/>
        <v>0</v>
      </c>
      <c r="J109" s="26">
        <v>0</v>
      </c>
      <c r="K109" s="6">
        <v>0</v>
      </c>
      <c r="L109" s="6">
        <v>0</v>
      </c>
      <c r="M109" s="6">
        <v>0</v>
      </c>
      <c r="N109" s="70" t="s">
        <v>56</v>
      </c>
      <c r="Q109" s="2"/>
    </row>
    <row r="110" spans="1:17" ht="21.75" customHeight="1">
      <c r="A110" s="37" t="s">
        <v>163</v>
      </c>
      <c r="B110" s="24">
        <v>7</v>
      </c>
      <c r="C110" s="238">
        <v>5188</v>
      </c>
      <c r="D110" s="29">
        <f t="shared" si="7"/>
        <v>2250</v>
      </c>
      <c r="E110" s="51">
        <v>0</v>
      </c>
      <c r="F110" s="27">
        <v>0</v>
      </c>
      <c r="G110" s="208">
        <v>2250</v>
      </c>
      <c r="H110" s="209">
        <v>45</v>
      </c>
      <c r="I110" s="169">
        <f t="shared" si="6"/>
        <v>2</v>
      </c>
      <c r="J110" s="26">
        <v>0</v>
      </c>
      <c r="K110" s="6">
        <v>0</v>
      </c>
      <c r="L110" s="6">
        <v>0</v>
      </c>
      <c r="M110" s="19">
        <v>0</v>
      </c>
      <c r="N110" s="70" t="s">
        <v>56</v>
      </c>
      <c r="Q110" s="2"/>
    </row>
    <row r="111" spans="1:17" ht="21.75" customHeight="1">
      <c r="A111" s="37" t="s">
        <v>164</v>
      </c>
      <c r="B111" s="24">
        <v>7</v>
      </c>
      <c r="C111" s="238">
        <v>5189</v>
      </c>
      <c r="D111" s="29">
        <f t="shared" si="7"/>
        <v>3000</v>
      </c>
      <c r="E111" s="51">
        <v>0</v>
      </c>
      <c r="F111" s="27">
        <v>0</v>
      </c>
      <c r="G111" s="208">
        <v>3000</v>
      </c>
      <c r="H111" s="209">
        <v>853.17</v>
      </c>
      <c r="I111" s="169">
        <f t="shared" si="6"/>
        <v>28.438999999999997</v>
      </c>
      <c r="J111" s="26">
        <v>0</v>
      </c>
      <c r="K111" s="6">
        <v>0</v>
      </c>
      <c r="L111" s="6">
        <v>0</v>
      </c>
      <c r="M111" s="6">
        <v>0</v>
      </c>
      <c r="N111" s="244" t="s">
        <v>56</v>
      </c>
      <c r="Q111" s="2"/>
    </row>
    <row r="112" spans="1:17" ht="21.75" customHeight="1">
      <c r="A112" s="37" t="s">
        <v>165</v>
      </c>
      <c r="B112" s="24">
        <v>7</v>
      </c>
      <c r="C112" s="238">
        <v>5190</v>
      </c>
      <c r="D112" s="29">
        <f t="shared" si="7"/>
        <v>420</v>
      </c>
      <c r="E112" s="51">
        <v>0</v>
      </c>
      <c r="F112" s="27">
        <v>0</v>
      </c>
      <c r="G112" s="208">
        <v>420</v>
      </c>
      <c r="H112" s="209">
        <v>29.1</v>
      </c>
      <c r="I112" s="169">
        <f t="shared" si="6"/>
        <v>6.928571428571429</v>
      </c>
      <c r="J112" s="53">
        <v>0</v>
      </c>
      <c r="K112" s="85">
        <v>0</v>
      </c>
      <c r="L112" s="85">
        <v>0</v>
      </c>
      <c r="M112" s="73">
        <v>0</v>
      </c>
      <c r="N112" s="70" t="s">
        <v>56</v>
      </c>
      <c r="Q112" s="2"/>
    </row>
    <row r="113" spans="1:17" ht="21.75" customHeight="1">
      <c r="A113" s="37" t="s">
        <v>166</v>
      </c>
      <c r="B113" s="24">
        <v>7</v>
      </c>
      <c r="C113" s="238">
        <v>5191</v>
      </c>
      <c r="D113" s="29">
        <f t="shared" si="7"/>
        <v>2200</v>
      </c>
      <c r="E113" s="51">
        <v>0</v>
      </c>
      <c r="F113" s="27">
        <v>0</v>
      </c>
      <c r="G113" s="208">
        <v>2200</v>
      </c>
      <c r="H113" s="209">
        <v>23</v>
      </c>
      <c r="I113" s="169">
        <f t="shared" si="6"/>
        <v>1.0454545454545454</v>
      </c>
      <c r="J113" s="26">
        <v>0</v>
      </c>
      <c r="K113" s="6">
        <v>0</v>
      </c>
      <c r="L113" s="6">
        <v>0</v>
      </c>
      <c r="M113" s="6">
        <v>0</v>
      </c>
      <c r="N113" s="70" t="s">
        <v>56</v>
      </c>
      <c r="Q113" s="2"/>
    </row>
    <row r="114" spans="1:17" ht="21.75" customHeight="1">
      <c r="A114" s="37" t="s">
        <v>167</v>
      </c>
      <c r="B114" s="24">
        <v>7</v>
      </c>
      <c r="C114" s="238">
        <v>5192</v>
      </c>
      <c r="D114" s="29">
        <f t="shared" si="7"/>
        <v>750</v>
      </c>
      <c r="E114" s="51">
        <v>0</v>
      </c>
      <c r="F114" s="27">
        <v>0</v>
      </c>
      <c r="G114" s="208">
        <v>750</v>
      </c>
      <c r="H114" s="209">
        <v>0</v>
      </c>
      <c r="I114" s="169">
        <f t="shared" si="6"/>
        <v>0</v>
      </c>
      <c r="J114" s="53">
        <v>0</v>
      </c>
      <c r="K114" s="85">
        <v>0</v>
      </c>
      <c r="L114" s="85">
        <v>0</v>
      </c>
      <c r="M114" s="73">
        <v>0</v>
      </c>
      <c r="N114" s="244" t="s">
        <v>56</v>
      </c>
      <c r="Q114" s="2"/>
    </row>
    <row r="115" spans="1:17" ht="21.75" customHeight="1">
      <c r="A115" s="37" t="s">
        <v>168</v>
      </c>
      <c r="B115" s="24">
        <v>13</v>
      </c>
      <c r="C115" s="238">
        <v>5195</v>
      </c>
      <c r="D115" s="29">
        <f t="shared" si="7"/>
        <v>330</v>
      </c>
      <c r="E115" s="51">
        <v>0</v>
      </c>
      <c r="F115" s="27">
        <v>0</v>
      </c>
      <c r="G115" s="208">
        <v>330</v>
      </c>
      <c r="H115" s="209">
        <v>0</v>
      </c>
      <c r="I115" s="169">
        <f t="shared" si="6"/>
        <v>0</v>
      </c>
      <c r="J115" s="26">
        <v>0</v>
      </c>
      <c r="K115" s="6">
        <v>0</v>
      </c>
      <c r="L115" s="6">
        <v>0</v>
      </c>
      <c r="M115" s="6">
        <v>0</v>
      </c>
      <c r="N115" s="70" t="s">
        <v>56</v>
      </c>
      <c r="Q115" s="2"/>
    </row>
    <row r="116" spans="1:17" ht="21.75" customHeight="1">
      <c r="A116" s="37" t="s">
        <v>169</v>
      </c>
      <c r="B116" s="24">
        <v>13</v>
      </c>
      <c r="C116" s="238">
        <v>5196</v>
      </c>
      <c r="D116" s="29">
        <f>E116+F116+G116+J116+K116+L116+M116</f>
        <v>127</v>
      </c>
      <c r="E116" s="51">
        <v>0</v>
      </c>
      <c r="F116" s="27">
        <v>0</v>
      </c>
      <c r="G116" s="208">
        <v>127</v>
      </c>
      <c r="H116" s="209">
        <v>0</v>
      </c>
      <c r="I116" s="169">
        <f t="shared" si="6"/>
        <v>0</v>
      </c>
      <c r="J116" s="53">
        <v>0</v>
      </c>
      <c r="K116" s="85">
        <v>0</v>
      </c>
      <c r="L116" s="85">
        <v>0</v>
      </c>
      <c r="M116" s="73">
        <v>0</v>
      </c>
      <c r="N116" s="70" t="s">
        <v>56</v>
      </c>
      <c r="Q116" s="2"/>
    </row>
    <row r="117" spans="1:17" ht="21.75" customHeight="1">
      <c r="A117" s="37" t="s">
        <v>170</v>
      </c>
      <c r="B117" s="24">
        <v>13</v>
      </c>
      <c r="C117" s="238">
        <v>5197</v>
      </c>
      <c r="D117" s="29">
        <f>E117+F117+G117+J117+K117+L117+M117</f>
        <v>550</v>
      </c>
      <c r="E117" s="51">
        <v>0</v>
      </c>
      <c r="F117" s="27">
        <v>0</v>
      </c>
      <c r="G117" s="208">
        <v>550</v>
      </c>
      <c r="H117" s="209">
        <v>0</v>
      </c>
      <c r="I117" s="169">
        <f t="shared" si="6"/>
        <v>0</v>
      </c>
      <c r="J117" s="26">
        <v>0</v>
      </c>
      <c r="K117" s="6">
        <v>0</v>
      </c>
      <c r="L117" s="6">
        <v>0</v>
      </c>
      <c r="M117" s="6">
        <v>0</v>
      </c>
      <c r="N117" s="244" t="s">
        <v>56</v>
      </c>
      <c r="Q117" s="2"/>
    </row>
    <row r="118" spans="1:17" ht="42">
      <c r="A118" s="37" t="s">
        <v>171</v>
      </c>
      <c r="B118" s="24">
        <v>13</v>
      </c>
      <c r="C118" s="238">
        <v>5198</v>
      </c>
      <c r="D118" s="29">
        <f>E118+F118+G118+J118+K118+L118+M118</f>
        <v>89</v>
      </c>
      <c r="E118" s="51">
        <v>0</v>
      </c>
      <c r="F118" s="27">
        <v>0</v>
      </c>
      <c r="G118" s="208">
        <v>89</v>
      </c>
      <c r="H118" s="209">
        <v>0</v>
      </c>
      <c r="I118" s="169">
        <f t="shared" si="6"/>
        <v>0</v>
      </c>
      <c r="J118" s="53">
        <v>0</v>
      </c>
      <c r="K118" s="85">
        <v>0</v>
      </c>
      <c r="L118" s="85">
        <v>0</v>
      </c>
      <c r="M118" s="73">
        <v>0</v>
      </c>
      <c r="N118" s="70" t="s">
        <v>56</v>
      </c>
      <c r="Q118" s="2"/>
    </row>
    <row r="119" spans="1:17" ht="21.75" customHeight="1">
      <c r="A119" s="37" t="s">
        <v>172</v>
      </c>
      <c r="B119" s="24">
        <v>7</v>
      </c>
      <c r="C119" s="238">
        <v>5199</v>
      </c>
      <c r="D119" s="29">
        <f t="shared" si="7"/>
        <v>1150</v>
      </c>
      <c r="E119" s="51">
        <v>0</v>
      </c>
      <c r="F119" s="27">
        <v>0</v>
      </c>
      <c r="G119" s="208">
        <v>1150</v>
      </c>
      <c r="H119" s="209">
        <v>0</v>
      </c>
      <c r="I119" s="169">
        <f aca="true" t="shared" si="8" ref="I119:I128">H119/G119*100</f>
        <v>0</v>
      </c>
      <c r="J119" s="26">
        <v>0</v>
      </c>
      <c r="K119" s="6">
        <v>0</v>
      </c>
      <c r="L119" s="6">
        <v>0</v>
      </c>
      <c r="M119" s="6">
        <v>0</v>
      </c>
      <c r="N119" s="70" t="s">
        <v>56</v>
      </c>
      <c r="Q119" s="2"/>
    </row>
    <row r="120" spans="1:17" ht="21.75" customHeight="1">
      <c r="A120" s="37" t="s">
        <v>173</v>
      </c>
      <c r="B120" s="24">
        <v>7</v>
      </c>
      <c r="C120" s="238">
        <v>5201</v>
      </c>
      <c r="D120" s="29">
        <f t="shared" si="7"/>
        <v>300</v>
      </c>
      <c r="E120" s="51">
        <v>0</v>
      </c>
      <c r="F120" s="27">
        <v>0</v>
      </c>
      <c r="G120" s="208">
        <v>300</v>
      </c>
      <c r="H120" s="209">
        <v>0</v>
      </c>
      <c r="I120" s="169">
        <f t="shared" si="8"/>
        <v>0</v>
      </c>
      <c r="J120" s="53">
        <v>0</v>
      </c>
      <c r="K120" s="85">
        <v>0</v>
      </c>
      <c r="L120" s="85">
        <v>0</v>
      </c>
      <c r="M120" s="73">
        <v>0</v>
      </c>
      <c r="N120" s="244" t="s">
        <v>56</v>
      </c>
      <c r="Q120" s="2"/>
    </row>
    <row r="121" spans="1:17" ht="21.75" customHeight="1">
      <c r="A121" s="37" t="s">
        <v>174</v>
      </c>
      <c r="B121" s="24">
        <v>7</v>
      </c>
      <c r="C121" s="238">
        <v>5202</v>
      </c>
      <c r="D121" s="29">
        <f t="shared" si="7"/>
        <v>1200</v>
      </c>
      <c r="E121" s="51">
        <v>0</v>
      </c>
      <c r="F121" s="27">
        <v>0</v>
      </c>
      <c r="G121" s="208">
        <v>1200</v>
      </c>
      <c r="H121" s="209">
        <v>0</v>
      </c>
      <c r="I121" s="169">
        <f t="shared" si="8"/>
        <v>0</v>
      </c>
      <c r="J121" s="26">
        <v>0</v>
      </c>
      <c r="K121" s="6">
        <v>0</v>
      </c>
      <c r="L121" s="6">
        <v>0</v>
      </c>
      <c r="M121" s="6">
        <v>0</v>
      </c>
      <c r="N121" s="70" t="s">
        <v>56</v>
      </c>
      <c r="Q121" s="2"/>
    </row>
    <row r="122" spans="1:17" ht="21.75" customHeight="1">
      <c r="A122" s="37" t="s">
        <v>175</v>
      </c>
      <c r="B122" s="24">
        <v>7</v>
      </c>
      <c r="C122" s="238">
        <v>5203</v>
      </c>
      <c r="D122" s="29">
        <f t="shared" si="7"/>
        <v>280</v>
      </c>
      <c r="E122" s="51">
        <v>0</v>
      </c>
      <c r="F122" s="27">
        <v>0</v>
      </c>
      <c r="G122" s="208">
        <v>280</v>
      </c>
      <c r="H122" s="209">
        <v>280</v>
      </c>
      <c r="I122" s="169">
        <f t="shared" si="8"/>
        <v>100</v>
      </c>
      <c r="J122" s="53">
        <v>0</v>
      </c>
      <c r="K122" s="85">
        <v>0</v>
      </c>
      <c r="L122" s="85">
        <v>0</v>
      </c>
      <c r="M122" s="73">
        <v>0</v>
      </c>
      <c r="N122" s="70" t="s">
        <v>56</v>
      </c>
      <c r="Q122" s="2"/>
    </row>
    <row r="123" spans="1:17" ht="21.75" customHeight="1">
      <c r="A123" s="37" t="s">
        <v>176</v>
      </c>
      <c r="B123" s="24">
        <v>7</v>
      </c>
      <c r="C123" s="238">
        <v>5206</v>
      </c>
      <c r="D123" s="29">
        <f t="shared" si="7"/>
        <v>360</v>
      </c>
      <c r="E123" s="51">
        <v>0</v>
      </c>
      <c r="F123" s="27">
        <v>0</v>
      </c>
      <c r="G123" s="208">
        <v>360</v>
      </c>
      <c r="H123" s="209">
        <v>0</v>
      </c>
      <c r="I123" s="169">
        <f t="shared" si="8"/>
        <v>0</v>
      </c>
      <c r="J123" s="26">
        <v>0</v>
      </c>
      <c r="K123" s="6">
        <v>0</v>
      </c>
      <c r="L123" s="6">
        <v>0</v>
      </c>
      <c r="M123" s="6">
        <v>0</v>
      </c>
      <c r="N123" s="244" t="s">
        <v>56</v>
      </c>
      <c r="Q123" s="2"/>
    </row>
    <row r="124" spans="1:17" ht="21.75" customHeight="1">
      <c r="A124" s="37" t="s">
        <v>177</v>
      </c>
      <c r="B124" s="24">
        <v>7</v>
      </c>
      <c r="C124" s="238">
        <v>5207</v>
      </c>
      <c r="D124" s="29">
        <f t="shared" si="7"/>
        <v>660</v>
      </c>
      <c r="E124" s="51">
        <v>0</v>
      </c>
      <c r="F124" s="27">
        <v>0</v>
      </c>
      <c r="G124" s="208">
        <v>660</v>
      </c>
      <c r="H124" s="209">
        <v>0</v>
      </c>
      <c r="I124" s="169">
        <f t="shared" si="8"/>
        <v>0</v>
      </c>
      <c r="J124" s="53">
        <v>0</v>
      </c>
      <c r="K124" s="85">
        <v>0</v>
      </c>
      <c r="L124" s="85">
        <v>0</v>
      </c>
      <c r="M124" s="73">
        <v>0</v>
      </c>
      <c r="N124" s="70" t="s">
        <v>56</v>
      </c>
      <c r="Q124" s="2"/>
    </row>
    <row r="125" spans="1:17" ht="21.75" customHeight="1">
      <c r="A125" s="37" t="s">
        <v>178</v>
      </c>
      <c r="B125" s="24">
        <v>7</v>
      </c>
      <c r="C125" s="238">
        <v>5208</v>
      </c>
      <c r="D125" s="29">
        <f t="shared" si="7"/>
        <v>1100</v>
      </c>
      <c r="E125" s="51">
        <v>0</v>
      </c>
      <c r="F125" s="27">
        <v>0</v>
      </c>
      <c r="G125" s="208">
        <v>1100</v>
      </c>
      <c r="H125" s="209">
        <v>0</v>
      </c>
      <c r="I125" s="169">
        <f t="shared" si="8"/>
        <v>0</v>
      </c>
      <c r="J125" s="26">
        <v>0</v>
      </c>
      <c r="K125" s="6">
        <v>0</v>
      </c>
      <c r="L125" s="6">
        <v>0</v>
      </c>
      <c r="M125" s="6">
        <v>0</v>
      </c>
      <c r="N125" s="70" t="s">
        <v>56</v>
      </c>
      <c r="Q125" s="2"/>
    </row>
    <row r="126" spans="1:17" ht="31.5">
      <c r="A126" s="106" t="s">
        <v>179</v>
      </c>
      <c r="B126" s="25">
        <v>7</v>
      </c>
      <c r="C126" s="226">
        <v>5209</v>
      </c>
      <c r="D126" s="33">
        <f t="shared" si="7"/>
        <v>600</v>
      </c>
      <c r="E126" s="67">
        <v>0</v>
      </c>
      <c r="F126" s="68">
        <v>0</v>
      </c>
      <c r="G126" s="213">
        <v>600</v>
      </c>
      <c r="H126" s="58">
        <v>0</v>
      </c>
      <c r="I126" s="174">
        <f t="shared" si="8"/>
        <v>0</v>
      </c>
      <c r="J126" s="53">
        <v>0</v>
      </c>
      <c r="K126" s="85">
        <v>0</v>
      </c>
      <c r="L126" s="85">
        <v>0</v>
      </c>
      <c r="M126" s="73">
        <v>0</v>
      </c>
      <c r="N126" s="245" t="s">
        <v>56</v>
      </c>
      <c r="Q126" s="2"/>
    </row>
    <row r="127" spans="1:17" ht="21">
      <c r="A127" s="37" t="s">
        <v>185</v>
      </c>
      <c r="B127" s="24">
        <v>7</v>
      </c>
      <c r="C127" s="247">
        <v>5210</v>
      </c>
      <c r="D127" s="29">
        <f t="shared" si="7"/>
        <v>370</v>
      </c>
      <c r="E127" s="6">
        <v>0</v>
      </c>
      <c r="F127" s="6">
        <v>0</v>
      </c>
      <c r="G127" s="209">
        <v>370</v>
      </c>
      <c r="H127" s="209">
        <v>0</v>
      </c>
      <c r="I127" s="169">
        <f t="shared" si="8"/>
        <v>0</v>
      </c>
      <c r="J127" s="26">
        <v>0</v>
      </c>
      <c r="K127" s="6">
        <v>0</v>
      </c>
      <c r="L127" s="6">
        <v>0</v>
      </c>
      <c r="M127" s="6">
        <v>0</v>
      </c>
      <c r="N127" s="70" t="s">
        <v>56</v>
      </c>
      <c r="Q127" s="2"/>
    </row>
    <row r="128" spans="1:17" ht="21.75" thickBot="1">
      <c r="A128" s="106" t="s">
        <v>186</v>
      </c>
      <c r="B128" s="25">
        <v>7</v>
      </c>
      <c r="C128" s="248">
        <v>5211</v>
      </c>
      <c r="D128" s="33">
        <f>E128+F128+G128+J128+K128+L128+M128</f>
        <v>165</v>
      </c>
      <c r="E128" s="85">
        <v>0</v>
      </c>
      <c r="F128" s="85">
        <v>0</v>
      </c>
      <c r="G128" s="58">
        <v>165</v>
      </c>
      <c r="H128" s="58">
        <v>0</v>
      </c>
      <c r="I128" s="174">
        <f t="shared" si="8"/>
        <v>0</v>
      </c>
      <c r="J128" s="53">
        <v>0</v>
      </c>
      <c r="K128" s="85">
        <v>0</v>
      </c>
      <c r="L128" s="85">
        <v>0</v>
      </c>
      <c r="M128" s="73">
        <v>0</v>
      </c>
      <c r="N128" s="245" t="s">
        <v>56</v>
      </c>
      <c r="Q128" s="2"/>
    </row>
    <row r="129" spans="1:17" ht="15.75" customHeight="1" thickBot="1">
      <c r="A129" s="132" t="s">
        <v>53</v>
      </c>
      <c r="B129" s="133"/>
      <c r="C129" s="135"/>
      <c r="D129" s="34">
        <f>SUM(D50:D128)</f>
        <v>160679.99</v>
      </c>
      <c r="E129" s="59">
        <f>SUM(E50:E128)</f>
        <v>5280</v>
      </c>
      <c r="F129" s="69">
        <f>SUM(F50:F128)</f>
        <v>16577.399999999998</v>
      </c>
      <c r="G129" s="34">
        <f>SUM(G50:G128)</f>
        <v>107872.59000000001</v>
      </c>
      <c r="H129" s="34">
        <f>SUM(H50:H128)</f>
        <v>27686.399999999994</v>
      </c>
      <c r="I129" s="178">
        <f>H129/G129*100</f>
        <v>25.665834110407467</v>
      </c>
      <c r="J129" s="59">
        <f>SUM(J50:J126)</f>
        <v>24200</v>
      </c>
      <c r="K129" s="59">
        <f>SUM(K50:K126)</f>
        <v>6250</v>
      </c>
      <c r="L129" s="59">
        <f>SUM(L50:L126)</f>
        <v>0</v>
      </c>
      <c r="M129" s="59">
        <f>SUM(M50:M126)</f>
        <v>0</v>
      </c>
      <c r="N129" s="59"/>
      <c r="Q129" s="2"/>
    </row>
    <row r="130" spans="1:17" s="12" customFormat="1" ht="15.75" customHeight="1" thickBot="1">
      <c r="A130" s="100"/>
      <c r="B130" s="101"/>
      <c r="C130" s="101"/>
      <c r="D130" s="102"/>
      <c r="E130" s="102"/>
      <c r="F130" s="102"/>
      <c r="G130" s="30"/>
      <c r="H130" s="30"/>
      <c r="I130" s="101"/>
      <c r="J130" s="102"/>
      <c r="K130" s="102"/>
      <c r="L130" s="102"/>
      <c r="M130" s="102"/>
      <c r="N130" s="103"/>
      <c r="Q130" s="18"/>
    </row>
    <row r="131" spans="1:17" s="14" customFormat="1" ht="25.5" customHeight="1">
      <c r="A131" s="148" t="s">
        <v>147</v>
      </c>
      <c r="B131" s="111">
        <v>7</v>
      </c>
      <c r="C131" s="231">
        <v>4485</v>
      </c>
      <c r="D131" s="139">
        <f aca="true" t="shared" si="9" ref="D131:D138">E131+F131+G131+J131+K131+L131+M131</f>
        <v>357359.64</v>
      </c>
      <c r="E131" s="149">
        <f>95+1519+4449</f>
        <v>6063</v>
      </c>
      <c r="F131" s="141">
        <v>636.64</v>
      </c>
      <c r="G131" s="207">
        <f>99660+1000</f>
        <v>100660</v>
      </c>
      <c r="H131" s="142">
        <v>14356.53</v>
      </c>
      <c r="I131" s="168">
        <f>H131/G131*100</f>
        <v>14.262398172064374</v>
      </c>
      <c r="J131" s="143">
        <v>80000</v>
      </c>
      <c r="K131" s="144">
        <v>170000</v>
      </c>
      <c r="L131" s="144">
        <v>0</v>
      </c>
      <c r="M131" s="144">
        <v>0</v>
      </c>
      <c r="N131" s="249" t="s">
        <v>56</v>
      </c>
      <c r="Q131" s="18"/>
    </row>
    <row r="132" spans="1:17" ht="25.5" customHeight="1">
      <c r="A132" s="37" t="s">
        <v>187</v>
      </c>
      <c r="B132" s="24">
        <v>7</v>
      </c>
      <c r="C132" s="237">
        <v>4173</v>
      </c>
      <c r="D132" s="29">
        <f t="shared" si="9"/>
        <v>46770.01</v>
      </c>
      <c r="E132" s="51">
        <f>813+14716+22757+7712-1065</f>
        <v>44933</v>
      </c>
      <c r="F132" s="27">
        <v>1376</v>
      </c>
      <c r="G132" s="208">
        <v>461.01</v>
      </c>
      <c r="H132" s="209">
        <v>0</v>
      </c>
      <c r="I132" s="169">
        <f>H132/G132*100</f>
        <v>0</v>
      </c>
      <c r="J132" s="26">
        <v>0</v>
      </c>
      <c r="K132" s="6">
        <v>0</v>
      </c>
      <c r="L132" s="6">
        <v>0</v>
      </c>
      <c r="M132" s="6">
        <v>0</v>
      </c>
      <c r="N132" s="244" t="s">
        <v>189</v>
      </c>
      <c r="Q132" s="2"/>
    </row>
    <row r="133" spans="1:17" ht="36.75" customHeight="1">
      <c r="A133" s="37" t="s">
        <v>18</v>
      </c>
      <c r="B133" s="24">
        <v>7</v>
      </c>
      <c r="C133" s="232">
        <v>4888</v>
      </c>
      <c r="D133" s="29">
        <f t="shared" si="9"/>
        <v>5475.9400000000005</v>
      </c>
      <c r="E133" s="26">
        <v>0</v>
      </c>
      <c r="F133" s="83">
        <v>1935.04</v>
      </c>
      <c r="G133" s="208">
        <v>3540.9</v>
      </c>
      <c r="H133" s="209">
        <v>3176.86</v>
      </c>
      <c r="I133" s="169">
        <f>H133/G133*100</f>
        <v>89.71899799486006</v>
      </c>
      <c r="J133" s="26">
        <v>0</v>
      </c>
      <c r="K133" s="6">
        <v>0</v>
      </c>
      <c r="L133" s="6">
        <v>0</v>
      </c>
      <c r="M133" s="83">
        <v>0</v>
      </c>
      <c r="N133" s="60" t="s">
        <v>56</v>
      </c>
      <c r="Q133" s="2"/>
    </row>
    <row r="134" spans="1:17" ht="37.5" customHeight="1">
      <c r="A134" s="37" t="s">
        <v>148</v>
      </c>
      <c r="B134" s="24">
        <v>7</v>
      </c>
      <c r="C134" s="232">
        <v>4889</v>
      </c>
      <c r="D134" s="29">
        <f t="shared" si="9"/>
        <v>11646.78</v>
      </c>
      <c r="E134" s="26">
        <v>0</v>
      </c>
      <c r="F134" s="83">
        <v>11538.78</v>
      </c>
      <c r="G134" s="208">
        <v>108</v>
      </c>
      <c r="H134" s="209">
        <v>108</v>
      </c>
      <c r="I134" s="169">
        <f aca="true" t="shared" si="10" ref="I134:I157">H134/G134*100</f>
        <v>100</v>
      </c>
      <c r="J134" s="26">
        <v>0</v>
      </c>
      <c r="K134" s="9">
        <v>0</v>
      </c>
      <c r="L134" s="9">
        <v>0</v>
      </c>
      <c r="M134" s="126">
        <v>0</v>
      </c>
      <c r="N134" s="60" t="s">
        <v>56</v>
      </c>
      <c r="Q134" s="2"/>
    </row>
    <row r="135" spans="1:17" ht="27" customHeight="1">
      <c r="A135" s="37" t="s">
        <v>19</v>
      </c>
      <c r="B135" s="24">
        <v>7</v>
      </c>
      <c r="C135" s="232">
        <v>4891</v>
      </c>
      <c r="D135" s="29">
        <f t="shared" si="9"/>
        <v>44000</v>
      </c>
      <c r="E135" s="26">
        <v>0</v>
      </c>
      <c r="F135" s="83">
        <v>198</v>
      </c>
      <c r="G135" s="208">
        <v>43802</v>
      </c>
      <c r="H135" s="209">
        <v>12377.12</v>
      </c>
      <c r="I135" s="169">
        <f t="shared" si="10"/>
        <v>28.25697456737136</v>
      </c>
      <c r="J135" s="26">
        <v>0</v>
      </c>
      <c r="K135" s="9">
        <v>0</v>
      </c>
      <c r="L135" s="9">
        <v>0</v>
      </c>
      <c r="M135" s="126">
        <v>0</v>
      </c>
      <c r="N135" s="60" t="s">
        <v>56</v>
      </c>
      <c r="Q135" s="2"/>
    </row>
    <row r="136" spans="1:17" ht="26.25" customHeight="1">
      <c r="A136" s="37" t="s">
        <v>20</v>
      </c>
      <c r="B136" s="24">
        <v>9</v>
      </c>
      <c r="C136" s="232">
        <v>4903</v>
      </c>
      <c r="D136" s="29">
        <f t="shared" si="9"/>
        <v>4500</v>
      </c>
      <c r="E136" s="26">
        <v>0</v>
      </c>
      <c r="F136" s="83">
        <v>0</v>
      </c>
      <c r="G136" s="208">
        <v>4500</v>
      </c>
      <c r="H136" s="209">
        <v>0</v>
      </c>
      <c r="I136" s="169">
        <f t="shared" si="10"/>
        <v>0</v>
      </c>
      <c r="J136" s="26">
        <v>0</v>
      </c>
      <c r="K136" s="9">
        <v>0</v>
      </c>
      <c r="L136" s="9">
        <v>0</v>
      </c>
      <c r="M136" s="126">
        <v>0</v>
      </c>
      <c r="N136" s="60" t="s">
        <v>56</v>
      </c>
      <c r="Q136" s="2"/>
    </row>
    <row r="137" spans="1:17" ht="14.25" customHeight="1">
      <c r="A137" s="37" t="s">
        <v>21</v>
      </c>
      <c r="B137" s="24">
        <v>9</v>
      </c>
      <c r="C137" s="232">
        <v>4904</v>
      </c>
      <c r="D137" s="29">
        <f t="shared" si="9"/>
        <v>4500</v>
      </c>
      <c r="E137" s="26">
        <v>0</v>
      </c>
      <c r="F137" s="83">
        <v>0</v>
      </c>
      <c r="G137" s="208">
        <v>4500</v>
      </c>
      <c r="H137" s="209">
        <v>0</v>
      </c>
      <c r="I137" s="169">
        <f t="shared" si="10"/>
        <v>0</v>
      </c>
      <c r="J137" s="26">
        <v>0</v>
      </c>
      <c r="K137" s="6">
        <v>0</v>
      </c>
      <c r="L137" s="6">
        <v>0</v>
      </c>
      <c r="M137" s="83">
        <v>0</v>
      </c>
      <c r="N137" s="60" t="s">
        <v>56</v>
      </c>
      <c r="Q137" s="2"/>
    </row>
    <row r="138" spans="1:17" ht="11.25">
      <c r="A138" s="37" t="s">
        <v>38</v>
      </c>
      <c r="B138" s="24">
        <v>7</v>
      </c>
      <c r="C138" s="232">
        <v>4959</v>
      </c>
      <c r="D138" s="29">
        <f t="shared" si="9"/>
        <v>1398.1299999999999</v>
      </c>
      <c r="E138" s="26">
        <v>0</v>
      </c>
      <c r="F138" s="83">
        <v>1339.07</v>
      </c>
      <c r="G138" s="208">
        <v>59.06</v>
      </c>
      <c r="H138" s="209">
        <v>59.06</v>
      </c>
      <c r="I138" s="169">
        <f t="shared" si="10"/>
        <v>100</v>
      </c>
      <c r="J138" s="26">
        <v>0</v>
      </c>
      <c r="K138" s="6">
        <v>0</v>
      </c>
      <c r="L138" s="6">
        <v>0</v>
      </c>
      <c r="M138" s="83">
        <v>0</v>
      </c>
      <c r="N138" s="60" t="s">
        <v>56</v>
      </c>
      <c r="Q138" s="2"/>
    </row>
    <row r="139" spans="1:14" ht="27" customHeight="1">
      <c r="A139" s="106" t="s">
        <v>0</v>
      </c>
      <c r="B139" s="24">
        <v>7</v>
      </c>
      <c r="C139" s="239">
        <v>5016</v>
      </c>
      <c r="D139" s="29">
        <f aca="true" t="shared" si="11" ref="D139:D157">E139+F139+G139+J139+K139+L139+M139</f>
        <v>20505</v>
      </c>
      <c r="E139" s="53">
        <v>0</v>
      </c>
      <c r="F139" s="84">
        <v>608.8</v>
      </c>
      <c r="G139" s="213">
        <v>19896.2</v>
      </c>
      <c r="H139" s="58">
        <v>19894.51</v>
      </c>
      <c r="I139" s="169">
        <f t="shared" si="10"/>
        <v>99.99150591570249</v>
      </c>
      <c r="J139" s="53">
        <v>0</v>
      </c>
      <c r="K139" s="107">
        <v>0</v>
      </c>
      <c r="L139" s="107">
        <v>0</v>
      </c>
      <c r="M139" s="84">
        <v>0</v>
      </c>
      <c r="N139" s="60" t="s">
        <v>56</v>
      </c>
    </row>
    <row r="140" spans="1:14" ht="27" customHeight="1">
      <c r="A140" s="106" t="s">
        <v>1</v>
      </c>
      <c r="B140" s="24">
        <v>7</v>
      </c>
      <c r="C140" s="239">
        <v>5018</v>
      </c>
      <c r="D140" s="29">
        <f t="shared" si="11"/>
        <v>4593.92</v>
      </c>
      <c r="E140" s="53">
        <v>0</v>
      </c>
      <c r="F140" s="84">
        <v>1753.63</v>
      </c>
      <c r="G140" s="213">
        <v>2840.29</v>
      </c>
      <c r="H140" s="58">
        <v>2840.29</v>
      </c>
      <c r="I140" s="169">
        <f t="shared" si="10"/>
        <v>100</v>
      </c>
      <c r="J140" s="53">
        <v>0</v>
      </c>
      <c r="K140" s="107">
        <v>0</v>
      </c>
      <c r="L140" s="107">
        <v>0</v>
      </c>
      <c r="M140" s="84">
        <v>0</v>
      </c>
      <c r="N140" s="60" t="s">
        <v>56</v>
      </c>
    </row>
    <row r="141" spans="1:14" ht="31.5" customHeight="1">
      <c r="A141" s="106" t="s">
        <v>2</v>
      </c>
      <c r="B141" s="25">
        <v>7</v>
      </c>
      <c r="C141" s="239">
        <v>5023</v>
      </c>
      <c r="D141" s="29">
        <f t="shared" si="11"/>
        <v>4270.38</v>
      </c>
      <c r="E141" s="53">
        <v>0</v>
      </c>
      <c r="F141" s="84">
        <v>1311.89</v>
      </c>
      <c r="G141" s="213">
        <v>2958.49</v>
      </c>
      <c r="H141" s="58">
        <v>2899.5</v>
      </c>
      <c r="I141" s="169">
        <f t="shared" si="10"/>
        <v>98.00607742463217</v>
      </c>
      <c r="J141" s="53">
        <v>0</v>
      </c>
      <c r="K141" s="107">
        <v>0</v>
      </c>
      <c r="L141" s="107">
        <v>0</v>
      </c>
      <c r="M141" s="84">
        <v>0</v>
      </c>
      <c r="N141" s="60" t="s">
        <v>56</v>
      </c>
    </row>
    <row r="142" spans="1:14" ht="23.25" customHeight="1">
      <c r="A142" s="37" t="s">
        <v>3</v>
      </c>
      <c r="B142" s="24">
        <v>7</v>
      </c>
      <c r="C142" s="232">
        <v>5024</v>
      </c>
      <c r="D142" s="29">
        <f t="shared" si="11"/>
        <v>3744</v>
      </c>
      <c r="E142" s="26">
        <v>0</v>
      </c>
      <c r="F142" s="83">
        <v>0</v>
      </c>
      <c r="G142" s="208">
        <v>3744</v>
      </c>
      <c r="H142" s="209">
        <v>1196.6</v>
      </c>
      <c r="I142" s="169">
        <f t="shared" si="10"/>
        <v>31.96047008547008</v>
      </c>
      <c r="J142" s="26">
        <v>0</v>
      </c>
      <c r="K142" s="9">
        <v>0</v>
      </c>
      <c r="L142" s="9">
        <v>0</v>
      </c>
      <c r="M142" s="83">
        <v>0</v>
      </c>
      <c r="N142" s="60" t="s">
        <v>56</v>
      </c>
    </row>
    <row r="143" spans="1:14" ht="28.5" customHeight="1">
      <c r="A143" s="37" t="s">
        <v>4</v>
      </c>
      <c r="B143" s="24">
        <v>7</v>
      </c>
      <c r="C143" s="232">
        <v>5027</v>
      </c>
      <c r="D143" s="29">
        <f t="shared" si="11"/>
        <v>11000</v>
      </c>
      <c r="E143" s="26">
        <v>0</v>
      </c>
      <c r="F143" s="83">
        <v>0</v>
      </c>
      <c r="G143" s="208">
        <v>11000</v>
      </c>
      <c r="H143" s="209">
        <v>69.7</v>
      </c>
      <c r="I143" s="169">
        <f>H143/G143*100</f>
        <v>0.6336363636363637</v>
      </c>
      <c r="J143" s="26">
        <v>0</v>
      </c>
      <c r="K143" s="9">
        <v>0</v>
      </c>
      <c r="L143" s="9">
        <v>0</v>
      </c>
      <c r="M143" s="83">
        <v>0</v>
      </c>
      <c r="N143" s="127" t="s">
        <v>56</v>
      </c>
    </row>
    <row r="144" spans="1:14" ht="21">
      <c r="A144" s="37" t="s">
        <v>5</v>
      </c>
      <c r="B144" s="24">
        <v>7</v>
      </c>
      <c r="C144" s="232">
        <v>5028</v>
      </c>
      <c r="D144" s="29">
        <f>E144+F144+G144+J144+K144+L144+M144+2000</f>
        <v>21696.6</v>
      </c>
      <c r="E144" s="26">
        <v>0</v>
      </c>
      <c r="F144" s="83">
        <v>237.6</v>
      </c>
      <c r="G144" s="208">
        <v>19459</v>
      </c>
      <c r="H144" s="209">
        <v>7227.67</v>
      </c>
      <c r="I144" s="169">
        <f t="shared" si="10"/>
        <v>37.14307004470939</v>
      </c>
      <c r="J144" s="26">
        <v>0</v>
      </c>
      <c r="K144" s="9">
        <v>0</v>
      </c>
      <c r="L144" s="9">
        <v>0</v>
      </c>
      <c r="M144" s="83">
        <v>0</v>
      </c>
      <c r="N144" s="60" t="s">
        <v>140</v>
      </c>
    </row>
    <row r="145" spans="1:14" ht="11.25">
      <c r="A145" s="37" t="s">
        <v>6</v>
      </c>
      <c r="B145" s="24">
        <v>9</v>
      </c>
      <c r="C145" s="232">
        <v>5059</v>
      </c>
      <c r="D145" s="29">
        <f t="shared" si="11"/>
        <v>5600</v>
      </c>
      <c r="E145" s="26">
        <v>0</v>
      </c>
      <c r="F145" s="83">
        <v>0</v>
      </c>
      <c r="G145" s="208">
        <v>5600</v>
      </c>
      <c r="H145" s="209">
        <v>0</v>
      </c>
      <c r="I145" s="169">
        <f t="shared" si="10"/>
        <v>0</v>
      </c>
      <c r="J145" s="26">
        <v>0</v>
      </c>
      <c r="K145" s="9">
        <v>0</v>
      </c>
      <c r="L145" s="9">
        <v>0</v>
      </c>
      <c r="M145" s="83">
        <v>0</v>
      </c>
      <c r="N145" s="60" t="s">
        <v>56</v>
      </c>
    </row>
    <row r="146" spans="1:14" ht="42">
      <c r="A146" s="37" t="s">
        <v>63</v>
      </c>
      <c r="B146" s="24">
        <v>7</v>
      </c>
      <c r="C146" s="232">
        <v>5100</v>
      </c>
      <c r="D146" s="29">
        <f t="shared" si="11"/>
        <v>306648.16000000003</v>
      </c>
      <c r="E146" s="26">
        <v>0</v>
      </c>
      <c r="F146" s="83">
        <v>881.16</v>
      </c>
      <c r="G146" s="208">
        <v>16093</v>
      </c>
      <c r="H146" s="209">
        <v>119.65</v>
      </c>
      <c r="I146" s="169">
        <f t="shared" si="10"/>
        <v>0.7434909588019636</v>
      </c>
      <c r="J146" s="53">
        <v>16093</v>
      </c>
      <c r="K146" s="107">
        <v>16093</v>
      </c>
      <c r="L146" s="107">
        <v>16093</v>
      </c>
      <c r="M146" s="84">
        <v>241395</v>
      </c>
      <c r="N146" s="60" t="s">
        <v>181</v>
      </c>
    </row>
    <row r="147" spans="1:14" ht="21">
      <c r="A147" s="37" t="s">
        <v>61</v>
      </c>
      <c r="B147" s="24">
        <v>9</v>
      </c>
      <c r="C147" s="232">
        <v>5110</v>
      </c>
      <c r="D147" s="29">
        <f t="shared" si="11"/>
        <v>5967.5</v>
      </c>
      <c r="E147" s="26">
        <v>0</v>
      </c>
      <c r="F147" s="83">
        <v>0</v>
      </c>
      <c r="G147" s="208">
        <v>5967.5</v>
      </c>
      <c r="H147" s="209">
        <v>5967.5</v>
      </c>
      <c r="I147" s="169">
        <f t="shared" si="10"/>
        <v>100</v>
      </c>
      <c r="J147" s="26">
        <v>0</v>
      </c>
      <c r="K147" s="9">
        <v>0</v>
      </c>
      <c r="L147" s="9">
        <v>0</v>
      </c>
      <c r="M147" s="83">
        <v>0</v>
      </c>
      <c r="N147" s="60" t="s">
        <v>56</v>
      </c>
    </row>
    <row r="148" spans="1:14" ht="21">
      <c r="A148" s="37" t="s">
        <v>62</v>
      </c>
      <c r="B148" s="24">
        <v>7</v>
      </c>
      <c r="C148" s="232">
        <v>5115</v>
      </c>
      <c r="D148" s="29">
        <f t="shared" si="11"/>
        <v>850</v>
      </c>
      <c r="E148" s="26">
        <v>0</v>
      </c>
      <c r="F148" s="83">
        <v>250</v>
      </c>
      <c r="G148" s="208">
        <v>600</v>
      </c>
      <c r="H148" s="209">
        <v>0</v>
      </c>
      <c r="I148" s="169">
        <f t="shared" si="10"/>
        <v>0</v>
      </c>
      <c r="J148" s="26">
        <v>0</v>
      </c>
      <c r="K148" s="9">
        <v>0</v>
      </c>
      <c r="L148" s="9">
        <v>0</v>
      </c>
      <c r="M148" s="83">
        <v>0</v>
      </c>
      <c r="N148" s="60" t="s">
        <v>56</v>
      </c>
    </row>
    <row r="149" spans="1:14" ht="21">
      <c r="A149" s="106" t="s">
        <v>125</v>
      </c>
      <c r="B149" s="25">
        <v>7</v>
      </c>
      <c r="C149" s="239">
        <v>5123</v>
      </c>
      <c r="D149" s="29">
        <f>E149+F149+G149+J149+K149+L149+M149+200</f>
        <v>8084</v>
      </c>
      <c r="E149" s="26">
        <v>0</v>
      </c>
      <c r="F149" s="83">
        <v>0</v>
      </c>
      <c r="G149" s="213">
        <v>7884</v>
      </c>
      <c r="H149" s="58">
        <v>0</v>
      </c>
      <c r="I149" s="169">
        <f t="shared" si="10"/>
        <v>0</v>
      </c>
      <c r="J149" s="53">
        <v>0</v>
      </c>
      <c r="K149" s="107">
        <v>0</v>
      </c>
      <c r="L149" s="107">
        <v>0</v>
      </c>
      <c r="M149" s="84">
        <v>0</v>
      </c>
      <c r="N149" s="60" t="s">
        <v>140</v>
      </c>
    </row>
    <row r="150" spans="1:14" ht="21">
      <c r="A150" s="106" t="s">
        <v>126</v>
      </c>
      <c r="B150" s="25">
        <v>7</v>
      </c>
      <c r="C150" s="239">
        <v>5124</v>
      </c>
      <c r="D150" s="29">
        <f t="shared" si="11"/>
        <v>2477.23</v>
      </c>
      <c r="E150" s="26">
        <v>0</v>
      </c>
      <c r="F150" s="83">
        <v>0</v>
      </c>
      <c r="G150" s="213">
        <v>2477.23</v>
      </c>
      <c r="H150" s="58">
        <v>2477.23</v>
      </c>
      <c r="I150" s="169">
        <f t="shared" si="10"/>
        <v>100</v>
      </c>
      <c r="J150" s="26">
        <v>0</v>
      </c>
      <c r="K150" s="9">
        <v>0</v>
      </c>
      <c r="L150" s="9">
        <v>0</v>
      </c>
      <c r="M150" s="83">
        <v>0</v>
      </c>
      <c r="N150" s="60" t="s">
        <v>56</v>
      </c>
    </row>
    <row r="151" spans="1:14" ht="21">
      <c r="A151" s="106" t="s">
        <v>127</v>
      </c>
      <c r="B151" s="25">
        <v>7</v>
      </c>
      <c r="C151" s="239">
        <v>5125</v>
      </c>
      <c r="D151" s="29">
        <f t="shared" si="11"/>
        <v>4508</v>
      </c>
      <c r="E151" s="26">
        <v>0</v>
      </c>
      <c r="F151" s="83">
        <v>0</v>
      </c>
      <c r="G151" s="213">
        <v>4508</v>
      </c>
      <c r="H151" s="58">
        <v>0</v>
      </c>
      <c r="I151" s="169">
        <f t="shared" si="10"/>
        <v>0</v>
      </c>
      <c r="J151" s="26">
        <v>0</v>
      </c>
      <c r="K151" s="9">
        <v>0</v>
      </c>
      <c r="L151" s="9">
        <v>0</v>
      </c>
      <c r="M151" s="83">
        <v>0</v>
      </c>
      <c r="N151" s="60" t="s">
        <v>56</v>
      </c>
    </row>
    <row r="152" spans="1:14" ht="21">
      <c r="A152" s="106" t="s">
        <v>128</v>
      </c>
      <c r="B152" s="25">
        <v>7</v>
      </c>
      <c r="C152" s="239">
        <v>5145</v>
      </c>
      <c r="D152" s="29">
        <f t="shared" si="11"/>
        <v>1100</v>
      </c>
      <c r="E152" s="26">
        <v>0</v>
      </c>
      <c r="F152" s="83">
        <v>0</v>
      </c>
      <c r="G152" s="213">
        <v>1100</v>
      </c>
      <c r="H152" s="58">
        <v>1100</v>
      </c>
      <c r="I152" s="169">
        <f t="shared" si="10"/>
        <v>100</v>
      </c>
      <c r="J152" s="53">
        <v>0</v>
      </c>
      <c r="K152" s="107">
        <v>0</v>
      </c>
      <c r="L152" s="107">
        <v>0</v>
      </c>
      <c r="M152" s="84">
        <v>0</v>
      </c>
      <c r="N152" s="60" t="s">
        <v>56</v>
      </c>
    </row>
    <row r="153" spans="1:14" ht="21">
      <c r="A153" s="106" t="s">
        <v>129</v>
      </c>
      <c r="B153" s="25">
        <v>9</v>
      </c>
      <c r="C153" s="239">
        <v>5162</v>
      </c>
      <c r="D153" s="29">
        <f t="shared" si="11"/>
        <v>3950</v>
      </c>
      <c r="E153" s="26">
        <v>0</v>
      </c>
      <c r="F153" s="83">
        <v>0</v>
      </c>
      <c r="G153" s="213">
        <v>3950</v>
      </c>
      <c r="H153" s="58">
        <v>0</v>
      </c>
      <c r="I153" s="169">
        <f t="shared" si="10"/>
        <v>0</v>
      </c>
      <c r="J153" s="26">
        <v>0</v>
      </c>
      <c r="K153" s="9">
        <v>0</v>
      </c>
      <c r="L153" s="9">
        <v>0</v>
      </c>
      <c r="M153" s="83">
        <v>0</v>
      </c>
      <c r="N153" s="60" t="s">
        <v>56</v>
      </c>
    </row>
    <row r="154" spans="1:14" ht="21">
      <c r="A154" s="37" t="s">
        <v>130</v>
      </c>
      <c r="B154" s="24">
        <v>7</v>
      </c>
      <c r="C154" s="232">
        <v>5178</v>
      </c>
      <c r="D154" s="33">
        <f t="shared" si="11"/>
        <v>540</v>
      </c>
      <c r="E154" s="53">
        <v>0</v>
      </c>
      <c r="F154" s="84">
        <v>0</v>
      </c>
      <c r="G154" s="208">
        <v>540</v>
      </c>
      <c r="H154" s="209">
        <v>0</v>
      </c>
      <c r="I154" s="169">
        <f t="shared" si="10"/>
        <v>0</v>
      </c>
      <c r="J154" s="26">
        <v>0</v>
      </c>
      <c r="K154" s="9">
        <v>0</v>
      </c>
      <c r="L154" s="9">
        <v>0</v>
      </c>
      <c r="M154" s="9">
        <v>0</v>
      </c>
      <c r="N154" s="244" t="s">
        <v>56</v>
      </c>
    </row>
    <row r="155" spans="1:14" ht="21">
      <c r="A155" s="37" t="s">
        <v>184</v>
      </c>
      <c r="B155" s="24">
        <v>9</v>
      </c>
      <c r="C155" s="232">
        <v>5200</v>
      </c>
      <c r="D155" s="33">
        <f>E155+F155+G155+J155+K155+L155+M155</f>
        <v>50</v>
      </c>
      <c r="E155" s="53">
        <v>0</v>
      </c>
      <c r="F155" s="84">
        <v>0</v>
      </c>
      <c r="G155" s="208">
        <v>50</v>
      </c>
      <c r="H155" s="209">
        <v>50</v>
      </c>
      <c r="I155" s="169">
        <f t="shared" si="10"/>
        <v>100</v>
      </c>
      <c r="J155" s="26">
        <v>0</v>
      </c>
      <c r="K155" s="9">
        <v>0</v>
      </c>
      <c r="L155" s="9">
        <v>0</v>
      </c>
      <c r="M155" s="9">
        <v>0</v>
      </c>
      <c r="N155" s="244" t="s">
        <v>56</v>
      </c>
    </row>
    <row r="156" spans="1:14" ht="21">
      <c r="A156" s="37" t="s">
        <v>182</v>
      </c>
      <c r="B156" s="24">
        <v>7</v>
      </c>
      <c r="C156" s="232">
        <v>5204</v>
      </c>
      <c r="D156" s="33">
        <f t="shared" si="11"/>
        <v>1500</v>
      </c>
      <c r="E156" s="53">
        <v>0</v>
      </c>
      <c r="F156" s="84">
        <v>0</v>
      </c>
      <c r="G156" s="208">
        <v>1500</v>
      </c>
      <c r="H156" s="209">
        <v>0</v>
      </c>
      <c r="I156" s="169">
        <f t="shared" si="10"/>
        <v>0</v>
      </c>
      <c r="J156" s="26">
        <v>0</v>
      </c>
      <c r="K156" s="9">
        <v>0</v>
      </c>
      <c r="L156" s="9">
        <v>0</v>
      </c>
      <c r="M156" s="9">
        <v>0</v>
      </c>
      <c r="N156" s="244" t="s">
        <v>56</v>
      </c>
    </row>
    <row r="157" spans="1:14" ht="21.75" thickBot="1">
      <c r="A157" s="250" t="s">
        <v>183</v>
      </c>
      <c r="B157" s="251">
        <v>7</v>
      </c>
      <c r="C157" s="252">
        <v>5205</v>
      </c>
      <c r="D157" s="240">
        <f t="shared" si="11"/>
        <v>1140</v>
      </c>
      <c r="E157" s="253">
        <v>0</v>
      </c>
      <c r="F157" s="254">
        <v>0</v>
      </c>
      <c r="G157" s="211">
        <v>1140</v>
      </c>
      <c r="H157" s="255">
        <v>0</v>
      </c>
      <c r="I157" s="193">
        <f t="shared" si="10"/>
        <v>0</v>
      </c>
      <c r="J157" s="253">
        <v>0</v>
      </c>
      <c r="K157" s="256">
        <v>0</v>
      </c>
      <c r="L157" s="256">
        <v>0</v>
      </c>
      <c r="M157" s="256">
        <v>0</v>
      </c>
      <c r="N157" s="257" t="s">
        <v>56</v>
      </c>
    </row>
    <row r="158" spans="1:17" ht="15.75" customHeight="1" thickBot="1">
      <c r="A158" s="132" t="s">
        <v>54</v>
      </c>
      <c r="B158" s="133"/>
      <c r="C158" s="135"/>
      <c r="D158" s="108">
        <f>SUM(D131:D157)</f>
        <v>883875.29</v>
      </c>
      <c r="E158" s="109">
        <f>SUM(E131:E157)</f>
        <v>50996</v>
      </c>
      <c r="F158" s="261">
        <f>SUM(F131:F157)</f>
        <v>22066.61</v>
      </c>
      <c r="G158" s="241">
        <f>SUM(G131:G157)</f>
        <v>268938.68</v>
      </c>
      <c r="H158" s="108">
        <f>SUM(H131:H157)</f>
        <v>73920.21999999999</v>
      </c>
      <c r="I158" s="170">
        <f>H158/G158*100</f>
        <v>27.485901247079813</v>
      </c>
      <c r="J158" s="262">
        <f>SUM(J131:J157)</f>
        <v>96093</v>
      </c>
      <c r="K158" s="242">
        <f>SUM(K131:K157)</f>
        <v>186093</v>
      </c>
      <c r="L158" s="242">
        <f>SUM(L131:L157)</f>
        <v>16093</v>
      </c>
      <c r="M158" s="242">
        <f>SUM(M131:M157)</f>
        <v>241395</v>
      </c>
      <c r="N158" s="59"/>
      <c r="Q158" s="2"/>
    </row>
    <row r="159" spans="1:17" s="3" customFormat="1" ht="15.75" customHeight="1" thickBot="1">
      <c r="A159" s="202"/>
      <c r="B159" s="203"/>
      <c r="C159" s="203"/>
      <c r="D159" s="204"/>
      <c r="E159" s="204"/>
      <c r="F159" s="204"/>
      <c r="G159" s="204"/>
      <c r="H159" s="204"/>
      <c r="I159" s="205"/>
      <c r="J159" s="204"/>
      <c r="K159" s="204"/>
      <c r="L159" s="204"/>
      <c r="M159" s="204"/>
      <c r="N159" s="206"/>
      <c r="Q159" s="11"/>
    </row>
    <row r="160" spans="1:17" s="12" customFormat="1" ht="42.75" thickBot="1">
      <c r="A160" s="77" t="s">
        <v>70</v>
      </c>
      <c r="B160" s="78"/>
      <c r="C160" s="214">
        <v>5057</v>
      </c>
      <c r="D160" s="79">
        <f>E160+F160+G160+J160+K160+L160+M160</f>
        <v>198234.07</v>
      </c>
      <c r="E160" s="80">
        <v>0</v>
      </c>
      <c r="F160" s="104">
        <f>8+145+93</f>
        <v>246</v>
      </c>
      <c r="G160" s="158">
        <v>19077.07</v>
      </c>
      <c r="H160" s="159">
        <v>19076.44</v>
      </c>
      <c r="I160" s="172">
        <f>H160/G160*100</f>
        <v>99.99669760607891</v>
      </c>
      <c r="J160" s="15">
        <f>628+12088+7053</f>
        <v>19769</v>
      </c>
      <c r="K160" s="9">
        <f>628+12088+7053</f>
        <v>19769</v>
      </c>
      <c r="L160" s="9">
        <f>628+12088+7053</f>
        <v>19769</v>
      </c>
      <c r="M160" s="118">
        <f>3844+73289+42471</f>
        <v>119604</v>
      </c>
      <c r="N160" s="243" t="s">
        <v>135</v>
      </c>
      <c r="Q160" s="18"/>
    </row>
    <row r="161" spans="1:17" ht="18" customHeight="1" thickBot="1">
      <c r="A161" s="132" t="s">
        <v>155</v>
      </c>
      <c r="B161" s="133"/>
      <c r="C161" s="134"/>
      <c r="D161" s="50">
        <f>E161+F161+G161+J161+K161+L161+M161</f>
        <v>198234.07</v>
      </c>
      <c r="E161" s="50">
        <f>E160</f>
        <v>0</v>
      </c>
      <c r="F161" s="55">
        <f>SUM(F160)</f>
        <v>246</v>
      </c>
      <c r="G161" s="35">
        <f>SUM(G160)</f>
        <v>19077.07</v>
      </c>
      <c r="H161" s="36">
        <f>SUM(H160)</f>
        <v>19076.44</v>
      </c>
      <c r="I161" s="170">
        <f>H161/G161*100</f>
        <v>99.99669760607891</v>
      </c>
      <c r="J161" s="34">
        <f>SUM(J160)</f>
        <v>19769</v>
      </c>
      <c r="K161" s="34">
        <f>SUM(K160)</f>
        <v>19769</v>
      </c>
      <c r="L161" s="34">
        <f>SUM(L160)</f>
        <v>19769</v>
      </c>
      <c r="M161" s="59">
        <f>SUM(M160)</f>
        <v>119604</v>
      </c>
      <c r="N161" s="34"/>
      <c r="Q161" s="2"/>
    </row>
    <row r="162" spans="1:17" s="12" customFormat="1" ht="15.75" customHeight="1" thickBot="1">
      <c r="A162" s="100"/>
      <c r="B162" s="101"/>
      <c r="C162" s="101"/>
      <c r="D162" s="102"/>
      <c r="E162" s="88"/>
      <c r="F162" s="102"/>
      <c r="G162" s="30"/>
      <c r="H162" s="30"/>
      <c r="I162" s="101"/>
      <c r="J162" s="102"/>
      <c r="K162" s="102"/>
      <c r="L162" s="102"/>
      <c r="M162" s="102"/>
      <c r="N162" s="103"/>
      <c r="Q162" s="18"/>
    </row>
    <row r="163" spans="1:17" ht="21.75" customHeight="1">
      <c r="A163" s="110" t="s">
        <v>7</v>
      </c>
      <c r="B163" s="111">
        <v>7</v>
      </c>
      <c r="C163" s="221">
        <v>4077</v>
      </c>
      <c r="D163" s="139">
        <f>E163+F163+G163+J163+K163+L163+M163</f>
        <v>7815</v>
      </c>
      <c r="E163" s="140">
        <f>659+5110+1486</f>
        <v>7255</v>
      </c>
      <c r="F163" s="141">
        <v>21.6</v>
      </c>
      <c r="G163" s="207">
        <v>538.4</v>
      </c>
      <c r="H163" s="142">
        <v>83.68</v>
      </c>
      <c r="I163" s="168">
        <f>H163/G163*100</f>
        <v>15.542347696879647</v>
      </c>
      <c r="J163" s="143">
        <v>0</v>
      </c>
      <c r="K163" s="144">
        <v>0</v>
      </c>
      <c r="L163" s="144">
        <v>0</v>
      </c>
      <c r="M163" s="145">
        <v>0</v>
      </c>
      <c r="N163" s="146" t="s">
        <v>56</v>
      </c>
      <c r="Q163" s="2"/>
    </row>
    <row r="164" spans="1:17" ht="21">
      <c r="A164" s="112" t="s">
        <v>31</v>
      </c>
      <c r="B164" s="113">
        <v>5</v>
      </c>
      <c r="C164" s="222">
        <v>6125</v>
      </c>
      <c r="D164" s="29">
        <f aca="true" t="shared" si="12" ref="D164:D169">E164+F164+G164+J164+K164+L164+M164</f>
        <v>7500</v>
      </c>
      <c r="E164" s="54">
        <v>0</v>
      </c>
      <c r="F164" s="27">
        <v>0</v>
      </c>
      <c r="G164" s="208">
        <v>7500</v>
      </c>
      <c r="H164" s="209">
        <v>0</v>
      </c>
      <c r="I164" s="169">
        <f aca="true" t="shared" si="13" ref="I164:I169">H164/G164*100</f>
        <v>0</v>
      </c>
      <c r="J164" s="26">
        <v>0</v>
      </c>
      <c r="K164" s="6">
        <v>0</v>
      </c>
      <c r="L164" s="6">
        <v>0</v>
      </c>
      <c r="M164" s="130">
        <v>0</v>
      </c>
      <c r="N164" s="128" t="s">
        <v>142</v>
      </c>
      <c r="Q164" s="2"/>
    </row>
    <row r="165" spans="1:17" ht="31.5">
      <c r="A165" s="112" t="s">
        <v>32</v>
      </c>
      <c r="B165" s="113">
        <v>5</v>
      </c>
      <c r="C165" s="222">
        <v>6119</v>
      </c>
      <c r="D165" s="29">
        <f t="shared" si="12"/>
        <v>1270</v>
      </c>
      <c r="E165" s="54">
        <v>0</v>
      </c>
      <c r="F165" s="27">
        <v>0</v>
      </c>
      <c r="G165" s="208">
        <v>1270</v>
      </c>
      <c r="H165" s="209">
        <v>65.16</v>
      </c>
      <c r="I165" s="169">
        <f t="shared" si="13"/>
        <v>5.130708661417323</v>
      </c>
      <c r="J165" s="26">
        <v>0</v>
      </c>
      <c r="K165" s="6">
        <v>0</v>
      </c>
      <c r="L165" s="6">
        <v>0</v>
      </c>
      <c r="M165" s="130">
        <v>0</v>
      </c>
      <c r="N165" s="128" t="s">
        <v>143</v>
      </c>
      <c r="Q165" s="2"/>
    </row>
    <row r="166" spans="1:17" ht="21">
      <c r="A166" s="112" t="s">
        <v>33</v>
      </c>
      <c r="B166" s="113">
        <v>5</v>
      </c>
      <c r="C166" s="222">
        <v>6111</v>
      </c>
      <c r="D166" s="29">
        <f t="shared" si="12"/>
        <v>2565</v>
      </c>
      <c r="E166" s="54">
        <v>0</v>
      </c>
      <c r="F166" s="27">
        <v>0</v>
      </c>
      <c r="G166" s="208">
        <v>2565</v>
      </c>
      <c r="H166" s="209">
        <v>214.84</v>
      </c>
      <c r="I166" s="169">
        <f t="shared" si="13"/>
        <v>8.375828460038987</v>
      </c>
      <c r="J166" s="26">
        <v>0</v>
      </c>
      <c r="K166" s="6">
        <v>0</v>
      </c>
      <c r="L166" s="6">
        <v>0</v>
      </c>
      <c r="M166" s="130">
        <v>0</v>
      </c>
      <c r="N166" s="128" t="s">
        <v>144</v>
      </c>
      <c r="Q166" s="2"/>
    </row>
    <row r="167" spans="1:17" ht="11.25">
      <c r="A167" s="112" t="s">
        <v>34</v>
      </c>
      <c r="B167" s="113">
        <v>2</v>
      </c>
      <c r="C167" s="222">
        <v>6121</v>
      </c>
      <c r="D167" s="29">
        <f t="shared" si="12"/>
        <v>1210.13</v>
      </c>
      <c r="E167" s="54">
        <v>0</v>
      </c>
      <c r="F167" s="27">
        <v>0</v>
      </c>
      <c r="G167" s="208">
        <v>1210.13</v>
      </c>
      <c r="H167" s="209">
        <v>425.16</v>
      </c>
      <c r="I167" s="169">
        <f t="shared" si="13"/>
        <v>35.13341541817821</v>
      </c>
      <c r="J167" s="26">
        <v>0</v>
      </c>
      <c r="K167" s="6">
        <v>0</v>
      </c>
      <c r="L167" s="6">
        <v>0</v>
      </c>
      <c r="M167" s="130">
        <v>0</v>
      </c>
      <c r="N167" s="129" t="s">
        <v>36</v>
      </c>
      <c r="Q167" s="2"/>
    </row>
    <row r="168" spans="1:17" ht="11.25">
      <c r="A168" s="112" t="s">
        <v>35</v>
      </c>
      <c r="B168" s="113">
        <v>2</v>
      </c>
      <c r="C168" s="222">
        <v>6122</v>
      </c>
      <c r="D168" s="29">
        <f t="shared" si="12"/>
        <v>1847.24</v>
      </c>
      <c r="E168" s="54">
        <v>0</v>
      </c>
      <c r="F168" s="27">
        <v>0</v>
      </c>
      <c r="G168" s="208">
        <v>1847.24</v>
      </c>
      <c r="H168" s="209">
        <v>1587.37</v>
      </c>
      <c r="I168" s="169">
        <f t="shared" si="13"/>
        <v>85.93198501548255</v>
      </c>
      <c r="J168" s="26">
        <v>0</v>
      </c>
      <c r="K168" s="6">
        <v>0</v>
      </c>
      <c r="L168" s="6">
        <v>0</v>
      </c>
      <c r="M168" s="130">
        <v>0</v>
      </c>
      <c r="N168" s="129" t="s">
        <v>141</v>
      </c>
      <c r="Q168" s="2"/>
    </row>
    <row r="169" spans="1:17" ht="12" customHeight="1" thickBot="1">
      <c r="A169" s="114" t="s">
        <v>11</v>
      </c>
      <c r="B169" s="115">
        <v>2</v>
      </c>
      <c r="C169" s="223">
        <v>6123</v>
      </c>
      <c r="D169" s="33">
        <f t="shared" si="12"/>
        <v>3425</v>
      </c>
      <c r="E169" s="116">
        <v>0</v>
      </c>
      <c r="F169" s="68">
        <v>0</v>
      </c>
      <c r="G169" s="213">
        <v>3425</v>
      </c>
      <c r="H169" s="58">
        <v>3424.77</v>
      </c>
      <c r="I169" s="174">
        <f t="shared" si="13"/>
        <v>99.99328467153285</v>
      </c>
      <c r="J169" s="53">
        <v>0</v>
      </c>
      <c r="K169" s="85">
        <v>0</v>
      </c>
      <c r="L169" s="85">
        <v>0</v>
      </c>
      <c r="M169" s="131">
        <v>0</v>
      </c>
      <c r="N169" s="147" t="s">
        <v>37</v>
      </c>
      <c r="Q169" s="2"/>
    </row>
    <row r="170" spans="1:17" ht="36" customHeight="1" thickBot="1">
      <c r="A170" s="136" t="s">
        <v>55</v>
      </c>
      <c r="B170" s="137"/>
      <c r="C170" s="138"/>
      <c r="D170" s="35">
        <f>SUM(D163:D169)</f>
        <v>25632.370000000003</v>
      </c>
      <c r="E170" s="34">
        <f>SUM(E163:E169)</f>
        <v>7255</v>
      </c>
      <c r="F170" s="36">
        <f>SUM(F163:F169)</f>
        <v>21.6</v>
      </c>
      <c r="G170" s="69">
        <f>SUM(G163:G169)</f>
        <v>18355.769999999997</v>
      </c>
      <c r="H170" s="34">
        <f>SUM(H163:H169)</f>
        <v>5800.98</v>
      </c>
      <c r="I170" s="170">
        <f>H170/G170*100</f>
        <v>31.603032724859816</v>
      </c>
      <c r="J170" s="69">
        <f>SUM(J163:J169)</f>
        <v>0</v>
      </c>
      <c r="K170" s="34">
        <f>SUM(K163:K169)</f>
        <v>0</v>
      </c>
      <c r="L170" s="71">
        <f>SUM(L163:L169)</f>
        <v>0</v>
      </c>
      <c r="M170" s="34">
        <f>SUM(M163:M169)</f>
        <v>0</v>
      </c>
      <c r="N170" s="59"/>
      <c r="Q170" s="2"/>
    </row>
    <row r="171" spans="1:17" s="14" customFormat="1" ht="12" thickBot="1">
      <c r="A171" s="90"/>
      <c r="B171" s="91"/>
      <c r="C171" s="91"/>
      <c r="D171" s="92"/>
      <c r="E171" s="92"/>
      <c r="F171" s="92"/>
      <c r="G171" s="260"/>
      <c r="H171" s="30"/>
      <c r="I171" s="180"/>
      <c r="J171" s="93"/>
      <c r="K171" s="92"/>
      <c r="L171" s="92"/>
      <c r="M171" s="94"/>
      <c r="N171" s="94"/>
      <c r="Q171" s="18"/>
    </row>
    <row r="172" spans="1:17" ht="15.75" customHeight="1" thickBot="1">
      <c r="A172" s="132" t="s">
        <v>12</v>
      </c>
      <c r="B172" s="133"/>
      <c r="C172" s="135"/>
      <c r="D172" s="34">
        <f>SUM(D19+D23+D30+D48+D129+D158+D170+D161+D9)</f>
        <v>2324262.804</v>
      </c>
      <c r="E172" s="34">
        <f>SUM(E19+E23+E30+E48+E129+E158+E170+E9+E161)</f>
        <v>91098.874</v>
      </c>
      <c r="F172" s="34">
        <f>SUM(F19+F23+F30+F48+F129+F158+F170+F9+F161)</f>
        <v>109183.6</v>
      </c>
      <c r="G172" s="34">
        <f>SUM(G19+G23+G30+G48+G129+G158+G170+G161+G9)</f>
        <v>864223.3299999998</v>
      </c>
      <c r="H172" s="34">
        <f>SUM(H19+H23+H30+H48+H129+H158+H170+H161+H9)</f>
        <v>244936.13999999998</v>
      </c>
      <c r="I172" s="181">
        <f>H172/G172*100</f>
        <v>28.34176439092428</v>
      </c>
      <c r="J172" s="35">
        <f>SUM(J19+J23+J30+J48+J129+J158+J170+J161+J9)</f>
        <v>223515</v>
      </c>
      <c r="K172" s="35">
        <f>SUM(K19+K23+K30+K48+K129+K158+K170+K161+K9)</f>
        <v>455112</v>
      </c>
      <c r="L172" s="35">
        <f>SUM(L19+L23+L30+L48+L129+L158+L170+L161+L9)</f>
        <v>215862</v>
      </c>
      <c r="M172" s="35">
        <f>SUM(M19+M23+M30+M48+M129+M158+M170+M161+M9)</f>
        <v>360999</v>
      </c>
      <c r="N172" s="59"/>
      <c r="Q172" s="2"/>
    </row>
    <row r="173" ht="11.25">
      <c r="Q173" s="2"/>
    </row>
    <row r="174" ht="11.25">
      <c r="Q174" s="2"/>
    </row>
    <row r="175" spans="4:17" ht="11.25">
      <c r="D175" s="7"/>
      <c r="E175" s="7"/>
      <c r="F175" s="7"/>
      <c r="G175" s="7"/>
      <c r="H175" s="7"/>
      <c r="I175" s="182"/>
      <c r="J175" s="17"/>
      <c r="K175" s="7"/>
      <c r="L175" s="7"/>
      <c r="M175" s="7"/>
      <c r="Q175" s="2"/>
    </row>
    <row r="176" spans="4:17" ht="11.25">
      <c r="D176" s="2"/>
      <c r="E176" s="2"/>
      <c r="F176" s="2"/>
      <c r="H176" s="2"/>
      <c r="I176" s="183"/>
      <c r="J176" s="11"/>
      <c r="K176" s="2"/>
      <c r="L176" s="2"/>
      <c r="M176" s="2"/>
      <c r="Q176" s="2"/>
    </row>
    <row r="177" spans="4:17" ht="11.25">
      <c r="D177" s="2"/>
      <c r="E177" s="2"/>
      <c r="F177" s="2"/>
      <c r="H177" s="2"/>
      <c r="I177" s="183"/>
      <c r="J177" s="11"/>
      <c r="K177" s="2"/>
      <c r="L177" s="2"/>
      <c r="M177" s="2"/>
      <c r="N177" s="52"/>
      <c r="Q177" s="2"/>
    </row>
    <row r="178" spans="4:13" ht="11.25">
      <c r="D178" s="2"/>
      <c r="E178" s="2"/>
      <c r="F178" s="2"/>
      <c r="H178" s="2"/>
      <c r="I178" s="183"/>
      <c r="J178" s="11"/>
      <c r="K178" s="2"/>
      <c r="L178" s="2"/>
      <c r="M178" s="2"/>
    </row>
    <row r="179" spans="1:13" ht="12.75">
      <c r="A179" s="20"/>
      <c r="B179" s="21"/>
      <c r="C179" s="21"/>
      <c r="D179" s="2"/>
      <c r="E179" s="2"/>
      <c r="F179" s="2"/>
      <c r="H179" s="2"/>
      <c r="I179" s="183"/>
      <c r="J179" s="11"/>
      <c r="K179" s="2"/>
      <c r="L179" s="2"/>
      <c r="M179" s="2"/>
    </row>
    <row r="180" spans="1:13" ht="15">
      <c r="A180" s="283"/>
      <c r="B180" s="283"/>
      <c r="C180" s="283"/>
      <c r="D180" s="283"/>
      <c r="E180" s="283"/>
      <c r="F180" s="2"/>
      <c r="H180" s="2"/>
      <c r="I180" s="183"/>
      <c r="J180" s="11"/>
      <c r="K180" s="2"/>
      <c r="L180" s="2"/>
      <c r="M180" s="2"/>
    </row>
    <row r="181" spans="1:13" ht="12.75">
      <c r="A181" s="20"/>
      <c r="B181" s="21"/>
      <c r="C181" s="21"/>
      <c r="D181" s="2"/>
      <c r="E181" s="2"/>
      <c r="F181" s="2"/>
      <c r="H181" s="2"/>
      <c r="I181" s="183"/>
      <c r="J181" s="11"/>
      <c r="K181" s="2"/>
      <c r="L181" s="2"/>
      <c r="M181" s="2"/>
    </row>
    <row r="182" spans="1:13" ht="12.75">
      <c r="A182" s="20"/>
      <c r="B182" s="21"/>
      <c r="C182" s="21"/>
      <c r="D182" s="2"/>
      <c r="E182" s="2"/>
      <c r="F182" s="2"/>
      <c r="H182" s="2"/>
      <c r="I182" s="183"/>
      <c r="J182" s="11"/>
      <c r="K182" s="2"/>
      <c r="L182" s="2"/>
      <c r="M182" s="2"/>
    </row>
    <row r="183" spans="1:13" ht="12.75">
      <c r="A183" s="281"/>
      <c r="B183" s="39"/>
      <c r="C183" s="40"/>
      <c r="D183" s="42"/>
      <c r="E183" s="42"/>
      <c r="F183" s="2"/>
      <c r="H183" s="2"/>
      <c r="I183" s="183"/>
      <c r="J183" s="11"/>
      <c r="K183" s="2"/>
      <c r="L183" s="2"/>
      <c r="M183" s="2"/>
    </row>
    <row r="184" spans="1:13" s="3" customFormat="1" ht="12.75">
      <c r="A184" s="282"/>
      <c r="B184" s="43"/>
      <c r="C184" s="41"/>
      <c r="D184" s="44"/>
      <c r="E184" s="44"/>
      <c r="F184" s="11"/>
      <c r="G184" s="11"/>
      <c r="H184" s="11"/>
      <c r="I184" s="183"/>
      <c r="J184" s="11"/>
      <c r="K184" s="11"/>
      <c r="L184" s="11"/>
      <c r="M184" s="11"/>
    </row>
    <row r="185" spans="1:13" ht="12.75">
      <c r="A185" s="14"/>
      <c r="B185" s="39"/>
      <c r="C185" s="14"/>
      <c r="D185" s="18"/>
      <c r="E185" s="18"/>
      <c r="F185" s="2"/>
      <c r="H185" s="2"/>
      <c r="I185" s="183"/>
      <c r="J185" s="11"/>
      <c r="K185" s="2"/>
      <c r="L185" s="2"/>
      <c r="M185" s="2"/>
    </row>
    <row r="186" spans="1:13" ht="11.25">
      <c r="A186" s="14"/>
      <c r="B186" s="45"/>
      <c r="C186" s="45"/>
      <c r="D186" s="18"/>
      <c r="E186" s="18"/>
      <c r="F186" s="2"/>
      <c r="H186" s="2"/>
      <c r="I186" s="183"/>
      <c r="J186" s="11"/>
      <c r="K186" s="2"/>
      <c r="L186" s="2"/>
      <c r="M186" s="2"/>
    </row>
    <row r="187" spans="1:13" ht="11.25">
      <c r="A187" s="14"/>
      <c r="B187" s="45"/>
      <c r="C187" s="45"/>
      <c r="D187" s="18"/>
      <c r="E187" s="18"/>
      <c r="F187" s="2"/>
      <c r="H187" s="2"/>
      <c r="I187" s="183"/>
      <c r="J187" s="11"/>
      <c r="K187" s="2"/>
      <c r="L187" s="2"/>
      <c r="M187" s="2"/>
    </row>
    <row r="188" spans="1:13" ht="11.25">
      <c r="A188" s="14"/>
      <c r="B188" s="45"/>
      <c r="C188" s="45"/>
      <c r="D188" s="18"/>
      <c r="E188" s="18"/>
      <c r="F188" s="2"/>
      <c r="H188" s="2"/>
      <c r="I188" s="183"/>
      <c r="J188" s="11"/>
      <c r="K188" s="2"/>
      <c r="L188" s="2"/>
      <c r="M188" s="2"/>
    </row>
    <row r="189" spans="1:13" ht="11.25">
      <c r="A189" s="14"/>
      <c r="B189" s="45"/>
      <c r="C189" s="45"/>
      <c r="D189" s="18"/>
      <c r="E189" s="18"/>
      <c r="F189" s="2"/>
      <c r="H189" s="2"/>
      <c r="I189" s="183"/>
      <c r="J189" s="11"/>
      <c r="K189" s="2"/>
      <c r="L189" s="2"/>
      <c r="M189" s="2"/>
    </row>
    <row r="190" spans="1:13" ht="11.25">
      <c r="A190" s="46"/>
      <c r="B190" s="45"/>
      <c r="C190" s="45"/>
      <c r="D190" s="18"/>
      <c r="E190" s="18"/>
      <c r="F190" s="2"/>
      <c r="H190" s="2"/>
      <c r="I190" s="183"/>
      <c r="J190" s="11"/>
      <c r="K190" s="2"/>
      <c r="L190" s="2"/>
      <c r="M190" s="2"/>
    </row>
    <row r="191" spans="1:13" ht="11.25">
      <c r="A191" s="14"/>
      <c r="B191" s="45"/>
      <c r="C191" s="45"/>
      <c r="D191" s="18"/>
      <c r="E191" s="18"/>
      <c r="F191" s="2"/>
      <c r="H191" s="2"/>
      <c r="I191" s="183"/>
      <c r="J191" s="11"/>
      <c r="K191" s="2"/>
      <c r="L191" s="2"/>
      <c r="M191" s="2"/>
    </row>
    <row r="192" spans="1:13" ht="11.25">
      <c r="A192" s="47"/>
      <c r="B192" s="48"/>
      <c r="C192" s="48"/>
      <c r="D192" s="49"/>
      <c r="E192" s="49"/>
      <c r="F192" s="2"/>
      <c r="H192" s="2"/>
      <c r="I192" s="183"/>
      <c r="J192" s="11"/>
      <c r="K192" s="2"/>
      <c r="L192" s="2"/>
      <c r="M192" s="2"/>
    </row>
    <row r="193" spans="1:13" ht="11.25">
      <c r="A193" s="14"/>
      <c r="B193" s="45"/>
      <c r="C193" s="45"/>
      <c r="D193" s="18"/>
      <c r="E193" s="18"/>
      <c r="F193" s="2"/>
      <c r="H193" s="2"/>
      <c r="I193" s="183"/>
      <c r="J193" s="11"/>
      <c r="K193" s="2"/>
      <c r="L193" s="2"/>
      <c r="M193" s="2"/>
    </row>
    <row r="194" spans="1:13" ht="11.25">
      <c r="A194" s="14"/>
      <c r="B194" s="45"/>
      <c r="C194" s="45"/>
      <c r="D194" s="18"/>
      <c r="E194" s="18"/>
      <c r="F194" s="2"/>
      <c r="H194" s="2"/>
      <c r="I194" s="183"/>
      <c r="J194" s="11"/>
      <c r="K194" s="2"/>
      <c r="L194" s="2"/>
      <c r="M194" s="2"/>
    </row>
    <row r="195" spans="1:13" ht="11.25">
      <c r="A195" s="14"/>
      <c r="B195" s="45"/>
      <c r="C195" s="45"/>
      <c r="D195" s="18"/>
      <c r="E195" s="18"/>
      <c r="F195" s="2"/>
      <c r="H195" s="2"/>
      <c r="I195" s="183"/>
      <c r="J195" s="11"/>
      <c r="K195" s="2"/>
      <c r="L195" s="2"/>
      <c r="M195" s="2"/>
    </row>
    <row r="196" spans="1:13" ht="11.25">
      <c r="A196" s="14"/>
      <c r="B196" s="45"/>
      <c r="C196" s="45"/>
      <c r="D196" s="18"/>
      <c r="E196" s="18"/>
      <c r="F196" s="2"/>
      <c r="H196" s="2"/>
      <c r="I196" s="183"/>
      <c r="J196" s="11"/>
      <c r="K196" s="2"/>
      <c r="L196" s="2"/>
      <c r="M196" s="2"/>
    </row>
    <row r="197" spans="4:13" ht="11.25">
      <c r="D197" s="2"/>
      <c r="E197" s="2"/>
      <c r="F197" s="2"/>
      <c r="H197" s="2"/>
      <c r="I197" s="183"/>
      <c r="J197" s="11"/>
      <c r="K197" s="2"/>
      <c r="L197" s="2"/>
      <c r="M197" s="2"/>
    </row>
    <row r="198" spans="4:13" ht="11.25">
      <c r="D198" s="2"/>
      <c r="E198" s="2"/>
      <c r="F198" s="2"/>
      <c r="H198" s="2"/>
      <c r="I198" s="183"/>
      <c r="J198" s="11"/>
      <c r="K198" s="2"/>
      <c r="L198" s="2"/>
      <c r="M198" s="2"/>
    </row>
    <row r="199" spans="4:13" ht="11.25">
      <c r="D199" s="2"/>
      <c r="E199" s="2"/>
      <c r="F199" s="2"/>
      <c r="H199" s="2"/>
      <c r="I199" s="183"/>
      <c r="J199" s="11"/>
      <c r="K199" s="2"/>
      <c r="L199" s="2"/>
      <c r="M199" s="2"/>
    </row>
    <row r="200" spans="4:13" ht="11.25">
      <c r="D200" s="2"/>
      <c r="E200" s="2"/>
      <c r="F200" s="2"/>
      <c r="H200" s="2"/>
      <c r="I200" s="183"/>
      <c r="J200" s="11"/>
      <c r="K200" s="2"/>
      <c r="L200" s="2"/>
      <c r="M200" s="2"/>
    </row>
    <row r="201" spans="4:13" ht="11.25">
      <c r="D201" s="2"/>
      <c r="E201" s="2"/>
      <c r="F201" s="2"/>
      <c r="H201" s="2"/>
      <c r="I201" s="183"/>
      <c r="J201" s="11"/>
      <c r="K201" s="2"/>
      <c r="L201" s="2"/>
      <c r="M201" s="2"/>
    </row>
    <row r="202" spans="4:13" ht="11.25">
      <c r="D202" s="2"/>
      <c r="E202" s="2"/>
      <c r="F202" s="2"/>
      <c r="H202" s="2"/>
      <c r="I202" s="183"/>
      <c r="J202" s="11"/>
      <c r="K202" s="2"/>
      <c r="L202" s="2"/>
      <c r="M202" s="2"/>
    </row>
    <row r="203" spans="4:13" ht="11.25">
      <c r="D203" s="2"/>
      <c r="E203" s="2"/>
      <c r="F203" s="2"/>
      <c r="H203" s="2"/>
      <c r="I203" s="183"/>
      <c r="J203" s="11"/>
      <c r="K203" s="2"/>
      <c r="L203" s="2"/>
      <c r="M203" s="2"/>
    </row>
  </sheetData>
  <sheetProtection/>
  <mergeCells count="14">
    <mergeCell ref="A183:A184"/>
    <mergeCell ref="A180:E180"/>
    <mergeCell ref="A4:A6"/>
    <mergeCell ref="D4:D6"/>
    <mergeCell ref="E4:F5"/>
    <mergeCell ref="B4:B6"/>
    <mergeCell ref="C4:C6"/>
    <mergeCell ref="H4:H5"/>
    <mergeCell ref="I4:I5"/>
    <mergeCell ref="G6:I6"/>
    <mergeCell ref="A3:N3"/>
    <mergeCell ref="N4:N6"/>
    <mergeCell ref="J4:M5"/>
    <mergeCell ref="G4:G5"/>
  </mergeCells>
  <printOptions horizontalCentered="1"/>
  <pageMargins left="0.15748031496062992" right="0.15748031496062992" top="0.15748031496062992" bottom="0.3937007874015748" header="0.15748031496062992" footer="0.15748031496062992"/>
  <pageSetup firstPageNumber="1" useFirstPageNumber="1" fitToHeight="0" fitToWidth="0" horizontalDpi="600" verticalDpi="600" orientation="landscape" paperSize="9" scale="65" r:id="rId1"/>
  <headerFooter alignWithMargins="0">
    <oddFooter>&amp;C&amp;P</oddFooter>
  </headerFooter>
  <rowBreaks count="4" manualBreakCount="4">
    <brk id="43" max="13" man="1"/>
    <brk id="75" max="13" man="1"/>
    <brk id="110" max="13" man="1"/>
    <brk id="1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valova2304</dc:creator>
  <cp:keywords/>
  <dc:description/>
  <cp:lastModifiedBy>slivova2345</cp:lastModifiedBy>
  <cp:lastPrinted>2013-09-04T06:45:43Z</cp:lastPrinted>
  <dcterms:created xsi:type="dcterms:W3CDTF">2010-01-20T06:33:25Z</dcterms:created>
  <dcterms:modified xsi:type="dcterms:W3CDTF">2013-09-04T10:11:07Z</dcterms:modified>
  <cp:category/>
  <cp:version/>
  <cp:contentType/>
  <cp:contentStatus/>
</cp:coreProperties>
</file>