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230" windowHeight="6105" activeTab="0"/>
  </bookViews>
  <sheets>
    <sheet name="tabulka EU" sheetId="1" r:id="rId1"/>
  </sheets>
  <definedNames>
    <definedName name="_xlnm.Print_Titles" localSheetId="0">'tabulka EU'!$8:$11</definedName>
    <definedName name="_xlnm.Print_Area" localSheetId="0">'tabulka EU'!$B$6:$X$175</definedName>
    <definedName name="Z_0317C754_E320_475B_A87C_F6502E2C21D0_.wvu.Cols" localSheetId="0" hidden="1">'tabulka EU'!$A:$A,'tabulka EU'!$C:$E,'tabulka EU'!$Q:$R</definedName>
    <definedName name="Z_0317C754_E320_475B_A87C_F6502E2C21D0_.wvu.PrintArea" localSheetId="0" hidden="1">'tabulka EU'!$B$6:$X$175</definedName>
    <definedName name="Z_0317C754_E320_475B_A87C_F6502E2C21D0_.wvu.PrintTitles" localSheetId="0" hidden="1">'tabulka EU'!$8:$11</definedName>
    <definedName name="Z_0317C754_E320_475B_A87C_F6502E2C21D0_.wvu.Rows" localSheetId="0" hidden="1">'tabulka EU'!$1:$5</definedName>
    <definedName name="Z_7025D35C_B0E6_4D5E_9074_EED2BB5802F4_.wvu.Cols" localSheetId="0" hidden="1">'tabulka EU'!$A:$A,'tabulka EU'!$C:$E,'tabulka EU'!$Q:$R,'tabulka EU'!$Y:$Y</definedName>
    <definedName name="Z_7025D35C_B0E6_4D5E_9074_EED2BB5802F4_.wvu.PrintArea" localSheetId="0" hidden="1">'tabulka EU'!$B$6:$X$175</definedName>
    <definedName name="Z_7025D35C_B0E6_4D5E_9074_EED2BB5802F4_.wvu.PrintTitles" localSheetId="0" hidden="1">'tabulka EU'!$8:$11</definedName>
    <definedName name="Z_7025D35C_B0E6_4D5E_9074_EED2BB5802F4_.wvu.Rows" localSheetId="0" hidden="1">'tabulka EU'!$1:$5,'tabulka EU'!$136:$136,'tabulka EU'!$151:$151</definedName>
    <definedName name="Z_AD95E9ED_B808_42EB_814A_3F2CD9A42EDF_.wvu.Cols" localSheetId="0" hidden="1">'tabulka EU'!$C:$E</definedName>
    <definedName name="Z_AD95E9ED_B808_42EB_814A_3F2CD9A42EDF_.wvu.PrintArea" localSheetId="0" hidden="1">'tabulka EU'!$B$6:$X$175</definedName>
    <definedName name="Z_AD95E9ED_B808_42EB_814A_3F2CD9A42EDF_.wvu.PrintTitles" localSheetId="0" hidden="1">'tabulka EU'!$8:$11</definedName>
    <definedName name="Z_AD95E9ED_B808_42EB_814A_3F2CD9A42EDF_.wvu.Rows" localSheetId="0" hidden="1">'tabulka EU'!$1:$5</definedName>
    <definedName name="Z_B47303D1_1BF6_49BD_AB58_2F1EB415DFC9_.wvu.Cols" localSheetId="0" hidden="1">'tabulka EU'!$A:$A,'tabulka EU'!$C:$E</definedName>
    <definedName name="Z_B47303D1_1BF6_49BD_AB58_2F1EB415DFC9_.wvu.PrintArea" localSheetId="0" hidden="1">'tabulka EU'!$B$6:$X$175</definedName>
    <definedName name="Z_B47303D1_1BF6_49BD_AB58_2F1EB415DFC9_.wvu.PrintTitles" localSheetId="0" hidden="1">'tabulka EU'!$8:$11</definedName>
    <definedName name="Z_B47303D1_1BF6_49BD_AB58_2F1EB415DFC9_.wvu.Rows" localSheetId="0" hidden="1">'tabulka EU'!$1:$5</definedName>
    <definedName name="Z_BBEAC537_D262_4E79_9B5C_54CE5CAB628F_.wvu.Cols" localSheetId="0" hidden="1">'tabulka EU'!$C:$E</definedName>
    <definedName name="Z_BBEAC537_D262_4E79_9B5C_54CE5CAB628F_.wvu.PrintArea" localSheetId="0" hidden="1">'tabulka EU'!$B$6:$X$175</definedName>
    <definedName name="Z_BBEAC537_D262_4E79_9B5C_54CE5CAB628F_.wvu.PrintTitles" localSheetId="0" hidden="1">'tabulka EU'!$8:$11</definedName>
    <definedName name="Z_BBEAC537_D262_4E79_9B5C_54CE5CAB628F_.wvu.Rows" localSheetId="0" hidden="1">'tabulka EU'!$1:$5</definedName>
    <definedName name="Z_CC560D72_E6A0_4F9D_ACC3_F0D95031C84E_.wvu.Cols" localSheetId="0" hidden="1">'tabulka EU'!$C:$E,'tabulka EU'!$Q:$R</definedName>
    <definedName name="Z_CC560D72_E6A0_4F9D_ACC3_F0D95031C84E_.wvu.PrintArea" localSheetId="0" hidden="1">'tabulka EU'!$A$3:$X$175</definedName>
    <definedName name="Z_CC560D72_E6A0_4F9D_ACC3_F0D95031C84E_.wvu.PrintTitles" localSheetId="0" hidden="1">'tabulka EU'!$8:$11</definedName>
    <definedName name="Z_CC560D72_E6A0_4F9D_ACC3_F0D95031C84E_.wvu.Rows" localSheetId="0" hidden="1">'tabulka EU'!$1:$2,'tabulka EU'!$4:$7</definedName>
    <definedName name="Z_D306AA55_E2C3_4B0F_8DEC_1801FC479580_.wvu.Cols" localSheetId="0" hidden="1">'tabulka EU'!$C:$E,'tabulka EU'!$Q:$R</definedName>
    <definedName name="Z_D306AA55_E2C3_4B0F_8DEC_1801FC479580_.wvu.PrintArea" localSheetId="0" hidden="1">'tabulka EU'!$B$6:$X$175</definedName>
    <definedName name="Z_D306AA55_E2C3_4B0F_8DEC_1801FC479580_.wvu.PrintTitles" localSheetId="0" hidden="1">'tabulka EU'!$8:$11</definedName>
    <definedName name="Z_D306AA55_E2C3_4B0F_8DEC_1801FC479580_.wvu.Rows" localSheetId="0" hidden="1">'tabulka EU'!$1:$5,'tabulka EU'!$136:$136,'tabulka EU'!$151:$151</definedName>
  </definedNames>
  <calcPr fullCalcOnLoad="1"/>
</workbook>
</file>

<file path=xl/comments1.xml><?xml version="1.0" encoding="utf-8"?>
<comments xmlns="http://schemas.openxmlformats.org/spreadsheetml/2006/main">
  <authors>
    <author>maryncakova</author>
    <author>Marynčáková Radmila</author>
  </authors>
  <commentList>
    <comment ref="Y111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12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13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14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ukončený projekt
</t>
        </r>
      </text>
    </comment>
    <comment ref="Y17" authorId="1">
      <text>
        <r>
          <rPr>
            <sz val="10"/>
            <rFont val="Tahoma"/>
            <family val="0"/>
          </rPr>
          <t>Marynčáková Radmila:</t>
        </r>
        <r>
          <rPr>
            <sz val="10"/>
            <rFont val="Tahoma"/>
            <family val="0"/>
          </rPr>
          <t xml:space="preserve">
sankce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<sst xmlns="http://schemas.openxmlformats.org/spreadsheetml/2006/main" count="229" uniqueCount="191">
  <si>
    <t>Příloha č. 5 k materiálu č. 2</t>
  </si>
  <si>
    <t>Počet stran přílohy: 4</t>
  </si>
  <si>
    <t>PŘEHLED AKCÍ SPOLUFINANCOVANÝCH Z EVROPSKÝCH FINANČNÍCH ZDROJŮ</t>
  </si>
  <si>
    <t>v tis. Kč</t>
  </si>
  <si>
    <t xml:space="preserve">číslo akce </t>
  </si>
  <si>
    <t>Název akce</t>
  </si>
  <si>
    <t>Operační program</t>
  </si>
  <si>
    <t xml:space="preserve">Stav </t>
  </si>
  <si>
    <t xml:space="preserve">Celkové výdaje          (součty-kontrola) </t>
  </si>
  <si>
    <t xml:space="preserve">Celkové výdaje </t>
  </si>
  <si>
    <t>UR/SK
(%)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</si>
  <si>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</si>
  <si>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</si>
  <si>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</si>
  <si>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</si>
  <si>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</si>
  <si>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</si>
  <si>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ROP</t>
  </si>
  <si>
    <t>P</t>
  </si>
  <si>
    <t>Letiště Leoše Janáčka Ostrava, kolejové napojení</t>
  </si>
  <si>
    <t>Letiště Leoše Janáčka Ostrava, ostatní zpevněné plochy</t>
  </si>
  <si>
    <t>VIA Lyžbice</t>
  </si>
  <si>
    <t>II/449 - Rýmařov - Ondřejov, rekonstrukce silnice km 0,00 - 11,40, II.stavba</t>
  </si>
  <si>
    <t xml:space="preserve">Silnice II/452 Bruntál - Mezina </t>
  </si>
  <si>
    <t xml:space="preserve">Silnice II/462 Vítkov - Větřkovice </t>
  </si>
  <si>
    <t>Silnice III/4689 Petrovice</t>
  </si>
  <si>
    <t>Silnice III/4785 prodloužená Bílovecká</t>
  </si>
  <si>
    <t>Zlepšení dostupnosti pohraniční oblasti modernizací silnice v úseku Sciborzyce Wielkie - Hněvošice</t>
  </si>
  <si>
    <t>ODVĚTVÍ KRIZOVÉ:</t>
  </si>
  <si>
    <t>R</t>
  </si>
  <si>
    <t>ODVĚTVÍ CESTOVNÍHO RUCHU:</t>
  </si>
  <si>
    <t>Jesenická magistrála</t>
  </si>
  <si>
    <t>Moravskoslezský kraj - kraj plný zážitků III</t>
  </si>
  <si>
    <t>Industriální atraktivity v Moravskoslezském kraji</t>
  </si>
  <si>
    <t>ODVĚTVÍ REGIONÁLNÍHO ROZVOJE:</t>
  </si>
  <si>
    <t>Moravskoslezský pakt zaměstnanosti: Mezinárodní výměna zkušeností a příkladů dobré praxe při rozvoji místních partnerství na podporu zaměstnanosti</t>
  </si>
  <si>
    <t>Technická pomoc - Podpora implementačních, informačních a propagačních aktivit pro OPPS ČR-PR v Moravskoslezském kraji</t>
  </si>
  <si>
    <t>Prostředky na přípravu projektů</t>
  </si>
  <si>
    <t>ODVĚTVÍ SOCIÁLNÍCH VĚCÍ:</t>
  </si>
  <si>
    <t>Rekonstrukce objektu na domov pro osoby se zdravotním postižením, Sírius Opava</t>
  </si>
  <si>
    <t>Novostavba domova pro osoby se zdravotním postižením v Havířově</t>
  </si>
  <si>
    <t xml:space="preserve">Rekonstrukce domova pro osoby se zdravotním postižením Benjamín </t>
  </si>
  <si>
    <t>Rekonstrukce domova pro osoby se zdravotním postižením ve Frýdku-Místku</t>
  </si>
  <si>
    <t>Rekonstrukce objektu na chráněné bydlení v Ostravě na ul. Tvorkovských</t>
  </si>
  <si>
    <t>Výstavba objektu chráněného bydlení na ulici Slezské ve Starém Bohumíně</t>
  </si>
  <si>
    <t>Podpora a rozvoj služeb v sociálně vyloučených lokalitách MSK</t>
  </si>
  <si>
    <t>Optimalizace sítě služeb sociální prevence v Moravskoslezském kraji</t>
  </si>
  <si>
    <t xml:space="preserve">2. etapa transformace organizace Marianum </t>
  </si>
  <si>
    <t xml:space="preserve">1. etapa transformace zámku Jindřichov ve Slezsku </t>
  </si>
  <si>
    <t>3. etapa transformace organizace Marianum</t>
  </si>
  <si>
    <t xml:space="preserve">Transformace zámku Dolní Životice </t>
  </si>
  <si>
    <t>Transformace zámku Nová Horka</t>
  </si>
  <si>
    <t>Humanizace domova pro seniory na ul. Roosveltově v Opavě</t>
  </si>
  <si>
    <t>ODVĚTVÍ ŠKOLSTVÍ:</t>
  </si>
  <si>
    <t>Diagnostické nástroje, ICT a pomůcky pro speciálně pedagogická centra</t>
  </si>
  <si>
    <t>Modernizace, rekonstrukce a výstavba sportovišť vzdělávacích zařízení II</t>
  </si>
  <si>
    <t xml:space="preserve">Modernizace výuky informačních technologií </t>
  </si>
  <si>
    <t>Modernizace výuky ve zdravotnických oborech</t>
  </si>
  <si>
    <t>Zlepšení podmínek pro praktické vyučování žáků v technicky zaměřených oborech středního vzdělávání v Ostravě</t>
  </si>
  <si>
    <t>Moderní zkušební laboratoře</t>
  </si>
  <si>
    <t>Multifunkční velkoprostorové odborné učebny - gastrocentra</t>
  </si>
  <si>
    <t>Podpora přírodovědných předmětů</t>
  </si>
  <si>
    <t>Diagnostické nástroje, ICT a pomůcky pro pedagogicko-psychologické poradny</t>
  </si>
  <si>
    <t>Podpora jazykového vzdělávání ve středních školách</t>
  </si>
  <si>
    <t>Vzdělávání zaměstnanců územní veřejné správy v MSK</t>
  </si>
  <si>
    <t>OP VpK</t>
  </si>
  <si>
    <t>GG - Zvyšování kvality ve vzdělávání v kraji Moravskoslezském</t>
  </si>
  <si>
    <t>GG - Rovné příležitosti ve vzdělávání v kraji Moravskoslezském</t>
  </si>
  <si>
    <t>GG - Další vzdělávání pracovníků škol v kraji Moravskoslezském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</si>
  <si>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</si>
  <si>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</si>
  <si>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</si>
  <si>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</si>
  <si>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Inovace výuky československých a českých dějin 20. století na středních školách v Olomouckém a Moravskoslezském kraji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</si>
  <si>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</si>
  <si>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</si>
  <si>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 xml:space="preserve">Energetické úspory ve školách a školských zařízeních zřizovaných v MSK </t>
  </si>
  <si>
    <t>OP ŽP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</si>
  <si>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</si>
  <si>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</si>
  <si>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</si>
  <si>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Akce realizované prostřednictvím příspěvkových organizací kraje v odvětví školství</t>
  </si>
  <si>
    <t>ODVĚTVÍ ZDRAVOTNICTVÍ:</t>
  </si>
  <si>
    <t>Obnovení  přístrojové techniky ve zdravotnických zařízeních</t>
  </si>
  <si>
    <t>Rekonstrukce infekčního pavilonu v Nemocnici s poliklinikou Havířov, p.o.</t>
  </si>
  <si>
    <t>Pavilon chirurgických oborů v Nemocnici ve Frýdku-Místku, p.o.</t>
  </si>
  <si>
    <t>Krajský standardizovaný projekt zdravotnické záchranné služby Moravskoslezského kraje</t>
  </si>
  <si>
    <t xml:space="preserve">Ekologizace zdravotnických zařízení zřizovaných Moravskoslezským krajem </t>
  </si>
  <si>
    <t>Zateplení vybraných objektů nemocnice v Karviné - Ráji</t>
  </si>
  <si>
    <t>Zateplení vybraných objektů Nemocnice s poliklinikou Havířov</t>
  </si>
  <si>
    <t>Zateplení vybraných objektů Nemocnice ve Frýdku-Místku</t>
  </si>
  <si>
    <t>ODVĚTVÍ KULTURY:</t>
  </si>
  <si>
    <t>ODVĚTVÍ VLASTNÍ SPRÁVNÍ ČINNOST KRAJE A ČINNOST ZASTUPITELSTVA KRAJE:</t>
  </si>
  <si>
    <t>E-Government Moravskoslezského kraje (II. - VI. část výzvy)</t>
  </si>
  <si>
    <t>ODVĚTVÍ ŽIVOTNÍHO PROSTŘEDÍ:</t>
  </si>
  <si>
    <t>Jednotný informační a komunikační systém ochrany přírody v NUTS II Moravskoslezsko</t>
  </si>
  <si>
    <t>LIFE</t>
  </si>
  <si>
    <t>Implementace soustavy NATURA 2000 v Moravskoslezském kraji - II. etapa  </t>
  </si>
  <si>
    <t>Celkový součet</t>
  </si>
  <si>
    <t>CHEMICKÝ MONITORING – CHEMON</t>
  </si>
  <si>
    <t>Archeopark Chotěbuz - 2. část</t>
  </si>
  <si>
    <t>Realizace zmírňujících opatření negativních vlivů provozu na silnici č. II/464 (Studénka-Nová Horka) na CHKO Poodří</t>
  </si>
  <si>
    <t>Snížení prašnosti v okolí komunikací ve vlastnictví Moravskoslezského kraje</t>
  </si>
  <si>
    <t>Rekonstrukce gynekologicko-porodního oddělení v Nemocnici s poliklinikou Karviná - Ráj, p.o.</t>
  </si>
  <si>
    <t>Zateplení Střední školy prof. Zdeňka Matějčka v Ostravě-Porubě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</si>
  <si>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</si>
  <si>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</si>
  <si>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</t>
  </si>
  <si>
    <t>Modernizace, rekonstrukce a výstavba sportovišť vzdělávacích zařízení VII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</si>
  <si>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</si>
  <si>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</si>
  <si>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</si>
  <si>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</si>
  <si>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</si>
  <si>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 xml:space="preserve">Příprava staveb a vypořádání pozemků (Správa silnic Moravskoslezského kraje, příspěvková organizace, Ostrava) </t>
  </si>
  <si>
    <t>Jak šmakuje Moravskoslezsko</t>
  </si>
  <si>
    <t>Šance pro Moravskoslezský kraj – Vzdělaní lidé a připravený venkov</t>
  </si>
  <si>
    <t>Přeshraniční kooperační síť pro rozvoj podnikání a trhu práce</t>
  </si>
  <si>
    <t>1404(3998)</t>
  </si>
  <si>
    <t>4066(3999)</t>
  </si>
  <si>
    <t>3. etapa transformace organizace Marianum B</t>
  </si>
  <si>
    <t>Transformace zámku Dolní Životice A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</si>
  <si>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</si>
  <si>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</si>
  <si>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</si>
  <si>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sociálních služeb v sociálně vyloučených lokalitách III</t>
  </si>
  <si>
    <t>3. etapa transformace organizace Marianum A</t>
  </si>
  <si>
    <t>Podpora přírodovědného a technického vzdělávání v Moravskoslezském kraji</t>
  </si>
  <si>
    <t>Podpora talentů v přírodovědných a technických oborech v slovensko-českém příhraničí</t>
  </si>
  <si>
    <t>Envitalent</t>
  </si>
  <si>
    <t>From Dropout to Inclusion (Od vyloučení k začlenění)</t>
  </si>
  <si>
    <t>Podpora vzdělávání žáků se speciálními vzdělávacími potřebami</t>
  </si>
  <si>
    <t>Zateplení vybraných objektů Nemocnice s poliklinikou v Novém Jičíně</t>
  </si>
  <si>
    <t>Hrad Sovinec – zpřístupnění barokního opevnění a podzemní chodby</t>
  </si>
  <si>
    <t>Rozvoj kvality řízení a good governance na KÚ MSK</t>
  </si>
  <si>
    <t xml:space="preserve">         (2) Jedná se o projekty realizované příspěvkovými organizacemi (příjemci dotace), u kterých se Moravskoslezský kraj zavázal financovat jejich podíl.  </t>
  </si>
  <si>
    <r>
      <t>0,00</t>
    </r>
    <r>
      <rPr>
        <vertAlign val="superscript"/>
        <sz val="9"/>
        <rFont val="Tahoma"/>
        <family val="2"/>
      </rPr>
      <t>(2)</t>
    </r>
  </si>
  <si>
    <t>Technická pomoc pro globální grant OP VK - Zvýšení absorpční kapacity subjektů implementujících program Moravskoslezského kraje II</t>
  </si>
  <si>
    <t>Letiště Leoše Janáčka Ostrava, integrované výjezdové centrum</t>
  </si>
  <si>
    <t>Letiště Leoše Janáčka Ostrava, ostatní zpevněné plochy - světlotechnika</t>
  </si>
  <si>
    <t xml:space="preserve">Návratné finanční výpomoci </t>
  </si>
  <si>
    <t>Silnice 2009 - obchvat Opava</t>
  </si>
  <si>
    <t>Silnice 2014 - II. etapa</t>
  </si>
  <si>
    <t>Silnice 2014 - I. etapa</t>
  </si>
  <si>
    <t>Silnice 2014 - III. etapa</t>
  </si>
  <si>
    <t>Silnice 2014 - IV. etapa</t>
  </si>
  <si>
    <t>Silnice 2014 - V. etapa</t>
  </si>
  <si>
    <t>Poradna pro pěstounskou péči v Karviné</t>
  </si>
  <si>
    <t>Poradna pro pěstounskou péči v Ostravě</t>
  </si>
  <si>
    <t>4. etapa transformace organizace Marianum</t>
  </si>
  <si>
    <t xml:space="preserve">Ostatní účelový příspěvek na provoz příspěvkovým organizacím  v odvětví sociálních věcí 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</si>
  <si>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</si>
  <si>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</si>
  <si>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</si>
  <si>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</si>
  <si>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</t>
  </si>
  <si>
    <t>Technická pomoc pro globální grant OP VK -Informovanost a publicita GG OP Moravskoslezského kraje</t>
  </si>
  <si>
    <t>Energetické úspory ve školách a školských zařízeních zřizovaných Moravskoslezským krajem - III. etapa</t>
  </si>
  <si>
    <t>Rekonstrukce objektu v Českém Těšíně na chráněné bydlení</t>
  </si>
  <si>
    <t>Podpora vzdělávání a supervize v sociální oblasti v MSK II</t>
  </si>
  <si>
    <t xml:space="preserve">PŘEHLED AKCÍ SPOLUFINANCOVANÝCH Z EVROPSKÝCH FINANČNÍCH ZDROJŮ ZAŘAZENÝCH DO ROZPOČTU NA ROK 2014 VČETNĚ ZÁVAZKŮ KRAJE VYVOLANÝCH PRO ROK 2015 A DALŠÍ LÉTA
</t>
  </si>
  <si>
    <t xml:space="preserve">Pozn.: (1) Odhad předpokládaných výdajů pro rok 2014. </t>
  </si>
  <si>
    <t>Upravený rozpočet výdajů
2014</t>
  </si>
  <si>
    <t>Předpokládané výdaje 2014
(1)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</si>
  <si>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</si>
  <si>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</si>
  <si>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</si>
  <si>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Nové programové období 2014+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</si>
  <si>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</si>
  <si>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</si>
  <si>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</si>
  <si>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</si>
  <si>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Napříč krajem s mládeží</t>
  </si>
  <si>
    <t>Nákup nemocničních lůžek a matrací</t>
  </si>
  <si>
    <t>Vybudování pavilonu interních oborů v Opavě</t>
  </si>
  <si>
    <t>Optimalizace řídicích a kontrolních systémů v oblasti výkonu zřizovatelských funkcí</t>
  </si>
  <si>
    <t>Rozvoj e-Government služeb v Moravskoslezském kraji</t>
  </si>
  <si>
    <t>Využití energie slunce pro ohřev vody v budovách krajského úřadu</t>
  </si>
  <si>
    <t>Parkové úpravy v areálu OLÚ Metylovice, Moravskoslezského sanatoria,p.o.</t>
  </si>
  <si>
    <t>Výsadba a obnova alejí v okolí silničních komunikací ve vlastnictví Moravskoslezského kraje</t>
  </si>
  <si>
    <t>Výsadba a obnova alejí v Moravskoslezském kraji II.</t>
  </si>
  <si>
    <t>Kofinancování krajských projektů</t>
  </si>
  <si>
    <t>Silnice 2014 - VI. etapa</t>
  </si>
  <si>
    <t>Počet stran přílohy: 5</t>
  </si>
  <si>
    <t>Skutečné čerpání
k 25. 3. 2014</t>
  </si>
  <si>
    <t>1. etapa transformace organizace Marianum</t>
  </si>
  <si>
    <t xml:space="preserve">Zlepšení podmínek pro praktické vyučování žáků Masarykovy střední zemědělské školy a Vyšší odborné školy, Opava, příspěvková organizace </t>
  </si>
  <si>
    <t>Modernizace výuky a podmínek pro výuku v základních uměleckých školách</t>
  </si>
  <si>
    <t xml:space="preserve">Přírodovědné učebny a laboratoře ve středních odborných školách </t>
  </si>
  <si>
    <t>Sanitní vozy a služby eHealth</t>
  </si>
  <si>
    <t>Příloha č. 5 k materiálu č.: 4/2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</si>
</sst>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dd/mm/yy;@"/>
    <numFmt numFmtId="166" formatCode="0000000000000"/>
    <numFmt numFmtId="167" formatCode="#,##0.00\ &quot;Kč&quot;"/>
    <numFmt numFmtId="168" formatCode="0000000\x\x\x\x\x\x"/>
    <numFmt numFmtId="169" formatCode="#,##0.00_ ;\-#,##0.00\ "/>
  </numFmts>
  <fonts count="47">
    <font>
      <sz val="10"/>
      <name val="Tahoma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vertAlign val="superscript"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47" applyFont="1" applyAlignment="1" applyProtection="1">
      <alignment vertical="center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4" fillId="0" borderId="0" xfId="47" applyFont="1" applyAlignment="1" applyProtection="1">
      <alignment horizontal="center" vertical="center" wrapText="1"/>
      <protection locked="0"/>
    </xf>
    <xf numFmtId="1" fontId="5" fillId="0" borderId="0" xfId="47" applyNumberFormat="1" applyFont="1" applyAlignment="1" applyProtection="1">
      <alignment horizontal="center" vertical="center"/>
      <protection locked="0"/>
    </xf>
    <xf numFmtId="0" fontId="6" fillId="0" borderId="0" xfId="47" applyFont="1" applyAlignment="1" applyProtection="1">
      <alignment vertical="center" wrapText="1"/>
      <protection locked="0"/>
    </xf>
    <xf numFmtId="1" fontId="6" fillId="0" borderId="0" xfId="47" applyNumberFormat="1" applyFont="1" applyAlignment="1" applyProtection="1">
      <alignment horizontal="center" vertical="center"/>
      <protection locked="0"/>
    </xf>
    <xf numFmtId="4" fontId="6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Fill="1" applyAlignment="1" applyProtection="1">
      <alignment vertical="center"/>
      <protection locked="0"/>
    </xf>
    <xf numFmtId="4" fontId="6" fillId="0" borderId="0" xfId="47" applyNumberFormat="1" applyFont="1" applyAlignment="1" applyProtection="1">
      <alignment vertical="center"/>
      <protection locked="0"/>
    </xf>
    <xf numFmtId="0" fontId="7" fillId="0" borderId="0" xfId="47" applyFont="1" applyAlignment="1" applyProtection="1">
      <alignment vertical="center"/>
      <protection locked="0"/>
    </xf>
    <xf numFmtId="0" fontId="0" fillId="0" borderId="0" xfId="47" applyFont="1" applyAlignment="1" applyProtection="1">
      <alignment vertical="center" wrapText="1"/>
      <protection locked="0"/>
    </xf>
    <xf numFmtId="0" fontId="7" fillId="0" borderId="0" xfId="47" applyFont="1" applyAlignment="1" applyProtection="1">
      <alignment vertical="center" wrapText="1"/>
      <protection locked="0"/>
    </xf>
    <xf numFmtId="4" fontId="4" fillId="0" borderId="0" xfId="47" applyNumberFormat="1" applyFont="1" applyAlignment="1" applyProtection="1">
      <alignment vertical="center"/>
      <protection locked="0"/>
    </xf>
    <xf numFmtId="4" fontId="4" fillId="0" borderId="0" xfId="47" applyNumberFormat="1" applyFont="1" applyAlignment="1" applyProtection="1">
      <alignment horizontal="right" vertical="center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right" vertical="center" wrapText="1"/>
      <protection locked="0"/>
    </xf>
    <xf numFmtId="4" fontId="6" fillId="33" borderId="10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47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47" applyNumberFormat="1" applyFont="1" applyFill="1" applyBorder="1" applyAlignment="1" applyProtection="1">
      <alignment horizontal="center" vertical="center"/>
      <protection locked="0"/>
    </xf>
    <xf numFmtId="1" fontId="6" fillId="0" borderId="11" xfId="47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47" applyFont="1" applyFill="1" applyBorder="1" applyAlignment="1" applyProtection="1">
      <alignment horizontal="center" vertical="center" wrapText="1"/>
      <protection locked="0"/>
    </xf>
    <xf numFmtId="1" fontId="6" fillId="0" borderId="14" xfId="47" applyNumberFormat="1" applyFont="1" applyFill="1" applyBorder="1" applyAlignment="1" applyProtection="1">
      <alignment horizontal="center" vertical="center" wrapText="1"/>
      <protection locked="0"/>
    </xf>
    <xf numFmtId="0" fontId="10" fillId="34" borderId="15" xfId="47" applyFont="1" applyFill="1" applyBorder="1" applyAlignment="1" applyProtection="1">
      <alignment vertical="center" wrapText="1"/>
      <protection locked="0"/>
    </xf>
    <xf numFmtId="0" fontId="6" fillId="35" borderId="16" xfId="47" applyFont="1" applyFill="1" applyBorder="1" applyAlignment="1" applyProtection="1">
      <alignment vertical="center" wrapText="1"/>
      <protection locked="0"/>
    </xf>
    <xf numFmtId="0" fontId="6" fillId="35" borderId="17" xfId="47" applyFont="1" applyFill="1" applyBorder="1" applyAlignment="1" applyProtection="1">
      <alignment vertical="center" wrapText="1"/>
      <protection locked="0"/>
    </xf>
    <xf numFmtId="4" fontId="6" fillId="35" borderId="10" xfId="47" applyNumberFormat="1" applyFont="1" applyFill="1" applyBorder="1" applyAlignment="1" applyProtection="1">
      <alignment vertical="center" wrapText="1"/>
      <protection locked="0"/>
    </xf>
    <xf numFmtId="0" fontId="6" fillId="35" borderId="18" xfId="47" applyFont="1" applyFill="1" applyBorder="1" applyAlignment="1" applyProtection="1">
      <alignment horizontal="center" vertical="center" wrapText="1"/>
      <protection locked="0"/>
    </xf>
    <xf numFmtId="0" fontId="6" fillId="35" borderId="0" xfId="47" applyFont="1" applyFill="1" applyBorder="1" applyAlignment="1" applyProtection="1">
      <alignment horizontal="center" vertical="center" wrapText="1"/>
      <protection locked="0"/>
    </xf>
    <xf numFmtId="1" fontId="9" fillId="33" borderId="19" xfId="47" applyNumberFormat="1" applyFont="1" applyFill="1" applyBorder="1" applyAlignment="1" applyProtection="1">
      <alignment horizontal="center" vertical="center"/>
      <protection locked="0"/>
    </xf>
    <xf numFmtId="0" fontId="8" fillId="0" borderId="20" xfId="47" applyFont="1" applyFill="1" applyBorder="1" applyAlignment="1" applyProtection="1">
      <alignment horizontal="left" vertical="center" wrapText="1"/>
      <protection locked="0"/>
    </xf>
    <xf numFmtId="0" fontId="8" fillId="0" borderId="21" xfId="47" applyFont="1" applyBorder="1" applyAlignment="1" applyProtection="1">
      <alignment horizontal="center" vertical="center" wrapText="1"/>
      <protection locked="0"/>
    </xf>
    <xf numFmtId="1" fontId="8" fillId="0" borderId="21" xfId="47" applyNumberFormat="1" applyFont="1" applyBorder="1" applyAlignment="1" applyProtection="1">
      <alignment horizontal="center" vertical="center"/>
      <protection locked="0"/>
    </xf>
    <xf numFmtId="4" fontId="8" fillId="0" borderId="21" xfId="47" applyNumberFormat="1" applyFont="1" applyBorder="1" applyAlignment="1" applyProtection="1">
      <alignment horizontal="right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4" fontId="8" fillId="34" borderId="21" xfId="47" applyNumberFormat="1" applyFont="1" applyFill="1" applyBorder="1" applyAlignment="1" applyProtection="1">
      <alignment horizontal="right" vertical="center"/>
      <protection locked="0"/>
    </xf>
    <xf numFmtId="4" fontId="8" fillId="34" borderId="22" xfId="47" applyNumberFormat="1" applyFont="1" applyFill="1" applyBorder="1" applyAlignment="1" applyProtection="1">
      <alignment vertical="center" wrapText="1"/>
      <protection locked="0"/>
    </xf>
    <xf numFmtId="4" fontId="8" fillId="0" borderId="23" xfId="47" applyNumberFormat="1" applyFont="1" applyFill="1" applyBorder="1" applyAlignment="1" applyProtection="1">
      <alignment horizontal="right" vertical="center"/>
      <protection locked="0"/>
    </xf>
    <xf numFmtId="4" fontId="8" fillId="0" borderId="24" xfId="47" applyNumberFormat="1" applyFont="1" applyFill="1" applyBorder="1" applyAlignment="1" applyProtection="1">
      <alignment horizontal="right" vertical="center"/>
      <protection locked="0"/>
    </xf>
    <xf numFmtId="4" fontId="0" fillId="0" borderId="0" xfId="47" applyNumberFormat="1" applyFont="1" applyAlignment="1" applyProtection="1">
      <alignment vertical="center"/>
      <protection locked="0"/>
    </xf>
    <xf numFmtId="1" fontId="9" fillId="33" borderId="22" xfId="47" applyNumberFormat="1" applyFont="1" applyFill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vertical="center" wrapText="1"/>
      <protection locked="0"/>
    </xf>
    <xf numFmtId="0" fontId="8" fillId="0" borderId="20" xfId="47" applyFont="1" applyFill="1" applyBorder="1" applyAlignment="1" applyProtection="1">
      <alignment vertical="center" wrapText="1"/>
      <protection locked="0"/>
    </xf>
    <xf numFmtId="4" fontId="8" fillId="0" borderId="24" xfId="47" applyNumberFormat="1" applyFont="1" applyFill="1" applyBorder="1" applyAlignment="1" applyProtection="1">
      <alignment horizontal="center" vertical="center"/>
      <protection locked="0"/>
    </xf>
    <xf numFmtId="0" fontId="10" fillId="34" borderId="25" xfId="47" applyFont="1" applyFill="1" applyBorder="1" applyAlignment="1" applyProtection="1">
      <alignment vertical="center" wrapText="1"/>
      <protection locked="0"/>
    </xf>
    <xf numFmtId="0" fontId="6" fillId="35" borderId="26" xfId="47" applyFont="1" applyFill="1" applyBorder="1" applyAlignment="1" applyProtection="1">
      <alignment vertical="center" wrapText="1"/>
      <protection locked="0"/>
    </xf>
    <xf numFmtId="0" fontId="6" fillId="35" borderId="25" xfId="47" applyFont="1" applyFill="1" applyBorder="1" applyAlignment="1" applyProtection="1">
      <alignment vertical="center" wrapText="1"/>
      <protection locked="0"/>
    </xf>
    <xf numFmtId="0" fontId="6" fillId="35" borderId="25" xfId="47" applyFont="1" applyFill="1" applyBorder="1" applyAlignment="1" applyProtection="1">
      <alignment horizontal="center" vertical="center" wrapText="1"/>
      <protection locked="0"/>
    </xf>
    <xf numFmtId="4" fontId="6" fillId="35" borderId="21" xfId="47" applyNumberFormat="1" applyFont="1" applyFill="1" applyBorder="1" applyAlignment="1" applyProtection="1">
      <alignment vertical="center" wrapText="1"/>
      <protection locked="0"/>
    </xf>
    <xf numFmtId="0" fontId="6" fillId="35" borderId="27" xfId="47" applyFont="1" applyFill="1" applyBorder="1" applyAlignment="1" applyProtection="1">
      <alignment horizontal="center" vertical="center" wrapText="1"/>
      <protection locked="0"/>
    </xf>
    <xf numFmtId="0" fontId="10" fillId="0" borderId="0" xfId="47" applyFont="1" applyAlignment="1" applyProtection="1">
      <alignment vertical="center"/>
      <protection locked="0"/>
    </xf>
    <xf numFmtId="4" fontId="10" fillId="0" borderId="0" xfId="47" applyNumberFormat="1" applyFont="1" applyAlignment="1" applyProtection="1">
      <alignment vertical="center"/>
      <protection locked="0"/>
    </xf>
    <xf numFmtId="1" fontId="9" fillId="33" borderId="25" xfId="47" applyNumberFormat="1" applyFont="1" applyFill="1" applyBorder="1" applyAlignment="1" applyProtection="1">
      <alignment horizontal="center" vertical="center"/>
      <protection locked="0"/>
    </xf>
    <xf numFmtId="0" fontId="8" fillId="0" borderId="26" xfId="47" applyFont="1" applyBorder="1" applyAlignment="1" applyProtection="1">
      <alignment vertical="center" wrapText="1"/>
      <protection locked="0"/>
    </xf>
    <xf numFmtId="0" fontId="8" fillId="0" borderId="25" xfId="47" applyFont="1" applyBorder="1" applyAlignment="1" applyProtection="1">
      <alignment horizontal="center" vertical="center" wrapText="1"/>
      <protection locked="0"/>
    </xf>
    <xf numFmtId="1" fontId="8" fillId="0" borderId="25" xfId="47" applyNumberFormat="1" applyFont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vertical="center" wrapText="1"/>
      <protection locked="0"/>
    </xf>
    <xf numFmtId="4" fontId="8" fillId="34" borderId="21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 wrapText="1"/>
      <protection locked="0"/>
    </xf>
    <xf numFmtId="1" fontId="8" fillId="0" borderId="21" xfId="47" applyNumberFormat="1" applyFont="1" applyFill="1" applyBorder="1" applyAlignment="1" applyProtection="1">
      <alignment horizontal="center" vertical="center"/>
      <protection locked="0"/>
    </xf>
    <xf numFmtId="0" fontId="8" fillId="0" borderId="28" xfId="47" applyFont="1" applyFill="1" applyBorder="1" applyAlignment="1" applyProtection="1">
      <alignment vertical="center" wrapText="1"/>
      <protection locked="0"/>
    </xf>
    <xf numFmtId="4" fontId="8" fillId="0" borderId="25" xfId="47" applyNumberFormat="1" applyFont="1" applyFill="1" applyBorder="1" applyAlignment="1" applyProtection="1">
      <alignment horizontal="right" vertical="center"/>
      <protection locked="0"/>
    </xf>
    <xf numFmtId="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6" fillId="35" borderId="29" xfId="47" applyFont="1" applyFill="1" applyBorder="1" applyAlignment="1" applyProtection="1">
      <alignment vertical="center" wrapText="1"/>
      <protection locked="0"/>
    </xf>
    <xf numFmtId="0" fontId="6" fillId="35" borderId="30" xfId="47" applyFont="1" applyFill="1" applyBorder="1" applyAlignment="1" applyProtection="1">
      <alignment vertical="center" wrapText="1"/>
      <protection locked="0"/>
    </xf>
    <xf numFmtId="0" fontId="6" fillId="35" borderId="30" xfId="47" applyFont="1" applyFill="1" applyBorder="1" applyAlignment="1" applyProtection="1">
      <alignment horizontal="center" vertical="center" wrapText="1"/>
      <protection locked="0"/>
    </xf>
    <xf numFmtId="4" fontId="6" fillId="35" borderId="22" xfId="47" applyNumberFormat="1" applyFont="1" applyFill="1" applyBorder="1" applyAlignment="1" applyProtection="1">
      <alignment vertical="center" wrapText="1"/>
      <protection locked="0"/>
    </xf>
    <xf numFmtId="0" fontId="8" fillId="0" borderId="29" xfId="47" applyFont="1" applyFill="1" applyBorder="1" applyAlignment="1" applyProtection="1">
      <alignment horizontal="left" vertical="center" wrapText="1"/>
      <protection locked="0"/>
    </xf>
    <xf numFmtId="1" fontId="8" fillId="0" borderId="30" xfId="47" applyNumberFormat="1" applyFont="1" applyFill="1" applyBorder="1" applyAlignment="1" applyProtection="1">
      <alignment horizontal="center" vertical="center"/>
      <protection locked="0"/>
    </xf>
    <xf numFmtId="2" fontId="8" fillId="0" borderId="21" xfId="47" applyNumberFormat="1" applyFont="1" applyFill="1" applyBorder="1" applyAlignment="1" applyProtection="1">
      <alignment horizontal="right" vertical="center"/>
      <protection locked="0"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0" xfId="47" applyNumberFormat="1" applyFont="1" applyFill="1" applyBorder="1" applyAlignment="1" applyProtection="1">
      <alignment horizontal="right" vertical="center"/>
      <protection locked="0"/>
    </xf>
    <xf numFmtId="0" fontId="8" fillId="0" borderId="26" xfId="47" applyFont="1" applyFill="1" applyBorder="1" applyAlignment="1" applyProtection="1">
      <alignment vertical="center" wrapText="1"/>
      <protection locked="0"/>
    </xf>
    <xf numFmtId="4" fontId="8" fillId="0" borderId="0" xfId="47" applyNumberFormat="1" applyFont="1" applyFill="1" applyBorder="1" applyAlignment="1" applyProtection="1">
      <alignment vertical="center" wrapText="1"/>
      <protection locked="0"/>
    </xf>
    <xf numFmtId="0" fontId="8" fillId="0" borderId="20" xfId="46" applyFont="1" applyFill="1" applyBorder="1" applyAlignment="1" applyProtection="1">
      <alignment horizontal="left" vertical="center" wrapText="1"/>
      <protection locked="0"/>
    </xf>
    <xf numFmtId="0" fontId="8" fillId="0" borderId="26" xfId="47" applyFont="1" applyFill="1" applyBorder="1" applyAlignment="1" applyProtection="1">
      <alignment horizontal="left" vertical="center" wrapText="1"/>
      <protection locked="0"/>
    </xf>
    <xf numFmtId="1" fontId="8" fillId="0" borderId="25" xfId="47" applyNumberFormat="1" applyFont="1" applyFill="1" applyBorder="1" applyAlignment="1" applyProtection="1">
      <alignment horizontal="center" vertical="center"/>
      <protection locked="0"/>
    </xf>
    <xf numFmtId="0" fontId="8" fillId="0" borderId="25" xfId="47" applyFont="1" applyFill="1" applyBorder="1" applyAlignment="1" applyProtection="1">
      <alignment horizontal="center" vertical="center" wrapText="1"/>
      <protection locked="0"/>
    </xf>
    <xf numFmtId="4" fontId="8" fillId="0" borderId="31" xfId="47" applyNumberFormat="1" applyFont="1" applyFill="1" applyBorder="1" applyAlignment="1" applyProtection="1">
      <alignment horizontal="right" vertical="center"/>
      <protection locked="0"/>
    </xf>
    <xf numFmtId="4" fontId="8" fillId="34" borderId="32" xfId="47" applyNumberFormat="1" applyFont="1" applyFill="1" applyBorder="1" applyAlignment="1" applyProtection="1">
      <alignment horizontal="right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/>
      <protection locked="0"/>
    </xf>
    <xf numFmtId="0" fontId="8" fillId="36" borderId="21" xfId="47" applyFont="1" applyFill="1" applyBorder="1" applyAlignment="1" applyProtection="1">
      <alignment horizontal="center" vertical="center" wrapText="1"/>
      <protection locked="0"/>
    </xf>
    <xf numFmtId="1" fontId="8" fillId="36" borderId="21" xfId="47" applyNumberFormat="1" applyFont="1" applyFill="1" applyBorder="1" applyAlignment="1" applyProtection="1">
      <alignment horizontal="center" vertical="center"/>
      <protection locked="0"/>
    </xf>
    <xf numFmtId="4" fontId="8" fillId="36" borderId="21" xfId="47" applyNumberFormat="1" applyFont="1" applyFill="1" applyBorder="1" applyAlignment="1" applyProtection="1">
      <alignment horizontal="right" vertical="center"/>
      <protection locked="0"/>
    </xf>
    <xf numFmtId="4" fontId="0" fillId="0" borderId="0" xfId="47" applyNumberFormat="1" applyFont="1" applyFill="1" applyAlignment="1" applyProtection="1">
      <alignment vertical="center"/>
      <protection locked="0"/>
    </xf>
    <xf numFmtId="4" fontId="8" fillId="0" borderId="0" xfId="47" applyNumberFormat="1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4" fontId="8" fillId="0" borderId="23" xfId="47" applyNumberFormat="1" applyFont="1" applyFill="1" applyBorder="1" applyAlignment="1" applyProtection="1">
      <alignment horizontal="center" vertical="center"/>
      <protection locked="0"/>
    </xf>
    <xf numFmtId="1" fontId="9" fillId="33" borderId="0" xfId="47" applyNumberFormat="1" applyFont="1" applyFill="1" applyBorder="1" applyAlignment="1" applyProtection="1">
      <alignment horizontal="center" vertical="center"/>
      <protection locked="0"/>
    </xf>
    <xf numFmtId="0" fontId="8" fillId="0" borderId="16" xfId="47" applyFont="1" applyFill="1" applyBorder="1" applyAlignment="1" applyProtection="1">
      <alignment horizontal="left" vertical="center" wrapText="1"/>
      <protection locked="0"/>
    </xf>
    <xf numFmtId="1" fontId="8" fillId="0" borderId="0" xfId="47" applyNumberFormat="1" applyFont="1" applyFill="1" applyBorder="1" applyAlignment="1" applyProtection="1">
      <alignment horizontal="center" vertical="center"/>
      <protection locked="0"/>
    </xf>
    <xf numFmtId="4" fontId="8" fillId="0" borderId="34" xfId="47" applyNumberFormat="1" applyFont="1" applyFill="1" applyBorder="1" applyAlignment="1" applyProtection="1">
      <alignment horizontal="right" vertical="center"/>
      <protection locked="0"/>
    </xf>
    <xf numFmtId="4" fontId="8" fillId="34" borderId="33" xfId="47" applyNumberFormat="1" applyFont="1" applyFill="1" applyBorder="1" applyAlignment="1" applyProtection="1">
      <alignment horizontal="right" vertical="center"/>
      <protection locked="0"/>
    </xf>
    <xf numFmtId="0" fontId="6" fillId="35" borderId="24" xfId="47" applyFont="1" applyFill="1" applyBorder="1" applyAlignment="1" applyProtection="1">
      <alignment horizontal="center" vertical="center" wrapText="1"/>
      <protection locked="0"/>
    </xf>
    <xf numFmtId="4" fontId="8" fillId="34" borderId="21" xfId="47" applyNumberFormat="1" applyFont="1" applyFill="1" applyBorder="1" applyAlignment="1" applyProtection="1">
      <alignment vertical="center" wrapText="1"/>
      <protection locked="0"/>
    </xf>
    <xf numFmtId="4" fontId="8" fillId="0" borderId="27" xfId="47" applyNumberFormat="1" applyFont="1" applyFill="1" applyBorder="1" applyAlignment="1" applyProtection="1">
      <alignment horizontal="right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 wrapText="1"/>
      <protection locked="0"/>
    </xf>
    <xf numFmtId="4" fontId="6" fillId="35" borderId="21" xfId="47" applyNumberFormat="1" applyFont="1" applyFill="1" applyBorder="1" applyAlignment="1" applyProtection="1">
      <alignment horizontal="right" vertical="center" wrapText="1"/>
      <protection locked="0"/>
    </xf>
    <xf numFmtId="4" fontId="8" fillId="34" borderId="32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47" applyNumberFormat="1" applyFont="1" applyFill="1" applyBorder="1" applyAlignment="1" applyProtection="1">
      <alignment vertical="center" wrapText="1"/>
      <protection locked="0"/>
    </xf>
    <xf numFmtId="0" fontId="8" fillId="0" borderId="35" xfId="47" applyFont="1" applyFill="1" applyBorder="1" applyAlignment="1" applyProtection="1">
      <alignment horizontal="left" vertical="center" wrapText="1"/>
      <protection locked="0"/>
    </xf>
    <xf numFmtId="0" fontId="8" fillId="0" borderId="33" xfId="47" applyFont="1" applyBorder="1" applyAlignment="1" applyProtection="1">
      <alignment horizontal="center" vertical="center" wrapText="1"/>
      <protection locked="0"/>
    </xf>
    <xf numFmtId="1" fontId="8" fillId="0" borderId="33" xfId="47" applyNumberFormat="1" applyFont="1" applyBorder="1" applyAlignment="1" applyProtection="1">
      <alignment horizontal="center" vertical="center"/>
      <protection locked="0"/>
    </xf>
    <xf numFmtId="4" fontId="8" fillId="0" borderId="33" xfId="47" applyNumberFormat="1" applyFont="1" applyBorder="1" applyAlignment="1" applyProtection="1">
      <alignment horizontal="right" vertical="center"/>
      <protection locked="0"/>
    </xf>
    <xf numFmtId="4" fontId="8" fillId="0" borderId="34" xfId="47" applyNumberFormat="1" applyFont="1" applyFill="1" applyBorder="1" applyAlignment="1" applyProtection="1">
      <alignment vertical="center" wrapText="1"/>
      <protection locked="0"/>
    </xf>
    <xf numFmtId="4" fontId="8" fillId="34" borderId="34" xfId="47" applyNumberFormat="1" applyFont="1" applyFill="1" applyBorder="1" applyAlignment="1" applyProtection="1">
      <alignment horizontal="right" vertical="center"/>
      <protection locked="0"/>
    </xf>
    <xf numFmtId="4" fontId="8" fillId="0" borderId="34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36" xfId="47" applyNumberFormat="1" applyFont="1" applyFill="1" applyBorder="1" applyAlignment="1" applyProtection="1">
      <alignment horizontal="right" vertical="center"/>
      <protection locked="0"/>
    </xf>
    <xf numFmtId="1" fontId="5" fillId="0" borderId="37" xfId="47" applyNumberFormat="1" applyFont="1" applyBorder="1" applyAlignment="1" applyProtection="1">
      <alignment horizontal="center" vertical="center"/>
      <protection locked="0"/>
    </xf>
    <xf numFmtId="0" fontId="6" fillId="35" borderId="38" xfId="47" applyFont="1" applyFill="1" applyBorder="1" applyAlignment="1" applyProtection="1">
      <alignment horizontal="left" vertical="center" wrapText="1"/>
      <protection locked="0"/>
    </xf>
    <xf numFmtId="1" fontId="6" fillId="35" borderId="39" xfId="47" applyNumberFormat="1" applyFont="1" applyFill="1" applyBorder="1" applyAlignment="1" applyProtection="1">
      <alignment horizontal="center" vertical="center"/>
      <protection locked="0"/>
    </xf>
    <xf numFmtId="4" fontId="6" fillId="35" borderId="39" xfId="47" applyNumberFormat="1" applyFont="1" applyFill="1" applyBorder="1" applyAlignment="1" applyProtection="1">
      <alignment horizontal="right" vertical="center"/>
      <protection locked="0"/>
    </xf>
    <xf numFmtId="4" fontId="6" fillId="35" borderId="40" xfId="47" applyNumberFormat="1" applyFont="1" applyFill="1" applyBorder="1" applyAlignment="1" applyProtection="1">
      <alignment horizontal="center" vertical="center"/>
      <protection locked="0"/>
    </xf>
    <xf numFmtId="4" fontId="6" fillId="35" borderId="0" xfId="47" applyNumberFormat="1" applyFont="1" applyFill="1" applyBorder="1" applyAlignment="1" applyProtection="1">
      <alignment horizontal="center" vertical="center"/>
      <protection locked="0"/>
    </xf>
    <xf numFmtId="0" fontId="8" fillId="0" borderId="0" xfId="47" applyFont="1" applyAlignment="1" applyProtection="1">
      <alignment vertical="center"/>
      <protection locked="0"/>
    </xf>
    <xf numFmtId="4" fontId="8" fillId="0" borderId="0" xfId="47" applyNumberFormat="1" applyFont="1" applyAlignment="1" applyProtection="1">
      <alignment vertical="center"/>
      <protection locked="0"/>
    </xf>
    <xf numFmtId="0" fontId="11" fillId="0" borderId="0" xfId="47" applyFont="1" applyFill="1" applyAlignment="1" applyProtection="1">
      <alignment vertical="center"/>
      <protection locked="0"/>
    </xf>
    <xf numFmtId="0" fontId="11" fillId="0" borderId="0" xfId="47" applyFont="1" applyAlignment="1" applyProtection="1">
      <alignment vertical="center"/>
      <protection locked="0"/>
    </xf>
    <xf numFmtId="0" fontId="8" fillId="36" borderId="0" xfId="47" applyFont="1" applyFill="1" applyAlignment="1" applyProtection="1">
      <alignment vertical="center"/>
      <protection locked="0"/>
    </xf>
    <xf numFmtId="0" fontId="8" fillId="0" borderId="0" xfId="47" applyFont="1" applyFill="1" applyAlignment="1" applyProtection="1">
      <alignment vertical="center"/>
      <protection locked="0"/>
    </xf>
    <xf numFmtId="4" fontId="8" fillId="0" borderId="0" xfId="47" applyNumberFormat="1" applyFont="1" applyFill="1" applyAlignment="1" applyProtection="1">
      <alignment vertical="center"/>
      <protection locked="0"/>
    </xf>
    <xf numFmtId="4" fontId="6" fillId="0" borderId="0" xfId="47" applyNumberFormat="1" applyFont="1" applyFill="1" applyBorder="1" applyAlignment="1" applyProtection="1">
      <alignment horizontal="right" vertical="center"/>
      <protection locked="0"/>
    </xf>
    <xf numFmtId="4" fontId="9" fillId="0" borderId="0" xfId="47" applyNumberFormat="1" applyFont="1" applyBorder="1" applyAlignment="1" applyProtection="1">
      <alignment vertical="center" wrapText="1"/>
      <protection locked="0"/>
    </xf>
    <xf numFmtId="1" fontId="8" fillId="0" borderId="0" xfId="47" applyNumberFormat="1" applyFont="1" applyBorder="1" applyAlignment="1" applyProtection="1">
      <alignment horizontal="center" vertical="center"/>
      <protection locked="0"/>
    </xf>
    <xf numFmtId="4" fontId="8" fillId="0" borderId="0" xfId="47" applyNumberFormat="1" applyFont="1" applyBorder="1" applyAlignment="1" applyProtection="1">
      <alignment horizontal="right" vertical="center"/>
      <protection locked="0"/>
    </xf>
    <xf numFmtId="4" fontId="8" fillId="34" borderId="0" xfId="47" applyNumberFormat="1" applyFont="1" applyFill="1" applyBorder="1" applyAlignment="1" applyProtection="1">
      <alignment horizontal="right" vertical="center"/>
      <protection locked="0"/>
    </xf>
    <xf numFmtId="4" fontId="8" fillId="34" borderId="0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47" applyNumberFormat="1" applyFont="1" applyFill="1" applyBorder="1" applyAlignment="1" applyProtection="1">
      <alignment horizontal="right" vertical="center" wrapText="1"/>
      <protection locked="0"/>
    </xf>
    <xf numFmtId="4" fontId="0" fillId="34" borderId="21" xfId="47" applyNumberFormat="1" applyFont="1" applyFill="1" applyBorder="1" applyAlignment="1" applyProtection="1">
      <alignment vertical="center"/>
      <protection locked="0"/>
    </xf>
    <xf numFmtId="0" fontId="8" fillId="0" borderId="32" xfId="47" applyFont="1" applyFill="1" applyBorder="1" applyAlignment="1" applyProtection="1">
      <alignment vertical="center" wrapText="1"/>
      <protection locked="0"/>
    </xf>
    <xf numFmtId="0" fontId="8" fillId="0" borderId="25" xfId="47" applyFont="1" applyFill="1" applyBorder="1" applyAlignment="1" applyProtection="1">
      <alignment vertical="center" wrapText="1"/>
      <protection locked="0"/>
    </xf>
    <xf numFmtId="4" fontId="8" fillId="34" borderId="21" xfId="0" applyNumberFormat="1" applyFont="1" applyFill="1" applyBorder="1" applyAlignment="1" applyProtection="1">
      <alignment horizontal="right"/>
      <protection locked="0"/>
    </xf>
    <xf numFmtId="0" fontId="0" fillId="0" borderId="0" xfId="47" applyFont="1" applyFill="1" applyAlignment="1" applyProtection="1">
      <alignment vertical="center" wrapText="1"/>
      <protection locked="0"/>
    </xf>
    <xf numFmtId="0" fontId="8" fillId="0" borderId="26" xfId="47" applyFont="1" applyBorder="1" applyAlignment="1" applyProtection="1">
      <alignment horizontal="center" vertical="center" wrapText="1"/>
      <protection locked="0"/>
    </xf>
    <xf numFmtId="4" fontId="8" fillId="0" borderId="0" xfId="47" applyNumberFormat="1" applyFont="1" applyFill="1" applyBorder="1" applyAlignment="1" applyProtection="1">
      <alignment vertical="center"/>
      <protection locked="0"/>
    </xf>
    <xf numFmtId="1" fontId="5" fillId="0" borderId="41" xfId="47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47" applyFont="1" applyFill="1" applyBorder="1" applyAlignment="1" applyProtection="1">
      <alignment horizontal="center" vertical="center" wrapText="1"/>
      <protection locked="0"/>
    </xf>
    <xf numFmtId="0" fontId="6" fillId="0" borderId="43" xfId="47" applyFont="1" applyFill="1" applyBorder="1" applyAlignment="1" applyProtection="1">
      <alignment horizontal="center" vertical="center" wrapText="1"/>
      <protection locked="0"/>
    </xf>
    <xf numFmtId="0" fontId="6" fillId="0" borderId="10" xfId="47" applyFont="1" applyBorder="1" applyAlignment="1" applyProtection="1">
      <alignment vertical="center" wrapText="1"/>
      <protection locked="0"/>
    </xf>
    <xf numFmtId="0" fontId="6" fillId="0" borderId="13" xfId="47" applyFont="1" applyBorder="1" applyAlignment="1" applyProtection="1">
      <alignment vertical="center" wrapText="1"/>
      <protection locked="0"/>
    </xf>
    <xf numFmtId="0" fontId="6" fillId="0" borderId="10" xfId="47" applyFont="1" applyBorder="1" applyAlignment="1" applyProtection="1">
      <alignment horizontal="center" vertical="center" wrapText="1"/>
      <protection locked="0"/>
    </xf>
    <xf numFmtId="0" fontId="6" fillId="0" borderId="13" xfId="47" applyFont="1" applyBorder="1" applyAlignment="1" applyProtection="1">
      <alignment horizontal="center" vertical="center" wrapText="1"/>
      <protection locked="0"/>
    </xf>
    <xf numFmtId="4" fontId="6" fillId="0" borderId="10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47" applyFont="1" applyFill="1" applyBorder="1" applyAlignment="1" applyProtection="1">
      <alignment horizontal="center" vertical="center"/>
      <protection locked="0"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45" xfId="47" applyFont="1" applyFill="1" applyBorder="1" applyAlignment="1" applyProtection="1">
      <alignment horizontal="center" vertical="center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4" fillId="0" borderId="0" xfId="47" applyFont="1" applyAlignment="1" applyProtection="1">
      <alignment horizontal="center" vertical="center" wrapText="1"/>
      <protection locked="0"/>
    </xf>
    <xf numFmtId="0" fontId="8" fillId="0" borderId="44" xfId="47" applyFont="1" applyBorder="1" applyAlignment="1" applyProtection="1">
      <alignment horizontal="center" vertical="center"/>
      <protection locked="0"/>
    </xf>
    <xf numFmtId="0" fontId="8" fillId="0" borderId="15" xfId="47" applyFont="1" applyBorder="1" applyAlignment="1" applyProtection="1">
      <alignment horizontal="center" vertical="center"/>
      <protection locked="0"/>
    </xf>
    <xf numFmtId="0" fontId="8" fillId="0" borderId="46" xfId="47" applyFont="1" applyBorder="1" applyAlignment="1" applyProtection="1">
      <alignment horizontal="center" vertical="center"/>
      <protection locked="0"/>
    </xf>
    <xf numFmtId="4" fontId="6" fillId="0" borderId="18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47" xfId="47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číselníky MSK" xfId="46"/>
    <cellStyle name="normální_Z024_004_05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view="pageBreakPreview" zoomScale="80" zoomScaleNormal="95" zoomScaleSheetLayoutView="80" zoomScalePageLayoutView="0" workbookViewId="0" topLeftCell="B6">
      <pane xSplit="4" ySplit="6" topLeftCell="F129" activePane="bottomRight" state="frozen"/>
      <selection pane="topLeft" activeCell="B6" sqref="B6"/>
      <selection pane="topRight" activeCell="F6" sqref="F6"/>
      <selection pane="bottomLeft" activeCell="B12" sqref="B12"/>
      <selection pane="bottomRight" activeCell="Y6" sqref="Y1:Y16384"/>
    </sheetView>
  </sheetViews>
  <sheetFormatPr defaultColWidth="9.140625" defaultRowHeight="12.75"/>
  <cols>
    <col min="1" max="1" width="7.28125" style="1" hidden="1" customWidth="1"/>
    <col min="2" max="2" width="36.57421875" style="1" customWidth="1"/>
    <col min="3" max="3" width="16.8515625" style="1" hidden="1" customWidth="1"/>
    <col min="4" max="4" width="5.00390625" style="1" hidden="1" customWidth="1"/>
    <col min="5" max="5" width="21.140625" style="1" hidden="1" customWidth="1"/>
    <col min="6" max="6" width="16.00390625" style="1" customWidth="1"/>
    <col min="7" max="7" width="13.140625" style="1" customWidth="1"/>
    <col min="8" max="12" width="14.57421875" style="1" customWidth="1"/>
    <col min="13" max="13" width="15.140625" style="1" customWidth="1"/>
    <col min="14" max="14" width="17.28125" style="1" customWidth="1"/>
    <col min="15" max="15" width="15.8515625" style="1" customWidth="1"/>
    <col min="16" max="16" width="10.140625" style="1" customWidth="1"/>
    <col min="17" max="17" width="14.7109375" style="1" hidden="1" customWidth="1"/>
    <col min="18" max="18" width="13.57421875" style="1" hidden="1" customWidth="1"/>
    <col min="19" max="19" width="16.140625" style="1" customWidth="1"/>
    <col min="20" max="20" width="14.7109375" style="1" customWidth="1"/>
    <col min="21" max="21" width="15.57421875" style="1" customWidth="1"/>
    <col min="22" max="22" width="12.8515625" style="1" customWidth="1"/>
    <col min="23" max="23" width="14.7109375" style="1" customWidth="1"/>
    <col min="24" max="24" width="11.7109375" style="1" customWidth="1"/>
    <col min="25" max="25" width="11.7109375" style="1" hidden="1" customWidth="1"/>
    <col min="26" max="26" width="11.7109375" style="1" customWidth="1"/>
    <col min="27" max="28" width="9.140625" style="1" customWidth="1"/>
    <col min="29" max="30" width="12.7109375" style="1" bestFit="1" customWidth="1"/>
    <col min="31" max="16384" width="9.140625" style="1" customWidth="1"/>
  </cols>
  <sheetData>
    <row r="1" ht="12.75" hidden="1">
      <c r="B1" s="1" t="s">
        <v>0</v>
      </c>
    </row>
    <row r="2" ht="12.75" hidden="1">
      <c r="B2" s="2" t="s">
        <v>1</v>
      </c>
    </row>
    <row r="3" ht="12.75" customHeight="1" hidden="1">
      <c r="B3" s="2"/>
    </row>
    <row r="4" spans="2:26" ht="18" customHeight="1" hidden="1">
      <c r="B4" s="150" t="s">
        <v>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3"/>
      <c r="Z4" s="3"/>
    </row>
    <row r="5" spans="1:26" ht="12.75" hidden="1">
      <c r="A5" s="4"/>
      <c r="B5" s="5"/>
      <c r="C5" s="6"/>
      <c r="D5" s="6"/>
      <c r="E5" s="6"/>
      <c r="F5" s="7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 t="s">
        <v>3</v>
      </c>
      <c r="X5" s="7"/>
      <c r="Y5" s="7"/>
      <c r="Z5" s="7"/>
    </row>
    <row r="6" spans="2:26" s="10" customFormat="1" ht="13.5" customHeight="1">
      <c r="B6" s="11" t="s">
        <v>190</v>
      </c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</row>
    <row r="7" spans="2:26" s="10" customFormat="1" ht="12.75" customHeight="1">
      <c r="B7" s="133" t="s">
        <v>183</v>
      </c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</row>
    <row r="8" spans="1:26" ht="23.25" customHeight="1">
      <c r="A8" s="4"/>
      <c r="B8" s="149" t="s">
        <v>160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"/>
      <c r="Z8" s="15"/>
    </row>
    <row r="9" spans="1:26" ht="23.25" customHeight="1" thickBot="1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 t="s">
        <v>3</v>
      </c>
      <c r="Y9" s="16"/>
      <c r="Z9" s="16"/>
    </row>
    <row r="10" spans="1:26" ht="12.75" customHeight="1">
      <c r="A10" s="136" t="s">
        <v>4</v>
      </c>
      <c r="B10" s="138" t="s">
        <v>5</v>
      </c>
      <c r="C10" s="140" t="s">
        <v>6</v>
      </c>
      <c r="D10" s="142" t="s">
        <v>7</v>
      </c>
      <c r="E10" s="144" t="s">
        <v>8</v>
      </c>
      <c r="F10" s="144" t="s">
        <v>9</v>
      </c>
      <c r="G10" s="151"/>
      <c r="H10" s="152"/>
      <c r="I10" s="152"/>
      <c r="J10" s="152"/>
      <c r="K10" s="152"/>
      <c r="L10" s="152"/>
      <c r="M10" s="153"/>
      <c r="N10" s="144" t="s">
        <v>162</v>
      </c>
      <c r="O10" s="144" t="s">
        <v>184</v>
      </c>
      <c r="P10" s="144" t="s">
        <v>10</v>
      </c>
      <c r="Q10" s="17"/>
      <c r="R10" s="17"/>
      <c r="S10" s="144" t="s">
        <v>163</v>
      </c>
      <c r="T10" s="146"/>
      <c r="U10" s="147"/>
      <c r="V10" s="147"/>
      <c r="W10" s="148"/>
      <c r="X10" s="154" t="s">
        <v>11</v>
      </c>
      <c r="Y10" s="18"/>
      <c r="Z10" s="18"/>
    </row>
    <row r="11" spans="1:26" ht="39.75" customHeight="1" thickBot="1">
      <c r="A11" s="137"/>
      <c r="B11" s="139"/>
      <c r="C11" s="141"/>
      <c r="D11" s="143"/>
      <c r="E11" s="145"/>
      <c r="F11" s="145"/>
      <c r="G11" s="19">
        <v>2008</v>
      </c>
      <c r="H11" s="20">
        <v>2009</v>
      </c>
      <c r="I11" s="20">
        <v>2010</v>
      </c>
      <c r="J11" s="20">
        <v>2011</v>
      </c>
      <c r="K11" s="20">
        <v>2012</v>
      </c>
      <c r="L11" s="20">
        <v>2013</v>
      </c>
      <c r="M11" s="21" t="s">
        <v>12</v>
      </c>
      <c r="N11" s="145"/>
      <c r="O11" s="145"/>
      <c r="P11" s="145"/>
      <c r="Q11" s="22" t="s">
        <v>13</v>
      </c>
      <c r="R11" s="22" t="s">
        <v>14</v>
      </c>
      <c r="S11" s="145"/>
      <c r="T11" s="21">
        <v>2015</v>
      </c>
      <c r="U11" s="21">
        <v>2016</v>
      </c>
      <c r="V11" s="21">
        <v>2017</v>
      </c>
      <c r="W11" s="23" t="s">
        <v>12</v>
      </c>
      <c r="X11" s="155"/>
      <c r="Y11" s="18"/>
      <c r="Z11" s="18"/>
    </row>
    <row r="12" spans="1:26" ht="19.5" customHeight="1">
      <c r="A12" s="24"/>
      <c r="B12" s="25" t="s">
        <v>15</v>
      </c>
      <c r="C12" s="26"/>
      <c r="D12" s="26"/>
      <c r="E12" s="27">
        <f aca="true" t="shared" si="0" ref="E12:O12">SUM(E13:E36)</f>
        <v>1400622.4564799997</v>
      </c>
      <c r="F12" s="27">
        <f t="shared" si="0"/>
        <v>4689873.82433</v>
      </c>
      <c r="G12" s="27">
        <f t="shared" si="0"/>
        <v>374.38</v>
      </c>
      <c r="H12" s="27">
        <f t="shared" si="0"/>
        <v>10815.81</v>
      </c>
      <c r="I12" s="27">
        <f t="shared" si="0"/>
        <v>12518.2</v>
      </c>
      <c r="J12" s="27">
        <f t="shared" si="0"/>
        <v>359857.9699999999</v>
      </c>
      <c r="K12" s="27">
        <f t="shared" si="0"/>
        <v>300563.2823</v>
      </c>
      <c r="L12" s="27">
        <f t="shared" si="0"/>
        <v>264603.03018</v>
      </c>
      <c r="M12" s="27">
        <f t="shared" si="0"/>
        <v>948732.6724800003</v>
      </c>
      <c r="N12" s="27">
        <f t="shared" si="0"/>
        <v>2055944.71</v>
      </c>
      <c r="O12" s="27">
        <f t="shared" si="0"/>
        <v>56611.59801000001</v>
      </c>
      <c r="P12" s="27">
        <f>O12/N12*100</f>
        <v>2.7535564421866194</v>
      </c>
      <c r="Q12" s="27">
        <f aca="true" t="shared" si="1" ref="Q12:W12">SUM(Q13:Q36)</f>
        <v>-547000.14</v>
      </c>
      <c r="R12" s="27">
        <f t="shared" si="1"/>
        <v>182599.08000000005</v>
      </c>
      <c r="S12" s="27">
        <f t="shared" si="1"/>
        <v>2055814.01</v>
      </c>
      <c r="T12" s="27">
        <f>SUM(T13:T36)</f>
        <v>1660327</v>
      </c>
      <c r="U12" s="27">
        <f t="shared" si="1"/>
        <v>25000</v>
      </c>
      <c r="V12" s="27">
        <f t="shared" si="1"/>
        <v>25000</v>
      </c>
      <c r="W12" s="27">
        <f t="shared" si="1"/>
        <v>1685327</v>
      </c>
      <c r="X12" s="28" t="s">
        <v>16</v>
      </c>
      <c r="Y12" s="29"/>
      <c r="Z12" s="29"/>
    </row>
    <row r="13" spans="1:30" ht="26.25" customHeight="1">
      <c r="A13" s="30">
        <v>2581</v>
      </c>
      <c r="B13" s="31" t="s">
        <v>19</v>
      </c>
      <c r="C13" s="32" t="s">
        <v>17</v>
      </c>
      <c r="D13" s="33" t="s">
        <v>18</v>
      </c>
      <c r="E13" s="34">
        <f>M13+S13+W13</f>
        <v>593000.31253</v>
      </c>
      <c r="F13" s="35">
        <v>593000.31</v>
      </c>
      <c r="G13" s="35">
        <v>201.07</v>
      </c>
      <c r="H13" s="35">
        <v>9649.72</v>
      </c>
      <c r="I13" s="35">
        <v>5929.98</v>
      </c>
      <c r="J13" s="35">
        <v>21746.78</v>
      </c>
      <c r="K13" s="35">
        <v>8768.758979999999</v>
      </c>
      <c r="L13" s="35">
        <v>21164.413550000005</v>
      </c>
      <c r="M13" s="35">
        <f>SUM(G13:L13)</f>
        <v>67460.72253</v>
      </c>
      <c r="N13" s="36">
        <v>431535.59</v>
      </c>
      <c r="O13" s="36">
        <v>27867.872280000003</v>
      </c>
      <c r="P13" s="37">
        <f>O13/N13*100</f>
        <v>6.457838687186844</v>
      </c>
      <c r="Q13" s="35">
        <v>-313735.62</v>
      </c>
      <c r="R13" s="35">
        <f>N13+Q13</f>
        <v>117799.97000000003</v>
      </c>
      <c r="S13" s="35">
        <v>431535.59</v>
      </c>
      <c r="T13" s="35">
        <v>94004</v>
      </c>
      <c r="U13" s="35">
        <v>0</v>
      </c>
      <c r="V13" s="35">
        <v>0</v>
      </c>
      <c r="W13" s="38">
        <f aca="true" t="shared" si="2" ref="W13:W18">SUM(T13:V13)</f>
        <v>94004</v>
      </c>
      <c r="X13" s="39">
        <v>85</v>
      </c>
      <c r="Y13" s="40">
        <f>F13-(M13+S13+W13)</f>
        <v>-0.002529999939724803</v>
      </c>
      <c r="Z13" s="40"/>
      <c r="AC13" s="40"/>
      <c r="AD13" s="40"/>
    </row>
    <row r="14" spans="1:30" ht="26.25" customHeight="1">
      <c r="A14" s="30">
        <v>2583</v>
      </c>
      <c r="B14" s="31" t="s">
        <v>138</v>
      </c>
      <c r="C14" s="32"/>
      <c r="D14" s="33"/>
      <c r="E14" s="34"/>
      <c r="F14" s="35">
        <v>270000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5315.53</v>
      </c>
      <c r="M14" s="35">
        <f aca="true" t="shared" si="3" ref="M14:M75">SUM(G14:L14)</f>
        <v>5315.53</v>
      </c>
      <c r="N14" s="36">
        <v>35184.47</v>
      </c>
      <c r="O14" s="36">
        <v>4573.8</v>
      </c>
      <c r="P14" s="37">
        <f aca="true" t="shared" si="4" ref="P14:P40">O14/N14*100</f>
        <v>12.999485284274567</v>
      </c>
      <c r="Q14" s="35"/>
      <c r="R14" s="35"/>
      <c r="S14" s="35">
        <v>35184.47</v>
      </c>
      <c r="T14" s="35">
        <v>229500</v>
      </c>
      <c r="U14" s="35">
        <v>0</v>
      </c>
      <c r="V14" s="35">
        <v>0</v>
      </c>
      <c r="W14" s="38">
        <f t="shared" si="2"/>
        <v>229500</v>
      </c>
      <c r="X14" s="39">
        <v>85</v>
      </c>
      <c r="Y14" s="40">
        <f aca="true" t="shared" si="5" ref="Y14:Y75">F14-(M14+S14+W14)</f>
        <v>0</v>
      </c>
      <c r="Z14" s="40"/>
      <c r="AC14" s="40"/>
      <c r="AD14" s="40"/>
    </row>
    <row r="15" spans="1:30" ht="26.25" customHeight="1">
      <c r="A15" s="41">
        <v>2584</v>
      </c>
      <c r="B15" s="42" t="s">
        <v>20</v>
      </c>
      <c r="C15" s="32" t="s">
        <v>17</v>
      </c>
      <c r="D15" s="33" t="s">
        <v>18</v>
      </c>
      <c r="E15" s="34">
        <f>M15+S15+W15</f>
        <v>6385.099</v>
      </c>
      <c r="F15" s="35">
        <v>6385.101</v>
      </c>
      <c r="G15" s="35">
        <v>50.25</v>
      </c>
      <c r="H15" s="35">
        <v>208.25</v>
      </c>
      <c r="I15" s="35">
        <v>897.48</v>
      </c>
      <c r="J15" s="35">
        <v>3892.88</v>
      </c>
      <c r="K15" s="35">
        <v>681.689</v>
      </c>
      <c r="L15" s="35">
        <v>382.23</v>
      </c>
      <c r="M15" s="35">
        <f t="shared" si="3"/>
        <v>6112.779</v>
      </c>
      <c r="N15" s="36">
        <v>272.32</v>
      </c>
      <c r="O15" s="36">
        <v>0</v>
      </c>
      <c r="P15" s="37">
        <f t="shared" si="4"/>
        <v>0</v>
      </c>
      <c r="Q15" s="35">
        <v>-100607.11</v>
      </c>
      <c r="R15" s="35">
        <f>N15+Q15</f>
        <v>-100334.79</v>
      </c>
      <c r="S15" s="35">
        <v>272.32</v>
      </c>
      <c r="T15" s="35">
        <v>0</v>
      </c>
      <c r="U15" s="35">
        <v>0</v>
      </c>
      <c r="V15" s="35">
        <v>0</v>
      </c>
      <c r="W15" s="38">
        <f t="shared" si="2"/>
        <v>0</v>
      </c>
      <c r="X15" s="39">
        <v>85</v>
      </c>
      <c r="Y15" s="40">
        <f t="shared" si="5"/>
        <v>0.001999999999497959</v>
      </c>
      <c r="Z15" s="40"/>
      <c r="AC15" s="40"/>
      <c r="AD15" s="40"/>
    </row>
    <row r="16" spans="1:30" ht="15" customHeight="1">
      <c r="A16" s="30">
        <v>2587</v>
      </c>
      <c r="B16" s="31" t="s">
        <v>21</v>
      </c>
      <c r="C16" s="32"/>
      <c r="D16" s="33"/>
      <c r="E16" s="34">
        <f>M16+S16+W16</f>
        <v>133500.13297</v>
      </c>
      <c r="F16" s="35">
        <v>133500.13</v>
      </c>
      <c r="G16" s="35">
        <v>14.04</v>
      </c>
      <c r="H16" s="35">
        <v>220.15</v>
      </c>
      <c r="I16" s="35">
        <v>56.64</v>
      </c>
      <c r="J16" s="35">
        <v>272.72</v>
      </c>
      <c r="K16" s="35">
        <v>49896.15031999999</v>
      </c>
      <c r="L16" s="35">
        <v>72482.25265000001</v>
      </c>
      <c r="M16" s="35">
        <f t="shared" si="3"/>
        <v>122941.95297000001</v>
      </c>
      <c r="N16" s="36">
        <v>10558.189999999999</v>
      </c>
      <c r="O16" s="36">
        <v>2345.80793</v>
      </c>
      <c r="P16" s="37">
        <f t="shared" si="4"/>
        <v>22.217898427666107</v>
      </c>
      <c r="Q16" s="35">
        <v>17874.18</v>
      </c>
      <c r="R16" s="35">
        <f>N16+Q16</f>
        <v>28432.37</v>
      </c>
      <c r="S16" s="35">
        <v>10558.18</v>
      </c>
      <c r="T16" s="35">
        <v>0</v>
      </c>
      <c r="U16" s="35">
        <v>0</v>
      </c>
      <c r="V16" s="35">
        <v>0</v>
      </c>
      <c r="W16" s="38">
        <f t="shared" si="2"/>
        <v>0</v>
      </c>
      <c r="X16" s="39">
        <v>70</v>
      </c>
      <c r="Y16" s="40">
        <f t="shared" si="5"/>
        <v>-0.002970000001369044</v>
      </c>
      <c r="Z16" s="40"/>
      <c r="AC16" s="40"/>
      <c r="AD16" s="40"/>
    </row>
    <row r="17" spans="1:30" ht="15" customHeight="1">
      <c r="A17" s="30">
        <v>2588</v>
      </c>
      <c r="B17" s="31" t="s">
        <v>141</v>
      </c>
      <c r="C17" s="32"/>
      <c r="D17" s="33"/>
      <c r="E17" s="34"/>
      <c r="F17" s="35">
        <f>556333.42+460.96</f>
        <v>556794.38</v>
      </c>
      <c r="G17" s="35">
        <v>107.57</v>
      </c>
      <c r="H17" s="35">
        <v>733.94</v>
      </c>
      <c r="I17" s="35">
        <v>5634.1</v>
      </c>
      <c r="J17" s="35">
        <v>333493.13</v>
      </c>
      <c r="K17" s="35">
        <v>216344.68</v>
      </c>
      <c r="L17" s="35">
        <v>459.162</v>
      </c>
      <c r="M17" s="35">
        <f t="shared" si="3"/>
        <v>556772.5819999999</v>
      </c>
      <c r="N17" s="36">
        <v>21.8</v>
      </c>
      <c r="O17" s="36">
        <v>0</v>
      </c>
      <c r="P17" s="37">
        <f t="shared" si="4"/>
        <v>0</v>
      </c>
      <c r="Q17" s="35"/>
      <c r="R17" s="35"/>
      <c r="S17" s="35">
        <v>21.8</v>
      </c>
      <c r="T17" s="35">
        <v>0</v>
      </c>
      <c r="U17" s="35">
        <v>0</v>
      </c>
      <c r="V17" s="35">
        <v>0</v>
      </c>
      <c r="W17" s="38">
        <f t="shared" si="2"/>
        <v>0</v>
      </c>
      <c r="X17" s="39">
        <v>70</v>
      </c>
      <c r="Y17" s="40">
        <f>F17-(M17+S17+W17)</f>
        <v>-0.001999999978579581</v>
      </c>
      <c r="Z17" s="40"/>
      <c r="AC17" s="40"/>
      <c r="AD17" s="40"/>
    </row>
    <row r="18" spans="1:30" ht="26.25" customHeight="1">
      <c r="A18" s="41">
        <v>2590</v>
      </c>
      <c r="B18" s="42" t="s">
        <v>22</v>
      </c>
      <c r="C18" s="32"/>
      <c r="D18" s="33"/>
      <c r="E18" s="34">
        <f>M18+S18+W18</f>
        <v>121385.36744</v>
      </c>
      <c r="F18" s="35">
        <v>121385.44</v>
      </c>
      <c r="G18" s="35">
        <v>0</v>
      </c>
      <c r="H18" s="35">
        <v>0</v>
      </c>
      <c r="I18" s="35">
        <v>0</v>
      </c>
      <c r="J18" s="35">
        <v>231.44</v>
      </c>
      <c r="K18" s="35">
        <v>119.69600000000003</v>
      </c>
      <c r="L18" s="35">
        <v>72322.45144</v>
      </c>
      <c r="M18" s="35">
        <f t="shared" si="3"/>
        <v>72673.58744</v>
      </c>
      <c r="N18" s="36">
        <v>48711.78</v>
      </c>
      <c r="O18" s="36">
        <v>9253.32524</v>
      </c>
      <c r="P18" s="37">
        <f t="shared" si="4"/>
        <v>18.996072900641284</v>
      </c>
      <c r="Q18" s="35">
        <v>-96418.58</v>
      </c>
      <c r="R18" s="35">
        <f>N18+Q18</f>
        <v>-47706.8</v>
      </c>
      <c r="S18" s="35">
        <v>48711.78</v>
      </c>
      <c r="T18" s="35">
        <v>0</v>
      </c>
      <c r="U18" s="35">
        <v>0</v>
      </c>
      <c r="V18" s="35">
        <v>0</v>
      </c>
      <c r="W18" s="38">
        <f t="shared" si="2"/>
        <v>0</v>
      </c>
      <c r="X18" s="39">
        <v>70</v>
      </c>
      <c r="Y18" s="40">
        <f t="shared" si="5"/>
        <v>0.07256000000052154</v>
      </c>
      <c r="Z18" s="40"/>
      <c r="AC18" s="40"/>
      <c r="AD18" s="40"/>
    </row>
    <row r="19" spans="1:30" ht="15" customHeight="1">
      <c r="A19" s="41">
        <v>2598</v>
      </c>
      <c r="B19" s="31" t="s">
        <v>23</v>
      </c>
      <c r="C19" s="32"/>
      <c r="D19" s="33"/>
      <c r="E19" s="34">
        <f>M19+S19+W19</f>
        <v>46497.171</v>
      </c>
      <c r="F19" s="35">
        <v>46497.18</v>
      </c>
      <c r="G19" s="35">
        <v>0</v>
      </c>
      <c r="H19" s="35">
        <v>0</v>
      </c>
      <c r="I19" s="35">
        <v>0</v>
      </c>
      <c r="J19" s="35">
        <v>18.72</v>
      </c>
      <c r="K19" s="35">
        <v>124.46</v>
      </c>
      <c r="L19" s="35">
        <v>113.04099999999998</v>
      </c>
      <c r="M19" s="35">
        <f t="shared" si="3"/>
        <v>256.221</v>
      </c>
      <c r="N19" s="36">
        <v>38863.950000000004</v>
      </c>
      <c r="O19" s="36">
        <v>0</v>
      </c>
      <c r="P19" s="37">
        <f t="shared" si="4"/>
        <v>0</v>
      </c>
      <c r="Q19" s="35">
        <v>0</v>
      </c>
      <c r="R19" s="35">
        <f>N19+Q19</f>
        <v>38863.950000000004</v>
      </c>
      <c r="S19" s="35">
        <v>38863.950000000004</v>
      </c>
      <c r="T19" s="35">
        <v>7377</v>
      </c>
      <c r="U19" s="35">
        <v>0</v>
      </c>
      <c r="V19" s="35">
        <v>0</v>
      </c>
      <c r="W19" s="38">
        <f aca="true" t="shared" si="6" ref="W19:W35">SUM(T19:V19)</f>
        <v>7377</v>
      </c>
      <c r="X19" s="39">
        <v>85</v>
      </c>
      <c r="Y19" s="40">
        <f t="shared" si="5"/>
        <v>0.008999999998195563</v>
      </c>
      <c r="Z19" s="40"/>
      <c r="AC19" s="40"/>
      <c r="AD19" s="40"/>
    </row>
    <row r="20" spans="1:30" ht="15" customHeight="1">
      <c r="A20" s="41">
        <v>2599</v>
      </c>
      <c r="B20" s="31" t="s">
        <v>24</v>
      </c>
      <c r="C20" s="32"/>
      <c r="D20" s="33"/>
      <c r="E20" s="34">
        <f>M20+S20+W20</f>
        <v>114220.188</v>
      </c>
      <c r="F20" s="35">
        <v>114220.2</v>
      </c>
      <c r="G20" s="35">
        <v>0</v>
      </c>
      <c r="H20" s="35">
        <v>0</v>
      </c>
      <c r="I20" s="35">
        <v>0</v>
      </c>
      <c r="J20" s="35">
        <v>18.72</v>
      </c>
      <c r="K20" s="35">
        <v>142.728</v>
      </c>
      <c r="L20" s="35">
        <v>83.64999999999999</v>
      </c>
      <c r="M20" s="35">
        <f t="shared" si="3"/>
        <v>245.098</v>
      </c>
      <c r="N20" s="36">
        <v>73116.09</v>
      </c>
      <c r="O20" s="36">
        <v>937</v>
      </c>
      <c r="P20" s="37">
        <f t="shared" si="4"/>
        <v>1.2815236700977857</v>
      </c>
      <c r="Q20" s="35">
        <v>0</v>
      </c>
      <c r="R20" s="35">
        <f>N20+Q20</f>
        <v>73116.09</v>
      </c>
      <c r="S20" s="35">
        <v>73116.09</v>
      </c>
      <c r="T20" s="35">
        <v>40859</v>
      </c>
      <c r="U20" s="35">
        <v>0</v>
      </c>
      <c r="V20" s="35">
        <v>0</v>
      </c>
      <c r="W20" s="38">
        <f t="shared" si="6"/>
        <v>40859</v>
      </c>
      <c r="X20" s="39">
        <v>85</v>
      </c>
      <c r="Y20" s="40">
        <f>F20-(M20+S20+W20)</f>
        <v>0.012000000002444722</v>
      </c>
      <c r="Z20" s="40"/>
      <c r="AC20" s="40"/>
      <c r="AD20" s="40"/>
    </row>
    <row r="21" spans="1:30" ht="15" customHeight="1">
      <c r="A21" s="41">
        <v>2600</v>
      </c>
      <c r="B21" s="31" t="s">
        <v>25</v>
      </c>
      <c r="C21" s="32"/>
      <c r="D21" s="33"/>
      <c r="E21" s="34">
        <f>M21+S21+W21</f>
        <v>75134.14404</v>
      </c>
      <c r="F21" s="35">
        <v>75134.14</v>
      </c>
      <c r="G21" s="35">
        <v>0</v>
      </c>
      <c r="H21" s="35">
        <v>0</v>
      </c>
      <c r="I21" s="35">
        <v>0</v>
      </c>
      <c r="J21" s="35">
        <v>164.86</v>
      </c>
      <c r="K21" s="35">
        <v>1282.87</v>
      </c>
      <c r="L21" s="35">
        <v>54120.804039999995</v>
      </c>
      <c r="M21" s="35">
        <f t="shared" si="3"/>
        <v>55568.53404</v>
      </c>
      <c r="N21" s="36">
        <v>19565.61</v>
      </c>
      <c r="O21" s="36">
        <v>10660.51036</v>
      </c>
      <c r="P21" s="37">
        <f t="shared" si="4"/>
        <v>54.48595959952181</v>
      </c>
      <c r="Q21" s="35">
        <v>-54113.01</v>
      </c>
      <c r="R21" s="35">
        <f>N21+Q21</f>
        <v>-34547.4</v>
      </c>
      <c r="S21" s="35">
        <v>19565.61</v>
      </c>
      <c r="T21" s="35">
        <v>0</v>
      </c>
      <c r="U21" s="35">
        <v>0</v>
      </c>
      <c r="V21" s="35">
        <v>0</v>
      </c>
      <c r="W21" s="38">
        <f t="shared" si="6"/>
        <v>0</v>
      </c>
      <c r="X21" s="39">
        <v>70</v>
      </c>
      <c r="Y21" s="40">
        <f t="shared" si="5"/>
        <v>-0.004039999999804422</v>
      </c>
      <c r="Z21" s="40"/>
      <c r="AC21" s="40"/>
      <c r="AD21" s="40"/>
    </row>
    <row r="22" spans="1:30" ht="15" customHeight="1">
      <c r="A22" s="41">
        <v>2601</v>
      </c>
      <c r="B22" s="31" t="s">
        <v>26</v>
      </c>
      <c r="C22" s="32"/>
      <c r="D22" s="33"/>
      <c r="E22" s="34">
        <f>M22+S22+W22</f>
        <v>101999.9895</v>
      </c>
      <c r="F22" s="35">
        <v>102000</v>
      </c>
      <c r="G22" s="35">
        <v>0</v>
      </c>
      <c r="H22" s="35">
        <v>0</v>
      </c>
      <c r="I22" s="35">
        <v>0</v>
      </c>
      <c r="J22" s="35">
        <v>18.72</v>
      </c>
      <c r="K22" s="35">
        <v>177.39</v>
      </c>
      <c r="L22" s="35">
        <v>504.7895</v>
      </c>
      <c r="M22" s="35">
        <f t="shared" si="3"/>
        <v>700.8995</v>
      </c>
      <c r="N22" s="132">
        <v>61567.09</v>
      </c>
      <c r="O22" s="36">
        <v>513.04</v>
      </c>
      <c r="P22" s="37">
        <f t="shared" si="4"/>
        <v>0.8333023373363918</v>
      </c>
      <c r="Q22" s="35">
        <v>0</v>
      </c>
      <c r="R22" s="35">
        <f>N22+Q22</f>
        <v>61567.09</v>
      </c>
      <c r="S22" s="35">
        <v>61567.09</v>
      </c>
      <c r="T22" s="35">
        <v>39732</v>
      </c>
      <c r="U22" s="35">
        <v>0</v>
      </c>
      <c r="V22" s="35">
        <v>0</v>
      </c>
      <c r="W22" s="38">
        <f t="shared" si="6"/>
        <v>39732</v>
      </c>
      <c r="X22" s="39">
        <v>85</v>
      </c>
      <c r="Y22" s="40">
        <f t="shared" si="5"/>
        <v>0.010500000003958121</v>
      </c>
      <c r="Z22" s="40"/>
      <c r="AC22" s="40"/>
      <c r="AD22" s="40"/>
    </row>
    <row r="23" spans="1:30" ht="15" customHeight="1">
      <c r="A23" s="41">
        <v>2602</v>
      </c>
      <c r="B23" s="31" t="s">
        <v>109</v>
      </c>
      <c r="C23" s="32"/>
      <c r="D23" s="33"/>
      <c r="E23" s="34"/>
      <c r="F23" s="35">
        <v>247200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206.876</v>
      </c>
      <c r="M23" s="35">
        <f t="shared" si="3"/>
        <v>206.876</v>
      </c>
      <c r="N23" s="132">
        <v>143793.11</v>
      </c>
      <c r="O23" s="36">
        <v>39.2544</v>
      </c>
      <c r="P23" s="37">
        <f t="shared" si="4"/>
        <v>0.0272992217777333</v>
      </c>
      <c r="Q23" s="35"/>
      <c r="R23" s="35"/>
      <c r="S23" s="35">
        <v>143793.11</v>
      </c>
      <c r="T23" s="35">
        <v>103200</v>
      </c>
      <c r="U23" s="35">
        <v>0</v>
      </c>
      <c r="V23" s="35">
        <v>0</v>
      </c>
      <c r="W23" s="38">
        <f t="shared" si="6"/>
        <v>103200</v>
      </c>
      <c r="X23" s="39">
        <v>85</v>
      </c>
      <c r="Y23" s="40">
        <f t="shared" si="5"/>
        <v>0.014000000024680048</v>
      </c>
      <c r="Z23" s="40"/>
      <c r="AC23" s="40"/>
      <c r="AD23" s="40"/>
    </row>
    <row r="24" spans="1:30" ht="15" customHeight="1">
      <c r="A24" s="41">
        <v>2603</v>
      </c>
      <c r="B24" s="31" t="s">
        <v>110</v>
      </c>
      <c r="C24" s="32"/>
      <c r="D24" s="33"/>
      <c r="E24" s="34"/>
      <c r="F24" s="35">
        <v>102020.02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273.48380000000003</v>
      </c>
      <c r="M24" s="35">
        <f t="shared" si="3"/>
        <v>273.48380000000003</v>
      </c>
      <c r="N24" s="132">
        <v>83246.52</v>
      </c>
      <c r="O24" s="36">
        <v>0</v>
      </c>
      <c r="P24" s="37">
        <f t="shared" si="4"/>
        <v>0</v>
      </c>
      <c r="Q24" s="35"/>
      <c r="R24" s="35"/>
      <c r="S24" s="35">
        <v>83246.52</v>
      </c>
      <c r="T24" s="35">
        <v>18500</v>
      </c>
      <c r="U24" s="35">
        <v>0</v>
      </c>
      <c r="V24" s="35">
        <v>0</v>
      </c>
      <c r="W24" s="38">
        <f t="shared" si="6"/>
        <v>18500</v>
      </c>
      <c r="X24" s="39">
        <v>85</v>
      </c>
      <c r="Y24" s="40">
        <f t="shared" si="5"/>
        <v>0.016199999998207204</v>
      </c>
      <c r="Z24" s="40"/>
      <c r="AC24" s="40"/>
      <c r="AD24" s="40"/>
    </row>
    <row r="25" spans="1:30" ht="15" customHeight="1">
      <c r="A25" s="41">
        <v>2604</v>
      </c>
      <c r="B25" s="31" t="s">
        <v>111</v>
      </c>
      <c r="C25" s="32"/>
      <c r="D25" s="33"/>
      <c r="E25" s="34"/>
      <c r="F25" s="35">
        <v>230340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265.70829999999995</v>
      </c>
      <c r="M25" s="35">
        <f t="shared" si="3"/>
        <v>265.70829999999995</v>
      </c>
      <c r="N25" s="132">
        <v>135254.30000000002</v>
      </c>
      <c r="O25" s="36">
        <v>0</v>
      </c>
      <c r="P25" s="37">
        <f t="shared" si="4"/>
        <v>0</v>
      </c>
      <c r="Q25" s="35"/>
      <c r="R25" s="35"/>
      <c r="S25" s="35">
        <v>135254.30000000002</v>
      </c>
      <c r="T25" s="35">
        <v>94820</v>
      </c>
      <c r="U25" s="35">
        <v>0</v>
      </c>
      <c r="V25" s="35">
        <v>0</v>
      </c>
      <c r="W25" s="38">
        <f t="shared" si="6"/>
        <v>94820</v>
      </c>
      <c r="X25" s="39">
        <v>85</v>
      </c>
      <c r="Y25" s="40">
        <f t="shared" si="5"/>
        <v>-0.00830000001587905</v>
      </c>
      <c r="Z25" s="40"/>
      <c r="AC25" s="40"/>
      <c r="AD25" s="40"/>
    </row>
    <row r="26" spans="1:30" ht="15" customHeight="1">
      <c r="A26" s="41">
        <v>2605</v>
      </c>
      <c r="B26" s="31" t="s">
        <v>112</v>
      </c>
      <c r="C26" s="32"/>
      <c r="D26" s="33"/>
      <c r="E26" s="34"/>
      <c r="F26" s="35">
        <v>295520.01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259.0887</v>
      </c>
      <c r="M26" s="35">
        <f t="shared" si="3"/>
        <v>259.0887</v>
      </c>
      <c r="N26" s="132">
        <v>162660.91</v>
      </c>
      <c r="O26" s="36">
        <v>39.204</v>
      </c>
      <c r="P26" s="37">
        <f t="shared" si="4"/>
        <v>0.0241016726145206</v>
      </c>
      <c r="Q26" s="35"/>
      <c r="R26" s="35"/>
      <c r="S26" s="35">
        <v>162660.91</v>
      </c>
      <c r="T26" s="35">
        <v>132600</v>
      </c>
      <c r="U26" s="35">
        <v>0</v>
      </c>
      <c r="V26" s="35">
        <v>0</v>
      </c>
      <c r="W26" s="38">
        <f t="shared" si="6"/>
        <v>132600</v>
      </c>
      <c r="X26" s="39">
        <v>85</v>
      </c>
      <c r="Y26" s="40">
        <f t="shared" si="5"/>
        <v>0.011300000012852252</v>
      </c>
      <c r="Z26" s="40"/>
      <c r="AC26" s="40"/>
      <c r="AD26" s="40"/>
    </row>
    <row r="27" spans="1:30" ht="26.25" customHeight="1">
      <c r="A27" s="41">
        <v>2606</v>
      </c>
      <c r="B27" s="42" t="s">
        <v>113</v>
      </c>
      <c r="C27" s="32"/>
      <c r="D27" s="33"/>
      <c r="E27" s="34"/>
      <c r="F27" s="35">
        <v>15513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144.5</v>
      </c>
      <c r="M27" s="35">
        <f t="shared" si="3"/>
        <v>144.5</v>
      </c>
      <c r="N27" s="132">
        <v>15368.490000000002</v>
      </c>
      <c r="O27" s="36">
        <v>0</v>
      </c>
      <c r="P27" s="37">
        <f t="shared" si="4"/>
        <v>0</v>
      </c>
      <c r="Q27" s="35"/>
      <c r="R27" s="35"/>
      <c r="S27" s="35">
        <v>15368.490000000002</v>
      </c>
      <c r="T27" s="35">
        <v>0</v>
      </c>
      <c r="U27" s="35">
        <v>0</v>
      </c>
      <c r="V27" s="35">
        <v>0</v>
      </c>
      <c r="W27" s="38">
        <f t="shared" si="6"/>
        <v>0</v>
      </c>
      <c r="X27" s="39">
        <v>85</v>
      </c>
      <c r="Y27" s="40">
        <f t="shared" si="5"/>
        <v>0.00999999999839929</v>
      </c>
      <c r="Z27" s="40"/>
      <c r="AC27" s="40"/>
      <c r="AD27" s="40"/>
    </row>
    <row r="28" spans="1:30" ht="15" customHeight="1">
      <c r="A28" s="41">
        <v>2609</v>
      </c>
      <c r="B28" s="31" t="s">
        <v>143</v>
      </c>
      <c r="C28" s="32"/>
      <c r="D28" s="33"/>
      <c r="E28" s="34"/>
      <c r="F28" s="35">
        <v>203015.5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112.40525</v>
      </c>
      <c r="M28" s="35">
        <f t="shared" si="3"/>
        <v>112.40525</v>
      </c>
      <c r="N28" s="132">
        <v>110540.1</v>
      </c>
      <c r="O28" s="36">
        <v>0</v>
      </c>
      <c r="P28" s="37">
        <f t="shared" si="4"/>
        <v>0</v>
      </c>
      <c r="Q28" s="35"/>
      <c r="R28" s="35"/>
      <c r="S28" s="35">
        <v>110540.1</v>
      </c>
      <c r="T28" s="35">
        <v>92363</v>
      </c>
      <c r="U28" s="35">
        <v>0</v>
      </c>
      <c r="V28" s="35">
        <v>0</v>
      </c>
      <c r="W28" s="38">
        <f t="shared" si="6"/>
        <v>92363</v>
      </c>
      <c r="X28" s="39">
        <v>85</v>
      </c>
      <c r="Y28" s="40">
        <f t="shared" si="5"/>
        <v>-0.005249999987427145</v>
      </c>
      <c r="Z28" s="40"/>
      <c r="AC28" s="40"/>
      <c r="AD28" s="40"/>
    </row>
    <row r="29" spans="1:30" ht="26.25" customHeight="1">
      <c r="A29" s="41">
        <v>2610</v>
      </c>
      <c r="B29" s="42" t="s">
        <v>139</v>
      </c>
      <c r="C29" s="32"/>
      <c r="D29" s="33"/>
      <c r="E29" s="34"/>
      <c r="F29" s="35">
        <v>110000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1120.137</v>
      </c>
      <c r="M29" s="35">
        <f t="shared" si="3"/>
        <v>1120.137</v>
      </c>
      <c r="N29" s="132">
        <v>60379.859999999986</v>
      </c>
      <c r="O29" s="36">
        <v>88.088</v>
      </c>
      <c r="P29" s="37">
        <f t="shared" si="4"/>
        <v>0.1458897056071346</v>
      </c>
      <c r="Q29" s="35"/>
      <c r="R29" s="35"/>
      <c r="S29" s="35">
        <v>60379.859999999986</v>
      </c>
      <c r="T29" s="35">
        <v>48500</v>
      </c>
      <c r="U29" s="35">
        <v>0</v>
      </c>
      <c r="V29" s="35">
        <v>0</v>
      </c>
      <c r="W29" s="38">
        <f t="shared" si="6"/>
        <v>48500</v>
      </c>
      <c r="X29" s="39">
        <v>85</v>
      </c>
      <c r="Y29" s="40">
        <f t="shared" si="5"/>
        <v>0.003000000011525117</v>
      </c>
      <c r="Z29" s="40"/>
      <c r="AC29" s="40"/>
      <c r="AD29" s="40"/>
    </row>
    <row r="30" spans="1:30" ht="15" customHeight="1">
      <c r="A30" s="41">
        <v>2611</v>
      </c>
      <c r="B30" s="31" t="s">
        <v>142</v>
      </c>
      <c r="C30" s="32"/>
      <c r="D30" s="33"/>
      <c r="E30" s="34"/>
      <c r="F30" s="35">
        <v>554907.69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119.49599999999998</v>
      </c>
      <c r="M30" s="35">
        <f t="shared" si="3"/>
        <v>119.49599999999998</v>
      </c>
      <c r="N30" s="132">
        <v>399236.21</v>
      </c>
      <c r="O30" s="36">
        <v>19.267799999999998</v>
      </c>
      <c r="P30" s="37">
        <f t="shared" si="4"/>
        <v>0.004826165442257855</v>
      </c>
      <c r="Q30" s="35"/>
      <c r="R30" s="35"/>
      <c r="S30" s="35">
        <v>399236.21</v>
      </c>
      <c r="T30" s="35">
        <v>155552</v>
      </c>
      <c r="U30" s="35">
        <v>0</v>
      </c>
      <c r="V30" s="35">
        <v>0</v>
      </c>
      <c r="W30" s="38">
        <f t="shared" si="6"/>
        <v>155552</v>
      </c>
      <c r="X30" s="39">
        <v>85</v>
      </c>
      <c r="Y30" s="40">
        <f t="shared" si="5"/>
        <v>-0.01600000006146729</v>
      </c>
      <c r="Z30" s="40"/>
      <c r="AC30" s="40"/>
      <c r="AD30" s="40"/>
    </row>
    <row r="31" spans="1:30" ht="15" customHeight="1">
      <c r="A31" s="41">
        <v>2612</v>
      </c>
      <c r="B31" s="31" t="s">
        <v>144</v>
      </c>
      <c r="C31" s="32"/>
      <c r="D31" s="33"/>
      <c r="E31" s="34"/>
      <c r="F31" s="35">
        <v>162512.6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25.991149999999998</v>
      </c>
      <c r="M31" s="35">
        <f t="shared" si="3"/>
        <v>25.991149999999998</v>
      </c>
      <c r="N31" s="132">
        <v>123381.6</v>
      </c>
      <c r="O31" s="36">
        <v>91.476</v>
      </c>
      <c r="P31" s="37">
        <f t="shared" si="4"/>
        <v>0.07414071466085705</v>
      </c>
      <c r="Q31" s="35"/>
      <c r="R31" s="35"/>
      <c r="S31" s="35">
        <v>123381.6</v>
      </c>
      <c r="T31" s="35">
        <v>39105</v>
      </c>
      <c r="U31" s="35">
        <v>0</v>
      </c>
      <c r="V31" s="35">
        <v>0</v>
      </c>
      <c r="W31" s="38">
        <f t="shared" si="6"/>
        <v>39105</v>
      </c>
      <c r="X31" s="39">
        <v>85</v>
      </c>
      <c r="Y31" s="40">
        <f t="shared" si="5"/>
        <v>0.008850000012898818</v>
      </c>
      <c r="Z31" s="40"/>
      <c r="AC31" s="40"/>
      <c r="AD31" s="40"/>
    </row>
    <row r="32" spans="1:30" ht="15" customHeight="1">
      <c r="A32" s="41">
        <v>2613</v>
      </c>
      <c r="B32" s="31" t="s">
        <v>145</v>
      </c>
      <c r="C32" s="32"/>
      <c r="D32" s="33"/>
      <c r="E32" s="34"/>
      <c r="F32" s="35">
        <v>121023.05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36.247400000000006</v>
      </c>
      <c r="M32" s="35">
        <f t="shared" si="3"/>
        <v>36.247400000000006</v>
      </c>
      <c r="N32" s="132">
        <v>21130.8</v>
      </c>
      <c r="O32" s="36">
        <v>91.476</v>
      </c>
      <c r="P32" s="37">
        <f t="shared" si="4"/>
        <v>0.4329036288261684</v>
      </c>
      <c r="Q32" s="35"/>
      <c r="R32" s="35"/>
      <c r="S32" s="35">
        <v>21130.8</v>
      </c>
      <c r="T32" s="35">
        <v>99856</v>
      </c>
      <c r="U32" s="35">
        <v>0</v>
      </c>
      <c r="V32" s="35">
        <v>0</v>
      </c>
      <c r="W32" s="38">
        <f t="shared" si="6"/>
        <v>99856</v>
      </c>
      <c r="X32" s="39">
        <v>85</v>
      </c>
      <c r="Y32" s="40">
        <f t="shared" si="5"/>
        <v>0.0026000000070780516</v>
      </c>
      <c r="Z32" s="40"/>
      <c r="AC32" s="40"/>
      <c r="AD32" s="40"/>
    </row>
    <row r="33" spans="1:30" ht="15" customHeight="1">
      <c r="A33" s="41">
        <v>2614</v>
      </c>
      <c r="B33" s="31" t="s">
        <v>146</v>
      </c>
      <c r="C33" s="32"/>
      <c r="D33" s="33"/>
      <c r="E33" s="34"/>
      <c r="F33" s="35">
        <v>168019.88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29.3804</v>
      </c>
      <c r="M33" s="35">
        <f t="shared" si="3"/>
        <v>29.3804</v>
      </c>
      <c r="N33" s="132">
        <v>35831.5</v>
      </c>
      <c r="O33" s="36">
        <v>91.476</v>
      </c>
      <c r="P33" s="37">
        <f t="shared" si="4"/>
        <v>0.25529492206578014</v>
      </c>
      <c r="Q33" s="35"/>
      <c r="R33" s="35"/>
      <c r="S33" s="35">
        <v>35831.5</v>
      </c>
      <c r="T33" s="35">
        <v>132159</v>
      </c>
      <c r="U33" s="35">
        <v>0</v>
      </c>
      <c r="V33" s="35">
        <v>0</v>
      </c>
      <c r="W33" s="38">
        <f>SUM(T33:V33)</f>
        <v>132159</v>
      </c>
      <c r="X33" s="39">
        <v>85</v>
      </c>
      <c r="Y33" s="40">
        <f t="shared" si="5"/>
        <v>-0.00039999998989515007</v>
      </c>
      <c r="Z33" s="40"/>
      <c r="AC33" s="40"/>
      <c r="AD33" s="40"/>
    </row>
    <row r="34" spans="1:30" ht="15" customHeight="1">
      <c r="A34" s="41">
        <v>2615</v>
      </c>
      <c r="B34" s="31" t="s">
        <v>182</v>
      </c>
      <c r="C34" s="32"/>
      <c r="D34" s="33"/>
      <c r="E34" s="34"/>
      <c r="F34" s="35">
        <v>252385.13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f t="shared" si="3"/>
        <v>0</v>
      </c>
      <c r="N34" s="132">
        <v>315.82000000000005</v>
      </c>
      <c r="O34" s="36">
        <v>0</v>
      </c>
      <c r="P34" s="37">
        <f t="shared" si="4"/>
        <v>0</v>
      </c>
      <c r="Q34" s="35"/>
      <c r="R34" s="35"/>
      <c r="S34" s="35">
        <v>185.13000000000002</v>
      </c>
      <c r="T34" s="35">
        <v>252200</v>
      </c>
      <c r="U34" s="35">
        <v>0</v>
      </c>
      <c r="V34" s="35">
        <v>0</v>
      </c>
      <c r="W34" s="38">
        <f>SUM(T34:V34)</f>
        <v>252200</v>
      </c>
      <c r="X34" s="39">
        <v>85</v>
      </c>
      <c r="Y34" s="40">
        <f t="shared" si="5"/>
        <v>0</v>
      </c>
      <c r="Z34" s="40"/>
      <c r="AC34" s="40"/>
      <c r="AD34" s="40"/>
    </row>
    <row r="35" spans="1:30" ht="37.5" customHeight="1">
      <c r="A35" s="41">
        <v>2876</v>
      </c>
      <c r="B35" s="42" t="s">
        <v>27</v>
      </c>
      <c r="C35" s="32"/>
      <c r="D35" s="33"/>
      <c r="E35" s="34">
        <f>M35+S35+W35</f>
        <v>17500.052000000003</v>
      </c>
      <c r="F35" s="35">
        <v>17500.06333</v>
      </c>
      <c r="G35" s="35">
        <v>1.45</v>
      </c>
      <c r="H35" s="35">
        <v>3.75</v>
      </c>
      <c r="I35" s="35">
        <v>0</v>
      </c>
      <c r="J35" s="35">
        <v>0</v>
      </c>
      <c r="K35" s="35">
        <v>24.86</v>
      </c>
      <c r="L35" s="35">
        <v>61.391999999999996</v>
      </c>
      <c r="M35" s="35">
        <f t="shared" si="3"/>
        <v>91.452</v>
      </c>
      <c r="N35" s="36">
        <v>17408.600000000002</v>
      </c>
      <c r="O35" s="36">
        <v>0</v>
      </c>
      <c r="P35" s="37">
        <f t="shared" si="4"/>
        <v>0</v>
      </c>
      <c r="Q35" s="35">
        <v>0</v>
      </c>
      <c r="R35" s="35">
        <f>N35+Q35</f>
        <v>17408.600000000002</v>
      </c>
      <c r="S35" s="35">
        <v>17408.600000000002</v>
      </c>
      <c r="T35" s="35">
        <v>0</v>
      </c>
      <c r="U35" s="35">
        <v>0</v>
      </c>
      <c r="V35" s="35">
        <v>0</v>
      </c>
      <c r="W35" s="38">
        <f t="shared" si="6"/>
        <v>0</v>
      </c>
      <c r="X35" s="39">
        <v>90</v>
      </c>
      <c r="Y35" s="40">
        <f t="shared" si="5"/>
        <v>0.011329999997542473</v>
      </c>
      <c r="Z35" s="40"/>
      <c r="AC35" s="40"/>
      <c r="AD35" s="40"/>
    </row>
    <row r="36" spans="1:30" ht="38.25" customHeight="1">
      <c r="A36" s="41" t="s">
        <v>119</v>
      </c>
      <c r="B36" s="43" t="s">
        <v>114</v>
      </c>
      <c r="C36" s="32"/>
      <c r="D36" s="33"/>
      <c r="E36" s="34">
        <f>M36+S36+W36</f>
        <v>191000</v>
      </c>
      <c r="F36" s="35">
        <f>M36+S36+W36</f>
        <v>191000</v>
      </c>
      <c r="G36" s="35">
        <v>0</v>
      </c>
      <c r="H36" s="35">
        <v>0</v>
      </c>
      <c r="I36" s="35">
        <v>0</v>
      </c>
      <c r="J36" s="35">
        <v>0</v>
      </c>
      <c r="K36" s="35">
        <v>23000</v>
      </c>
      <c r="L36" s="35">
        <v>35000</v>
      </c>
      <c r="M36" s="35">
        <f t="shared" si="3"/>
        <v>58000</v>
      </c>
      <c r="N36" s="36">
        <v>28000</v>
      </c>
      <c r="O36" s="36">
        <v>0</v>
      </c>
      <c r="P36" s="37">
        <f t="shared" si="4"/>
        <v>0</v>
      </c>
      <c r="Q36" s="35">
        <v>0</v>
      </c>
      <c r="R36" s="35">
        <f>N36+Q36</f>
        <v>28000</v>
      </c>
      <c r="S36" s="35">
        <v>28000</v>
      </c>
      <c r="T36" s="35">
        <v>80000</v>
      </c>
      <c r="U36" s="35">
        <v>25000</v>
      </c>
      <c r="V36" s="35">
        <v>25000</v>
      </c>
      <c r="W36" s="38">
        <f>SUM(T36:U36)</f>
        <v>105000</v>
      </c>
      <c r="X36" s="44" t="s">
        <v>16</v>
      </c>
      <c r="Y36" s="40">
        <f t="shared" si="5"/>
        <v>0</v>
      </c>
      <c r="Z36" s="40"/>
      <c r="AC36" s="40"/>
      <c r="AD36" s="40"/>
    </row>
    <row r="37" spans="1:30" s="51" customFormat="1" ht="19.5" customHeight="1">
      <c r="A37" s="45"/>
      <c r="B37" s="46" t="s">
        <v>28</v>
      </c>
      <c r="C37" s="47"/>
      <c r="D37" s="48"/>
      <c r="E37" s="49" t="e">
        <f>#REF!</f>
        <v>#REF!</v>
      </c>
      <c r="F37" s="49">
        <f aca="true" t="shared" si="7" ref="F37:O37">SUM(F38:F41)</f>
        <v>405537.56</v>
      </c>
      <c r="G37" s="49">
        <f t="shared" si="7"/>
        <v>0</v>
      </c>
      <c r="H37" s="49">
        <f t="shared" si="7"/>
        <v>0</v>
      </c>
      <c r="I37" s="49">
        <f t="shared" si="7"/>
        <v>0</v>
      </c>
      <c r="J37" s="49">
        <f t="shared" si="7"/>
        <v>0</v>
      </c>
      <c r="K37" s="49">
        <f t="shared" si="7"/>
        <v>150</v>
      </c>
      <c r="L37" s="49">
        <f t="shared" si="7"/>
        <v>44.95400000000001</v>
      </c>
      <c r="M37" s="49">
        <f t="shared" si="7"/>
        <v>194.954</v>
      </c>
      <c r="N37" s="49">
        <f t="shared" si="7"/>
        <v>188924.9</v>
      </c>
      <c r="O37" s="49">
        <f t="shared" si="7"/>
        <v>0</v>
      </c>
      <c r="P37" s="49">
        <f t="shared" si="4"/>
        <v>0</v>
      </c>
      <c r="Q37" s="49" t="e">
        <f>#REF!</f>
        <v>#REF!</v>
      </c>
      <c r="R37" s="49" t="e">
        <f>#REF!</f>
        <v>#REF!</v>
      </c>
      <c r="S37" s="49">
        <f>SUM(S38:S41)</f>
        <v>188767.6</v>
      </c>
      <c r="T37" s="49">
        <f>SUM(T38:T41)</f>
        <v>216575</v>
      </c>
      <c r="U37" s="49">
        <f>SUM(U38:U41)</f>
        <v>0</v>
      </c>
      <c r="V37" s="49">
        <f>SUM(V38:V41)</f>
        <v>0</v>
      </c>
      <c r="W37" s="49">
        <f>SUM(W38:W41)</f>
        <v>216575</v>
      </c>
      <c r="X37" s="50" t="s">
        <v>16</v>
      </c>
      <c r="Y37" s="29"/>
      <c r="Z37" s="29"/>
      <c r="AC37" s="52"/>
      <c r="AD37" s="52"/>
    </row>
    <row r="38" spans="1:256" s="51" customFormat="1" ht="15" customHeight="1">
      <c r="A38" s="53">
        <v>2722</v>
      </c>
      <c r="B38" s="134" t="s">
        <v>164</v>
      </c>
      <c r="C38" s="56"/>
      <c r="D38" s="34"/>
      <c r="E38" s="35"/>
      <c r="F38" s="35">
        <v>385043.96</v>
      </c>
      <c r="G38" s="35">
        <v>0</v>
      </c>
      <c r="H38" s="57">
        <v>0</v>
      </c>
      <c r="I38" s="57">
        <v>0</v>
      </c>
      <c r="J38" s="57">
        <v>0</v>
      </c>
      <c r="K38" s="57">
        <v>0</v>
      </c>
      <c r="L38" s="35">
        <v>43.95400000000001</v>
      </c>
      <c r="M38" s="35">
        <f t="shared" si="3"/>
        <v>43.95400000000001</v>
      </c>
      <c r="N38" s="36">
        <v>173675</v>
      </c>
      <c r="O38" s="58">
        <v>0</v>
      </c>
      <c r="P38" s="37">
        <f t="shared" si="4"/>
        <v>0</v>
      </c>
      <c r="Q38" s="35"/>
      <c r="R38" s="35"/>
      <c r="S38" s="35">
        <v>173675</v>
      </c>
      <c r="T38" s="35">
        <v>211325</v>
      </c>
      <c r="U38" s="35">
        <v>0</v>
      </c>
      <c r="V38" s="63">
        <v>0</v>
      </c>
      <c r="W38" s="38">
        <f>SUM(T38:V38)</f>
        <v>211325</v>
      </c>
      <c r="X38" s="39">
        <v>85</v>
      </c>
      <c r="Y38" s="40">
        <f t="shared" si="5"/>
        <v>0.005999999993946403</v>
      </c>
      <c r="Z38" s="124"/>
      <c r="AA38" s="125"/>
      <c r="AB38" s="72"/>
      <c r="AC38" s="72"/>
      <c r="AD38" s="72"/>
      <c r="AE38" s="74"/>
      <c r="AF38" s="74"/>
      <c r="AG38" s="74"/>
      <c r="AH38" s="74"/>
      <c r="AI38" s="72"/>
      <c r="AJ38" s="126"/>
      <c r="AK38" s="126"/>
      <c r="AL38" s="127"/>
      <c r="AM38" s="128"/>
      <c r="AN38" s="72"/>
      <c r="AO38" s="72"/>
      <c r="AP38" s="81"/>
      <c r="AQ38" s="35"/>
      <c r="AR38" s="35"/>
      <c r="AS38" s="38"/>
      <c r="AT38" s="39"/>
      <c r="AU38" s="54"/>
      <c r="AV38" s="55"/>
      <c r="AW38" s="56"/>
      <c r="AX38" s="34"/>
      <c r="AY38" s="35"/>
      <c r="AZ38" s="35"/>
      <c r="BA38" s="35"/>
      <c r="BB38" s="57"/>
      <c r="BC38" s="57"/>
      <c r="BD38" s="57"/>
      <c r="BE38" s="57"/>
      <c r="BF38" s="35"/>
      <c r="BG38" s="36"/>
      <c r="BH38" s="36"/>
      <c r="BI38" s="58"/>
      <c r="BJ38" s="59"/>
      <c r="BK38" s="35"/>
      <c r="BL38" s="35"/>
      <c r="BM38" s="35"/>
      <c r="BN38" s="35"/>
      <c r="BO38" s="35"/>
      <c r="BP38" s="38"/>
      <c r="BQ38" s="39"/>
      <c r="BR38" s="54"/>
      <c r="BS38" s="55"/>
      <c r="BT38" s="56"/>
      <c r="BU38" s="34"/>
      <c r="BV38" s="35"/>
      <c r="BW38" s="35"/>
      <c r="BX38" s="35"/>
      <c r="BY38" s="57"/>
      <c r="BZ38" s="57"/>
      <c r="CA38" s="57"/>
      <c r="CB38" s="57"/>
      <c r="CC38" s="35"/>
      <c r="CD38" s="36"/>
      <c r="CE38" s="36"/>
      <c r="CF38" s="58"/>
      <c r="CG38" s="59"/>
      <c r="CH38" s="35"/>
      <c r="CI38" s="35"/>
      <c r="CJ38" s="35"/>
      <c r="CK38" s="35"/>
      <c r="CL38" s="35"/>
      <c r="CM38" s="38"/>
      <c r="CN38" s="39"/>
      <c r="CO38" s="54"/>
      <c r="CP38" s="55"/>
      <c r="CQ38" s="56"/>
      <c r="CR38" s="34"/>
      <c r="CS38" s="35"/>
      <c r="CT38" s="35"/>
      <c r="CU38" s="35"/>
      <c r="CV38" s="57"/>
      <c r="CW38" s="57"/>
      <c r="CX38" s="57"/>
      <c r="CY38" s="57"/>
      <c r="CZ38" s="35"/>
      <c r="DA38" s="36"/>
      <c r="DB38" s="36"/>
      <c r="DC38" s="58"/>
      <c r="DD38" s="59"/>
      <c r="DE38" s="35"/>
      <c r="DF38" s="35"/>
      <c r="DG38" s="35"/>
      <c r="DH38" s="35"/>
      <c r="DI38" s="35"/>
      <c r="DJ38" s="38"/>
      <c r="DK38" s="39"/>
      <c r="DL38" s="54"/>
      <c r="DM38" s="55"/>
      <c r="DN38" s="56"/>
      <c r="DO38" s="34"/>
      <c r="DP38" s="35"/>
      <c r="DQ38" s="35"/>
      <c r="DR38" s="35"/>
      <c r="DS38" s="57"/>
      <c r="DT38" s="57"/>
      <c r="DU38" s="57"/>
      <c r="DV38" s="57"/>
      <c r="DW38" s="35"/>
      <c r="DX38" s="36"/>
      <c r="DY38" s="36"/>
      <c r="DZ38" s="58"/>
      <c r="EA38" s="59"/>
      <c r="EB38" s="35"/>
      <c r="EC38" s="35"/>
      <c r="ED38" s="35"/>
      <c r="EE38" s="35"/>
      <c r="EF38" s="35"/>
      <c r="EG38" s="38"/>
      <c r="EH38" s="39"/>
      <c r="EI38" s="54"/>
      <c r="EJ38" s="55"/>
      <c r="EK38" s="56"/>
      <c r="EL38" s="34"/>
      <c r="EM38" s="35"/>
      <c r="EN38" s="35"/>
      <c r="EO38" s="35"/>
      <c r="EP38" s="57"/>
      <c r="EQ38" s="57"/>
      <c r="ER38" s="57"/>
      <c r="ES38" s="57"/>
      <c r="ET38" s="35"/>
      <c r="EU38" s="36"/>
      <c r="EV38" s="36"/>
      <c r="EW38" s="58"/>
      <c r="EX38" s="59"/>
      <c r="EY38" s="35"/>
      <c r="EZ38" s="35"/>
      <c r="FA38" s="35"/>
      <c r="FB38" s="35"/>
      <c r="FC38" s="35"/>
      <c r="FD38" s="38"/>
      <c r="FE38" s="39"/>
      <c r="FF38" s="54"/>
      <c r="FG38" s="55"/>
      <c r="FH38" s="56"/>
      <c r="FI38" s="34"/>
      <c r="FJ38" s="35"/>
      <c r="FK38" s="35"/>
      <c r="FL38" s="35"/>
      <c r="FM38" s="57"/>
      <c r="FN38" s="57"/>
      <c r="FO38" s="57"/>
      <c r="FP38" s="57"/>
      <c r="FQ38" s="35"/>
      <c r="FR38" s="36"/>
      <c r="FS38" s="36"/>
      <c r="FT38" s="58"/>
      <c r="FU38" s="59"/>
      <c r="FV38" s="35"/>
      <c r="FW38" s="35"/>
      <c r="FX38" s="35"/>
      <c r="FY38" s="35"/>
      <c r="FZ38" s="35"/>
      <c r="GA38" s="38"/>
      <c r="GB38" s="39"/>
      <c r="GC38" s="54"/>
      <c r="GD38" s="55"/>
      <c r="GE38" s="56"/>
      <c r="GF38" s="34"/>
      <c r="GG38" s="35"/>
      <c r="GH38" s="35"/>
      <c r="GI38" s="35"/>
      <c r="GJ38" s="57"/>
      <c r="GK38" s="57"/>
      <c r="GL38" s="57"/>
      <c r="GM38" s="57"/>
      <c r="GN38" s="35"/>
      <c r="GO38" s="36"/>
      <c r="GP38" s="36"/>
      <c r="GQ38" s="58"/>
      <c r="GR38" s="59"/>
      <c r="GS38" s="35"/>
      <c r="GT38" s="35"/>
      <c r="GU38" s="35"/>
      <c r="GV38" s="35"/>
      <c r="GW38" s="35"/>
      <c r="GX38" s="38"/>
      <c r="GY38" s="39"/>
      <c r="GZ38" s="54"/>
      <c r="HA38" s="55"/>
      <c r="HB38" s="56"/>
      <c r="HC38" s="34"/>
      <c r="HD38" s="35"/>
      <c r="HE38" s="35"/>
      <c r="HF38" s="35"/>
      <c r="HG38" s="57"/>
      <c r="HH38" s="57"/>
      <c r="HI38" s="57"/>
      <c r="HJ38" s="57"/>
      <c r="HK38" s="35"/>
      <c r="HL38" s="36"/>
      <c r="HM38" s="36"/>
      <c r="HN38" s="58"/>
      <c r="HO38" s="59"/>
      <c r="HP38" s="35"/>
      <c r="HQ38" s="35"/>
      <c r="HR38" s="35"/>
      <c r="HS38" s="35"/>
      <c r="HT38" s="35"/>
      <c r="HU38" s="38"/>
      <c r="HV38" s="39"/>
      <c r="HW38" s="54"/>
      <c r="HX38" s="55"/>
      <c r="HY38" s="56"/>
      <c r="HZ38" s="34"/>
      <c r="IA38" s="35"/>
      <c r="IB38" s="35"/>
      <c r="IC38" s="35"/>
      <c r="ID38" s="57"/>
      <c r="IE38" s="57"/>
      <c r="IF38" s="57"/>
      <c r="IG38" s="57"/>
      <c r="IH38" s="35"/>
      <c r="II38" s="36"/>
      <c r="IJ38" s="36"/>
      <c r="IK38" s="58"/>
      <c r="IL38" s="59"/>
      <c r="IM38" s="35"/>
      <c r="IN38" s="35"/>
      <c r="IO38" s="35"/>
      <c r="IP38" s="35"/>
      <c r="IQ38" s="35"/>
      <c r="IR38" s="38"/>
      <c r="IS38" s="39"/>
      <c r="IT38" s="54"/>
      <c r="IU38" s="55"/>
      <c r="IV38" s="56"/>
    </row>
    <row r="39" spans="1:256" s="51" customFormat="1" ht="36.75" customHeight="1">
      <c r="A39" s="53">
        <v>2723</v>
      </c>
      <c r="B39" s="54" t="s">
        <v>165</v>
      </c>
      <c r="C39" s="56"/>
      <c r="D39" s="34"/>
      <c r="E39" s="35"/>
      <c r="F39" s="35">
        <v>11000</v>
      </c>
      <c r="G39" s="35">
        <v>0</v>
      </c>
      <c r="H39" s="57">
        <v>0</v>
      </c>
      <c r="I39" s="57">
        <v>0</v>
      </c>
      <c r="J39" s="57">
        <v>0</v>
      </c>
      <c r="K39" s="57">
        <v>0</v>
      </c>
      <c r="L39" s="35">
        <v>0</v>
      </c>
      <c r="M39" s="35">
        <f t="shared" si="3"/>
        <v>0</v>
      </c>
      <c r="N39" s="36">
        <v>5750</v>
      </c>
      <c r="O39" s="58">
        <v>0</v>
      </c>
      <c r="P39" s="37">
        <f t="shared" si="4"/>
        <v>0</v>
      </c>
      <c r="Q39" s="35"/>
      <c r="R39" s="35"/>
      <c r="S39" s="35">
        <v>5750</v>
      </c>
      <c r="T39" s="35">
        <v>5250</v>
      </c>
      <c r="U39" s="35">
        <v>0</v>
      </c>
      <c r="V39" s="63">
        <v>0</v>
      </c>
      <c r="W39" s="38">
        <f>SUM(T39:V39)</f>
        <v>5250</v>
      </c>
      <c r="X39" s="39">
        <v>85</v>
      </c>
      <c r="Y39" s="40">
        <f t="shared" si="5"/>
        <v>0</v>
      </c>
      <c r="Z39" s="124"/>
      <c r="AA39" s="125"/>
      <c r="AB39" s="72"/>
      <c r="AC39" s="72"/>
      <c r="AD39" s="72"/>
      <c r="AE39" s="74"/>
      <c r="AF39" s="74"/>
      <c r="AG39" s="74"/>
      <c r="AH39" s="74"/>
      <c r="AI39" s="72"/>
      <c r="AJ39" s="126"/>
      <c r="AK39" s="126"/>
      <c r="AL39" s="127"/>
      <c r="AM39" s="128"/>
      <c r="AN39" s="72"/>
      <c r="AO39" s="72"/>
      <c r="AP39" s="81"/>
      <c r="AQ39" s="35"/>
      <c r="AR39" s="35"/>
      <c r="AS39" s="38"/>
      <c r="AT39" s="39"/>
      <c r="AU39" s="54"/>
      <c r="AV39" s="55"/>
      <c r="AW39" s="56"/>
      <c r="AX39" s="34"/>
      <c r="AY39" s="35"/>
      <c r="AZ39" s="35"/>
      <c r="BA39" s="35"/>
      <c r="BB39" s="57"/>
      <c r="BC39" s="57"/>
      <c r="BD39" s="57"/>
      <c r="BE39" s="57"/>
      <c r="BF39" s="35"/>
      <c r="BG39" s="36"/>
      <c r="BH39" s="36"/>
      <c r="BI39" s="58"/>
      <c r="BJ39" s="59"/>
      <c r="BK39" s="35"/>
      <c r="BL39" s="35"/>
      <c r="BM39" s="35"/>
      <c r="BN39" s="35"/>
      <c r="BO39" s="35"/>
      <c r="BP39" s="38"/>
      <c r="BQ39" s="39"/>
      <c r="BR39" s="54"/>
      <c r="BS39" s="55"/>
      <c r="BT39" s="56"/>
      <c r="BU39" s="34"/>
      <c r="BV39" s="35"/>
      <c r="BW39" s="35"/>
      <c r="BX39" s="35"/>
      <c r="BY39" s="57"/>
      <c r="BZ39" s="57"/>
      <c r="CA39" s="57"/>
      <c r="CB39" s="57"/>
      <c r="CC39" s="35"/>
      <c r="CD39" s="36"/>
      <c r="CE39" s="36"/>
      <c r="CF39" s="58"/>
      <c r="CG39" s="59"/>
      <c r="CH39" s="35"/>
      <c r="CI39" s="35"/>
      <c r="CJ39" s="35"/>
      <c r="CK39" s="35"/>
      <c r="CL39" s="35"/>
      <c r="CM39" s="38"/>
      <c r="CN39" s="39"/>
      <c r="CO39" s="54"/>
      <c r="CP39" s="55"/>
      <c r="CQ39" s="56"/>
      <c r="CR39" s="34"/>
      <c r="CS39" s="35"/>
      <c r="CT39" s="35"/>
      <c r="CU39" s="35"/>
      <c r="CV39" s="57"/>
      <c r="CW39" s="57"/>
      <c r="CX39" s="57"/>
      <c r="CY39" s="57"/>
      <c r="CZ39" s="35"/>
      <c r="DA39" s="36"/>
      <c r="DB39" s="36"/>
      <c r="DC39" s="58"/>
      <c r="DD39" s="59"/>
      <c r="DE39" s="35"/>
      <c r="DF39" s="35"/>
      <c r="DG39" s="35"/>
      <c r="DH39" s="35"/>
      <c r="DI39" s="35"/>
      <c r="DJ39" s="38"/>
      <c r="DK39" s="39"/>
      <c r="DL39" s="54"/>
      <c r="DM39" s="55"/>
      <c r="DN39" s="56"/>
      <c r="DO39" s="34"/>
      <c r="DP39" s="35"/>
      <c r="DQ39" s="35"/>
      <c r="DR39" s="35"/>
      <c r="DS39" s="57"/>
      <c r="DT39" s="57"/>
      <c r="DU39" s="57"/>
      <c r="DV39" s="57"/>
      <c r="DW39" s="35"/>
      <c r="DX39" s="36"/>
      <c r="DY39" s="36"/>
      <c r="DZ39" s="58"/>
      <c r="EA39" s="59"/>
      <c r="EB39" s="35"/>
      <c r="EC39" s="35"/>
      <c r="ED39" s="35"/>
      <c r="EE39" s="35"/>
      <c r="EF39" s="35"/>
      <c r="EG39" s="38"/>
      <c r="EH39" s="39"/>
      <c r="EI39" s="54"/>
      <c r="EJ39" s="55"/>
      <c r="EK39" s="56"/>
      <c r="EL39" s="34"/>
      <c r="EM39" s="35"/>
      <c r="EN39" s="35"/>
      <c r="EO39" s="35"/>
      <c r="EP39" s="57"/>
      <c r="EQ39" s="57"/>
      <c r="ER39" s="57"/>
      <c r="ES39" s="57"/>
      <c r="ET39" s="35"/>
      <c r="EU39" s="36"/>
      <c r="EV39" s="36"/>
      <c r="EW39" s="58"/>
      <c r="EX39" s="59"/>
      <c r="EY39" s="35"/>
      <c r="EZ39" s="35"/>
      <c r="FA39" s="35"/>
      <c r="FB39" s="35"/>
      <c r="FC39" s="35"/>
      <c r="FD39" s="38"/>
      <c r="FE39" s="39"/>
      <c r="FF39" s="54"/>
      <c r="FG39" s="55"/>
      <c r="FH39" s="56"/>
      <c r="FI39" s="34"/>
      <c r="FJ39" s="35"/>
      <c r="FK39" s="35"/>
      <c r="FL39" s="35"/>
      <c r="FM39" s="57"/>
      <c r="FN39" s="57"/>
      <c r="FO39" s="57"/>
      <c r="FP39" s="57"/>
      <c r="FQ39" s="35"/>
      <c r="FR39" s="36"/>
      <c r="FS39" s="36"/>
      <c r="FT39" s="58"/>
      <c r="FU39" s="59"/>
      <c r="FV39" s="35"/>
      <c r="FW39" s="35"/>
      <c r="FX39" s="35"/>
      <c r="FY39" s="35"/>
      <c r="FZ39" s="35"/>
      <c r="GA39" s="38"/>
      <c r="GB39" s="39"/>
      <c r="GC39" s="54"/>
      <c r="GD39" s="55"/>
      <c r="GE39" s="56"/>
      <c r="GF39" s="34"/>
      <c r="GG39" s="35"/>
      <c r="GH39" s="35"/>
      <c r="GI39" s="35"/>
      <c r="GJ39" s="57"/>
      <c r="GK39" s="57"/>
      <c r="GL39" s="57"/>
      <c r="GM39" s="57"/>
      <c r="GN39" s="35"/>
      <c r="GO39" s="36"/>
      <c r="GP39" s="36"/>
      <c r="GQ39" s="58"/>
      <c r="GR39" s="59"/>
      <c r="GS39" s="35"/>
      <c r="GT39" s="35"/>
      <c r="GU39" s="35"/>
      <c r="GV39" s="35"/>
      <c r="GW39" s="35"/>
      <c r="GX39" s="38"/>
      <c r="GY39" s="39"/>
      <c r="GZ39" s="54"/>
      <c r="HA39" s="55"/>
      <c r="HB39" s="56"/>
      <c r="HC39" s="34"/>
      <c r="HD39" s="35"/>
      <c r="HE39" s="35"/>
      <c r="HF39" s="35"/>
      <c r="HG39" s="57"/>
      <c r="HH39" s="57"/>
      <c r="HI39" s="57"/>
      <c r="HJ39" s="57"/>
      <c r="HK39" s="35"/>
      <c r="HL39" s="36"/>
      <c r="HM39" s="36"/>
      <c r="HN39" s="58"/>
      <c r="HO39" s="59"/>
      <c r="HP39" s="35"/>
      <c r="HQ39" s="35"/>
      <c r="HR39" s="35"/>
      <c r="HS39" s="35"/>
      <c r="HT39" s="35"/>
      <c r="HU39" s="38"/>
      <c r="HV39" s="39"/>
      <c r="HW39" s="54"/>
      <c r="HX39" s="55"/>
      <c r="HY39" s="56"/>
      <c r="HZ39" s="34"/>
      <c r="IA39" s="35"/>
      <c r="IB39" s="35"/>
      <c r="IC39" s="35"/>
      <c r="ID39" s="57"/>
      <c r="IE39" s="57"/>
      <c r="IF39" s="57"/>
      <c r="IG39" s="57"/>
      <c r="IH39" s="35"/>
      <c r="II39" s="36"/>
      <c r="IJ39" s="36"/>
      <c r="IK39" s="58"/>
      <c r="IL39" s="59"/>
      <c r="IM39" s="35"/>
      <c r="IN39" s="35"/>
      <c r="IO39" s="35"/>
      <c r="IP39" s="35"/>
      <c r="IQ39" s="35"/>
      <c r="IR39" s="38"/>
      <c r="IS39" s="39"/>
      <c r="IT39" s="54"/>
      <c r="IU39" s="55"/>
      <c r="IV39" s="56"/>
    </row>
    <row r="40" spans="1:30" s="51" customFormat="1" ht="23.25" customHeight="1">
      <c r="A40" s="53">
        <v>2724</v>
      </c>
      <c r="B40" s="61" t="s">
        <v>166</v>
      </c>
      <c r="C40" s="55"/>
      <c r="D40" s="56"/>
      <c r="E40" s="34"/>
      <c r="F40" s="35">
        <v>193.6</v>
      </c>
      <c r="G40" s="35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35">
        <f t="shared" si="3"/>
        <v>0</v>
      </c>
      <c r="N40" s="36">
        <v>350.9</v>
      </c>
      <c r="O40" s="36">
        <v>0</v>
      </c>
      <c r="P40" s="37">
        <f t="shared" si="4"/>
        <v>0</v>
      </c>
      <c r="Q40" s="59"/>
      <c r="R40" s="35"/>
      <c r="S40" s="35">
        <v>193.6</v>
      </c>
      <c r="T40" s="35">
        <v>0</v>
      </c>
      <c r="U40" s="35">
        <v>0</v>
      </c>
      <c r="V40" s="63">
        <v>0</v>
      </c>
      <c r="W40" s="38">
        <f>SUM(T40:V40)</f>
        <v>0</v>
      </c>
      <c r="X40" s="39">
        <v>85</v>
      </c>
      <c r="Y40" s="40">
        <f t="shared" si="5"/>
        <v>0</v>
      </c>
      <c r="Z40" s="29"/>
      <c r="AC40" s="52"/>
      <c r="AD40" s="52"/>
    </row>
    <row r="41" spans="1:30" ht="15" customHeight="1">
      <c r="A41" s="53">
        <v>2911</v>
      </c>
      <c r="B41" s="54" t="s">
        <v>99</v>
      </c>
      <c r="C41" s="55"/>
      <c r="D41" s="56"/>
      <c r="E41" s="34"/>
      <c r="F41" s="35">
        <v>9300</v>
      </c>
      <c r="G41" s="35">
        <v>0</v>
      </c>
      <c r="H41" s="35">
        <v>0</v>
      </c>
      <c r="I41" s="57">
        <v>0</v>
      </c>
      <c r="J41" s="57">
        <v>0</v>
      </c>
      <c r="K41" s="57">
        <v>150</v>
      </c>
      <c r="L41" s="57">
        <v>1</v>
      </c>
      <c r="M41" s="35">
        <f t="shared" si="3"/>
        <v>151</v>
      </c>
      <c r="N41" s="36">
        <v>9149</v>
      </c>
      <c r="O41" s="36">
        <v>0</v>
      </c>
      <c r="P41" s="58">
        <f aca="true" t="shared" si="8" ref="P41:P46">O41/N41*100</f>
        <v>0</v>
      </c>
      <c r="Q41" s="59"/>
      <c r="R41" s="35"/>
      <c r="S41" s="35">
        <v>9149</v>
      </c>
      <c r="T41" s="35">
        <v>0</v>
      </c>
      <c r="U41" s="35">
        <v>0</v>
      </c>
      <c r="V41" s="35">
        <v>0</v>
      </c>
      <c r="W41" s="38">
        <f>SUM(T41:V41)</f>
        <v>0</v>
      </c>
      <c r="X41" s="39">
        <v>90</v>
      </c>
      <c r="Y41" s="40">
        <f t="shared" si="5"/>
        <v>0</v>
      </c>
      <c r="Z41" s="40"/>
      <c r="AC41" s="40"/>
      <c r="AD41" s="40"/>
    </row>
    <row r="42" spans="1:30" s="51" customFormat="1" ht="33.75" customHeight="1">
      <c r="A42" s="45"/>
      <c r="B42" s="46" t="s">
        <v>30</v>
      </c>
      <c r="C42" s="47"/>
      <c r="D42" s="48"/>
      <c r="E42" s="49">
        <f aca="true" t="shared" si="9" ref="E42:O42">SUM(E43:E46)</f>
        <v>58733.143650000005</v>
      </c>
      <c r="F42" s="49">
        <f t="shared" si="9"/>
        <v>58733.159999999996</v>
      </c>
      <c r="G42" s="49">
        <f t="shared" si="9"/>
        <v>0</v>
      </c>
      <c r="H42" s="49">
        <f t="shared" si="9"/>
        <v>0</v>
      </c>
      <c r="I42" s="49">
        <f t="shared" si="9"/>
        <v>0</v>
      </c>
      <c r="J42" s="49">
        <f t="shared" si="9"/>
        <v>1.1628</v>
      </c>
      <c r="K42" s="49">
        <f t="shared" si="9"/>
        <v>2976.99526</v>
      </c>
      <c r="L42" s="49">
        <f t="shared" si="9"/>
        <v>12242.43559</v>
      </c>
      <c r="M42" s="49">
        <f t="shared" si="9"/>
        <v>15220.59365</v>
      </c>
      <c r="N42" s="49">
        <f t="shared" si="9"/>
        <v>34947.549999999996</v>
      </c>
      <c r="O42" s="49">
        <f t="shared" si="9"/>
        <v>12688.646870000002</v>
      </c>
      <c r="P42" s="49">
        <f t="shared" si="8"/>
        <v>36.30768643295454</v>
      </c>
      <c r="Q42" s="49">
        <f aca="true" t="shared" si="10" ref="Q42:W42">SUM(Q43:Q46)</f>
        <v>0</v>
      </c>
      <c r="R42" s="49">
        <f t="shared" si="10"/>
        <v>31780.079999999998</v>
      </c>
      <c r="S42" s="49">
        <f t="shared" si="10"/>
        <v>34947.55</v>
      </c>
      <c r="T42" s="49">
        <f t="shared" si="10"/>
        <v>8565</v>
      </c>
      <c r="U42" s="49">
        <f t="shared" si="10"/>
        <v>0</v>
      </c>
      <c r="V42" s="49">
        <f t="shared" si="10"/>
        <v>0</v>
      </c>
      <c r="W42" s="49">
        <f t="shared" si="10"/>
        <v>8565</v>
      </c>
      <c r="X42" s="50" t="s">
        <v>16</v>
      </c>
      <c r="Y42" s="29"/>
      <c r="Z42" s="29"/>
      <c r="AC42" s="52"/>
      <c r="AD42" s="52"/>
    </row>
    <row r="43" spans="1:30" ht="15" customHeight="1">
      <c r="A43" s="41">
        <v>2545</v>
      </c>
      <c r="B43" s="61" t="s">
        <v>31</v>
      </c>
      <c r="C43" s="60"/>
      <c r="D43" s="60"/>
      <c r="E43" s="35">
        <f>M43+S43+W43</f>
        <v>19209.42422</v>
      </c>
      <c r="F43" s="62">
        <v>19209.43</v>
      </c>
      <c r="G43" s="35">
        <v>0</v>
      </c>
      <c r="H43" s="35">
        <v>0</v>
      </c>
      <c r="I43" s="35">
        <v>0</v>
      </c>
      <c r="J43" s="35">
        <v>1.1628</v>
      </c>
      <c r="K43" s="35">
        <v>553.2652999999999</v>
      </c>
      <c r="L43" s="35">
        <v>3155.36612</v>
      </c>
      <c r="M43" s="35">
        <f t="shared" si="3"/>
        <v>3709.7942199999998</v>
      </c>
      <c r="N43" s="36">
        <v>13499.630000000001</v>
      </c>
      <c r="O43" s="36">
        <v>11037.414100000002</v>
      </c>
      <c r="P43" s="36">
        <f t="shared" si="8"/>
        <v>81.76086381626756</v>
      </c>
      <c r="Q43" s="35">
        <v>0</v>
      </c>
      <c r="R43" s="35">
        <f>N43+Q43</f>
        <v>13499.630000000001</v>
      </c>
      <c r="S43" s="35">
        <v>13499.630000000001</v>
      </c>
      <c r="T43" s="35">
        <v>2000</v>
      </c>
      <c r="U43" s="63">
        <v>0</v>
      </c>
      <c r="V43" s="63">
        <v>0</v>
      </c>
      <c r="W43" s="38">
        <f>SUM(T43:V43)</f>
        <v>2000</v>
      </c>
      <c r="X43" s="39">
        <v>85</v>
      </c>
      <c r="Y43" s="40">
        <f t="shared" si="5"/>
        <v>0.005779999999504071</v>
      </c>
      <c r="Z43" s="40"/>
      <c r="AC43" s="40"/>
      <c r="AD43" s="40"/>
    </row>
    <row r="44" spans="1:30" ht="15" customHeight="1">
      <c r="A44" s="41">
        <v>2546</v>
      </c>
      <c r="B44" s="61" t="s">
        <v>32</v>
      </c>
      <c r="C44" s="60"/>
      <c r="D44" s="60"/>
      <c r="E44" s="35">
        <f>M44+S44+W44</f>
        <v>22789.59298</v>
      </c>
      <c r="F44" s="62">
        <v>22789.6</v>
      </c>
      <c r="G44" s="35">
        <v>0</v>
      </c>
      <c r="H44" s="35">
        <v>0</v>
      </c>
      <c r="I44" s="35">
        <v>0</v>
      </c>
      <c r="J44" s="35">
        <v>0</v>
      </c>
      <c r="K44" s="35">
        <v>24.596999999999998</v>
      </c>
      <c r="L44" s="35">
        <v>2864.0659800000003</v>
      </c>
      <c r="M44" s="35">
        <f t="shared" si="3"/>
        <v>2888.6629800000005</v>
      </c>
      <c r="N44" s="36">
        <v>14335.929999999998</v>
      </c>
      <c r="O44" s="36">
        <v>554.6975</v>
      </c>
      <c r="P44" s="36">
        <f t="shared" si="8"/>
        <v>3.869281588289006</v>
      </c>
      <c r="Q44" s="35">
        <v>0</v>
      </c>
      <c r="R44" s="35">
        <f>N44+Q44</f>
        <v>14335.929999999998</v>
      </c>
      <c r="S44" s="35">
        <v>14335.93</v>
      </c>
      <c r="T44" s="35">
        <v>5565</v>
      </c>
      <c r="U44" s="63">
        <v>0</v>
      </c>
      <c r="V44" s="63">
        <v>0</v>
      </c>
      <c r="W44" s="38">
        <f>SUM(T44:V44)</f>
        <v>5565</v>
      </c>
      <c r="X44" s="39">
        <v>85</v>
      </c>
      <c r="Y44" s="40">
        <f t="shared" si="5"/>
        <v>0.007019999997282866</v>
      </c>
      <c r="Z44" s="40"/>
      <c r="AC44" s="40"/>
      <c r="AD44" s="40"/>
    </row>
    <row r="45" spans="1:30" ht="26.25" customHeight="1">
      <c r="A45" s="41">
        <v>2681</v>
      </c>
      <c r="B45" s="61" t="s">
        <v>33</v>
      </c>
      <c r="C45" s="60"/>
      <c r="D45" s="60"/>
      <c r="E45" s="35">
        <f>M45+S45+W45</f>
        <v>12065.13001</v>
      </c>
      <c r="F45" s="62">
        <v>12065.13</v>
      </c>
      <c r="G45" s="35">
        <v>0</v>
      </c>
      <c r="H45" s="35">
        <v>0</v>
      </c>
      <c r="I45" s="35">
        <v>0</v>
      </c>
      <c r="J45" s="35">
        <v>0</v>
      </c>
      <c r="K45" s="35">
        <v>2399.1329600000004</v>
      </c>
      <c r="L45" s="35">
        <v>5721.47705</v>
      </c>
      <c r="M45" s="35">
        <f t="shared" si="3"/>
        <v>8120.61001</v>
      </c>
      <c r="N45" s="36">
        <v>3944.5199999999995</v>
      </c>
      <c r="O45" s="36">
        <v>137.7926</v>
      </c>
      <c r="P45" s="36">
        <f t="shared" si="8"/>
        <v>3.4932666078508925</v>
      </c>
      <c r="Q45" s="35">
        <v>0</v>
      </c>
      <c r="R45" s="35">
        <f>N45+Q45</f>
        <v>3944.5199999999995</v>
      </c>
      <c r="S45" s="35">
        <v>3944.5199999999995</v>
      </c>
      <c r="T45" s="35">
        <v>0</v>
      </c>
      <c r="U45" s="63">
        <v>0</v>
      </c>
      <c r="V45" s="35">
        <v>0</v>
      </c>
      <c r="W45" s="38">
        <f>SUM(T45:V45)</f>
        <v>0</v>
      </c>
      <c r="X45" s="38">
        <v>85</v>
      </c>
      <c r="Y45" s="40">
        <f t="shared" si="5"/>
        <v>-1.0000001566368155E-05</v>
      </c>
      <c r="Z45" s="40"/>
      <c r="AC45" s="40"/>
      <c r="AD45" s="40"/>
    </row>
    <row r="46" spans="1:30" ht="15" customHeight="1">
      <c r="A46" s="41">
        <v>2682</v>
      </c>
      <c r="B46" s="61" t="s">
        <v>115</v>
      </c>
      <c r="C46" s="60"/>
      <c r="D46" s="60"/>
      <c r="E46" s="35">
        <f>M46+S46+W46</f>
        <v>4668.996440000001</v>
      </c>
      <c r="F46" s="62">
        <v>4669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501.52644</v>
      </c>
      <c r="M46" s="35">
        <f t="shared" si="3"/>
        <v>501.52644</v>
      </c>
      <c r="N46" s="36">
        <v>3167.4700000000003</v>
      </c>
      <c r="O46" s="36">
        <v>958.7426700000001</v>
      </c>
      <c r="P46" s="36">
        <f t="shared" si="8"/>
        <v>30.268405699185784</v>
      </c>
      <c r="Q46" s="35"/>
      <c r="R46" s="35"/>
      <c r="S46" s="35">
        <v>3167.4700000000003</v>
      </c>
      <c r="T46" s="35">
        <v>1000</v>
      </c>
      <c r="U46" s="63">
        <v>0</v>
      </c>
      <c r="V46" s="35">
        <v>0</v>
      </c>
      <c r="W46" s="38">
        <f>SUM(T46:V46)</f>
        <v>1000</v>
      </c>
      <c r="X46" s="38">
        <v>85</v>
      </c>
      <c r="Y46" s="40">
        <f t="shared" si="5"/>
        <v>0.0035599999991973164</v>
      </c>
      <c r="Z46" s="40"/>
      <c r="AC46" s="40"/>
      <c r="AD46" s="40"/>
    </row>
    <row r="47" spans="1:30" s="51" customFormat="1" ht="19.5" customHeight="1">
      <c r="A47" s="45"/>
      <c r="B47" s="64" t="s">
        <v>34</v>
      </c>
      <c r="C47" s="65"/>
      <c r="D47" s="66"/>
      <c r="E47" s="67">
        <f aca="true" t="shared" si="11" ref="E47:O47">SUM(E48:E53)</f>
        <v>268615.47297</v>
      </c>
      <c r="F47" s="67">
        <f t="shared" si="11"/>
        <v>275538.487</v>
      </c>
      <c r="G47" s="67">
        <f t="shared" si="11"/>
        <v>0</v>
      </c>
      <c r="H47" s="67">
        <f t="shared" si="11"/>
        <v>0</v>
      </c>
      <c r="I47" s="67">
        <f t="shared" si="11"/>
        <v>0</v>
      </c>
      <c r="J47" s="67">
        <f t="shared" si="11"/>
        <v>230.47</v>
      </c>
      <c r="K47" s="67">
        <f t="shared" si="11"/>
        <v>2146.5668400000004</v>
      </c>
      <c r="L47" s="67">
        <f t="shared" si="11"/>
        <v>4190.220700000001</v>
      </c>
      <c r="M47" s="67">
        <f t="shared" si="11"/>
        <v>6567.257540000001</v>
      </c>
      <c r="N47" s="67">
        <f t="shared" si="11"/>
        <v>38840.67</v>
      </c>
      <c r="O47" s="67">
        <f t="shared" si="11"/>
        <v>365.84038</v>
      </c>
      <c r="P47" s="67">
        <f aca="true" t="shared" si="12" ref="P47:P54">O47/N47*100</f>
        <v>0.9419002813288236</v>
      </c>
      <c r="Q47" s="67">
        <f aca="true" t="shared" si="13" ref="Q47:W47">SUM(Q48:Q53)</f>
        <v>-4980.099999999999</v>
      </c>
      <c r="R47" s="67">
        <f t="shared" si="13"/>
        <v>28896.510000000002</v>
      </c>
      <c r="S47" s="67">
        <f t="shared" si="13"/>
        <v>45171.21</v>
      </c>
      <c r="T47" s="67">
        <f t="shared" si="13"/>
        <v>40300</v>
      </c>
      <c r="U47" s="67">
        <f>SUM(U48:U53)</f>
        <v>103500</v>
      </c>
      <c r="V47" s="67">
        <f t="shared" si="13"/>
        <v>80000</v>
      </c>
      <c r="W47" s="67">
        <f t="shared" si="13"/>
        <v>223800</v>
      </c>
      <c r="X47" s="50" t="s">
        <v>16</v>
      </c>
      <c r="Y47" s="29"/>
      <c r="Z47" s="29"/>
      <c r="AC47" s="52"/>
      <c r="AD47" s="52"/>
    </row>
    <row r="48" spans="1:30" ht="25.5" customHeight="1">
      <c r="A48" s="41">
        <v>2536</v>
      </c>
      <c r="B48" s="61" t="s">
        <v>116</v>
      </c>
      <c r="C48" s="60"/>
      <c r="D48" s="60"/>
      <c r="E48" s="35"/>
      <c r="F48" s="62">
        <v>1500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410.19915</v>
      </c>
      <c r="M48" s="35">
        <f t="shared" si="3"/>
        <v>410.19915</v>
      </c>
      <c r="N48" s="36">
        <v>1089.8</v>
      </c>
      <c r="O48" s="36">
        <v>19.48</v>
      </c>
      <c r="P48" s="36">
        <f t="shared" si="12"/>
        <v>1.787483942007708</v>
      </c>
      <c r="Q48" s="35">
        <v>-4905.48</v>
      </c>
      <c r="R48" s="35">
        <f>N48+Q48</f>
        <v>-3815.6799999999994</v>
      </c>
      <c r="S48" s="35">
        <v>1089.8</v>
      </c>
      <c r="T48" s="35">
        <v>0</v>
      </c>
      <c r="U48" s="35">
        <v>0</v>
      </c>
      <c r="V48" s="35">
        <v>0</v>
      </c>
      <c r="W48" s="38">
        <f aca="true" t="shared" si="14" ref="W48:W53">SUM(T48:V48)</f>
        <v>0</v>
      </c>
      <c r="X48" s="38">
        <v>100</v>
      </c>
      <c r="Y48" s="40">
        <f t="shared" si="5"/>
        <v>0.0008500000001276931</v>
      </c>
      <c r="Z48" s="40"/>
      <c r="AC48" s="40"/>
      <c r="AD48" s="40"/>
    </row>
    <row r="49" spans="1:30" ht="46.5" customHeight="1">
      <c r="A49" s="53">
        <v>2861</v>
      </c>
      <c r="B49" s="68" t="s">
        <v>35</v>
      </c>
      <c r="C49" s="69"/>
      <c r="D49" s="69"/>
      <c r="E49" s="35">
        <f>M49+S49+W49</f>
        <v>7142.528380000002</v>
      </c>
      <c r="F49" s="35">
        <v>7142.54</v>
      </c>
      <c r="G49" s="70">
        <v>0</v>
      </c>
      <c r="H49" s="70">
        <v>0</v>
      </c>
      <c r="I49" s="70">
        <v>0</v>
      </c>
      <c r="J49" s="70">
        <v>0</v>
      </c>
      <c r="K49" s="35">
        <v>1896.5460400000002</v>
      </c>
      <c r="L49" s="35">
        <v>2563.8023400000006</v>
      </c>
      <c r="M49" s="35">
        <f t="shared" si="3"/>
        <v>4460.348380000001</v>
      </c>
      <c r="N49" s="36">
        <v>2682.1800000000007</v>
      </c>
      <c r="O49" s="36">
        <v>78.0988</v>
      </c>
      <c r="P49" s="36">
        <f t="shared" si="12"/>
        <v>2.9117658024442794</v>
      </c>
      <c r="Q49" s="35">
        <v>0</v>
      </c>
      <c r="R49" s="35">
        <f>N49+Q49</f>
        <v>2682.1800000000007</v>
      </c>
      <c r="S49" s="35">
        <v>2682.1800000000007</v>
      </c>
      <c r="T49" s="35">
        <v>0</v>
      </c>
      <c r="U49" s="35">
        <v>0</v>
      </c>
      <c r="V49" s="63">
        <v>0</v>
      </c>
      <c r="W49" s="38">
        <f t="shared" si="14"/>
        <v>0</v>
      </c>
      <c r="X49" s="38">
        <v>100</v>
      </c>
      <c r="Y49" s="40">
        <f t="shared" si="5"/>
        <v>0.011619999998401909</v>
      </c>
      <c r="Z49" s="40"/>
      <c r="AC49" s="40"/>
      <c r="AD49" s="40"/>
    </row>
    <row r="50" spans="1:30" ht="42" customHeight="1">
      <c r="A50" s="53">
        <v>2875</v>
      </c>
      <c r="B50" s="31" t="s">
        <v>36</v>
      </c>
      <c r="C50" s="69"/>
      <c r="D50" s="69"/>
      <c r="E50" s="35">
        <f>M50+S50+W50</f>
        <v>800.46759</v>
      </c>
      <c r="F50" s="35">
        <f>867.03-66.56</f>
        <v>800.47</v>
      </c>
      <c r="G50" s="70">
        <v>0</v>
      </c>
      <c r="H50" s="70">
        <v>0</v>
      </c>
      <c r="I50" s="70">
        <v>0</v>
      </c>
      <c r="J50" s="70">
        <v>230.47</v>
      </c>
      <c r="K50" s="70">
        <v>250.02080000000007</v>
      </c>
      <c r="L50" s="70">
        <v>299.97679</v>
      </c>
      <c r="M50" s="35">
        <f t="shared" si="3"/>
        <v>780.46759</v>
      </c>
      <c r="N50" s="36">
        <v>20.000000000000004</v>
      </c>
      <c r="O50" s="36">
        <v>18.896759999999997</v>
      </c>
      <c r="P50" s="36">
        <f t="shared" si="12"/>
        <v>94.48379999999996</v>
      </c>
      <c r="Q50" s="35">
        <v>0</v>
      </c>
      <c r="R50" s="35">
        <f>N50+Q50</f>
        <v>20.000000000000004</v>
      </c>
      <c r="S50" s="35">
        <v>20.000000000000004</v>
      </c>
      <c r="T50" s="35">
        <v>0</v>
      </c>
      <c r="U50" s="35">
        <v>0</v>
      </c>
      <c r="V50" s="63">
        <v>0</v>
      </c>
      <c r="W50" s="38">
        <f t="shared" si="14"/>
        <v>0</v>
      </c>
      <c r="X50" s="38">
        <v>90</v>
      </c>
      <c r="Y50" s="40">
        <f>F50-(M50+S50+W50)</f>
        <v>0.002410000000054424</v>
      </c>
      <c r="Z50" s="40"/>
      <c r="AC50" s="40"/>
      <c r="AD50" s="40"/>
    </row>
    <row r="51" spans="1:30" ht="26.25" customHeight="1">
      <c r="A51" s="41">
        <v>2887</v>
      </c>
      <c r="B51" s="31" t="s">
        <v>117</v>
      </c>
      <c r="C51" s="71"/>
      <c r="D51" s="60"/>
      <c r="E51" s="35"/>
      <c r="F51" s="35">
        <v>2423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158.93542000000008</v>
      </c>
      <c r="M51" s="35">
        <f t="shared" si="3"/>
        <v>158.93542000000008</v>
      </c>
      <c r="N51" s="36">
        <v>1964.0600000000002</v>
      </c>
      <c r="O51" s="36">
        <v>249.36481999999998</v>
      </c>
      <c r="P51" s="36">
        <f t="shared" si="12"/>
        <v>12.696395222141888</v>
      </c>
      <c r="Q51" s="35"/>
      <c r="R51" s="35"/>
      <c r="S51" s="35">
        <v>1964.0600000000002</v>
      </c>
      <c r="T51" s="35">
        <v>300</v>
      </c>
      <c r="U51" s="35">
        <v>0</v>
      </c>
      <c r="V51" s="35">
        <v>0</v>
      </c>
      <c r="W51" s="38">
        <f t="shared" si="14"/>
        <v>300</v>
      </c>
      <c r="X51" s="38">
        <v>90</v>
      </c>
      <c r="Y51" s="40">
        <f t="shared" si="5"/>
        <v>0.004579999999805295</v>
      </c>
      <c r="Z51" s="40"/>
      <c r="AC51" s="40"/>
      <c r="AD51" s="40"/>
    </row>
    <row r="52" spans="1:30" ht="13.5" customHeight="1">
      <c r="A52" s="41">
        <v>3996</v>
      </c>
      <c r="B52" s="31" t="s">
        <v>167</v>
      </c>
      <c r="C52" s="71"/>
      <c r="D52" s="60"/>
      <c r="E52" s="35"/>
      <c r="F52" s="35">
        <v>3000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f t="shared" si="3"/>
        <v>0</v>
      </c>
      <c r="N52" s="36">
        <v>3000</v>
      </c>
      <c r="O52" s="36">
        <v>0</v>
      </c>
      <c r="P52" s="36">
        <f t="shared" si="12"/>
        <v>0</v>
      </c>
      <c r="Q52" s="35"/>
      <c r="R52" s="35"/>
      <c r="S52" s="35">
        <v>3000</v>
      </c>
      <c r="T52" s="35">
        <v>0</v>
      </c>
      <c r="U52" s="35">
        <v>0</v>
      </c>
      <c r="V52" s="63">
        <v>0</v>
      </c>
      <c r="W52" s="38">
        <f t="shared" si="14"/>
        <v>0</v>
      </c>
      <c r="X52" s="44" t="s">
        <v>16</v>
      </c>
      <c r="Y52" s="40">
        <f t="shared" si="5"/>
        <v>0</v>
      </c>
      <c r="Z52" s="40"/>
      <c r="AC52" s="40"/>
      <c r="AD52" s="40"/>
    </row>
    <row r="53" spans="1:30" ht="15" customHeight="1">
      <c r="A53" s="41" t="s">
        <v>118</v>
      </c>
      <c r="B53" s="43" t="s">
        <v>37</v>
      </c>
      <c r="C53" s="60"/>
      <c r="D53" s="60"/>
      <c r="E53" s="35">
        <f>M53+S53+W53</f>
        <v>260672.477</v>
      </c>
      <c r="F53" s="35">
        <f>M53+S53+W53</f>
        <v>260672.477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757.307</v>
      </c>
      <c r="M53" s="35">
        <f t="shared" si="3"/>
        <v>757.307</v>
      </c>
      <c r="N53" s="36">
        <v>30084.63</v>
      </c>
      <c r="O53" s="36">
        <v>0</v>
      </c>
      <c r="P53" s="36">
        <f t="shared" si="12"/>
        <v>0</v>
      </c>
      <c r="Q53" s="35">
        <v>-74.62</v>
      </c>
      <c r="R53" s="35">
        <f>N53+Q53</f>
        <v>30010.010000000002</v>
      </c>
      <c r="S53" s="35">
        <v>36415.17</v>
      </c>
      <c r="T53" s="35">
        <v>40000</v>
      </c>
      <c r="U53" s="63">
        <v>103500</v>
      </c>
      <c r="V53" s="63">
        <v>80000</v>
      </c>
      <c r="W53" s="38">
        <f t="shared" si="14"/>
        <v>223500</v>
      </c>
      <c r="X53" s="44" t="s">
        <v>16</v>
      </c>
      <c r="Y53" s="40">
        <f>F53-(M53+S53+W53)</f>
        <v>0</v>
      </c>
      <c r="Z53" s="40"/>
      <c r="AC53" s="40"/>
      <c r="AD53" s="40"/>
    </row>
    <row r="54" spans="1:30" s="51" customFormat="1" ht="19.5" customHeight="1">
      <c r="A54" s="45"/>
      <c r="B54" s="64" t="s">
        <v>38</v>
      </c>
      <c r="C54" s="65"/>
      <c r="D54" s="66"/>
      <c r="E54" s="67">
        <f>SUM(E58:E86)</f>
        <v>569107.55147</v>
      </c>
      <c r="F54" s="67">
        <f aca="true" t="shared" si="15" ref="F54:O54">SUM(F55:F86)</f>
        <v>815883.0909999998</v>
      </c>
      <c r="G54" s="67">
        <f t="shared" si="15"/>
        <v>0</v>
      </c>
      <c r="H54" s="67">
        <f t="shared" si="15"/>
        <v>523.52</v>
      </c>
      <c r="I54" s="67">
        <f t="shared" si="15"/>
        <v>5760.790000000001</v>
      </c>
      <c r="J54" s="67">
        <f t="shared" si="15"/>
        <v>5207.16</v>
      </c>
      <c r="K54" s="67">
        <f t="shared" si="15"/>
        <v>44963.96025</v>
      </c>
      <c r="L54" s="67">
        <f t="shared" si="15"/>
        <v>146481.60005</v>
      </c>
      <c r="M54" s="67">
        <f t="shared" si="15"/>
        <v>202937.0303</v>
      </c>
      <c r="N54" s="67">
        <f t="shared" si="15"/>
        <v>338037.4199999999</v>
      </c>
      <c r="O54" s="67">
        <f t="shared" si="15"/>
        <v>20439.843230000002</v>
      </c>
      <c r="P54" s="67">
        <f t="shared" si="12"/>
        <v>6.046621474628462</v>
      </c>
      <c r="Q54" s="67">
        <f>SUM(Q58:Q86)</f>
        <v>-153052.11</v>
      </c>
      <c r="R54" s="67">
        <f>SUM(R58:R86)</f>
        <v>71949.38</v>
      </c>
      <c r="S54" s="67">
        <f>SUM(S55:S86)</f>
        <v>346812.94</v>
      </c>
      <c r="T54" s="67">
        <f>SUM(T55:T86)</f>
        <v>266132.75</v>
      </c>
      <c r="U54" s="67">
        <f>SUM(U55:U86)</f>
        <v>0</v>
      </c>
      <c r="V54" s="67">
        <f>SUM(V55:V86)</f>
        <v>0</v>
      </c>
      <c r="W54" s="67">
        <f>SUM(W55:W86)</f>
        <v>266132.75</v>
      </c>
      <c r="X54" s="50" t="s">
        <v>16</v>
      </c>
      <c r="Y54" s="29"/>
      <c r="Z54" s="29"/>
      <c r="AC54" s="52"/>
      <c r="AD54" s="52"/>
    </row>
    <row r="55" spans="1:30" s="51" customFormat="1" ht="15.75" customHeight="1">
      <c r="A55" s="41">
        <v>2564</v>
      </c>
      <c r="B55" s="31" t="s">
        <v>147</v>
      </c>
      <c r="C55" s="71"/>
      <c r="D55" s="60"/>
      <c r="E55" s="35"/>
      <c r="F55" s="35">
        <v>10230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194.98000000000002</v>
      </c>
      <c r="M55" s="35">
        <f t="shared" si="3"/>
        <v>194.98000000000002</v>
      </c>
      <c r="N55" s="36">
        <v>4035.02</v>
      </c>
      <c r="O55" s="36">
        <v>136.506</v>
      </c>
      <c r="P55" s="36">
        <f aca="true" t="shared" si="16" ref="P55:P84">O55/N55*100</f>
        <v>3.3830315587035504</v>
      </c>
      <c r="Q55" s="35"/>
      <c r="R55" s="35"/>
      <c r="S55" s="35">
        <v>4035.02</v>
      </c>
      <c r="T55" s="35">
        <v>6000</v>
      </c>
      <c r="U55" s="35">
        <v>0</v>
      </c>
      <c r="V55" s="35">
        <v>0</v>
      </c>
      <c r="W55" s="38">
        <f>SUM(T55:V55)</f>
        <v>6000</v>
      </c>
      <c r="X55" s="38">
        <v>85</v>
      </c>
      <c r="Y55" s="40">
        <f t="shared" si="5"/>
        <v>0</v>
      </c>
      <c r="Z55" s="72"/>
      <c r="AC55" s="52"/>
      <c r="AD55" s="52"/>
    </row>
    <row r="56" spans="1:30" s="51" customFormat="1" ht="15.75" customHeight="1">
      <c r="A56" s="41">
        <v>2565</v>
      </c>
      <c r="B56" s="43" t="s">
        <v>148</v>
      </c>
      <c r="C56" s="43"/>
      <c r="D56" s="43"/>
      <c r="E56" s="73"/>
      <c r="F56" s="35">
        <v>25850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11.424000000000001</v>
      </c>
      <c r="M56" s="35">
        <f t="shared" si="3"/>
        <v>11.424000000000001</v>
      </c>
      <c r="N56" s="36">
        <v>8838.57</v>
      </c>
      <c r="O56" s="36">
        <v>0</v>
      </c>
      <c r="P56" s="36">
        <f t="shared" si="16"/>
        <v>0</v>
      </c>
      <c r="Q56" s="43"/>
      <c r="R56" s="43"/>
      <c r="S56" s="35">
        <v>8838.57</v>
      </c>
      <c r="T56" s="35">
        <v>17000</v>
      </c>
      <c r="U56" s="35">
        <v>0</v>
      </c>
      <c r="V56" s="35">
        <v>0</v>
      </c>
      <c r="W56" s="38">
        <f>SUM(T56:V56)</f>
        <v>17000</v>
      </c>
      <c r="X56" s="38">
        <v>85</v>
      </c>
      <c r="Y56" s="40">
        <f t="shared" si="5"/>
        <v>0.006000000001222361</v>
      </c>
      <c r="Z56" s="72"/>
      <c r="AC56" s="52"/>
      <c r="AD56" s="52"/>
    </row>
    <row r="57" spans="1:30" s="51" customFormat="1" ht="17.25" customHeight="1">
      <c r="A57" s="41">
        <v>2569</v>
      </c>
      <c r="B57" s="43" t="s">
        <v>185</v>
      </c>
      <c r="C57" s="130"/>
      <c r="D57" s="130"/>
      <c r="E57" s="131"/>
      <c r="F57" s="35">
        <v>22568.77</v>
      </c>
      <c r="G57" s="35">
        <v>0</v>
      </c>
      <c r="H57" s="35">
        <v>523.52</v>
      </c>
      <c r="I57" s="35">
        <v>4912.150000000001</v>
      </c>
      <c r="J57" s="35">
        <v>641.41</v>
      </c>
      <c r="K57" s="35">
        <v>13148.39</v>
      </c>
      <c r="L57" s="35">
        <v>3269.0199999999995</v>
      </c>
      <c r="M57" s="35">
        <f t="shared" si="3"/>
        <v>22494.49</v>
      </c>
      <c r="N57" s="36">
        <v>74.28</v>
      </c>
      <c r="O57" s="36">
        <v>0</v>
      </c>
      <c r="P57" s="36">
        <f t="shared" si="16"/>
        <v>0</v>
      </c>
      <c r="Q57" s="130"/>
      <c r="R57" s="130"/>
      <c r="S57" s="35">
        <v>74.28</v>
      </c>
      <c r="T57" s="35">
        <v>0</v>
      </c>
      <c r="U57" s="35">
        <v>0</v>
      </c>
      <c r="V57" s="35">
        <v>0</v>
      </c>
      <c r="W57" s="38">
        <f>SUM(T57:V57)</f>
        <v>0</v>
      </c>
      <c r="X57" s="38">
        <v>100</v>
      </c>
      <c r="Y57" s="40">
        <f t="shared" si="5"/>
        <v>0</v>
      </c>
      <c r="Z57" s="72"/>
      <c r="AC57" s="52"/>
      <c r="AD57" s="52"/>
    </row>
    <row r="58" spans="1:30" ht="26.25" customHeight="1">
      <c r="A58" s="41">
        <v>2731</v>
      </c>
      <c r="B58" s="75" t="s">
        <v>39</v>
      </c>
      <c r="C58" s="71"/>
      <c r="D58" s="60"/>
      <c r="E58" s="35">
        <f aca="true" t="shared" si="17" ref="E58:E63">M58+S58+W58</f>
        <v>26907.152529999992</v>
      </c>
      <c r="F58" s="35">
        <v>26907.17</v>
      </c>
      <c r="G58" s="35">
        <v>0</v>
      </c>
      <c r="H58" s="35">
        <v>0</v>
      </c>
      <c r="I58" s="35">
        <v>848.64</v>
      </c>
      <c r="J58" s="35">
        <v>225.58</v>
      </c>
      <c r="K58" s="35">
        <v>97.62</v>
      </c>
      <c r="L58" s="35">
        <v>19615.61252999999</v>
      </c>
      <c r="M58" s="35">
        <f t="shared" si="3"/>
        <v>20787.45252999999</v>
      </c>
      <c r="N58" s="36">
        <v>6125.16</v>
      </c>
      <c r="O58" s="36">
        <v>3046.29722</v>
      </c>
      <c r="P58" s="36">
        <f t="shared" si="16"/>
        <v>49.73416563812211</v>
      </c>
      <c r="Q58" s="35">
        <v>-7773.76</v>
      </c>
      <c r="R58" s="35">
        <f aca="true" t="shared" si="18" ref="R58:R63">N58+Q58</f>
        <v>-1648.6000000000004</v>
      </c>
      <c r="S58" s="35">
        <f>6119.7</f>
        <v>6119.7</v>
      </c>
      <c r="T58" s="35">
        <v>0</v>
      </c>
      <c r="U58" s="35">
        <v>0</v>
      </c>
      <c r="V58" s="35">
        <v>0</v>
      </c>
      <c r="W58" s="38">
        <f>SUM(T58:V58)</f>
        <v>0</v>
      </c>
      <c r="X58" s="38">
        <v>85</v>
      </c>
      <c r="Y58" s="40">
        <f t="shared" si="5"/>
        <v>0.017470000006142072</v>
      </c>
      <c r="Z58" s="72"/>
      <c r="AC58" s="40"/>
      <c r="AD58" s="40"/>
    </row>
    <row r="59" spans="1:30" ht="26.25" customHeight="1">
      <c r="A59" s="41">
        <v>2735</v>
      </c>
      <c r="B59" s="75" t="s">
        <v>40</v>
      </c>
      <c r="C59" s="71"/>
      <c r="D59" s="60"/>
      <c r="E59" s="35">
        <f t="shared" si="17"/>
        <v>33690.258350000004</v>
      </c>
      <c r="F59" s="35">
        <v>33690.25</v>
      </c>
      <c r="G59" s="35">
        <v>0</v>
      </c>
      <c r="H59" s="35">
        <v>0</v>
      </c>
      <c r="I59" s="35">
        <v>0</v>
      </c>
      <c r="J59" s="35">
        <v>0</v>
      </c>
      <c r="K59" s="35">
        <v>132.61</v>
      </c>
      <c r="L59" s="35">
        <v>1267.3883500000002</v>
      </c>
      <c r="M59" s="35">
        <f t="shared" si="3"/>
        <v>1399.9983500000003</v>
      </c>
      <c r="N59" s="36">
        <v>29473.26</v>
      </c>
      <c r="O59" s="36">
        <v>1485.8828399999998</v>
      </c>
      <c r="P59" s="36">
        <f t="shared" si="16"/>
        <v>5.041460768167484</v>
      </c>
      <c r="Q59" s="35">
        <v>0</v>
      </c>
      <c r="R59" s="35">
        <f t="shared" si="18"/>
        <v>29473.26</v>
      </c>
      <c r="S59" s="35">
        <v>29473.26</v>
      </c>
      <c r="T59" s="35">
        <v>2817</v>
      </c>
      <c r="U59" s="35">
        <v>0</v>
      </c>
      <c r="V59" s="35">
        <v>0</v>
      </c>
      <c r="W59" s="38">
        <f aca="true" t="shared" si="19" ref="W59:W74">SUM(T59:V59)</f>
        <v>2817</v>
      </c>
      <c r="X59" s="39">
        <v>85</v>
      </c>
      <c r="Y59" s="40">
        <f t="shared" si="5"/>
        <v>-0.008350000003702007</v>
      </c>
      <c r="Z59" s="72"/>
      <c r="AC59" s="40"/>
      <c r="AD59" s="40"/>
    </row>
    <row r="60" spans="1:30" ht="26.25" customHeight="1">
      <c r="A60" s="41">
        <v>2736</v>
      </c>
      <c r="B60" s="75" t="s">
        <v>41</v>
      </c>
      <c r="C60" s="71"/>
      <c r="D60" s="60"/>
      <c r="E60" s="35">
        <f t="shared" si="17"/>
        <v>22816.86825</v>
      </c>
      <c r="F60" s="35">
        <v>22816.88</v>
      </c>
      <c r="G60" s="35">
        <v>0</v>
      </c>
      <c r="H60" s="35">
        <v>0</v>
      </c>
      <c r="I60" s="35">
        <v>0</v>
      </c>
      <c r="J60" s="35">
        <v>0</v>
      </c>
      <c r="K60" s="35">
        <v>143.26600000000002</v>
      </c>
      <c r="L60" s="35">
        <v>2139.8522500000004</v>
      </c>
      <c r="M60" s="35">
        <f t="shared" si="3"/>
        <v>2283.1182500000004</v>
      </c>
      <c r="N60" s="36">
        <v>23325.180000000004</v>
      </c>
      <c r="O60" s="36">
        <v>3624.7768</v>
      </c>
      <c r="P60" s="36">
        <f t="shared" si="16"/>
        <v>15.54018789994332</v>
      </c>
      <c r="Q60" s="35">
        <v>0</v>
      </c>
      <c r="R60" s="35">
        <f t="shared" si="18"/>
        <v>23325.180000000004</v>
      </c>
      <c r="S60" s="35">
        <v>20533.75</v>
      </c>
      <c r="T60" s="35">
        <v>0</v>
      </c>
      <c r="U60" s="35">
        <v>0</v>
      </c>
      <c r="V60" s="35">
        <v>0</v>
      </c>
      <c r="W60" s="38">
        <f t="shared" si="19"/>
        <v>0</v>
      </c>
      <c r="X60" s="39">
        <v>85</v>
      </c>
      <c r="Y60" s="40">
        <f t="shared" si="5"/>
        <v>0.011750000001484295</v>
      </c>
      <c r="Z60" s="72"/>
      <c r="AC60" s="40"/>
      <c r="AD60" s="40"/>
    </row>
    <row r="61" spans="1:30" ht="26.25" customHeight="1">
      <c r="A61" s="41">
        <v>2737</v>
      </c>
      <c r="B61" s="75" t="s">
        <v>42</v>
      </c>
      <c r="C61" s="71"/>
      <c r="D61" s="60"/>
      <c r="E61" s="35">
        <f t="shared" si="17"/>
        <v>15929.16729</v>
      </c>
      <c r="F61" s="35">
        <v>15929.15</v>
      </c>
      <c r="G61" s="35">
        <v>0</v>
      </c>
      <c r="H61" s="35">
        <v>0</v>
      </c>
      <c r="I61" s="35">
        <v>0</v>
      </c>
      <c r="J61" s="35">
        <v>0</v>
      </c>
      <c r="K61" s="35">
        <v>153.86</v>
      </c>
      <c r="L61" s="35">
        <v>2927.50729</v>
      </c>
      <c r="M61" s="35">
        <f t="shared" si="3"/>
        <v>3081.36729</v>
      </c>
      <c r="N61" s="36">
        <v>12847.8</v>
      </c>
      <c r="O61" s="36">
        <v>1464.0862399999999</v>
      </c>
      <c r="P61" s="36">
        <f t="shared" si="16"/>
        <v>11.395618238141939</v>
      </c>
      <c r="Q61" s="35">
        <v>0</v>
      </c>
      <c r="R61" s="35">
        <f t="shared" si="18"/>
        <v>12847.8</v>
      </c>
      <c r="S61" s="35">
        <v>12847.8</v>
      </c>
      <c r="T61" s="35">
        <v>0</v>
      </c>
      <c r="U61" s="35">
        <v>0</v>
      </c>
      <c r="V61" s="35">
        <v>0</v>
      </c>
      <c r="W61" s="38">
        <f t="shared" si="19"/>
        <v>0</v>
      </c>
      <c r="X61" s="38">
        <v>85</v>
      </c>
      <c r="Y61" s="40">
        <f t="shared" si="5"/>
        <v>-0.01728999999977532</v>
      </c>
      <c r="Z61" s="72"/>
      <c r="AC61" s="40"/>
      <c r="AD61" s="40"/>
    </row>
    <row r="62" spans="1:30" ht="26.25" customHeight="1">
      <c r="A62" s="41">
        <v>2738</v>
      </c>
      <c r="B62" s="75" t="s">
        <v>43</v>
      </c>
      <c r="C62" s="71"/>
      <c r="D62" s="60"/>
      <c r="E62" s="35">
        <f t="shared" si="17"/>
        <v>11204.390120000002</v>
      </c>
      <c r="F62" s="35">
        <v>11204.39</v>
      </c>
      <c r="G62" s="35">
        <v>0</v>
      </c>
      <c r="H62" s="35">
        <v>0</v>
      </c>
      <c r="I62" s="35">
        <v>0</v>
      </c>
      <c r="J62" s="35">
        <v>0</v>
      </c>
      <c r="K62" s="35">
        <v>138.88</v>
      </c>
      <c r="L62" s="35">
        <v>5821.660120000001</v>
      </c>
      <c r="M62" s="35">
        <f t="shared" si="3"/>
        <v>5960.5401200000015</v>
      </c>
      <c r="N62" s="36">
        <v>5248.85</v>
      </c>
      <c r="O62" s="36">
        <v>1860.8105400000002</v>
      </c>
      <c r="P62" s="36">
        <f t="shared" si="16"/>
        <v>35.451775912819</v>
      </c>
      <c r="Q62" s="35">
        <v>0</v>
      </c>
      <c r="R62" s="35">
        <f t="shared" si="18"/>
        <v>5248.85</v>
      </c>
      <c r="S62" s="35">
        <v>5243.85</v>
      </c>
      <c r="T62" s="35">
        <v>0</v>
      </c>
      <c r="U62" s="35">
        <v>0</v>
      </c>
      <c r="V62" s="35">
        <v>0</v>
      </c>
      <c r="W62" s="38">
        <f t="shared" si="19"/>
        <v>0</v>
      </c>
      <c r="X62" s="39">
        <v>85</v>
      </c>
      <c r="Y62" s="40">
        <f t="shared" si="5"/>
        <v>-0.00012000000242551323</v>
      </c>
      <c r="Z62" s="72"/>
      <c r="AC62" s="40"/>
      <c r="AD62" s="40"/>
    </row>
    <row r="63" spans="1:30" ht="26.25" customHeight="1">
      <c r="A63" s="41">
        <v>2739</v>
      </c>
      <c r="B63" s="75" t="s">
        <v>44</v>
      </c>
      <c r="C63" s="71"/>
      <c r="D63" s="60"/>
      <c r="E63" s="35">
        <f t="shared" si="17"/>
        <v>7282.644109999999</v>
      </c>
      <c r="F63" s="35">
        <v>7282.65</v>
      </c>
      <c r="G63" s="35">
        <v>0</v>
      </c>
      <c r="H63" s="35">
        <v>0</v>
      </c>
      <c r="I63" s="35">
        <v>0</v>
      </c>
      <c r="J63" s="35">
        <v>0</v>
      </c>
      <c r="K63" s="35">
        <v>131.318</v>
      </c>
      <c r="L63" s="35">
        <v>1808.2861099999998</v>
      </c>
      <c r="M63" s="35">
        <f t="shared" si="3"/>
        <v>1939.6041099999998</v>
      </c>
      <c r="N63" s="36">
        <v>5343.04</v>
      </c>
      <c r="O63" s="36">
        <v>668.8467099999999</v>
      </c>
      <c r="P63" s="36">
        <f t="shared" si="16"/>
        <v>12.518092883452114</v>
      </c>
      <c r="Q63" s="35">
        <v>0</v>
      </c>
      <c r="R63" s="35">
        <f t="shared" si="18"/>
        <v>5343.04</v>
      </c>
      <c r="S63" s="35">
        <v>5343.04</v>
      </c>
      <c r="T63" s="35">
        <v>0</v>
      </c>
      <c r="U63" s="35">
        <v>0</v>
      </c>
      <c r="V63" s="35">
        <v>0</v>
      </c>
      <c r="W63" s="38">
        <f t="shared" si="19"/>
        <v>0</v>
      </c>
      <c r="X63" s="38">
        <v>85</v>
      </c>
      <c r="Y63" s="40">
        <f t="shared" si="5"/>
        <v>0.005890000000363216</v>
      </c>
      <c r="Z63" s="72"/>
      <c r="AC63" s="40"/>
      <c r="AD63" s="40"/>
    </row>
    <row r="64" spans="1:30" ht="24" customHeight="1">
      <c r="A64" s="41">
        <v>2740</v>
      </c>
      <c r="B64" s="43" t="s">
        <v>120</v>
      </c>
      <c r="C64" s="71"/>
      <c r="D64" s="60"/>
      <c r="E64" s="35"/>
      <c r="F64" s="35">
        <v>17000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150.442</v>
      </c>
      <c r="M64" s="35">
        <f t="shared" si="3"/>
        <v>150.442</v>
      </c>
      <c r="N64" s="36">
        <v>9349.55</v>
      </c>
      <c r="O64" s="36">
        <v>0</v>
      </c>
      <c r="P64" s="36">
        <f t="shared" si="16"/>
        <v>0</v>
      </c>
      <c r="Q64" s="35"/>
      <c r="R64" s="35"/>
      <c r="S64" s="35">
        <v>9349.55</v>
      </c>
      <c r="T64" s="35">
        <v>7500</v>
      </c>
      <c r="U64" s="35">
        <v>0</v>
      </c>
      <c r="V64" s="35">
        <v>0</v>
      </c>
      <c r="W64" s="38">
        <f t="shared" si="19"/>
        <v>7500</v>
      </c>
      <c r="X64" s="38">
        <v>85</v>
      </c>
      <c r="Y64" s="40">
        <f t="shared" si="5"/>
        <v>0.008000000001629815</v>
      </c>
      <c r="Z64" s="72"/>
      <c r="AC64" s="40"/>
      <c r="AD64" s="40"/>
    </row>
    <row r="65" spans="1:30" ht="15" customHeight="1">
      <c r="A65" s="41">
        <v>2741</v>
      </c>
      <c r="B65" s="43" t="s">
        <v>121</v>
      </c>
      <c r="C65" s="71"/>
      <c r="D65" s="60"/>
      <c r="E65" s="35"/>
      <c r="F65" s="35">
        <v>30700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142.03000000000003</v>
      </c>
      <c r="M65" s="35">
        <f t="shared" si="3"/>
        <v>142.03000000000003</v>
      </c>
      <c r="N65" s="36">
        <v>12957.97</v>
      </c>
      <c r="O65" s="36">
        <v>0</v>
      </c>
      <c r="P65" s="36">
        <f t="shared" si="16"/>
        <v>0</v>
      </c>
      <c r="Q65" s="35"/>
      <c r="R65" s="35"/>
      <c r="S65" s="35">
        <v>12957.97</v>
      </c>
      <c r="T65" s="35">
        <v>17600</v>
      </c>
      <c r="U65" s="35">
        <v>0</v>
      </c>
      <c r="V65" s="35">
        <v>0</v>
      </c>
      <c r="W65" s="38">
        <f t="shared" si="19"/>
        <v>17600</v>
      </c>
      <c r="X65" s="38">
        <v>85</v>
      </c>
      <c r="Y65" s="40">
        <f t="shared" si="5"/>
        <v>0</v>
      </c>
      <c r="Z65" s="72"/>
      <c r="AC65" s="40"/>
      <c r="AD65" s="40"/>
    </row>
    <row r="66" spans="1:30" ht="24.75" customHeight="1">
      <c r="A66" s="41">
        <v>2742</v>
      </c>
      <c r="B66" s="75" t="s">
        <v>158</v>
      </c>
      <c r="C66" s="71"/>
      <c r="D66" s="60"/>
      <c r="E66" s="35"/>
      <c r="F66" s="35">
        <v>9969.82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385.00299999999993</v>
      </c>
      <c r="M66" s="35">
        <f t="shared" si="3"/>
        <v>385.00299999999993</v>
      </c>
      <c r="N66" s="36">
        <v>5623.82</v>
      </c>
      <c r="O66" s="36">
        <v>0</v>
      </c>
      <c r="P66" s="36">
        <f t="shared" si="16"/>
        <v>0</v>
      </c>
      <c r="Q66" s="35"/>
      <c r="R66" s="35"/>
      <c r="S66" s="35">
        <v>5623.82</v>
      </c>
      <c r="T66" s="35">
        <v>3961</v>
      </c>
      <c r="U66" s="35">
        <v>0</v>
      </c>
      <c r="V66" s="35">
        <v>0</v>
      </c>
      <c r="W66" s="38">
        <f t="shared" si="19"/>
        <v>3961</v>
      </c>
      <c r="X66" s="38">
        <v>85</v>
      </c>
      <c r="Y66" s="40">
        <f t="shared" si="5"/>
        <v>-0.0030000000006111804</v>
      </c>
      <c r="Z66" s="72"/>
      <c r="AC66" s="40"/>
      <c r="AD66" s="40"/>
    </row>
    <row r="67" spans="1:30" ht="15" customHeight="1">
      <c r="A67" s="41">
        <v>2743</v>
      </c>
      <c r="B67" s="43" t="s">
        <v>149</v>
      </c>
      <c r="C67" s="71"/>
      <c r="D67" s="60"/>
      <c r="E67" s="35"/>
      <c r="F67" s="35">
        <v>20000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146.834</v>
      </c>
      <c r="M67" s="35">
        <f t="shared" si="3"/>
        <v>146.834</v>
      </c>
      <c r="N67" s="36">
        <v>3217.16</v>
      </c>
      <c r="O67" s="36">
        <v>700</v>
      </c>
      <c r="P67" s="36">
        <f t="shared" si="16"/>
        <v>21.7583210036181</v>
      </c>
      <c r="Q67" s="35"/>
      <c r="R67" s="35"/>
      <c r="S67" s="35">
        <v>3217.16</v>
      </c>
      <c r="T67" s="35">
        <v>16636</v>
      </c>
      <c r="U67" s="35">
        <v>0</v>
      </c>
      <c r="V67" s="35">
        <v>0</v>
      </c>
      <c r="W67" s="38">
        <f t="shared" si="19"/>
        <v>16636</v>
      </c>
      <c r="X67" s="38">
        <v>85</v>
      </c>
      <c r="Y67" s="40">
        <f t="shared" si="5"/>
        <v>0.006000000001222361</v>
      </c>
      <c r="Z67" s="72"/>
      <c r="AC67" s="40"/>
      <c r="AD67" s="40"/>
    </row>
    <row r="68" spans="1:30" ht="24.75" customHeight="1">
      <c r="A68" s="41">
        <v>2751</v>
      </c>
      <c r="B68" s="75" t="s">
        <v>168</v>
      </c>
      <c r="C68" s="71"/>
      <c r="D68" s="60"/>
      <c r="E68" s="35"/>
      <c r="F68" s="35">
        <v>2200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f t="shared" si="3"/>
        <v>0</v>
      </c>
      <c r="N68" s="36">
        <v>4095.5</v>
      </c>
      <c r="O68" s="36">
        <v>0</v>
      </c>
      <c r="P68" s="36">
        <f t="shared" si="16"/>
        <v>0</v>
      </c>
      <c r="Q68" s="35"/>
      <c r="R68" s="35"/>
      <c r="S68" s="35">
        <v>2200</v>
      </c>
      <c r="T68" s="35">
        <v>0</v>
      </c>
      <c r="U68" s="35">
        <v>0</v>
      </c>
      <c r="V68" s="35">
        <v>0</v>
      </c>
      <c r="W68" s="38">
        <f t="shared" si="19"/>
        <v>0</v>
      </c>
      <c r="X68" s="38">
        <v>100</v>
      </c>
      <c r="Y68" s="40">
        <f t="shared" si="5"/>
        <v>0</v>
      </c>
      <c r="Z68" s="72"/>
      <c r="AC68" s="40"/>
      <c r="AD68" s="40"/>
    </row>
    <row r="69" spans="1:30" ht="15" customHeight="1">
      <c r="A69" s="41">
        <v>2752</v>
      </c>
      <c r="B69" s="43" t="s">
        <v>169</v>
      </c>
      <c r="C69" s="71"/>
      <c r="D69" s="60"/>
      <c r="E69" s="35"/>
      <c r="F69" s="35">
        <v>8640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f t="shared" si="3"/>
        <v>0</v>
      </c>
      <c r="N69" s="36">
        <v>3535.28</v>
      </c>
      <c r="O69" s="36">
        <v>0</v>
      </c>
      <c r="P69" s="36">
        <f t="shared" si="16"/>
        <v>0</v>
      </c>
      <c r="Q69" s="35"/>
      <c r="R69" s="35"/>
      <c r="S69" s="35">
        <v>5640</v>
      </c>
      <c r="T69" s="35">
        <v>3000</v>
      </c>
      <c r="U69" s="35">
        <v>0</v>
      </c>
      <c r="V69" s="35">
        <v>0</v>
      </c>
      <c r="W69" s="38">
        <f t="shared" si="19"/>
        <v>3000</v>
      </c>
      <c r="X69" s="38">
        <v>100</v>
      </c>
      <c r="Y69" s="40">
        <f t="shared" si="5"/>
        <v>0</v>
      </c>
      <c r="Z69" s="72"/>
      <c r="AC69" s="40"/>
      <c r="AD69" s="40"/>
    </row>
    <row r="70" spans="1:30" ht="15" customHeight="1">
      <c r="A70" s="41">
        <v>2753</v>
      </c>
      <c r="B70" s="43" t="s">
        <v>170</v>
      </c>
      <c r="C70" s="71"/>
      <c r="D70" s="60"/>
      <c r="E70" s="35"/>
      <c r="F70" s="35">
        <v>12000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f t="shared" si="3"/>
        <v>0</v>
      </c>
      <c r="N70" s="36">
        <v>3332.8</v>
      </c>
      <c r="O70" s="36">
        <v>13.806910000000002</v>
      </c>
      <c r="P70" s="36">
        <f t="shared" si="16"/>
        <v>0.41427358377340384</v>
      </c>
      <c r="Q70" s="35"/>
      <c r="R70" s="35"/>
      <c r="S70" s="35">
        <v>7000</v>
      </c>
      <c r="T70" s="35">
        <v>5000</v>
      </c>
      <c r="U70" s="35">
        <v>0</v>
      </c>
      <c r="V70" s="35">
        <v>0</v>
      </c>
      <c r="W70" s="38">
        <f t="shared" si="19"/>
        <v>5000</v>
      </c>
      <c r="X70" s="38">
        <v>100</v>
      </c>
      <c r="Y70" s="40">
        <f t="shared" si="5"/>
        <v>0</v>
      </c>
      <c r="Z70" s="72"/>
      <c r="AC70" s="40"/>
      <c r="AD70" s="40"/>
    </row>
    <row r="71" spans="1:30" ht="24.75" customHeight="1">
      <c r="A71" s="41">
        <v>2754</v>
      </c>
      <c r="B71" s="75" t="s">
        <v>171</v>
      </c>
      <c r="C71" s="71"/>
      <c r="D71" s="60"/>
      <c r="E71" s="35"/>
      <c r="F71" s="35">
        <v>9600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f t="shared" si="3"/>
        <v>0</v>
      </c>
      <c r="N71" s="36">
        <v>1100</v>
      </c>
      <c r="O71" s="36">
        <v>0</v>
      </c>
      <c r="P71" s="36">
        <f t="shared" si="16"/>
        <v>0</v>
      </c>
      <c r="Q71" s="35"/>
      <c r="R71" s="35"/>
      <c r="S71" s="35">
        <v>6600</v>
      </c>
      <c r="T71" s="35">
        <v>3000</v>
      </c>
      <c r="U71" s="35">
        <v>0</v>
      </c>
      <c r="V71" s="35">
        <v>0</v>
      </c>
      <c r="W71" s="38">
        <f t="shared" si="19"/>
        <v>3000</v>
      </c>
      <c r="X71" s="38">
        <v>100</v>
      </c>
      <c r="Y71" s="40">
        <f t="shared" si="5"/>
        <v>0</v>
      </c>
      <c r="Z71" s="72"/>
      <c r="AC71" s="40"/>
      <c r="AD71" s="40"/>
    </row>
    <row r="72" spans="1:30" ht="15" customHeight="1">
      <c r="A72" s="41">
        <v>2758</v>
      </c>
      <c r="B72" s="43" t="s">
        <v>122</v>
      </c>
      <c r="C72" s="71"/>
      <c r="D72" s="60"/>
      <c r="E72" s="35"/>
      <c r="F72" s="35">
        <v>5148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f t="shared" si="3"/>
        <v>0</v>
      </c>
      <c r="N72" s="36">
        <v>2040.16</v>
      </c>
      <c r="O72" s="36">
        <v>0</v>
      </c>
      <c r="P72" s="36">
        <f t="shared" si="16"/>
        <v>0</v>
      </c>
      <c r="Q72" s="35"/>
      <c r="R72" s="35"/>
      <c r="S72" s="35">
        <v>3948</v>
      </c>
      <c r="T72" s="35">
        <v>1200</v>
      </c>
      <c r="U72" s="35">
        <v>0</v>
      </c>
      <c r="V72" s="35">
        <v>0</v>
      </c>
      <c r="W72" s="38">
        <f t="shared" si="19"/>
        <v>1200</v>
      </c>
      <c r="X72" s="38">
        <v>100</v>
      </c>
      <c r="Y72" s="40">
        <f t="shared" si="5"/>
        <v>0</v>
      </c>
      <c r="Z72" s="72"/>
      <c r="AC72" s="40"/>
      <c r="AD72" s="40"/>
    </row>
    <row r="73" spans="1:30" ht="38.25" customHeight="1">
      <c r="A73" s="41">
        <v>2759</v>
      </c>
      <c r="B73" s="75" t="s">
        <v>123</v>
      </c>
      <c r="C73" s="71"/>
      <c r="D73" s="60"/>
      <c r="E73" s="35"/>
      <c r="F73" s="35">
        <v>8426.43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165.6902</v>
      </c>
      <c r="M73" s="35">
        <f t="shared" si="3"/>
        <v>165.6902</v>
      </c>
      <c r="N73" s="36">
        <v>5260.74</v>
      </c>
      <c r="O73" s="36">
        <v>249.83359999999996</v>
      </c>
      <c r="P73" s="36">
        <f t="shared" si="16"/>
        <v>4.749020099833863</v>
      </c>
      <c r="Q73" s="35"/>
      <c r="R73" s="35"/>
      <c r="S73" s="35">
        <v>5260.739999999999</v>
      </c>
      <c r="T73" s="35">
        <v>3000</v>
      </c>
      <c r="U73" s="35">
        <v>0</v>
      </c>
      <c r="V73" s="35">
        <v>0</v>
      </c>
      <c r="W73" s="38">
        <f t="shared" si="19"/>
        <v>3000</v>
      </c>
      <c r="X73" s="38">
        <v>100</v>
      </c>
      <c r="Y73" s="40">
        <f t="shared" si="5"/>
        <v>-0.00019999999858555384</v>
      </c>
      <c r="Z73" s="72"/>
      <c r="AC73" s="40"/>
      <c r="AD73" s="40"/>
    </row>
    <row r="74" spans="1:30" ht="40.5" customHeight="1">
      <c r="A74" s="41">
        <v>2760</v>
      </c>
      <c r="B74" s="75" t="s">
        <v>124</v>
      </c>
      <c r="C74" s="71"/>
      <c r="D74" s="60"/>
      <c r="E74" s="35"/>
      <c r="F74" s="35">
        <v>33394.73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4187.2769</v>
      </c>
      <c r="M74" s="35">
        <f t="shared" si="3"/>
        <v>4187.2769</v>
      </c>
      <c r="N74" s="36">
        <v>15588.880000000001</v>
      </c>
      <c r="O74" s="36">
        <v>4283.8531299999995</v>
      </c>
      <c r="P74" s="36">
        <f t="shared" si="16"/>
        <v>27.480185427047992</v>
      </c>
      <c r="Q74" s="35"/>
      <c r="R74" s="35"/>
      <c r="S74" s="35">
        <v>15588.880000000001</v>
      </c>
      <c r="T74" s="35">
        <f>8805+4813.57</f>
        <v>13618.57</v>
      </c>
      <c r="U74" s="35">
        <v>0</v>
      </c>
      <c r="V74" s="35">
        <v>0</v>
      </c>
      <c r="W74" s="38">
        <f t="shared" si="19"/>
        <v>13618.57</v>
      </c>
      <c r="X74" s="38">
        <v>100</v>
      </c>
      <c r="Y74" s="40">
        <f t="shared" si="5"/>
        <v>0.0031000000017229468</v>
      </c>
      <c r="Z74" s="72"/>
      <c r="AC74" s="40"/>
      <c r="AD74" s="40"/>
    </row>
    <row r="75" spans="1:30" ht="26.25" customHeight="1">
      <c r="A75" s="53">
        <v>2764</v>
      </c>
      <c r="B75" s="76" t="s">
        <v>45</v>
      </c>
      <c r="C75" s="77"/>
      <c r="D75" s="77"/>
      <c r="E75" s="35">
        <f>M75+S75+W75</f>
        <v>32440.233450000003</v>
      </c>
      <c r="F75" s="35">
        <f>34743.61-2303.38</f>
        <v>32440.23</v>
      </c>
      <c r="G75" s="35">
        <v>0</v>
      </c>
      <c r="H75" s="35">
        <v>0</v>
      </c>
      <c r="I75" s="35">
        <v>0</v>
      </c>
      <c r="J75" s="35">
        <v>0</v>
      </c>
      <c r="K75" s="35">
        <v>20655.564250000003</v>
      </c>
      <c r="L75" s="35">
        <v>11744.6092</v>
      </c>
      <c r="M75" s="35">
        <f t="shared" si="3"/>
        <v>32400.173450000002</v>
      </c>
      <c r="N75" s="36">
        <v>40.06</v>
      </c>
      <c r="O75" s="36">
        <v>28.96069</v>
      </c>
      <c r="P75" s="36">
        <f t="shared" si="16"/>
        <v>72.29328507239141</v>
      </c>
      <c r="Q75" s="35">
        <v>-5387</v>
      </c>
      <c r="R75" s="35">
        <f>N75+Q75</f>
        <v>-5346.94</v>
      </c>
      <c r="S75" s="35">
        <v>40.06</v>
      </c>
      <c r="T75" s="35">
        <v>0</v>
      </c>
      <c r="U75" s="35">
        <v>0</v>
      </c>
      <c r="V75" s="35">
        <v>0</v>
      </c>
      <c r="W75" s="38">
        <f>SUM(T75:V75)</f>
        <v>0</v>
      </c>
      <c r="X75" s="38">
        <v>100</v>
      </c>
      <c r="Y75" s="40">
        <f t="shared" si="5"/>
        <v>-0.0034500000037951395</v>
      </c>
      <c r="Z75" s="72"/>
      <c r="AC75" s="40"/>
      <c r="AD75" s="40"/>
    </row>
    <row r="76" spans="1:30" ht="28.5" customHeight="1">
      <c r="A76" s="53">
        <v>2766</v>
      </c>
      <c r="B76" s="76" t="s">
        <v>46</v>
      </c>
      <c r="C76" s="77"/>
      <c r="D76" s="77"/>
      <c r="E76" s="35">
        <f>M76+S76+W76</f>
        <v>220705.00241000002</v>
      </c>
      <c r="F76" s="35">
        <v>220705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86761.44241000002</v>
      </c>
      <c r="M76" s="35">
        <f aca="true" t="shared" si="20" ref="M76:M129">SUM(G76:L76)</f>
        <v>86761.44241000002</v>
      </c>
      <c r="N76" s="36">
        <v>64925.72</v>
      </c>
      <c r="O76" s="36">
        <v>350.61148000000003</v>
      </c>
      <c r="P76" s="36">
        <f t="shared" si="16"/>
        <v>0.5400193944710971</v>
      </c>
      <c r="Q76" s="35">
        <v>-38000</v>
      </c>
      <c r="R76" s="35">
        <f>N76+Q76</f>
        <v>26925.72</v>
      </c>
      <c r="S76" s="35">
        <v>64925.38</v>
      </c>
      <c r="T76" s="35">
        <f>40067+28951.18</f>
        <v>69018.18</v>
      </c>
      <c r="U76" s="35">
        <v>0</v>
      </c>
      <c r="V76" s="35">
        <v>0</v>
      </c>
      <c r="W76" s="38">
        <f>SUM(T76:V76)</f>
        <v>69018.18</v>
      </c>
      <c r="X76" s="38">
        <v>100</v>
      </c>
      <c r="Y76" s="40">
        <f aca="true" t="shared" si="21" ref="Y76:Y128">F76-(M76+S76+W76)</f>
        <v>-0.002410000015515834</v>
      </c>
      <c r="Z76" s="72"/>
      <c r="AC76" s="40"/>
      <c r="AD76" s="40"/>
    </row>
    <row r="77" spans="1:30" ht="24.75" customHeight="1">
      <c r="A77" s="53">
        <v>2768</v>
      </c>
      <c r="B77" s="76" t="s">
        <v>125</v>
      </c>
      <c r="C77" s="77"/>
      <c r="D77" s="77"/>
      <c r="E77" s="35"/>
      <c r="F77" s="35">
        <v>14800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f t="shared" si="20"/>
        <v>0</v>
      </c>
      <c r="N77" s="36">
        <v>7526.920000000002</v>
      </c>
      <c r="O77" s="36">
        <v>36.26424</v>
      </c>
      <c r="P77" s="36">
        <f t="shared" si="16"/>
        <v>0.4817938811625472</v>
      </c>
      <c r="Q77" s="35"/>
      <c r="R77" s="35"/>
      <c r="S77" s="35">
        <v>8200</v>
      </c>
      <c r="T77" s="35">
        <v>6600</v>
      </c>
      <c r="U77" s="35">
        <v>0</v>
      </c>
      <c r="V77" s="35">
        <v>0</v>
      </c>
      <c r="W77" s="38">
        <f>SUM(T77:V77)</f>
        <v>6600</v>
      </c>
      <c r="X77" s="39">
        <v>100</v>
      </c>
      <c r="Y77" s="40">
        <f t="shared" si="21"/>
        <v>0</v>
      </c>
      <c r="Z77" s="72"/>
      <c r="AC77" s="40"/>
      <c r="AD77" s="40"/>
    </row>
    <row r="78" spans="1:30" ht="24.75" customHeight="1">
      <c r="A78" s="53">
        <v>2776</v>
      </c>
      <c r="B78" s="76" t="s">
        <v>159</v>
      </c>
      <c r="C78" s="77"/>
      <c r="D78" s="77"/>
      <c r="E78" s="35"/>
      <c r="F78" s="35">
        <v>5707.44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58.663729999999994</v>
      </c>
      <c r="M78" s="35">
        <f t="shared" si="20"/>
        <v>58.663729999999994</v>
      </c>
      <c r="N78" s="36">
        <v>5648.780000000001</v>
      </c>
      <c r="O78" s="36">
        <v>109.62787999999998</v>
      </c>
      <c r="P78" s="36">
        <f t="shared" si="16"/>
        <v>1.9407355216524622</v>
      </c>
      <c r="Q78" s="35"/>
      <c r="R78" s="35"/>
      <c r="S78" s="35">
        <v>5648.780000000001</v>
      </c>
      <c r="T78" s="35">
        <v>0</v>
      </c>
      <c r="U78" s="35">
        <v>0</v>
      </c>
      <c r="V78" s="35">
        <v>0</v>
      </c>
      <c r="W78" s="38">
        <f>SUM(T78:V78)</f>
        <v>0</v>
      </c>
      <c r="X78" s="39">
        <v>100</v>
      </c>
      <c r="Y78" s="40">
        <f t="shared" si="21"/>
        <v>-0.003730000001269218</v>
      </c>
      <c r="Z78" s="72"/>
      <c r="AC78" s="40"/>
      <c r="AD78" s="40"/>
    </row>
    <row r="79" spans="1:30" ht="17.25" customHeight="1">
      <c r="A79" s="41">
        <v>2820</v>
      </c>
      <c r="B79" s="31" t="s">
        <v>47</v>
      </c>
      <c r="C79" s="71"/>
      <c r="D79" s="60"/>
      <c r="E79" s="35">
        <f>M79+S79+W79</f>
        <v>30358.931</v>
      </c>
      <c r="F79" s="35">
        <v>30358.94</v>
      </c>
      <c r="G79" s="35">
        <v>0</v>
      </c>
      <c r="H79" s="35">
        <v>0</v>
      </c>
      <c r="I79" s="35">
        <v>0</v>
      </c>
      <c r="J79" s="35">
        <v>4200</v>
      </c>
      <c r="K79" s="35">
        <v>5368.935000000001</v>
      </c>
      <c r="L79" s="35">
        <v>81.07600000000001</v>
      </c>
      <c r="M79" s="35">
        <f t="shared" si="20"/>
        <v>9650.011</v>
      </c>
      <c r="N79" s="36">
        <v>13853.92</v>
      </c>
      <c r="O79" s="36">
        <v>201.926</v>
      </c>
      <c r="P79" s="36">
        <f t="shared" si="16"/>
        <v>1.457536928176285</v>
      </c>
      <c r="Q79" s="35">
        <v>-19391.35</v>
      </c>
      <c r="R79" s="35">
        <f>N79+Q79</f>
        <v>-5537.4299999999985</v>
      </c>
      <c r="S79" s="35">
        <v>13853.92</v>
      </c>
      <c r="T79" s="35">
        <v>6855</v>
      </c>
      <c r="U79" s="35">
        <v>0</v>
      </c>
      <c r="V79" s="35">
        <v>0</v>
      </c>
      <c r="W79" s="38">
        <f aca="true" t="shared" si="22" ref="W79:W86">SUM(T79:V79)</f>
        <v>6855</v>
      </c>
      <c r="X79" s="39">
        <v>100</v>
      </c>
      <c r="Y79" s="40">
        <f t="shared" si="21"/>
        <v>0.008999999998195563</v>
      </c>
      <c r="Z79" s="72"/>
      <c r="AC79" s="40"/>
      <c r="AD79" s="40"/>
    </row>
    <row r="80" spans="1:30" ht="26.25" customHeight="1">
      <c r="A80" s="41">
        <v>2821</v>
      </c>
      <c r="B80" s="31" t="s">
        <v>48</v>
      </c>
      <c r="C80" s="71"/>
      <c r="D80" s="60"/>
      <c r="E80" s="35">
        <f>M80+S80+W80</f>
        <v>71999.59899999999</v>
      </c>
      <c r="F80" s="35">
        <v>71999.93</v>
      </c>
      <c r="G80" s="35">
        <v>0</v>
      </c>
      <c r="H80" s="35">
        <v>0</v>
      </c>
      <c r="I80" s="35">
        <v>0</v>
      </c>
      <c r="J80" s="35">
        <v>0</v>
      </c>
      <c r="K80" s="35">
        <v>130.93400000000003</v>
      </c>
      <c r="L80" s="35">
        <v>1739.485</v>
      </c>
      <c r="M80" s="35">
        <f t="shared" si="20"/>
        <v>1870.4189999999999</v>
      </c>
      <c r="N80" s="36">
        <v>52260.17999999999</v>
      </c>
      <c r="O80" s="36">
        <v>0</v>
      </c>
      <c r="P80" s="36">
        <f t="shared" si="16"/>
        <v>0</v>
      </c>
      <c r="Q80" s="35">
        <v>-44500</v>
      </c>
      <c r="R80" s="35">
        <f>N80+Q80</f>
        <v>7760.179999999993</v>
      </c>
      <c r="S80" s="35">
        <v>52260.17999999999</v>
      </c>
      <c r="T80" s="35">
        <v>17869</v>
      </c>
      <c r="U80" s="35">
        <v>0</v>
      </c>
      <c r="V80" s="35">
        <v>0</v>
      </c>
      <c r="W80" s="38">
        <f t="shared" si="22"/>
        <v>17869</v>
      </c>
      <c r="X80" s="39">
        <v>100</v>
      </c>
      <c r="Y80" s="40">
        <f t="shared" si="21"/>
        <v>0.33100000000558794</v>
      </c>
      <c r="Z80" s="72"/>
      <c r="AC80" s="40"/>
      <c r="AD80" s="40"/>
    </row>
    <row r="81" spans="1:30" ht="15" customHeight="1">
      <c r="A81" s="53">
        <v>2822</v>
      </c>
      <c r="B81" s="76" t="s">
        <v>49</v>
      </c>
      <c r="C81" s="78"/>
      <c r="D81" s="77"/>
      <c r="E81" s="35">
        <f>M81+S81+W81</f>
        <v>4937.183</v>
      </c>
      <c r="F81" s="35">
        <v>4937.18</v>
      </c>
      <c r="G81" s="35">
        <v>0</v>
      </c>
      <c r="H81" s="35">
        <v>0</v>
      </c>
      <c r="I81" s="35">
        <v>0</v>
      </c>
      <c r="J81" s="35">
        <v>0</v>
      </c>
      <c r="K81" s="35">
        <v>4821.183</v>
      </c>
      <c r="L81" s="35">
        <v>0</v>
      </c>
      <c r="M81" s="35">
        <f t="shared" si="20"/>
        <v>4821.183</v>
      </c>
      <c r="N81" s="36">
        <v>116</v>
      </c>
      <c r="O81" s="36">
        <v>0</v>
      </c>
      <c r="P81" s="36">
        <f t="shared" si="16"/>
        <v>0</v>
      </c>
      <c r="Q81" s="35">
        <v>-20000</v>
      </c>
      <c r="R81" s="35">
        <f>N81+Q81</f>
        <v>-19884</v>
      </c>
      <c r="S81" s="35">
        <v>116</v>
      </c>
      <c r="T81" s="35">
        <v>0</v>
      </c>
      <c r="U81" s="35">
        <v>0</v>
      </c>
      <c r="V81" s="35">
        <v>0</v>
      </c>
      <c r="W81" s="38">
        <f t="shared" si="22"/>
        <v>0</v>
      </c>
      <c r="X81" s="39">
        <v>100</v>
      </c>
      <c r="Y81" s="40">
        <f t="shared" si="21"/>
        <v>-0.0029999999997016857</v>
      </c>
      <c r="Z81" s="72"/>
      <c r="AC81" s="40"/>
      <c r="AD81" s="40"/>
    </row>
    <row r="82" spans="1:30" ht="15" customHeight="1">
      <c r="A82" s="53">
        <v>2823</v>
      </c>
      <c r="B82" s="76" t="s">
        <v>50</v>
      </c>
      <c r="C82" s="78"/>
      <c r="D82" s="77"/>
      <c r="E82" s="35">
        <f>M82+S82+W82</f>
        <v>1299.9959999999999</v>
      </c>
      <c r="F82" s="35">
        <v>1300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10.895999999999999</v>
      </c>
      <c r="M82" s="35">
        <f t="shared" si="20"/>
        <v>10.895999999999999</v>
      </c>
      <c r="N82" s="36">
        <v>1289.1</v>
      </c>
      <c r="O82" s="36">
        <v>0</v>
      </c>
      <c r="P82" s="36">
        <f t="shared" si="16"/>
        <v>0</v>
      </c>
      <c r="Q82" s="35">
        <v>-9000</v>
      </c>
      <c r="R82" s="35">
        <f>N82+Q82</f>
        <v>-7710.9</v>
      </c>
      <c r="S82" s="35">
        <v>1289.1</v>
      </c>
      <c r="T82" s="35">
        <v>0</v>
      </c>
      <c r="U82" s="35">
        <v>0</v>
      </c>
      <c r="V82" s="35">
        <v>0</v>
      </c>
      <c r="W82" s="38">
        <f t="shared" si="22"/>
        <v>0</v>
      </c>
      <c r="X82" s="39">
        <v>100</v>
      </c>
      <c r="Y82" s="40">
        <f t="shared" si="21"/>
        <v>0.004000000000132786</v>
      </c>
      <c r="Z82" s="72"/>
      <c r="AC82" s="40"/>
      <c r="AD82" s="40"/>
    </row>
    <row r="83" spans="1:30" ht="15" customHeight="1">
      <c r="A83" s="53">
        <v>2824</v>
      </c>
      <c r="B83" s="76" t="s">
        <v>51</v>
      </c>
      <c r="C83" s="78"/>
      <c r="D83" s="77"/>
      <c r="E83" s="35">
        <f>M83+S83+W83</f>
        <v>35998.493</v>
      </c>
      <c r="F83" s="35">
        <v>35998.5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2257.273</v>
      </c>
      <c r="M83" s="35">
        <f t="shared" si="20"/>
        <v>2257.273</v>
      </c>
      <c r="N83" s="36">
        <v>10153.220000000001</v>
      </c>
      <c r="O83" s="36">
        <v>0</v>
      </c>
      <c r="P83" s="36">
        <f t="shared" si="16"/>
        <v>0</v>
      </c>
      <c r="Q83" s="35">
        <v>-9000</v>
      </c>
      <c r="R83" s="35">
        <f>N83+Q83</f>
        <v>1153.2200000000012</v>
      </c>
      <c r="S83" s="35">
        <v>10153.220000000001</v>
      </c>
      <c r="T83" s="35">
        <v>23588</v>
      </c>
      <c r="U83" s="35">
        <v>0</v>
      </c>
      <c r="V83" s="35">
        <v>0</v>
      </c>
      <c r="W83" s="38">
        <f t="shared" si="22"/>
        <v>23588</v>
      </c>
      <c r="X83" s="39">
        <v>85</v>
      </c>
      <c r="Y83" s="40">
        <f t="shared" si="21"/>
        <v>0.006999999997788109</v>
      </c>
      <c r="Z83" s="72"/>
      <c r="AC83" s="40"/>
      <c r="AD83" s="40"/>
    </row>
    <row r="84" spans="1:30" ht="15.75" customHeight="1">
      <c r="A84" s="53">
        <v>2825</v>
      </c>
      <c r="B84" s="76" t="s">
        <v>126</v>
      </c>
      <c r="C84" s="78"/>
      <c r="D84" s="77"/>
      <c r="E84" s="35"/>
      <c r="F84" s="35">
        <v>10540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22.415</v>
      </c>
      <c r="M84" s="35">
        <f t="shared" si="20"/>
        <v>22.415</v>
      </c>
      <c r="N84" s="36">
        <v>3303.58</v>
      </c>
      <c r="O84" s="36">
        <v>0</v>
      </c>
      <c r="P84" s="36">
        <f t="shared" si="16"/>
        <v>0</v>
      </c>
      <c r="Q84" s="35"/>
      <c r="R84" s="35"/>
      <c r="S84" s="35">
        <v>3303.58</v>
      </c>
      <c r="T84" s="35">
        <v>7214</v>
      </c>
      <c r="U84" s="35">
        <v>0</v>
      </c>
      <c r="V84" s="35">
        <v>0</v>
      </c>
      <c r="W84" s="38">
        <f t="shared" si="22"/>
        <v>7214</v>
      </c>
      <c r="X84" s="39">
        <v>100</v>
      </c>
      <c r="Y84" s="40">
        <f t="shared" si="21"/>
        <v>0.005000000001018634</v>
      </c>
      <c r="Z84" s="72"/>
      <c r="AC84" s="40"/>
      <c r="AD84" s="40"/>
    </row>
    <row r="85" spans="1:30" ht="28.5" customHeight="1">
      <c r="A85" s="53">
        <v>3201</v>
      </c>
      <c r="B85" s="76" t="s">
        <v>52</v>
      </c>
      <c r="C85" s="78"/>
      <c r="D85" s="77"/>
      <c r="E85" s="35">
        <f>M85+S85+W85</f>
        <v>50249.56196</v>
      </c>
      <c r="F85" s="35">
        <v>50249.56</v>
      </c>
      <c r="G85" s="35">
        <v>0</v>
      </c>
      <c r="H85" s="35">
        <v>0</v>
      </c>
      <c r="I85" s="35">
        <v>0</v>
      </c>
      <c r="J85" s="35">
        <v>140.17</v>
      </c>
      <c r="K85" s="35">
        <v>41.4</v>
      </c>
      <c r="L85" s="35">
        <v>80.95196000000001</v>
      </c>
      <c r="M85" s="35">
        <f t="shared" si="20"/>
        <v>262.52196000000004</v>
      </c>
      <c r="N85" s="36">
        <v>15331.039999999999</v>
      </c>
      <c r="O85" s="36">
        <v>1.897</v>
      </c>
      <c r="P85" s="36">
        <f>O85/N85*100</f>
        <v>0.012373589789081499</v>
      </c>
      <c r="Q85" s="35"/>
      <c r="R85" s="35"/>
      <c r="S85" s="35">
        <v>15331.039999999999</v>
      </c>
      <c r="T85" s="35">
        <v>34656</v>
      </c>
      <c r="U85" s="35">
        <v>0</v>
      </c>
      <c r="V85" s="35">
        <v>0</v>
      </c>
      <c r="W85" s="38">
        <f t="shared" si="22"/>
        <v>34656</v>
      </c>
      <c r="X85" s="39">
        <v>85</v>
      </c>
      <c r="Y85" s="40">
        <f t="shared" si="21"/>
        <v>-0.0019600000014179386</v>
      </c>
      <c r="Z85" s="72"/>
      <c r="AC85" s="40"/>
      <c r="AD85" s="40"/>
    </row>
    <row r="86" spans="1:30" ht="42" customHeight="1">
      <c r="A86" s="53">
        <v>8014</v>
      </c>
      <c r="B86" s="76" t="s">
        <v>150</v>
      </c>
      <c r="C86" s="78"/>
      <c r="D86" s="77"/>
      <c r="E86" s="35">
        <f>M86+S86+W86</f>
        <v>3288.071</v>
      </c>
      <c r="F86" s="35">
        <f>M86+S86+W86</f>
        <v>3288.071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1491.781</v>
      </c>
      <c r="M86" s="35">
        <f t="shared" si="20"/>
        <v>1491.781</v>
      </c>
      <c r="N86" s="36">
        <v>2175.8799999999997</v>
      </c>
      <c r="O86" s="36">
        <v>2175.85595</v>
      </c>
      <c r="P86" s="36">
        <f>O86/N86*100</f>
        <v>99.9988947000754</v>
      </c>
      <c r="Q86" s="35"/>
      <c r="R86" s="35"/>
      <c r="S86" s="35">
        <v>1796.29</v>
      </c>
      <c r="T86" s="35">
        <v>0</v>
      </c>
      <c r="U86" s="35">
        <v>0</v>
      </c>
      <c r="V86" s="35">
        <v>0</v>
      </c>
      <c r="W86" s="38">
        <f t="shared" si="22"/>
        <v>0</v>
      </c>
      <c r="X86" s="44" t="s">
        <v>16</v>
      </c>
      <c r="Y86" s="40">
        <f>F86-(M86+S86+W86)</f>
        <v>0</v>
      </c>
      <c r="Z86" s="72"/>
      <c r="AC86" s="40"/>
      <c r="AD86" s="40"/>
    </row>
    <row r="87" spans="1:30" s="51" customFormat="1" ht="19.5" customHeight="1">
      <c r="A87" s="45"/>
      <c r="B87" s="46" t="s">
        <v>53</v>
      </c>
      <c r="C87" s="47"/>
      <c r="D87" s="48"/>
      <c r="E87" s="49">
        <f aca="true" t="shared" si="23" ref="E87:O87">SUM(E88:E136)</f>
        <v>2494963.95271</v>
      </c>
      <c r="F87" s="49">
        <f t="shared" si="23"/>
        <v>3449881.5962499995</v>
      </c>
      <c r="G87" s="49">
        <f t="shared" si="23"/>
        <v>38792.57401</v>
      </c>
      <c r="H87" s="49">
        <f t="shared" si="23"/>
        <v>173923.147</v>
      </c>
      <c r="I87" s="49">
        <f t="shared" si="23"/>
        <v>244535</v>
      </c>
      <c r="J87" s="49">
        <f t="shared" si="23"/>
        <v>345876.76000000007</v>
      </c>
      <c r="K87" s="49">
        <f t="shared" si="23"/>
        <v>469480.61944000004</v>
      </c>
      <c r="L87" s="49">
        <f t="shared" si="23"/>
        <v>503723.29143999994</v>
      </c>
      <c r="M87" s="49">
        <f t="shared" si="23"/>
        <v>1776331.39189</v>
      </c>
      <c r="N87" s="49">
        <f t="shared" si="23"/>
        <v>888067.3599999998</v>
      </c>
      <c r="O87" s="49">
        <f t="shared" si="23"/>
        <v>109879.71149</v>
      </c>
      <c r="P87" s="49">
        <f>O87/N87*100</f>
        <v>12.37290282687566</v>
      </c>
      <c r="Q87" s="49">
        <f aca="true" t="shared" si="24" ref="Q87:W87">SUM(Q88:Q136)</f>
        <v>65988.31</v>
      </c>
      <c r="R87" s="49">
        <f t="shared" si="24"/>
        <v>627505.7599999998</v>
      </c>
      <c r="S87" s="49">
        <f t="shared" si="24"/>
        <v>1004101.4591499999</v>
      </c>
      <c r="T87" s="49">
        <f t="shared" si="24"/>
        <v>670340.47631</v>
      </c>
      <c r="U87" s="49">
        <f t="shared" si="24"/>
        <v>0</v>
      </c>
      <c r="V87" s="49">
        <f t="shared" si="24"/>
        <v>0</v>
      </c>
      <c r="W87" s="49">
        <f t="shared" si="24"/>
        <v>670140.47631</v>
      </c>
      <c r="X87" s="50" t="s">
        <v>16</v>
      </c>
      <c r="Y87" s="29"/>
      <c r="Z87" s="29"/>
      <c r="AC87" s="52"/>
      <c r="AD87" s="52"/>
    </row>
    <row r="88" spans="1:30" ht="26.25" customHeight="1">
      <c r="A88" s="41">
        <v>2509</v>
      </c>
      <c r="B88" s="31" t="s">
        <v>54</v>
      </c>
      <c r="C88" s="71"/>
      <c r="D88" s="60"/>
      <c r="E88" s="35">
        <f aca="true" t="shared" si="25" ref="E88:E113">M88+S88+W88</f>
        <v>8825.8305</v>
      </c>
      <c r="F88" s="35">
        <v>8825.84</v>
      </c>
      <c r="G88" s="35">
        <v>0</v>
      </c>
      <c r="H88" s="35">
        <v>0</v>
      </c>
      <c r="I88" s="35">
        <v>0</v>
      </c>
      <c r="J88" s="35">
        <v>114.22</v>
      </c>
      <c r="K88" s="35">
        <v>78.605</v>
      </c>
      <c r="L88" s="35">
        <v>77.7855</v>
      </c>
      <c r="M88" s="35">
        <f t="shared" si="20"/>
        <v>270.6105</v>
      </c>
      <c r="N88" s="36">
        <v>8555.22</v>
      </c>
      <c r="O88" s="36">
        <f>1347.77631+2.317</f>
        <v>1350.09331</v>
      </c>
      <c r="P88" s="58">
        <f aca="true" t="shared" si="26" ref="P88:P134">O88/N88*100</f>
        <v>15.780930355969808</v>
      </c>
      <c r="Q88" s="59">
        <v>-3173.99</v>
      </c>
      <c r="R88" s="35">
        <f aca="true" t="shared" si="27" ref="R88:R99">N88+Q88</f>
        <v>5381.23</v>
      </c>
      <c r="S88" s="35">
        <v>8555.22</v>
      </c>
      <c r="T88" s="35">
        <v>0</v>
      </c>
      <c r="U88" s="35">
        <v>0</v>
      </c>
      <c r="V88" s="35">
        <v>0</v>
      </c>
      <c r="W88" s="38">
        <f aca="true" t="shared" si="28" ref="W88:W136">SUM(T88:V88)</f>
        <v>0</v>
      </c>
      <c r="X88" s="39">
        <v>85</v>
      </c>
      <c r="Y88" s="40">
        <f t="shared" si="21"/>
        <v>0.009500000000116415</v>
      </c>
      <c r="Z88" s="72"/>
      <c r="AC88" s="40"/>
      <c r="AD88" s="40"/>
    </row>
    <row r="89" spans="1:30" ht="22.5">
      <c r="A89" s="41">
        <v>2513</v>
      </c>
      <c r="B89" s="31" t="s">
        <v>55</v>
      </c>
      <c r="C89" s="71" t="s">
        <v>17</v>
      </c>
      <c r="D89" s="60" t="s">
        <v>18</v>
      </c>
      <c r="E89" s="35">
        <f t="shared" si="25"/>
        <v>46692.984509999995</v>
      </c>
      <c r="F89" s="35">
        <v>46692.99</v>
      </c>
      <c r="G89" s="35">
        <v>0</v>
      </c>
      <c r="H89" s="35">
        <v>121.91</v>
      </c>
      <c r="I89" s="35">
        <v>31.55</v>
      </c>
      <c r="J89" s="35">
        <v>294.46</v>
      </c>
      <c r="K89" s="35">
        <v>10.074</v>
      </c>
      <c r="L89" s="35">
        <v>4912.43051</v>
      </c>
      <c r="M89" s="35">
        <f t="shared" si="20"/>
        <v>5370.42451</v>
      </c>
      <c r="N89" s="36">
        <v>41322.56</v>
      </c>
      <c r="O89" s="36">
        <v>3810.98542</v>
      </c>
      <c r="P89" s="58">
        <f t="shared" si="26"/>
        <v>9.222529823902487</v>
      </c>
      <c r="Q89" s="59">
        <v>-6425.8</v>
      </c>
      <c r="R89" s="35">
        <f t="shared" si="27"/>
        <v>34896.759999999995</v>
      </c>
      <c r="S89" s="35">
        <v>41322.56</v>
      </c>
      <c r="T89" s="35">
        <v>0</v>
      </c>
      <c r="U89" s="35">
        <v>0</v>
      </c>
      <c r="V89" s="35">
        <v>0</v>
      </c>
      <c r="W89" s="38">
        <f t="shared" si="28"/>
        <v>0</v>
      </c>
      <c r="X89" s="39">
        <v>85</v>
      </c>
      <c r="Y89" s="40">
        <f t="shared" si="21"/>
        <v>0.005490000003192108</v>
      </c>
      <c r="Z89" s="72"/>
      <c r="AC89" s="40"/>
      <c r="AD89" s="40"/>
    </row>
    <row r="90" spans="1:30" ht="22.5">
      <c r="A90" s="41">
        <v>2517</v>
      </c>
      <c r="B90" s="31" t="s">
        <v>105</v>
      </c>
      <c r="C90" s="71"/>
      <c r="D90" s="60"/>
      <c r="E90" s="35">
        <f t="shared" si="25"/>
        <v>36616.399399999995</v>
      </c>
      <c r="F90" s="35">
        <v>36616.41</v>
      </c>
      <c r="G90" s="35">
        <v>0</v>
      </c>
      <c r="H90" s="35">
        <v>0</v>
      </c>
      <c r="I90" s="35">
        <v>85.64</v>
      </c>
      <c r="J90" s="35">
        <v>843.86</v>
      </c>
      <c r="K90" s="35">
        <v>24.907999999999998</v>
      </c>
      <c r="L90" s="35">
        <v>10684.811399999999</v>
      </c>
      <c r="M90" s="35">
        <f t="shared" si="20"/>
        <v>11639.219399999998</v>
      </c>
      <c r="N90" s="36">
        <v>24977.179999999997</v>
      </c>
      <c r="O90" s="36">
        <v>2659.70714</v>
      </c>
      <c r="P90" s="58">
        <f t="shared" si="26"/>
        <v>10.648548555121117</v>
      </c>
      <c r="Q90" s="59">
        <v>6680.78</v>
      </c>
      <c r="R90" s="35">
        <f t="shared" si="27"/>
        <v>31657.959999999995</v>
      </c>
      <c r="S90" s="35">
        <v>24977.179999999997</v>
      </c>
      <c r="T90" s="35">
        <v>0</v>
      </c>
      <c r="U90" s="35">
        <v>0</v>
      </c>
      <c r="V90" s="35">
        <v>0</v>
      </c>
      <c r="W90" s="38">
        <f t="shared" si="28"/>
        <v>0</v>
      </c>
      <c r="X90" s="39">
        <v>85</v>
      </c>
      <c r="Y90" s="40">
        <f t="shared" si="21"/>
        <v>0.010600000008707866</v>
      </c>
      <c r="Z90" s="72"/>
      <c r="AC90" s="40"/>
      <c r="AD90" s="40"/>
    </row>
    <row r="91" spans="1:30" ht="22.5">
      <c r="A91" s="41">
        <v>2518</v>
      </c>
      <c r="B91" s="31" t="s">
        <v>106</v>
      </c>
      <c r="C91" s="71"/>
      <c r="D91" s="60"/>
      <c r="E91" s="35">
        <f t="shared" si="25"/>
        <v>64585.004</v>
      </c>
      <c r="F91" s="35">
        <v>64585.02</v>
      </c>
      <c r="G91" s="35">
        <v>0</v>
      </c>
      <c r="H91" s="35">
        <v>0</v>
      </c>
      <c r="I91" s="35">
        <v>0</v>
      </c>
      <c r="J91" s="35">
        <v>0</v>
      </c>
      <c r="K91" s="35">
        <v>326.79</v>
      </c>
      <c r="L91" s="35">
        <v>850.764</v>
      </c>
      <c r="M91" s="35">
        <f t="shared" si="20"/>
        <v>1177.554</v>
      </c>
      <c r="N91" s="36">
        <v>41724.450000000004</v>
      </c>
      <c r="O91" s="36">
        <v>0</v>
      </c>
      <c r="P91" s="58">
        <f t="shared" si="26"/>
        <v>0</v>
      </c>
      <c r="Q91" s="59">
        <v>0</v>
      </c>
      <c r="R91" s="35">
        <f t="shared" si="27"/>
        <v>41724.450000000004</v>
      </c>
      <c r="S91" s="35">
        <v>41724.450000000004</v>
      </c>
      <c r="T91" s="35">
        <v>21683</v>
      </c>
      <c r="U91" s="35">
        <v>0</v>
      </c>
      <c r="V91" s="35">
        <v>0</v>
      </c>
      <c r="W91" s="38">
        <f t="shared" si="28"/>
        <v>21683</v>
      </c>
      <c r="X91" s="39">
        <v>85</v>
      </c>
      <c r="Y91" s="40">
        <f t="shared" si="21"/>
        <v>0.01599999999598367</v>
      </c>
      <c r="Z91" s="72"/>
      <c r="AC91" s="40"/>
      <c r="AD91" s="40"/>
    </row>
    <row r="92" spans="1:30" ht="22.5">
      <c r="A92" s="41">
        <v>2519</v>
      </c>
      <c r="B92" s="31" t="s">
        <v>107</v>
      </c>
      <c r="C92" s="71"/>
      <c r="D92" s="60"/>
      <c r="E92" s="35">
        <f t="shared" si="25"/>
        <v>6484.5074</v>
      </c>
      <c r="F92" s="35">
        <v>6484.52</v>
      </c>
      <c r="G92" s="35">
        <v>0</v>
      </c>
      <c r="H92" s="35">
        <v>47.6</v>
      </c>
      <c r="I92" s="35">
        <v>53.64</v>
      </c>
      <c r="J92" s="35">
        <v>155</v>
      </c>
      <c r="K92" s="35">
        <v>51.279</v>
      </c>
      <c r="L92" s="35">
        <v>1165.3784</v>
      </c>
      <c r="M92" s="35">
        <f t="shared" si="20"/>
        <v>1472.8974</v>
      </c>
      <c r="N92" s="36">
        <v>5011.610000000001</v>
      </c>
      <c r="O92" s="36">
        <v>1058.117</v>
      </c>
      <c r="P92" s="58">
        <f t="shared" si="26"/>
        <v>21.113314882842037</v>
      </c>
      <c r="Q92" s="59">
        <v>-1.3499999999999943</v>
      </c>
      <c r="R92" s="35">
        <f t="shared" si="27"/>
        <v>5010.26</v>
      </c>
      <c r="S92" s="35">
        <v>5011.610000000001</v>
      </c>
      <c r="T92" s="35">
        <v>0</v>
      </c>
      <c r="U92" s="35">
        <v>0</v>
      </c>
      <c r="V92" s="35">
        <v>0</v>
      </c>
      <c r="W92" s="38">
        <f t="shared" si="28"/>
        <v>0</v>
      </c>
      <c r="X92" s="39">
        <v>85</v>
      </c>
      <c r="Y92" s="40">
        <f t="shared" si="21"/>
        <v>0.012600000000020373</v>
      </c>
      <c r="Z92" s="72"/>
      <c r="AC92" s="40"/>
      <c r="AD92" s="40"/>
    </row>
    <row r="93" spans="1:30" ht="22.5">
      <c r="A93" s="41">
        <v>2520</v>
      </c>
      <c r="B93" s="31" t="s">
        <v>108</v>
      </c>
      <c r="C93" s="71"/>
      <c r="D93" s="60"/>
      <c r="E93" s="35">
        <f t="shared" si="25"/>
        <v>5229.342680000001</v>
      </c>
      <c r="F93" s="35">
        <v>5229.35</v>
      </c>
      <c r="G93" s="35">
        <v>0</v>
      </c>
      <c r="H93" s="35">
        <v>0</v>
      </c>
      <c r="I93" s="35">
        <v>184.04</v>
      </c>
      <c r="J93" s="35">
        <v>117.91</v>
      </c>
      <c r="K93" s="35">
        <v>42.552</v>
      </c>
      <c r="L93" s="35">
        <v>3017.7206800000004</v>
      </c>
      <c r="M93" s="35">
        <f t="shared" si="20"/>
        <v>3362.2226800000003</v>
      </c>
      <c r="N93" s="36">
        <v>1867.1200000000001</v>
      </c>
      <c r="O93" s="36">
        <v>1233.80834</v>
      </c>
      <c r="P93" s="58">
        <f t="shared" si="26"/>
        <v>66.08082715626205</v>
      </c>
      <c r="Q93" s="59">
        <v>0</v>
      </c>
      <c r="R93" s="35">
        <f t="shared" si="27"/>
        <v>1867.1200000000001</v>
      </c>
      <c r="S93" s="35">
        <v>1867.1200000000001</v>
      </c>
      <c r="T93" s="35">
        <v>0</v>
      </c>
      <c r="U93" s="35">
        <v>0</v>
      </c>
      <c r="V93" s="35">
        <v>0</v>
      </c>
      <c r="W93" s="38">
        <f t="shared" si="28"/>
        <v>0</v>
      </c>
      <c r="X93" s="39">
        <v>85</v>
      </c>
      <c r="Y93" s="40">
        <f t="shared" si="21"/>
        <v>0.007319999999708671</v>
      </c>
      <c r="Z93" s="72"/>
      <c r="AC93" s="40"/>
      <c r="AD93" s="40"/>
    </row>
    <row r="94" spans="1:30" ht="45">
      <c r="A94" s="41">
        <v>2532</v>
      </c>
      <c r="B94" s="31" t="s">
        <v>186</v>
      </c>
      <c r="C94" s="71"/>
      <c r="D94" s="60"/>
      <c r="E94" s="35"/>
      <c r="F94" s="35">
        <v>8000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f t="shared" si="20"/>
        <v>0</v>
      </c>
      <c r="N94" s="36">
        <v>112.53999999999999</v>
      </c>
      <c r="O94" s="36">
        <v>0</v>
      </c>
      <c r="P94" s="58">
        <f t="shared" si="26"/>
        <v>0</v>
      </c>
      <c r="Q94" s="59"/>
      <c r="R94" s="35"/>
      <c r="S94" s="35">
        <v>800</v>
      </c>
      <c r="T94" s="35">
        <v>7200</v>
      </c>
      <c r="U94" s="35">
        <v>0</v>
      </c>
      <c r="V94" s="63">
        <v>0</v>
      </c>
      <c r="W94" s="38">
        <f t="shared" si="28"/>
        <v>7200</v>
      </c>
      <c r="X94" s="39">
        <v>85</v>
      </c>
      <c r="Y94" s="40">
        <f t="shared" si="21"/>
        <v>0</v>
      </c>
      <c r="Z94" s="72"/>
      <c r="AC94" s="40"/>
      <c r="AD94" s="40"/>
    </row>
    <row r="95" spans="1:30" ht="22.5">
      <c r="A95" s="41">
        <v>2533</v>
      </c>
      <c r="B95" s="31" t="s">
        <v>187</v>
      </c>
      <c r="C95" s="71"/>
      <c r="D95" s="60"/>
      <c r="E95" s="35"/>
      <c r="F95" s="35">
        <v>10000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f t="shared" si="20"/>
        <v>0</v>
      </c>
      <c r="N95" s="36">
        <v>112.53999999999999</v>
      </c>
      <c r="O95" s="36">
        <v>0</v>
      </c>
      <c r="P95" s="58">
        <f t="shared" si="26"/>
        <v>0</v>
      </c>
      <c r="Q95" s="59"/>
      <c r="R95" s="35"/>
      <c r="S95" s="35">
        <v>1000</v>
      </c>
      <c r="T95" s="35">
        <v>9000</v>
      </c>
      <c r="U95" s="35">
        <v>0</v>
      </c>
      <c r="V95" s="63">
        <v>0</v>
      </c>
      <c r="W95" s="38">
        <f t="shared" si="28"/>
        <v>9000</v>
      </c>
      <c r="X95" s="39">
        <v>85</v>
      </c>
      <c r="Y95" s="40">
        <f t="shared" si="21"/>
        <v>0</v>
      </c>
      <c r="Z95" s="72"/>
      <c r="AC95" s="40"/>
      <c r="AD95" s="40"/>
    </row>
    <row r="96" spans="1:30" ht="22.5">
      <c r="A96" s="41">
        <v>2534</v>
      </c>
      <c r="B96" s="31" t="s">
        <v>188</v>
      </c>
      <c r="C96" s="71"/>
      <c r="D96" s="60"/>
      <c r="E96" s="35"/>
      <c r="F96" s="35">
        <v>10000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f t="shared" si="20"/>
        <v>0</v>
      </c>
      <c r="N96" s="36">
        <v>112.53999999999999</v>
      </c>
      <c r="O96" s="36">
        <v>0</v>
      </c>
      <c r="P96" s="58">
        <f t="shared" si="26"/>
        <v>0</v>
      </c>
      <c r="Q96" s="59"/>
      <c r="R96" s="35"/>
      <c r="S96" s="35">
        <v>1000</v>
      </c>
      <c r="T96" s="35">
        <v>9000</v>
      </c>
      <c r="U96" s="35">
        <v>0</v>
      </c>
      <c r="V96" s="63">
        <v>0</v>
      </c>
      <c r="W96" s="38">
        <f t="shared" si="28"/>
        <v>9000</v>
      </c>
      <c r="X96" s="39">
        <v>85</v>
      </c>
      <c r="Y96" s="40">
        <f t="shared" si="21"/>
        <v>0</v>
      </c>
      <c r="Z96" s="72"/>
      <c r="AC96" s="40"/>
      <c r="AD96" s="40"/>
    </row>
    <row r="97" spans="1:30" ht="22.5">
      <c r="A97" s="41">
        <v>2711</v>
      </c>
      <c r="B97" s="31" t="s">
        <v>56</v>
      </c>
      <c r="C97" s="71"/>
      <c r="D97" s="60"/>
      <c r="E97" s="35">
        <f t="shared" si="25"/>
        <v>19365.352869999995</v>
      </c>
      <c r="F97" s="35">
        <v>19365.36</v>
      </c>
      <c r="G97" s="35">
        <v>0</v>
      </c>
      <c r="H97" s="35">
        <v>0</v>
      </c>
      <c r="I97" s="35">
        <v>0</v>
      </c>
      <c r="J97" s="35">
        <v>0</v>
      </c>
      <c r="K97" s="35">
        <v>286.36</v>
      </c>
      <c r="L97" s="35">
        <v>225.80286999999998</v>
      </c>
      <c r="M97" s="35">
        <f t="shared" si="20"/>
        <v>512.16287</v>
      </c>
      <c r="N97" s="36">
        <v>18853.189999999995</v>
      </c>
      <c r="O97" s="36">
        <v>0</v>
      </c>
      <c r="P97" s="58">
        <f t="shared" si="26"/>
        <v>0</v>
      </c>
      <c r="Q97" s="59">
        <v>-1000</v>
      </c>
      <c r="R97" s="35">
        <f t="shared" si="27"/>
        <v>17853.189999999995</v>
      </c>
      <c r="S97" s="35">
        <v>18853.189999999995</v>
      </c>
      <c r="T97" s="35">
        <v>0</v>
      </c>
      <c r="U97" s="35">
        <v>0</v>
      </c>
      <c r="V97" s="63">
        <v>0</v>
      </c>
      <c r="W97" s="38">
        <f t="shared" si="28"/>
        <v>0</v>
      </c>
      <c r="X97" s="39">
        <v>85</v>
      </c>
      <c r="Y97" s="40">
        <f t="shared" si="21"/>
        <v>0.007130000005417969</v>
      </c>
      <c r="Z97" s="72"/>
      <c r="AC97" s="40"/>
      <c r="AD97" s="40"/>
    </row>
    <row r="98" spans="1:30" ht="22.5">
      <c r="A98" s="41">
        <v>2712</v>
      </c>
      <c r="B98" s="31" t="s">
        <v>57</v>
      </c>
      <c r="C98" s="71"/>
      <c r="D98" s="60"/>
      <c r="E98" s="35">
        <f t="shared" si="25"/>
        <v>18994.775370000003</v>
      </c>
      <c r="F98" s="35">
        <v>18994.78</v>
      </c>
      <c r="G98" s="35">
        <v>0</v>
      </c>
      <c r="H98" s="35">
        <v>0</v>
      </c>
      <c r="I98" s="35">
        <v>0</v>
      </c>
      <c r="J98" s="35">
        <v>0</v>
      </c>
      <c r="K98" s="35">
        <v>156.78199999999998</v>
      </c>
      <c r="L98" s="35">
        <v>368.18337</v>
      </c>
      <c r="M98" s="35">
        <f t="shared" si="20"/>
        <v>524.96537</v>
      </c>
      <c r="N98" s="36">
        <v>18469.81</v>
      </c>
      <c r="O98" s="36">
        <v>0</v>
      </c>
      <c r="P98" s="58">
        <f t="shared" si="26"/>
        <v>0</v>
      </c>
      <c r="Q98" s="59">
        <v>0</v>
      </c>
      <c r="R98" s="35">
        <f t="shared" si="27"/>
        <v>18469.81</v>
      </c>
      <c r="S98" s="35">
        <v>18469.81</v>
      </c>
      <c r="T98" s="35">
        <v>0</v>
      </c>
      <c r="U98" s="35">
        <v>0</v>
      </c>
      <c r="V98" s="63">
        <v>0</v>
      </c>
      <c r="W98" s="38">
        <f t="shared" si="28"/>
        <v>0</v>
      </c>
      <c r="X98" s="39">
        <v>85</v>
      </c>
      <c r="Y98" s="40">
        <f t="shared" si="21"/>
        <v>0.004629999995813705</v>
      </c>
      <c r="Z98" s="72"/>
      <c r="AC98" s="40"/>
      <c r="AD98" s="40"/>
    </row>
    <row r="99" spans="1:30" ht="33.75">
      <c r="A99" s="41">
        <v>2713</v>
      </c>
      <c r="B99" s="31" t="s">
        <v>58</v>
      </c>
      <c r="C99" s="71"/>
      <c r="D99" s="60"/>
      <c r="E99" s="35">
        <f t="shared" si="25"/>
        <v>24769.827279999998</v>
      </c>
      <c r="F99" s="35">
        <v>24769.87</v>
      </c>
      <c r="G99" s="35">
        <v>0</v>
      </c>
      <c r="H99" s="35">
        <v>0</v>
      </c>
      <c r="I99" s="35">
        <v>0</v>
      </c>
      <c r="J99" s="35">
        <v>0</v>
      </c>
      <c r="K99" s="35">
        <v>424.869</v>
      </c>
      <c r="L99" s="35">
        <v>3759.90828</v>
      </c>
      <c r="M99" s="35">
        <f t="shared" si="20"/>
        <v>4184.77728</v>
      </c>
      <c r="N99" s="36">
        <v>20585.05</v>
      </c>
      <c r="O99" s="36">
        <v>10590.99089</v>
      </c>
      <c r="P99" s="58">
        <f t="shared" si="26"/>
        <v>51.449915788399835</v>
      </c>
      <c r="Q99" s="59">
        <v>0</v>
      </c>
      <c r="R99" s="35">
        <f t="shared" si="27"/>
        <v>20585.05</v>
      </c>
      <c r="S99" s="35">
        <v>20585.05</v>
      </c>
      <c r="T99" s="35">
        <v>0</v>
      </c>
      <c r="U99" s="35">
        <v>0</v>
      </c>
      <c r="V99" s="35">
        <v>0</v>
      </c>
      <c r="W99" s="38">
        <f t="shared" si="28"/>
        <v>0</v>
      </c>
      <c r="X99" s="39">
        <v>85</v>
      </c>
      <c r="Y99" s="40">
        <f t="shared" si="21"/>
        <v>0.04272000000128173</v>
      </c>
      <c r="Z99" s="72"/>
      <c r="AC99" s="40"/>
      <c r="AD99" s="40"/>
    </row>
    <row r="100" spans="1:30" ht="12.75">
      <c r="A100" s="41">
        <v>2714</v>
      </c>
      <c r="B100" s="31" t="s">
        <v>59</v>
      </c>
      <c r="C100" s="71"/>
      <c r="D100" s="60"/>
      <c r="E100" s="35">
        <f t="shared" si="25"/>
        <v>8365.60887</v>
      </c>
      <c r="F100" s="35">
        <v>8365.62</v>
      </c>
      <c r="G100" s="35">
        <v>0</v>
      </c>
      <c r="H100" s="35">
        <v>0</v>
      </c>
      <c r="I100" s="35">
        <v>0</v>
      </c>
      <c r="J100" s="35">
        <v>0</v>
      </c>
      <c r="K100" s="35">
        <v>233.62</v>
      </c>
      <c r="L100" s="35">
        <v>315.85886999999997</v>
      </c>
      <c r="M100" s="35">
        <f t="shared" si="20"/>
        <v>549.4788699999999</v>
      </c>
      <c r="N100" s="36">
        <v>7896.130000000001</v>
      </c>
      <c r="O100" s="36">
        <v>5418.950999999999</v>
      </c>
      <c r="P100" s="58">
        <f t="shared" si="26"/>
        <v>68.62793545698968</v>
      </c>
      <c r="Q100" s="59"/>
      <c r="R100" s="35"/>
      <c r="S100" s="35">
        <v>7816.130000000001</v>
      </c>
      <c r="T100" s="35">
        <v>0</v>
      </c>
      <c r="U100" s="35">
        <v>0</v>
      </c>
      <c r="V100" s="63">
        <v>0</v>
      </c>
      <c r="W100" s="38">
        <f t="shared" si="28"/>
        <v>0</v>
      </c>
      <c r="X100" s="39">
        <v>85</v>
      </c>
      <c r="Y100" s="40">
        <f t="shared" si="21"/>
        <v>0.011130000000775908</v>
      </c>
      <c r="Z100" s="72"/>
      <c r="AC100" s="40"/>
      <c r="AD100" s="40"/>
    </row>
    <row r="101" spans="1:30" ht="25.5" customHeight="1">
      <c r="A101" s="41">
        <v>2715</v>
      </c>
      <c r="B101" s="31" t="s">
        <v>151</v>
      </c>
      <c r="C101" s="71"/>
      <c r="D101" s="60"/>
      <c r="E101" s="35"/>
      <c r="F101" s="35">
        <v>10034.34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111.00500000000001</v>
      </c>
      <c r="M101" s="35">
        <f t="shared" si="20"/>
        <v>111.00500000000001</v>
      </c>
      <c r="N101" s="36">
        <v>9923.32</v>
      </c>
      <c r="O101" s="36">
        <v>0</v>
      </c>
      <c r="P101" s="58">
        <f t="shared" si="26"/>
        <v>0</v>
      </c>
      <c r="Q101" s="59"/>
      <c r="R101" s="35"/>
      <c r="S101" s="35">
        <v>9923.32</v>
      </c>
      <c r="T101" s="35">
        <v>0</v>
      </c>
      <c r="U101" s="35">
        <v>0</v>
      </c>
      <c r="V101" s="63">
        <v>0</v>
      </c>
      <c r="W101" s="38">
        <f t="shared" si="28"/>
        <v>0</v>
      </c>
      <c r="X101" s="39">
        <v>85</v>
      </c>
      <c r="Y101" s="40">
        <f t="shared" si="21"/>
        <v>0.015000000001236913</v>
      </c>
      <c r="Z101" s="72"/>
      <c r="AC101" s="40"/>
      <c r="AD101" s="40"/>
    </row>
    <row r="102" spans="1:30" ht="12.75">
      <c r="A102" s="41">
        <v>2716</v>
      </c>
      <c r="B102" s="31" t="s">
        <v>152</v>
      </c>
      <c r="C102" s="71"/>
      <c r="D102" s="60"/>
      <c r="E102" s="35"/>
      <c r="F102" s="35">
        <v>10021.96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22.424</v>
      </c>
      <c r="M102" s="35">
        <f t="shared" si="20"/>
        <v>22.424</v>
      </c>
      <c r="N102" s="36">
        <v>9999.55</v>
      </c>
      <c r="O102" s="36">
        <v>78.77100000000002</v>
      </c>
      <c r="P102" s="58">
        <f t="shared" si="26"/>
        <v>0.7877454485451848</v>
      </c>
      <c r="Q102" s="59"/>
      <c r="R102" s="35"/>
      <c r="S102" s="35">
        <v>9999.55</v>
      </c>
      <c r="T102" s="35">
        <v>0</v>
      </c>
      <c r="U102" s="35">
        <v>0</v>
      </c>
      <c r="V102" s="63">
        <v>0</v>
      </c>
      <c r="W102" s="38">
        <f t="shared" si="28"/>
        <v>0</v>
      </c>
      <c r="X102" s="39">
        <v>85</v>
      </c>
      <c r="Y102" s="40">
        <f t="shared" si="21"/>
        <v>-0.014000000001033186</v>
      </c>
      <c r="Z102" s="72"/>
      <c r="AC102" s="40"/>
      <c r="AD102" s="40"/>
    </row>
    <row r="103" spans="1:30" ht="12.75">
      <c r="A103" s="41">
        <v>2717</v>
      </c>
      <c r="B103" s="31" t="s">
        <v>153</v>
      </c>
      <c r="C103" s="71"/>
      <c r="D103" s="60"/>
      <c r="E103" s="35"/>
      <c r="F103" s="35">
        <v>40018.66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19.12</v>
      </c>
      <c r="M103" s="35">
        <f t="shared" si="20"/>
        <v>19.12</v>
      </c>
      <c r="N103" s="36">
        <v>3999.55</v>
      </c>
      <c r="O103" s="36">
        <v>78.77100000000002</v>
      </c>
      <c r="P103" s="58">
        <f t="shared" si="26"/>
        <v>1.9694965683639412</v>
      </c>
      <c r="Q103" s="59"/>
      <c r="R103" s="35"/>
      <c r="S103" s="35">
        <v>3999.55</v>
      </c>
      <c r="T103" s="35">
        <v>36000</v>
      </c>
      <c r="U103" s="35">
        <v>0</v>
      </c>
      <c r="V103" s="63">
        <v>0</v>
      </c>
      <c r="W103" s="38">
        <f t="shared" si="28"/>
        <v>36000</v>
      </c>
      <c r="X103" s="39">
        <v>85</v>
      </c>
      <c r="Y103" s="40">
        <f t="shared" si="21"/>
        <v>-0.00999999999476131</v>
      </c>
      <c r="Z103" s="72"/>
      <c r="AC103" s="40"/>
      <c r="AD103" s="40"/>
    </row>
    <row r="104" spans="1:30" ht="12.75">
      <c r="A104" s="41">
        <v>2718</v>
      </c>
      <c r="B104" s="31" t="s">
        <v>154</v>
      </c>
      <c r="C104" s="71"/>
      <c r="D104" s="60"/>
      <c r="E104" s="35"/>
      <c r="F104" s="35">
        <v>10025.22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25.659</v>
      </c>
      <c r="M104" s="35">
        <f t="shared" si="20"/>
        <v>25.659</v>
      </c>
      <c r="N104" s="36">
        <v>9999.55</v>
      </c>
      <c r="O104" s="36">
        <v>78.77100000000002</v>
      </c>
      <c r="P104" s="58">
        <f t="shared" si="26"/>
        <v>0.7877454485451848</v>
      </c>
      <c r="Q104" s="59"/>
      <c r="R104" s="35"/>
      <c r="S104" s="35">
        <v>9999.55</v>
      </c>
      <c r="T104" s="35">
        <v>0</v>
      </c>
      <c r="U104" s="35">
        <v>0</v>
      </c>
      <c r="V104" s="63">
        <v>0</v>
      </c>
      <c r="W104" s="38">
        <f t="shared" si="28"/>
        <v>0</v>
      </c>
      <c r="X104" s="39">
        <v>85</v>
      </c>
      <c r="Y104" s="40">
        <f t="shared" si="21"/>
        <v>0.011000000000422006</v>
      </c>
      <c r="Z104" s="72"/>
      <c r="AC104" s="40"/>
      <c r="AD104" s="40"/>
    </row>
    <row r="105" spans="1:30" ht="29.25" customHeight="1">
      <c r="A105" s="41">
        <v>2719</v>
      </c>
      <c r="B105" s="31" t="s">
        <v>155</v>
      </c>
      <c r="C105" s="71"/>
      <c r="D105" s="60"/>
      <c r="E105" s="35"/>
      <c r="F105" s="35">
        <v>15978.57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f t="shared" si="20"/>
        <v>0</v>
      </c>
      <c r="N105" s="36">
        <v>3178.5699999999997</v>
      </c>
      <c r="O105" s="36">
        <v>20</v>
      </c>
      <c r="P105" s="58">
        <f t="shared" si="26"/>
        <v>0.6292137659387712</v>
      </c>
      <c r="Q105" s="59"/>
      <c r="R105" s="35"/>
      <c r="S105" s="35">
        <v>3178.5699999999997</v>
      </c>
      <c r="T105" s="35">
        <v>12800</v>
      </c>
      <c r="U105" s="35">
        <v>0</v>
      </c>
      <c r="V105" s="63">
        <v>0</v>
      </c>
      <c r="W105" s="38">
        <f t="shared" si="28"/>
        <v>12800</v>
      </c>
      <c r="X105" s="39">
        <v>85</v>
      </c>
      <c r="Y105" s="40">
        <f t="shared" si="21"/>
        <v>0</v>
      </c>
      <c r="Z105" s="72"/>
      <c r="AC105" s="40"/>
      <c r="AD105" s="40"/>
    </row>
    <row r="106" spans="1:30" ht="22.5">
      <c r="A106" s="41">
        <v>2747</v>
      </c>
      <c r="B106" s="31" t="s">
        <v>60</v>
      </c>
      <c r="C106" s="71"/>
      <c r="D106" s="60"/>
      <c r="E106" s="35">
        <f t="shared" si="25"/>
        <v>10999.96</v>
      </c>
      <c r="F106" s="35">
        <v>11000</v>
      </c>
      <c r="G106" s="35">
        <v>0</v>
      </c>
      <c r="H106" s="35">
        <v>0</v>
      </c>
      <c r="I106" s="35">
        <v>0</v>
      </c>
      <c r="J106" s="35">
        <v>190.17</v>
      </c>
      <c r="K106" s="35">
        <v>56.89</v>
      </c>
      <c r="L106" s="35">
        <v>1503.5800000000002</v>
      </c>
      <c r="M106" s="35">
        <f t="shared" si="20"/>
        <v>1750.64</v>
      </c>
      <c r="N106" s="36">
        <v>9249.32</v>
      </c>
      <c r="O106" s="36">
        <v>7005.99457</v>
      </c>
      <c r="P106" s="58">
        <f t="shared" si="26"/>
        <v>75.74605019612252</v>
      </c>
      <c r="Q106" s="59">
        <v>0</v>
      </c>
      <c r="R106" s="35">
        <f aca="true" t="shared" si="29" ref="R106:R120">N106+Q106</f>
        <v>9249.32</v>
      </c>
      <c r="S106" s="35">
        <v>9249.32</v>
      </c>
      <c r="T106" s="35">
        <v>0</v>
      </c>
      <c r="U106" s="35">
        <v>0</v>
      </c>
      <c r="V106" s="63">
        <v>0</v>
      </c>
      <c r="W106" s="38">
        <f t="shared" si="28"/>
        <v>0</v>
      </c>
      <c r="X106" s="39">
        <v>85</v>
      </c>
      <c r="Y106" s="40">
        <f t="shared" si="21"/>
        <v>0.040000000000873115</v>
      </c>
      <c r="Z106" s="72"/>
      <c r="AC106" s="40"/>
      <c r="AD106" s="40"/>
    </row>
    <row r="107" spans="1:30" ht="12" customHeight="1">
      <c r="A107" s="41">
        <v>2748</v>
      </c>
      <c r="B107" s="31" t="s">
        <v>61</v>
      </c>
      <c r="C107" s="71"/>
      <c r="D107" s="60"/>
      <c r="E107" s="35">
        <f t="shared" si="25"/>
        <v>9878.96059</v>
      </c>
      <c r="F107" s="35">
        <v>9878.99</v>
      </c>
      <c r="G107" s="35">
        <v>0</v>
      </c>
      <c r="H107" s="35">
        <v>0</v>
      </c>
      <c r="I107" s="35">
        <v>0</v>
      </c>
      <c r="J107" s="35">
        <v>103.17</v>
      </c>
      <c r="K107" s="35">
        <v>106.824</v>
      </c>
      <c r="L107" s="35">
        <v>2366.1465900000003</v>
      </c>
      <c r="M107" s="35">
        <f t="shared" si="20"/>
        <v>2576.1405900000004</v>
      </c>
      <c r="N107" s="36">
        <v>7302.820000000001</v>
      </c>
      <c r="O107" s="36">
        <v>18.77517</v>
      </c>
      <c r="P107" s="58">
        <f t="shared" si="26"/>
        <v>0.25709479351812037</v>
      </c>
      <c r="Q107" s="59">
        <v>-4.519999999999982</v>
      </c>
      <c r="R107" s="35">
        <f t="shared" si="29"/>
        <v>7298.300000000001</v>
      </c>
      <c r="S107" s="35">
        <v>7302.820000000001</v>
      </c>
      <c r="T107" s="35">
        <v>0</v>
      </c>
      <c r="U107" s="35">
        <v>0</v>
      </c>
      <c r="V107" s="63">
        <v>0</v>
      </c>
      <c r="W107" s="38">
        <f t="shared" si="28"/>
        <v>0</v>
      </c>
      <c r="X107" s="39">
        <v>85</v>
      </c>
      <c r="Y107" s="40">
        <f t="shared" si="21"/>
        <v>0.029409999999188585</v>
      </c>
      <c r="Z107" s="72"/>
      <c r="AC107" s="40"/>
      <c r="AD107" s="40"/>
    </row>
    <row r="108" spans="1:30" ht="22.5">
      <c r="A108" s="41">
        <v>2749</v>
      </c>
      <c r="B108" s="31" t="s">
        <v>62</v>
      </c>
      <c r="C108" s="71"/>
      <c r="D108" s="60"/>
      <c r="E108" s="35">
        <f t="shared" si="25"/>
        <v>8923.4285</v>
      </c>
      <c r="F108" s="35">
        <v>8923.44</v>
      </c>
      <c r="G108" s="35">
        <v>0</v>
      </c>
      <c r="H108" s="35">
        <v>0</v>
      </c>
      <c r="I108" s="35">
        <v>0</v>
      </c>
      <c r="J108" s="35">
        <v>91.16</v>
      </c>
      <c r="K108" s="35">
        <v>95.279</v>
      </c>
      <c r="L108" s="35">
        <v>886.8795000000001</v>
      </c>
      <c r="M108" s="35">
        <f t="shared" si="20"/>
        <v>1073.3185</v>
      </c>
      <c r="N108" s="36">
        <v>7850.110000000001</v>
      </c>
      <c r="O108" s="36">
        <v>2941.43712</v>
      </c>
      <c r="P108" s="58">
        <f t="shared" si="26"/>
        <v>37.47001150302352</v>
      </c>
      <c r="Q108" s="59">
        <v>-3075.99</v>
      </c>
      <c r="R108" s="35">
        <f t="shared" si="29"/>
        <v>4774.120000000001</v>
      </c>
      <c r="S108" s="35">
        <v>7850.110000000001</v>
      </c>
      <c r="T108" s="35">
        <v>0</v>
      </c>
      <c r="U108" s="35">
        <v>0</v>
      </c>
      <c r="V108" s="63">
        <v>0</v>
      </c>
      <c r="W108" s="38">
        <f t="shared" si="28"/>
        <v>0</v>
      </c>
      <c r="X108" s="39">
        <v>85</v>
      </c>
      <c r="Y108" s="40">
        <f t="shared" si="21"/>
        <v>0.011500000000523869</v>
      </c>
      <c r="Z108" s="72"/>
      <c r="AC108" s="40"/>
      <c r="AD108" s="40"/>
    </row>
    <row r="109" spans="1:30" ht="22.5">
      <c r="A109" s="41">
        <v>2750</v>
      </c>
      <c r="B109" s="31" t="s">
        <v>63</v>
      </c>
      <c r="C109" s="71"/>
      <c r="D109" s="60"/>
      <c r="E109" s="35">
        <f t="shared" si="25"/>
        <v>20877.535890000003</v>
      </c>
      <c r="F109" s="35">
        <v>20877.54</v>
      </c>
      <c r="G109" s="35">
        <v>0</v>
      </c>
      <c r="H109" s="35">
        <v>0</v>
      </c>
      <c r="I109" s="35">
        <v>0</v>
      </c>
      <c r="J109" s="35">
        <v>0</v>
      </c>
      <c r="K109" s="35">
        <v>139.54399999999998</v>
      </c>
      <c r="L109" s="35">
        <v>122.45189000000002</v>
      </c>
      <c r="M109" s="35">
        <f t="shared" si="20"/>
        <v>261.99589000000003</v>
      </c>
      <c r="N109" s="36">
        <v>20615.540000000005</v>
      </c>
      <c r="O109" s="36">
        <v>0</v>
      </c>
      <c r="P109" s="58">
        <f t="shared" si="26"/>
        <v>0</v>
      </c>
      <c r="Q109" s="59">
        <v>0</v>
      </c>
      <c r="R109" s="35">
        <f t="shared" si="29"/>
        <v>20615.540000000005</v>
      </c>
      <c r="S109" s="35">
        <v>20615.540000000005</v>
      </c>
      <c r="T109" s="35">
        <v>0</v>
      </c>
      <c r="U109" s="35">
        <v>0</v>
      </c>
      <c r="V109" s="63">
        <v>0</v>
      </c>
      <c r="W109" s="38">
        <f t="shared" si="28"/>
        <v>0</v>
      </c>
      <c r="X109" s="39">
        <v>85</v>
      </c>
      <c r="Y109" s="40">
        <f t="shared" si="21"/>
        <v>0.0041099999980360735</v>
      </c>
      <c r="Z109" s="72"/>
      <c r="AC109" s="40"/>
      <c r="AD109" s="40"/>
    </row>
    <row r="110" spans="1:30" ht="22.5">
      <c r="A110" s="41">
        <v>2774</v>
      </c>
      <c r="B110" s="31" t="s">
        <v>64</v>
      </c>
      <c r="C110" s="71"/>
      <c r="D110" s="60"/>
      <c r="E110" s="35">
        <f t="shared" si="25"/>
        <v>9440.994320000002</v>
      </c>
      <c r="F110" s="35">
        <v>9441</v>
      </c>
      <c r="G110" s="35">
        <v>0</v>
      </c>
      <c r="H110" s="35">
        <v>0</v>
      </c>
      <c r="I110" s="35">
        <v>0</v>
      </c>
      <c r="J110" s="35">
        <v>177.02</v>
      </c>
      <c r="K110" s="35">
        <v>2753.6707400000005</v>
      </c>
      <c r="L110" s="35">
        <v>2311.96358</v>
      </c>
      <c r="M110" s="35">
        <f t="shared" si="20"/>
        <v>5242.654320000001</v>
      </c>
      <c r="N110" s="36">
        <v>4198.34</v>
      </c>
      <c r="O110" s="36">
        <v>346.11620000000005</v>
      </c>
      <c r="P110" s="58">
        <f t="shared" si="26"/>
        <v>8.24412029516428</v>
      </c>
      <c r="Q110" s="59">
        <v>0</v>
      </c>
      <c r="R110" s="35">
        <f t="shared" si="29"/>
        <v>4198.34</v>
      </c>
      <c r="S110" s="35">
        <v>4198.34</v>
      </c>
      <c r="T110" s="35">
        <v>0</v>
      </c>
      <c r="U110" s="35">
        <v>0</v>
      </c>
      <c r="V110" s="63">
        <v>0</v>
      </c>
      <c r="W110" s="38">
        <f t="shared" si="28"/>
        <v>0</v>
      </c>
      <c r="X110" s="39">
        <v>85</v>
      </c>
      <c r="Y110" s="40">
        <f t="shared" si="21"/>
        <v>0.005679999998392304</v>
      </c>
      <c r="Z110" s="72"/>
      <c r="AC110" s="40"/>
      <c r="AD110" s="40"/>
    </row>
    <row r="111" spans="1:30" ht="30.75" customHeight="1">
      <c r="A111" s="41">
        <v>2836</v>
      </c>
      <c r="B111" s="31" t="s">
        <v>66</v>
      </c>
      <c r="C111" s="60" t="s">
        <v>65</v>
      </c>
      <c r="D111" s="60" t="s">
        <v>29</v>
      </c>
      <c r="E111" s="35">
        <f t="shared" si="25"/>
        <v>517907.04008000006</v>
      </c>
      <c r="F111" s="35">
        <v>517907.04008</v>
      </c>
      <c r="G111" s="35">
        <v>26695.28</v>
      </c>
      <c r="H111" s="35">
        <v>95020.26</v>
      </c>
      <c r="I111" s="35">
        <v>130457.38</v>
      </c>
      <c r="J111" s="35">
        <v>150782.89</v>
      </c>
      <c r="K111" s="35">
        <v>67533.16803000004</v>
      </c>
      <c r="L111" s="35">
        <v>16751.992050000004</v>
      </c>
      <c r="M111" s="35">
        <f t="shared" si="20"/>
        <v>487240.97008000006</v>
      </c>
      <c r="N111" s="36">
        <v>40913.95999999999</v>
      </c>
      <c r="O111" s="36">
        <v>3.3569999999999998</v>
      </c>
      <c r="P111" s="58">
        <f t="shared" si="26"/>
        <v>0.008205023419879182</v>
      </c>
      <c r="Q111" s="59">
        <v>0</v>
      </c>
      <c r="R111" s="35">
        <f t="shared" si="29"/>
        <v>40913.95999999999</v>
      </c>
      <c r="S111" s="35">
        <v>30666.07</v>
      </c>
      <c r="T111" s="35">
        <v>0</v>
      </c>
      <c r="U111" s="35">
        <v>0</v>
      </c>
      <c r="V111" s="35">
        <v>0</v>
      </c>
      <c r="W111" s="38">
        <f t="shared" si="28"/>
        <v>0</v>
      </c>
      <c r="X111" s="39">
        <v>100</v>
      </c>
      <c r="Y111" s="40">
        <f>F111-(M111+S111+W111)</f>
        <v>0</v>
      </c>
      <c r="Z111" s="72">
        <f>(Y111-F111)*(-1)</f>
        <v>517907.04008</v>
      </c>
      <c r="AC111" s="40"/>
      <c r="AD111" s="40"/>
    </row>
    <row r="112" spans="1:30" ht="30.75" customHeight="1">
      <c r="A112" s="41">
        <v>2837</v>
      </c>
      <c r="B112" s="31" t="s">
        <v>67</v>
      </c>
      <c r="C112" s="60" t="s">
        <v>65</v>
      </c>
      <c r="D112" s="60" t="s">
        <v>29</v>
      </c>
      <c r="E112" s="35">
        <f t="shared" si="25"/>
        <v>188332.57</v>
      </c>
      <c r="F112" s="35">
        <v>188332.57</v>
      </c>
      <c r="G112" s="35">
        <v>4419.39</v>
      </c>
      <c r="H112" s="35">
        <v>32295.87</v>
      </c>
      <c r="I112" s="35">
        <v>38410.7</v>
      </c>
      <c r="J112" s="35">
        <v>48382.92</v>
      </c>
      <c r="K112" s="35">
        <v>35064.978440000006</v>
      </c>
      <c r="L112" s="35">
        <v>5116.78829</v>
      </c>
      <c r="M112" s="35">
        <f t="shared" si="20"/>
        <v>163690.64672999998</v>
      </c>
      <c r="N112" s="36">
        <v>30694.61</v>
      </c>
      <c r="O112" s="36">
        <v>0</v>
      </c>
      <c r="P112" s="58">
        <f t="shared" si="26"/>
        <v>0</v>
      </c>
      <c r="Q112" s="59">
        <v>0</v>
      </c>
      <c r="R112" s="35">
        <f t="shared" si="29"/>
        <v>30694.61</v>
      </c>
      <c r="S112" s="35">
        <v>24641.92327000003</v>
      </c>
      <c r="T112" s="35">
        <v>0</v>
      </c>
      <c r="U112" s="35">
        <v>0</v>
      </c>
      <c r="V112" s="35">
        <v>0</v>
      </c>
      <c r="W112" s="38">
        <f t="shared" si="28"/>
        <v>0</v>
      </c>
      <c r="X112" s="39">
        <v>100</v>
      </c>
      <c r="Y112" s="40">
        <f>F112-(M112+S112+W112)</f>
        <v>0</v>
      </c>
      <c r="Z112" s="72">
        <f aca="true" t="shared" si="30" ref="Z112:Z122">(Y112-F112)*(-1)</f>
        <v>188332.57</v>
      </c>
      <c r="AC112" s="40"/>
      <c r="AD112" s="40"/>
    </row>
    <row r="113" spans="1:30" ht="30.75" customHeight="1">
      <c r="A113" s="41">
        <v>2838</v>
      </c>
      <c r="B113" s="31" t="s">
        <v>68</v>
      </c>
      <c r="C113" s="60" t="s">
        <v>65</v>
      </c>
      <c r="D113" s="60" t="s">
        <v>29</v>
      </c>
      <c r="E113" s="35">
        <f t="shared" si="25"/>
        <v>235415.71</v>
      </c>
      <c r="F113" s="35">
        <v>235415.71</v>
      </c>
      <c r="G113" s="35">
        <v>7677.904009999999</v>
      </c>
      <c r="H113" s="35">
        <v>36840.41</v>
      </c>
      <c r="I113" s="35">
        <v>42449.59</v>
      </c>
      <c r="J113" s="35">
        <v>68817.44</v>
      </c>
      <c r="K113" s="35">
        <v>38116.895220000006</v>
      </c>
      <c r="L113" s="35">
        <v>10549.064890000001</v>
      </c>
      <c r="M113" s="35">
        <f t="shared" si="20"/>
        <v>204451.30412000002</v>
      </c>
      <c r="N113" s="36">
        <v>37505.659999999996</v>
      </c>
      <c r="O113" s="36">
        <v>9.62</v>
      </c>
      <c r="P113" s="58">
        <f t="shared" si="26"/>
        <v>0.02564946197453931</v>
      </c>
      <c r="Q113" s="59">
        <v>36463.13</v>
      </c>
      <c r="R113" s="35">
        <f t="shared" si="29"/>
        <v>73968.79</v>
      </c>
      <c r="S113" s="35">
        <v>30964.405879999977</v>
      </c>
      <c r="T113" s="35">
        <v>0</v>
      </c>
      <c r="U113" s="35">
        <v>0</v>
      </c>
      <c r="V113" s="35">
        <v>0</v>
      </c>
      <c r="W113" s="38">
        <f t="shared" si="28"/>
        <v>0</v>
      </c>
      <c r="X113" s="39">
        <v>100</v>
      </c>
      <c r="Y113" s="40">
        <f t="shared" si="21"/>
        <v>0</v>
      </c>
      <c r="Z113" s="72">
        <f t="shared" si="30"/>
        <v>235415.71</v>
      </c>
      <c r="AC113" s="40"/>
      <c r="AD113" s="40"/>
    </row>
    <row r="114" spans="1:30" ht="38.25" customHeight="1">
      <c r="A114" s="41">
        <v>2840</v>
      </c>
      <c r="B114" s="31" t="s">
        <v>156</v>
      </c>
      <c r="C114" s="60"/>
      <c r="D114" s="60"/>
      <c r="E114" s="35"/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f t="shared" si="20"/>
        <v>0</v>
      </c>
      <c r="N114" s="36">
        <v>82.66</v>
      </c>
      <c r="O114" s="36">
        <v>82.66</v>
      </c>
      <c r="P114" s="58">
        <f t="shared" si="26"/>
        <v>100</v>
      </c>
      <c r="Q114" s="59"/>
      <c r="R114" s="35"/>
      <c r="S114" s="35">
        <v>0</v>
      </c>
      <c r="T114" s="35">
        <v>0</v>
      </c>
      <c r="U114" s="35">
        <v>0</v>
      </c>
      <c r="V114" s="35">
        <v>0</v>
      </c>
      <c r="W114" s="38">
        <f t="shared" si="28"/>
        <v>0</v>
      </c>
      <c r="X114" s="44" t="s">
        <v>16</v>
      </c>
      <c r="Y114" s="40">
        <f t="shared" si="21"/>
        <v>0</v>
      </c>
      <c r="Z114" s="72">
        <f t="shared" si="30"/>
        <v>0</v>
      </c>
      <c r="AC114" s="40"/>
      <c r="AD114" s="40"/>
    </row>
    <row r="115" spans="1:30" ht="26.25" customHeight="1">
      <c r="A115" s="41">
        <v>2851</v>
      </c>
      <c r="B115" s="31" t="s">
        <v>69</v>
      </c>
      <c r="C115" s="60"/>
      <c r="D115" s="60"/>
      <c r="E115" s="35">
        <f aca="true" t="shared" si="31" ref="E115:E130">M115+S115+W115</f>
        <v>449596.89704</v>
      </c>
      <c r="F115" s="35">
        <v>449596.89704</v>
      </c>
      <c r="G115" s="35">
        <v>0</v>
      </c>
      <c r="H115" s="35">
        <v>0</v>
      </c>
      <c r="I115" s="35">
        <v>32861.28</v>
      </c>
      <c r="J115" s="35">
        <v>75076.47</v>
      </c>
      <c r="K115" s="35">
        <v>100053.21</v>
      </c>
      <c r="L115" s="35">
        <v>111890.13704000003</v>
      </c>
      <c r="M115" s="35">
        <f t="shared" si="20"/>
        <v>319881.09704</v>
      </c>
      <c r="N115" s="36">
        <v>59041.91000000001</v>
      </c>
      <c r="O115" s="36">
        <v>13466.798679999996</v>
      </c>
      <c r="P115" s="58">
        <f t="shared" si="26"/>
        <v>22.808880471515902</v>
      </c>
      <c r="Q115" s="59">
        <v>22625.47</v>
      </c>
      <c r="R115" s="35">
        <f t="shared" si="29"/>
        <v>81667.38</v>
      </c>
      <c r="S115" s="35">
        <v>100000</v>
      </c>
      <c r="T115" s="35">
        <v>29715.8</v>
      </c>
      <c r="U115" s="35">
        <v>0</v>
      </c>
      <c r="V115" s="35">
        <v>0</v>
      </c>
      <c r="W115" s="38">
        <f t="shared" si="28"/>
        <v>29715.8</v>
      </c>
      <c r="X115" s="39">
        <v>100</v>
      </c>
      <c r="Y115" s="40">
        <f t="shared" si="21"/>
        <v>0</v>
      </c>
      <c r="Z115" s="72">
        <f t="shared" si="30"/>
        <v>449596.89704</v>
      </c>
      <c r="AC115" s="40"/>
      <c r="AD115" s="40"/>
    </row>
    <row r="116" spans="1:30" ht="23.25" customHeight="1">
      <c r="A116" s="41">
        <v>2855</v>
      </c>
      <c r="B116" s="31" t="s">
        <v>70</v>
      </c>
      <c r="C116" s="71"/>
      <c r="D116" s="60"/>
      <c r="E116" s="35">
        <f t="shared" si="31"/>
        <v>309319.8573299999</v>
      </c>
      <c r="F116" s="35">
        <v>309319.8573299999</v>
      </c>
      <c r="G116" s="35">
        <v>0</v>
      </c>
      <c r="H116" s="35">
        <v>0</v>
      </c>
      <c r="I116" s="35">
        <v>0</v>
      </c>
      <c r="J116" s="35">
        <v>0</v>
      </c>
      <c r="K116" s="35">
        <v>83731.64801999996</v>
      </c>
      <c r="L116" s="35">
        <v>107588.20930999995</v>
      </c>
      <c r="M116" s="35">
        <f t="shared" si="20"/>
        <v>191319.8573299999</v>
      </c>
      <c r="N116" s="36">
        <v>68017.18000000002</v>
      </c>
      <c r="O116" s="36">
        <v>12411.307849999997</v>
      </c>
      <c r="P116" s="58">
        <f t="shared" si="26"/>
        <v>18.24731317881746</v>
      </c>
      <c r="Q116" s="59">
        <v>0</v>
      </c>
      <c r="R116" s="35">
        <f t="shared" si="29"/>
        <v>68017.18000000002</v>
      </c>
      <c r="S116" s="35">
        <v>73000</v>
      </c>
      <c r="T116" s="35">
        <v>45000</v>
      </c>
      <c r="U116" s="63">
        <v>0</v>
      </c>
      <c r="V116" s="63">
        <v>0</v>
      </c>
      <c r="W116" s="38">
        <f>SUM(T116:V116)</f>
        <v>45000</v>
      </c>
      <c r="X116" s="39">
        <v>100</v>
      </c>
      <c r="Y116" s="40">
        <f t="shared" si="21"/>
        <v>0</v>
      </c>
      <c r="Z116" s="72">
        <f t="shared" si="30"/>
        <v>309319.8573299999</v>
      </c>
      <c r="AC116" s="40"/>
      <c r="AD116" s="40"/>
    </row>
    <row r="117" spans="1:30" ht="22.5">
      <c r="A117" s="41">
        <v>2856</v>
      </c>
      <c r="B117" s="31" t="s">
        <v>71</v>
      </c>
      <c r="C117" s="71"/>
      <c r="D117" s="60"/>
      <c r="E117" s="35">
        <f t="shared" si="31"/>
        <v>96442.02789</v>
      </c>
      <c r="F117" s="35">
        <v>96442.02789</v>
      </c>
      <c r="G117" s="35">
        <v>0</v>
      </c>
      <c r="H117" s="35">
        <v>0</v>
      </c>
      <c r="I117" s="35">
        <v>0</v>
      </c>
      <c r="J117" s="35">
        <v>0</v>
      </c>
      <c r="K117" s="35">
        <v>23811.95441</v>
      </c>
      <c r="L117" s="35">
        <v>29394.20917</v>
      </c>
      <c r="M117" s="35">
        <f t="shared" si="20"/>
        <v>53206.16357999999</v>
      </c>
      <c r="N117" s="36">
        <v>20389.600000000002</v>
      </c>
      <c r="O117" s="36">
        <v>7977.378600000001</v>
      </c>
      <c r="P117" s="58">
        <f t="shared" si="26"/>
        <v>39.124743006238475</v>
      </c>
      <c r="Q117" s="59">
        <v>0</v>
      </c>
      <c r="R117" s="35">
        <f t="shared" si="29"/>
        <v>20389.600000000002</v>
      </c>
      <c r="S117" s="35">
        <v>40000</v>
      </c>
      <c r="T117" s="35">
        <v>3235.8643100000045</v>
      </c>
      <c r="U117" s="63">
        <v>0</v>
      </c>
      <c r="V117" s="63">
        <v>0</v>
      </c>
      <c r="W117" s="38">
        <f t="shared" si="28"/>
        <v>3235.8643100000045</v>
      </c>
      <c r="X117" s="39">
        <v>100</v>
      </c>
      <c r="Y117" s="40">
        <f t="shared" si="21"/>
        <v>0</v>
      </c>
      <c r="Z117" s="72">
        <f t="shared" si="30"/>
        <v>96442.02789</v>
      </c>
      <c r="AC117" s="40"/>
      <c r="AD117" s="40"/>
    </row>
    <row r="118" spans="1:30" ht="35.25" customHeight="1">
      <c r="A118" s="41">
        <v>2857</v>
      </c>
      <c r="B118" s="31" t="s">
        <v>72</v>
      </c>
      <c r="C118" s="71"/>
      <c r="D118" s="60"/>
      <c r="E118" s="35">
        <f t="shared" si="31"/>
        <v>119207.1643</v>
      </c>
      <c r="F118" s="35">
        <v>119207.1643</v>
      </c>
      <c r="G118" s="35">
        <v>0</v>
      </c>
      <c r="H118" s="35">
        <v>0</v>
      </c>
      <c r="I118" s="35">
        <v>0</v>
      </c>
      <c r="J118" s="35">
        <v>0</v>
      </c>
      <c r="K118" s="35">
        <v>22184.182</v>
      </c>
      <c r="L118" s="35">
        <v>39326.89029999999</v>
      </c>
      <c r="M118" s="35">
        <f t="shared" si="20"/>
        <v>61511.07229999999</v>
      </c>
      <c r="N118" s="36">
        <v>30492.090000000004</v>
      </c>
      <c r="O118" s="36">
        <v>9544.1325</v>
      </c>
      <c r="P118" s="58">
        <f t="shared" si="26"/>
        <v>31.30035527246574</v>
      </c>
      <c r="Q118" s="59">
        <v>0</v>
      </c>
      <c r="R118" s="35">
        <f t="shared" si="29"/>
        <v>30492.090000000004</v>
      </c>
      <c r="S118" s="35">
        <v>50000</v>
      </c>
      <c r="T118" s="35">
        <v>7696.092000000004</v>
      </c>
      <c r="U118" s="63">
        <v>0</v>
      </c>
      <c r="V118" s="63">
        <v>0</v>
      </c>
      <c r="W118" s="38">
        <f t="shared" si="28"/>
        <v>7696.092000000004</v>
      </c>
      <c r="X118" s="39">
        <v>100</v>
      </c>
      <c r="Y118" s="40">
        <f t="shared" si="21"/>
        <v>0</v>
      </c>
      <c r="Z118" s="72">
        <f t="shared" si="30"/>
        <v>119207.1643</v>
      </c>
      <c r="AC118" s="40"/>
      <c r="AD118" s="40"/>
    </row>
    <row r="119" spans="1:30" ht="45">
      <c r="A119" s="41">
        <v>2858</v>
      </c>
      <c r="B119" s="31" t="s">
        <v>73</v>
      </c>
      <c r="C119" s="32"/>
      <c r="D119" s="33"/>
      <c r="E119" s="35">
        <f t="shared" si="31"/>
        <v>1140.32564</v>
      </c>
      <c r="F119" s="35">
        <v>1140.33</v>
      </c>
      <c r="G119" s="35">
        <v>0</v>
      </c>
      <c r="H119" s="35">
        <v>0</v>
      </c>
      <c r="I119" s="35">
        <v>0</v>
      </c>
      <c r="J119" s="35">
        <v>0</v>
      </c>
      <c r="K119" s="35">
        <v>111.1052</v>
      </c>
      <c r="L119" s="35">
        <v>229.86044</v>
      </c>
      <c r="M119" s="35">
        <f t="shared" si="20"/>
        <v>340.96564</v>
      </c>
      <c r="N119" s="36">
        <v>799.36</v>
      </c>
      <c r="O119" s="36">
        <v>170.2132</v>
      </c>
      <c r="P119" s="58">
        <f t="shared" si="26"/>
        <v>21.293684947958365</v>
      </c>
      <c r="Q119" s="59">
        <v>0</v>
      </c>
      <c r="R119" s="35">
        <f t="shared" si="29"/>
        <v>799.36</v>
      </c>
      <c r="S119" s="35">
        <v>799.36</v>
      </c>
      <c r="T119" s="35">
        <v>0</v>
      </c>
      <c r="U119" s="63">
        <v>0</v>
      </c>
      <c r="V119" s="63">
        <v>0</v>
      </c>
      <c r="W119" s="38">
        <f t="shared" si="28"/>
        <v>0</v>
      </c>
      <c r="X119" s="39">
        <v>100</v>
      </c>
      <c r="Y119" s="40">
        <f t="shared" si="21"/>
        <v>0.004359999999905995</v>
      </c>
      <c r="Z119" s="72">
        <f t="shared" si="30"/>
        <v>1140.32564</v>
      </c>
      <c r="AC119" s="40"/>
      <c r="AD119" s="40"/>
    </row>
    <row r="120" spans="1:30" ht="43.5" customHeight="1">
      <c r="A120" s="41">
        <v>2859</v>
      </c>
      <c r="B120" s="31" t="s">
        <v>74</v>
      </c>
      <c r="C120" s="60"/>
      <c r="D120" s="60"/>
      <c r="E120" s="35">
        <f t="shared" si="31"/>
        <v>33594.3168</v>
      </c>
      <c r="F120" s="35">
        <v>33594.3168</v>
      </c>
      <c r="G120" s="35">
        <v>0</v>
      </c>
      <c r="H120" s="35">
        <v>0</v>
      </c>
      <c r="I120" s="35">
        <v>0</v>
      </c>
      <c r="J120" s="35">
        <v>0</v>
      </c>
      <c r="K120" s="35">
        <v>6805.683999999999</v>
      </c>
      <c r="L120" s="35">
        <v>10526.092800000002</v>
      </c>
      <c r="M120" s="35">
        <f t="shared" si="20"/>
        <v>17331.7768</v>
      </c>
      <c r="N120" s="36">
        <v>7640</v>
      </c>
      <c r="O120" s="36">
        <v>24.684</v>
      </c>
      <c r="P120" s="58">
        <f t="shared" si="26"/>
        <v>0.32308900523560213</v>
      </c>
      <c r="Q120" s="59">
        <v>0</v>
      </c>
      <c r="R120" s="35">
        <f t="shared" si="29"/>
        <v>7640</v>
      </c>
      <c r="S120" s="35">
        <v>10151.82</v>
      </c>
      <c r="T120" s="35">
        <v>6110.72</v>
      </c>
      <c r="U120" s="35">
        <v>0</v>
      </c>
      <c r="V120" s="63">
        <v>0</v>
      </c>
      <c r="W120" s="38">
        <f t="shared" si="28"/>
        <v>6110.72</v>
      </c>
      <c r="X120" s="39">
        <v>100</v>
      </c>
      <c r="Y120" s="40">
        <f>F120-(M120+S120+W120)</f>
        <v>0</v>
      </c>
      <c r="Z120" s="72">
        <f t="shared" si="30"/>
        <v>33594.3168</v>
      </c>
      <c r="AC120" s="40"/>
      <c r="AD120" s="40"/>
    </row>
    <row r="121" spans="1:30" ht="38.25" customHeight="1">
      <c r="A121" s="41">
        <v>2860</v>
      </c>
      <c r="B121" s="31" t="s">
        <v>75</v>
      </c>
      <c r="C121" s="60"/>
      <c r="D121" s="60"/>
      <c r="E121" s="35">
        <f t="shared" si="31"/>
        <v>833.3271</v>
      </c>
      <c r="F121" s="35">
        <v>833.3271</v>
      </c>
      <c r="G121" s="35">
        <v>0</v>
      </c>
      <c r="H121" s="35">
        <v>0</v>
      </c>
      <c r="I121" s="35">
        <v>0</v>
      </c>
      <c r="J121" s="35">
        <v>0</v>
      </c>
      <c r="K121" s="35">
        <v>69.3171</v>
      </c>
      <c r="L121" s="35">
        <v>0</v>
      </c>
      <c r="M121" s="35">
        <f t="shared" si="20"/>
        <v>69.3171</v>
      </c>
      <c r="N121" s="36">
        <v>253.13</v>
      </c>
      <c r="O121" s="36">
        <v>0</v>
      </c>
      <c r="P121" s="58">
        <f t="shared" si="26"/>
        <v>0</v>
      </c>
      <c r="Q121" s="59"/>
      <c r="R121" s="35"/>
      <c r="S121" s="35">
        <v>382</v>
      </c>
      <c r="T121" s="35">
        <v>382.01</v>
      </c>
      <c r="U121" s="63">
        <v>0</v>
      </c>
      <c r="V121" s="63">
        <v>0</v>
      </c>
      <c r="W121" s="38">
        <f t="shared" si="28"/>
        <v>382.01</v>
      </c>
      <c r="X121" s="39">
        <v>100</v>
      </c>
      <c r="Y121" s="40">
        <f t="shared" si="21"/>
        <v>0</v>
      </c>
      <c r="Z121" s="72">
        <f t="shared" si="30"/>
        <v>833.3271</v>
      </c>
      <c r="AC121" s="40"/>
      <c r="AD121" s="40"/>
    </row>
    <row r="122" spans="1:30" ht="48.75" customHeight="1">
      <c r="A122" s="41">
        <v>2862</v>
      </c>
      <c r="B122" s="31" t="s">
        <v>137</v>
      </c>
      <c r="C122" s="60"/>
      <c r="D122" s="60"/>
      <c r="E122" s="35">
        <f t="shared" si="31"/>
        <v>811.9749999999999</v>
      </c>
      <c r="F122" s="35">
        <v>811.9749999999999</v>
      </c>
      <c r="G122" s="35">
        <v>0</v>
      </c>
      <c r="H122" s="35">
        <v>0</v>
      </c>
      <c r="I122" s="35">
        <v>0</v>
      </c>
      <c r="J122" s="35">
        <v>0</v>
      </c>
      <c r="K122" s="35">
        <v>42.078</v>
      </c>
      <c r="L122" s="35">
        <v>16.997</v>
      </c>
      <c r="M122" s="35">
        <f t="shared" si="20"/>
        <v>59.075</v>
      </c>
      <c r="N122" s="36">
        <v>226.96999999999997</v>
      </c>
      <c r="O122" s="36">
        <v>3.8980000000000006</v>
      </c>
      <c r="P122" s="58">
        <f t="shared" si="26"/>
        <v>1.717407586905759</v>
      </c>
      <c r="Q122" s="59"/>
      <c r="R122" s="35"/>
      <c r="S122" s="35">
        <v>340</v>
      </c>
      <c r="T122" s="35">
        <v>412.9</v>
      </c>
      <c r="U122" s="63">
        <v>0</v>
      </c>
      <c r="V122" s="63">
        <v>0</v>
      </c>
      <c r="W122" s="38">
        <f t="shared" si="28"/>
        <v>412.9</v>
      </c>
      <c r="X122" s="39">
        <v>100</v>
      </c>
      <c r="Y122" s="40">
        <f t="shared" si="21"/>
        <v>0</v>
      </c>
      <c r="Z122" s="72">
        <f t="shared" si="30"/>
        <v>811.9749999999999</v>
      </c>
      <c r="AC122" s="40"/>
      <c r="AD122" s="40"/>
    </row>
    <row r="123" spans="1:30" ht="26.25" customHeight="1">
      <c r="A123" s="41">
        <v>2863</v>
      </c>
      <c r="B123" s="31" t="s">
        <v>127</v>
      </c>
      <c r="C123" s="60"/>
      <c r="D123" s="60"/>
      <c r="E123" s="35"/>
      <c r="F123" s="35">
        <v>226655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27126.91476</v>
      </c>
      <c r="M123" s="35">
        <f t="shared" si="20"/>
        <v>27126.91476</v>
      </c>
      <c r="N123" s="36">
        <v>62891.729999999996</v>
      </c>
      <c r="O123" s="36">
        <v>26351.37183</v>
      </c>
      <c r="P123" s="58">
        <f t="shared" si="26"/>
        <v>41.899581757410715</v>
      </c>
      <c r="Q123" s="59"/>
      <c r="R123" s="35"/>
      <c r="S123" s="35">
        <v>111655</v>
      </c>
      <c r="T123" s="35">
        <f>45000+42873.09</f>
        <v>87873.09</v>
      </c>
      <c r="U123" s="63">
        <v>0</v>
      </c>
      <c r="V123" s="63">
        <v>0</v>
      </c>
      <c r="W123" s="38">
        <f t="shared" si="28"/>
        <v>87873.09</v>
      </c>
      <c r="X123" s="39">
        <v>100</v>
      </c>
      <c r="Y123" s="40">
        <f t="shared" si="21"/>
        <v>-0.004760000010719523</v>
      </c>
      <c r="Z123" s="72"/>
      <c r="AC123" s="40"/>
      <c r="AD123" s="40"/>
    </row>
    <row r="124" spans="1:30" ht="38.25" customHeight="1">
      <c r="A124" s="41">
        <v>2888</v>
      </c>
      <c r="B124" s="31" t="s">
        <v>128</v>
      </c>
      <c r="C124" s="60"/>
      <c r="D124" s="60"/>
      <c r="E124" s="35"/>
      <c r="F124" s="35">
        <v>1883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38.66891</v>
      </c>
      <c r="M124" s="35">
        <f t="shared" si="20"/>
        <v>38.66891</v>
      </c>
      <c r="N124" s="36">
        <v>1844.3299999999997</v>
      </c>
      <c r="O124" s="36">
        <v>85.93060000000001</v>
      </c>
      <c r="P124" s="58">
        <f t="shared" si="26"/>
        <v>4.659177045322693</v>
      </c>
      <c r="Q124" s="59"/>
      <c r="R124" s="35"/>
      <c r="S124" s="35">
        <v>1844.3299999999997</v>
      </c>
      <c r="T124" s="35">
        <v>0</v>
      </c>
      <c r="U124" s="63">
        <v>0</v>
      </c>
      <c r="V124" s="63">
        <v>0</v>
      </c>
      <c r="W124" s="38">
        <f t="shared" si="28"/>
        <v>0</v>
      </c>
      <c r="X124" s="39">
        <v>90</v>
      </c>
      <c r="Y124" s="40">
        <f t="shared" si="21"/>
        <v>0.0010900000002038723</v>
      </c>
      <c r="Z124" s="72"/>
      <c r="AC124" s="40"/>
      <c r="AD124" s="40"/>
    </row>
    <row r="125" spans="1:30" ht="26.25" customHeight="1">
      <c r="A125" s="41">
        <v>2922</v>
      </c>
      <c r="B125" s="31" t="s">
        <v>76</v>
      </c>
      <c r="C125" s="60" t="s">
        <v>77</v>
      </c>
      <c r="D125" s="60" t="s">
        <v>18</v>
      </c>
      <c r="E125" s="35">
        <f t="shared" si="31"/>
        <v>129828.96018</v>
      </c>
      <c r="F125" s="35">
        <f>159025.78-29196.82</f>
        <v>129828.95999999999</v>
      </c>
      <c r="G125" s="35">
        <v>0</v>
      </c>
      <c r="H125" s="35">
        <v>9002.097</v>
      </c>
      <c r="I125" s="35">
        <v>1.18</v>
      </c>
      <c r="J125" s="35">
        <v>532.07</v>
      </c>
      <c r="K125" s="35">
        <v>49747.82869</v>
      </c>
      <c r="L125" s="35">
        <v>37016.13449</v>
      </c>
      <c r="M125" s="35">
        <f t="shared" si="20"/>
        <v>96299.31018</v>
      </c>
      <c r="N125" s="36">
        <v>33529.65</v>
      </c>
      <c r="O125" s="36">
        <v>1415.7313700000002</v>
      </c>
      <c r="P125" s="58">
        <f t="shared" si="26"/>
        <v>4.2223267168013985</v>
      </c>
      <c r="Q125" s="59">
        <v>0</v>
      </c>
      <c r="R125" s="35">
        <f aca="true" t="shared" si="32" ref="R125:R136">N125+Q125</f>
        <v>33529.65</v>
      </c>
      <c r="S125" s="35">
        <v>33529.65</v>
      </c>
      <c r="T125" s="35">
        <v>0</v>
      </c>
      <c r="U125" s="63">
        <v>0</v>
      </c>
      <c r="V125" s="63">
        <v>0</v>
      </c>
      <c r="W125" s="38">
        <f t="shared" si="28"/>
        <v>0</v>
      </c>
      <c r="X125" s="96" t="s">
        <v>136</v>
      </c>
      <c r="Y125" s="40">
        <f t="shared" si="21"/>
        <v>-0.00018000000272877514</v>
      </c>
      <c r="Z125" s="72"/>
      <c r="AC125" s="40"/>
      <c r="AD125" s="40"/>
    </row>
    <row r="126" spans="1:30" ht="38.25" customHeight="1">
      <c r="A126" s="41">
        <v>2929</v>
      </c>
      <c r="B126" s="31" t="s">
        <v>157</v>
      </c>
      <c r="C126" s="60"/>
      <c r="D126" s="60"/>
      <c r="E126" s="35"/>
      <c r="F126" s="35">
        <v>609315.6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2046.7360000000003</v>
      </c>
      <c r="M126" s="35">
        <f t="shared" si="20"/>
        <v>2046.7360000000003</v>
      </c>
      <c r="N126" s="36">
        <v>213445.82</v>
      </c>
      <c r="O126" s="36">
        <v>1083.7999999999997</v>
      </c>
      <c r="P126" s="58">
        <f t="shared" si="26"/>
        <v>0.5077635158186746</v>
      </c>
      <c r="Q126" s="59"/>
      <c r="R126" s="35"/>
      <c r="S126" s="35">
        <v>213445.82</v>
      </c>
      <c r="T126" s="35">
        <v>393823</v>
      </c>
      <c r="U126" s="63">
        <v>0</v>
      </c>
      <c r="V126" s="63">
        <v>0</v>
      </c>
      <c r="W126" s="38">
        <f t="shared" si="28"/>
        <v>393823</v>
      </c>
      <c r="X126" s="96" t="s">
        <v>136</v>
      </c>
      <c r="Y126" s="40">
        <f t="shared" si="21"/>
        <v>0.043999999994412065</v>
      </c>
      <c r="Z126" s="72"/>
      <c r="AC126" s="40"/>
      <c r="AD126" s="40"/>
    </row>
    <row r="127" spans="1:30" ht="26.25" customHeight="1">
      <c r="A127" s="41">
        <v>2988</v>
      </c>
      <c r="B127" s="31" t="s">
        <v>104</v>
      </c>
      <c r="C127" s="60"/>
      <c r="D127" s="60"/>
      <c r="E127" s="34">
        <f t="shared" si="31"/>
        <v>43065.25955</v>
      </c>
      <c r="F127" s="35">
        <v>43065.25</v>
      </c>
      <c r="G127" s="35">
        <v>0</v>
      </c>
      <c r="H127" s="35">
        <v>595</v>
      </c>
      <c r="I127" s="35">
        <v>0</v>
      </c>
      <c r="J127" s="35">
        <v>198</v>
      </c>
      <c r="K127" s="35">
        <v>37273.593590000004</v>
      </c>
      <c r="L127" s="35">
        <v>4935.66596</v>
      </c>
      <c r="M127" s="35">
        <f t="shared" si="20"/>
        <v>43002.25955</v>
      </c>
      <c r="N127" s="36">
        <v>63</v>
      </c>
      <c r="O127" s="36">
        <v>0</v>
      </c>
      <c r="P127" s="58">
        <f t="shared" si="26"/>
        <v>0</v>
      </c>
      <c r="Q127" s="59">
        <v>0</v>
      </c>
      <c r="R127" s="35">
        <f t="shared" si="32"/>
        <v>63</v>
      </c>
      <c r="S127" s="35">
        <v>63</v>
      </c>
      <c r="T127" s="35">
        <v>0</v>
      </c>
      <c r="U127" s="63">
        <v>0</v>
      </c>
      <c r="V127" s="63">
        <v>0</v>
      </c>
      <c r="W127" s="38">
        <f t="shared" si="28"/>
        <v>0</v>
      </c>
      <c r="X127" s="39">
        <v>58.9</v>
      </c>
      <c r="Y127" s="40">
        <f t="shared" si="21"/>
        <v>-0.009550000002491288</v>
      </c>
      <c r="Z127" s="72"/>
      <c r="AC127" s="40"/>
      <c r="AD127" s="40"/>
    </row>
    <row r="128" spans="1:30" ht="12.75">
      <c r="A128" s="41">
        <v>3055</v>
      </c>
      <c r="B128" s="31" t="s">
        <v>78</v>
      </c>
      <c r="C128" s="32"/>
      <c r="D128" s="33"/>
      <c r="E128" s="35">
        <f t="shared" si="31"/>
        <v>795.32906</v>
      </c>
      <c r="F128" s="35">
        <v>795.33</v>
      </c>
      <c r="G128" s="35">
        <v>0</v>
      </c>
      <c r="H128" s="35">
        <v>0</v>
      </c>
      <c r="I128" s="35">
        <v>0</v>
      </c>
      <c r="J128" s="35">
        <v>0</v>
      </c>
      <c r="K128" s="35">
        <v>146.93</v>
      </c>
      <c r="L128" s="35">
        <v>147.75906</v>
      </c>
      <c r="M128" s="35">
        <f t="shared" si="20"/>
        <v>294.68906000000004</v>
      </c>
      <c r="N128" s="36">
        <v>500.64</v>
      </c>
      <c r="O128" s="36">
        <v>22.176</v>
      </c>
      <c r="P128" s="58">
        <f t="shared" si="26"/>
        <v>4.429530201342282</v>
      </c>
      <c r="Q128" s="59">
        <v>63</v>
      </c>
      <c r="R128" s="35">
        <f t="shared" si="32"/>
        <v>563.64</v>
      </c>
      <c r="S128" s="35">
        <v>500.64</v>
      </c>
      <c r="T128" s="35">
        <v>0</v>
      </c>
      <c r="U128" s="63">
        <v>0</v>
      </c>
      <c r="V128" s="35">
        <v>0</v>
      </c>
      <c r="W128" s="38">
        <f t="shared" si="28"/>
        <v>0</v>
      </c>
      <c r="X128" s="39">
        <v>100</v>
      </c>
      <c r="Y128" s="40">
        <f t="shared" si="21"/>
        <v>0.0009400000000141517</v>
      </c>
      <c r="Z128" s="72"/>
      <c r="AC128" s="40"/>
      <c r="AD128" s="40"/>
    </row>
    <row r="129" spans="1:30" ht="36" customHeight="1">
      <c r="A129" s="41">
        <v>3056</v>
      </c>
      <c r="B129" s="31" t="s">
        <v>79</v>
      </c>
      <c r="C129" s="32"/>
      <c r="D129" s="33"/>
      <c r="E129" s="35">
        <f t="shared" si="31"/>
        <v>450.04882000000003</v>
      </c>
      <c r="F129" s="35">
        <v>450.05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36.96882</v>
      </c>
      <c r="M129" s="35">
        <f t="shared" si="20"/>
        <v>36.96882</v>
      </c>
      <c r="N129" s="36">
        <v>413.08000000000004</v>
      </c>
      <c r="O129" s="36">
        <v>33.6105</v>
      </c>
      <c r="P129" s="58">
        <f t="shared" si="26"/>
        <v>8.136559504212258</v>
      </c>
      <c r="Q129" s="59">
        <v>61</v>
      </c>
      <c r="R129" s="35">
        <f t="shared" si="32"/>
        <v>474.08000000000004</v>
      </c>
      <c r="S129" s="35">
        <v>413.08000000000004</v>
      </c>
      <c r="T129" s="35">
        <v>0</v>
      </c>
      <c r="U129" s="63">
        <v>0</v>
      </c>
      <c r="V129" s="35">
        <v>0</v>
      </c>
      <c r="W129" s="38">
        <f t="shared" si="28"/>
        <v>0</v>
      </c>
      <c r="X129" s="39">
        <v>100</v>
      </c>
      <c r="Y129" s="40">
        <f aca="true" t="shared" si="33" ref="Y129:Y169">F129-(M129+S129+W129)</f>
        <v>0.0011799999999766442</v>
      </c>
      <c r="Z129" s="72"/>
      <c r="AC129" s="40"/>
      <c r="AD129" s="40"/>
    </row>
    <row r="130" spans="1:30" ht="51" customHeight="1">
      <c r="A130" s="41">
        <v>3057</v>
      </c>
      <c r="B130" s="31" t="s">
        <v>80</v>
      </c>
      <c r="C130" s="32"/>
      <c r="D130" s="33"/>
      <c r="E130" s="35">
        <f t="shared" si="31"/>
        <v>733.0917400000001</v>
      </c>
      <c r="F130" s="35">
        <v>733.1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217.48174</v>
      </c>
      <c r="M130" s="35">
        <f aca="true" t="shared" si="34" ref="M130:M169">SUM(G130:L130)</f>
        <v>217.48174</v>
      </c>
      <c r="N130" s="36">
        <v>515.6099999999999</v>
      </c>
      <c r="O130" s="36">
        <v>5.652</v>
      </c>
      <c r="P130" s="58">
        <f t="shared" si="26"/>
        <v>1.0961773433408974</v>
      </c>
      <c r="Q130" s="59">
        <v>56</v>
      </c>
      <c r="R130" s="35">
        <f t="shared" si="32"/>
        <v>571.6099999999999</v>
      </c>
      <c r="S130" s="35">
        <v>515.61</v>
      </c>
      <c r="T130" s="35">
        <v>0</v>
      </c>
      <c r="U130" s="63">
        <v>0</v>
      </c>
      <c r="V130" s="35">
        <v>0</v>
      </c>
      <c r="W130" s="38">
        <f t="shared" si="28"/>
        <v>0</v>
      </c>
      <c r="X130" s="39">
        <v>100</v>
      </c>
      <c r="Y130" s="40">
        <f t="shared" si="33"/>
        <v>0.008259999999950196</v>
      </c>
      <c r="Z130" s="72"/>
      <c r="AC130" s="40"/>
      <c r="AD130" s="40"/>
    </row>
    <row r="131" spans="1:30" ht="12.75">
      <c r="A131" s="41">
        <v>3058</v>
      </c>
      <c r="B131" s="31" t="s">
        <v>129</v>
      </c>
      <c r="C131" s="71"/>
      <c r="D131" s="60"/>
      <c r="E131" s="35"/>
      <c r="F131" s="35">
        <v>547.3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0.326</v>
      </c>
      <c r="M131" s="35">
        <f t="shared" si="34"/>
        <v>0.326</v>
      </c>
      <c r="N131" s="36">
        <v>473.97</v>
      </c>
      <c r="O131" s="36">
        <v>24.843</v>
      </c>
      <c r="P131" s="58">
        <f t="shared" si="26"/>
        <v>5.241470979175896</v>
      </c>
      <c r="Q131" s="59"/>
      <c r="R131" s="35"/>
      <c r="S131" s="35">
        <v>473.97</v>
      </c>
      <c r="T131" s="35">
        <v>73</v>
      </c>
      <c r="U131" s="63">
        <v>0</v>
      </c>
      <c r="V131" s="35">
        <v>0</v>
      </c>
      <c r="W131" s="38">
        <f t="shared" si="28"/>
        <v>73</v>
      </c>
      <c r="X131" s="39">
        <v>100</v>
      </c>
      <c r="Y131" s="40">
        <f t="shared" si="33"/>
        <v>0.0039999999999054126</v>
      </c>
      <c r="Z131" s="72"/>
      <c r="AC131" s="40"/>
      <c r="AD131" s="40"/>
    </row>
    <row r="132" spans="1:30" ht="22.5">
      <c r="A132" s="41">
        <v>3059</v>
      </c>
      <c r="B132" s="31" t="s">
        <v>130</v>
      </c>
      <c r="C132" s="71"/>
      <c r="D132" s="60"/>
      <c r="E132" s="35"/>
      <c r="F132" s="35">
        <v>790.23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53.12246</v>
      </c>
      <c r="M132" s="35">
        <f t="shared" si="34"/>
        <v>53.12246</v>
      </c>
      <c r="N132" s="80">
        <v>641.1</v>
      </c>
      <c r="O132" s="80">
        <v>37.6382</v>
      </c>
      <c r="P132" s="58">
        <f t="shared" si="26"/>
        <v>5.870878178131337</v>
      </c>
      <c r="Q132" s="81"/>
      <c r="R132" s="35"/>
      <c r="S132" s="81">
        <v>641.1</v>
      </c>
      <c r="T132" s="35">
        <v>96</v>
      </c>
      <c r="U132" s="63">
        <v>0</v>
      </c>
      <c r="V132" s="35">
        <v>0</v>
      </c>
      <c r="W132" s="38">
        <f t="shared" si="28"/>
        <v>96</v>
      </c>
      <c r="X132" s="39">
        <v>100</v>
      </c>
      <c r="Y132" s="40">
        <f t="shared" si="33"/>
        <v>0.007539999999949032</v>
      </c>
      <c r="Z132" s="72"/>
      <c r="AC132" s="40"/>
      <c r="AD132" s="40"/>
    </row>
    <row r="133" spans="1:30" ht="12.75">
      <c r="A133" s="41">
        <v>3060</v>
      </c>
      <c r="B133" s="31" t="s">
        <v>172</v>
      </c>
      <c r="C133" s="71"/>
      <c r="D133" s="60"/>
      <c r="E133" s="35"/>
      <c r="F133" s="35">
        <v>400</v>
      </c>
      <c r="G133" s="35"/>
      <c r="H133" s="35"/>
      <c r="I133" s="35"/>
      <c r="J133" s="35"/>
      <c r="K133" s="35"/>
      <c r="L133" s="35">
        <v>0</v>
      </c>
      <c r="M133" s="35"/>
      <c r="N133" s="80">
        <v>1092.01</v>
      </c>
      <c r="O133" s="80">
        <v>0</v>
      </c>
      <c r="P133" s="58"/>
      <c r="Q133" s="81"/>
      <c r="R133" s="35"/>
      <c r="S133" s="81">
        <v>1092.01</v>
      </c>
      <c r="T133" s="35">
        <v>200</v>
      </c>
      <c r="U133" s="63">
        <v>0</v>
      </c>
      <c r="V133" s="35"/>
      <c r="W133" s="38"/>
      <c r="X133" s="39"/>
      <c r="Y133" s="40"/>
      <c r="Z133" s="72"/>
      <c r="AC133" s="40"/>
      <c r="AD133" s="40"/>
    </row>
    <row r="134" spans="1:30" ht="26.25" customHeight="1">
      <c r="A134" s="41">
        <v>3121</v>
      </c>
      <c r="B134" s="31" t="s">
        <v>131</v>
      </c>
      <c r="C134" s="60"/>
      <c r="D134" s="60"/>
      <c r="E134" s="34"/>
      <c r="F134" s="35">
        <v>431.32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128.4178</v>
      </c>
      <c r="M134" s="35">
        <f t="shared" si="34"/>
        <v>128.4178</v>
      </c>
      <c r="N134" s="36">
        <v>263.9</v>
      </c>
      <c r="O134" s="36">
        <v>14.839</v>
      </c>
      <c r="P134" s="58">
        <f t="shared" si="26"/>
        <v>5.622963243652899</v>
      </c>
      <c r="Q134" s="59"/>
      <c r="R134" s="35"/>
      <c r="S134" s="35">
        <v>263.9</v>
      </c>
      <c r="T134" s="35">
        <v>39</v>
      </c>
      <c r="U134" s="63">
        <v>0</v>
      </c>
      <c r="V134" s="35">
        <v>0</v>
      </c>
      <c r="W134" s="38">
        <f t="shared" si="28"/>
        <v>39</v>
      </c>
      <c r="X134" s="39">
        <v>100</v>
      </c>
      <c r="Y134" s="40">
        <f t="shared" si="33"/>
        <v>0.002200000000016189</v>
      </c>
      <c r="Z134" s="72"/>
      <c r="AC134" s="40"/>
      <c r="AD134" s="40"/>
    </row>
    <row r="135" spans="1:30" ht="42.75" customHeight="1">
      <c r="A135" s="41">
        <v>1811.1813</v>
      </c>
      <c r="B135" s="31" t="s">
        <v>81</v>
      </c>
      <c r="C135" s="82"/>
      <c r="D135" s="83"/>
      <c r="E135" s="84">
        <v>67439.54</v>
      </c>
      <c r="F135" s="35">
        <f>M135+S135+W135</f>
        <v>68255.76070999999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67836.98070999999</v>
      </c>
      <c r="M135" s="35">
        <f t="shared" si="34"/>
        <v>67836.98070999999</v>
      </c>
      <c r="N135" s="36">
        <v>418.78</v>
      </c>
      <c r="O135" s="36">
        <v>418.78</v>
      </c>
      <c r="P135" s="58">
        <f>O135/N135*100</f>
        <v>100</v>
      </c>
      <c r="Q135" s="59">
        <v>6860.29</v>
      </c>
      <c r="R135" s="35">
        <f>N135+Q135</f>
        <v>7279.07</v>
      </c>
      <c r="S135" s="135">
        <v>418.78</v>
      </c>
      <c r="T135" s="35">
        <v>0</v>
      </c>
      <c r="U135" s="63">
        <v>0</v>
      </c>
      <c r="V135" s="35">
        <v>0</v>
      </c>
      <c r="W135" s="38">
        <f t="shared" si="28"/>
        <v>0</v>
      </c>
      <c r="X135" s="44" t="s">
        <v>16</v>
      </c>
      <c r="Y135" s="40">
        <f t="shared" si="33"/>
        <v>0</v>
      </c>
      <c r="Z135" s="86"/>
      <c r="AC135" s="40"/>
      <c r="AD135" s="40"/>
    </row>
    <row r="136" spans="1:30" ht="26.25" customHeight="1" hidden="1">
      <c r="A136" s="53"/>
      <c r="B136" s="31" t="s">
        <v>140</v>
      </c>
      <c r="C136" s="60"/>
      <c r="D136" s="60"/>
      <c r="E136" s="35"/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129">
        <v>0</v>
      </c>
      <c r="O136" s="36">
        <v>0</v>
      </c>
      <c r="P136" s="80">
        <v>0</v>
      </c>
      <c r="Q136" s="87">
        <v>6860.29</v>
      </c>
      <c r="R136" s="35">
        <f t="shared" si="32"/>
        <v>6860.29</v>
      </c>
      <c r="S136" s="35">
        <v>0</v>
      </c>
      <c r="T136" s="35">
        <v>0</v>
      </c>
      <c r="U136" s="35">
        <v>0</v>
      </c>
      <c r="V136" s="35">
        <v>0</v>
      </c>
      <c r="W136" s="38">
        <f t="shared" si="28"/>
        <v>0</v>
      </c>
      <c r="X136" s="88" t="s">
        <v>16</v>
      </c>
      <c r="Y136" s="40">
        <f t="shared" si="33"/>
        <v>0</v>
      </c>
      <c r="Z136" s="86"/>
      <c r="AC136" s="40"/>
      <c r="AD136" s="40"/>
    </row>
    <row r="137" spans="1:30" s="51" customFormat="1" ht="19.5" customHeight="1">
      <c r="A137" s="45"/>
      <c r="B137" s="46" t="s">
        <v>82</v>
      </c>
      <c r="C137" s="47"/>
      <c r="D137" s="48"/>
      <c r="E137" s="49">
        <f aca="true" t="shared" si="35" ref="E137:O137">SUM(E138:E151)</f>
        <v>1118922.0472799998</v>
      </c>
      <c r="F137" s="49">
        <f t="shared" si="35"/>
        <v>1511567.181</v>
      </c>
      <c r="G137" s="49">
        <f t="shared" si="35"/>
        <v>0</v>
      </c>
      <c r="H137" s="49">
        <f t="shared" si="35"/>
        <v>13751.941</v>
      </c>
      <c r="I137" s="49">
        <f t="shared" si="35"/>
        <v>1292.2399999999998</v>
      </c>
      <c r="J137" s="49">
        <f t="shared" si="35"/>
        <v>53328.31100000001</v>
      </c>
      <c r="K137" s="49">
        <f t="shared" si="35"/>
        <v>199248.85885999998</v>
      </c>
      <c r="L137" s="49">
        <f t="shared" si="35"/>
        <v>245542.17607999998</v>
      </c>
      <c r="M137" s="49">
        <f t="shared" si="35"/>
        <v>513163.52693999995</v>
      </c>
      <c r="N137" s="49">
        <f t="shared" si="35"/>
        <v>545150.27</v>
      </c>
      <c r="O137" s="49">
        <f t="shared" si="35"/>
        <v>86860.44767</v>
      </c>
      <c r="P137" s="49">
        <f>O137/N137*100</f>
        <v>15.933303613699024</v>
      </c>
      <c r="Q137" s="49">
        <f aca="true" t="shared" si="36" ref="Q137:W137">SUM(Q138:Q151)</f>
        <v>-14459.150000000001</v>
      </c>
      <c r="R137" s="49">
        <f t="shared" si="36"/>
        <v>341073.4199999999</v>
      </c>
      <c r="S137" s="49">
        <f t="shared" si="36"/>
        <v>545922.77</v>
      </c>
      <c r="T137" s="49">
        <f t="shared" si="36"/>
        <v>452480</v>
      </c>
      <c r="U137" s="49">
        <f t="shared" si="36"/>
        <v>0</v>
      </c>
      <c r="V137" s="49">
        <f t="shared" si="36"/>
        <v>0</v>
      </c>
      <c r="W137" s="49">
        <f t="shared" si="36"/>
        <v>452480</v>
      </c>
      <c r="X137" s="50" t="s">
        <v>16</v>
      </c>
      <c r="Y137" s="29"/>
      <c r="Z137" s="29"/>
      <c r="AC137" s="52"/>
      <c r="AD137" s="52"/>
    </row>
    <row r="138" spans="1:30" ht="27" customHeight="1">
      <c r="A138" s="41">
        <v>2523</v>
      </c>
      <c r="B138" s="31" t="s">
        <v>83</v>
      </c>
      <c r="C138" s="71" t="s">
        <v>17</v>
      </c>
      <c r="D138" s="60" t="s">
        <v>18</v>
      </c>
      <c r="E138" s="35">
        <f>M138+S138+W138</f>
        <v>176001.4835</v>
      </c>
      <c r="F138" s="35">
        <v>176001.501</v>
      </c>
      <c r="G138" s="35">
        <v>0</v>
      </c>
      <c r="H138" s="35">
        <v>28.181</v>
      </c>
      <c r="I138" s="35">
        <v>382.25</v>
      </c>
      <c r="J138" s="35">
        <v>51847.62</v>
      </c>
      <c r="K138" s="35">
        <v>62003.73</v>
      </c>
      <c r="L138" s="35">
        <v>34664.6325</v>
      </c>
      <c r="M138" s="35">
        <f t="shared" si="34"/>
        <v>148926.4135</v>
      </c>
      <c r="N138" s="80">
        <v>27075.07</v>
      </c>
      <c r="O138" s="80">
        <v>18809.45</v>
      </c>
      <c r="P138" s="80">
        <f>O138/N138*100</f>
        <v>69.4714732039474</v>
      </c>
      <c r="Q138" s="81">
        <v>-7600.26</v>
      </c>
      <c r="R138" s="35">
        <f>N138+Q138</f>
        <v>19474.809999999998</v>
      </c>
      <c r="S138" s="81">
        <v>27075.07</v>
      </c>
      <c r="T138" s="35">
        <v>0</v>
      </c>
      <c r="U138" s="35">
        <v>0</v>
      </c>
      <c r="V138" s="35">
        <v>0</v>
      </c>
      <c r="W138" s="38">
        <f aca="true" t="shared" si="37" ref="W138:W145">SUM(T138:V138)</f>
        <v>0</v>
      </c>
      <c r="X138" s="39">
        <v>92.5</v>
      </c>
      <c r="Y138" s="40">
        <f t="shared" si="33"/>
        <v>0.017499999987194315</v>
      </c>
      <c r="Z138" s="72"/>
      <c r="AC138" s="40"/>
      <c r="AD138" s="40"/>
    </row>
    <row r="139" spans="1:30" ht="22.5">
      <c r="A139" s="41">
        <v>2526</v>
      </c>
      <c r="B139" s="31" t="s">
        <v>84</v>
      </c>
      <c r="C139" s="71"/>
      <c r="D139" s="60"/>
      <c r="E139" s="35">
        <f>M139+S139+W139</f>
        <v>71999.97777</v>
      </c>
      <c r="F139" s="35">
        <v>72000</v>
      </c>
      <c r="G139" s="35">
        <v>0</v>
      </c>
      <c r="H139" s="35">
        <v>0</v>
      </c>
      <c r="I139" s="35">
        <v>0</v>
      </c>
      <c r="J139" s="35">
        <v>103.831</v>
      </c>
      <c r="K139" s="35">
        <v>541.8679999999999</v>
      </c>
      <c r="L139" s="35">
        <v>53697.34876999999</v>
      </c>
      <c r="M139" s="35">
        <f t="shared" si="34"/>
        <v>54343.04776999999</v>
      </c>
      <c r="N139" s="80">
        <v>17656.93</v>
      </c>
      <c r="O139" s="80">
        <v>0</v>
      </c>
      <c r="P139" s="80">
        <f aca="true" t="shared" si="38" ref="P139:P149">O139/N139*100</f>
        <v>0</v>
      </c>
      <c r="Q139" s="81">
        <v>28547.11</v>
      </c>
      <c r="R139" s="35">
        <f>N139+Q139</f>
        <v>46204.04</v>
      </c>
      <c r="S139" s="81">
        <v>17656.93</v>
      </c>
      <c r="T139" s="35">
        <v>0</v>
      </c>
      <c r="U139" s="35">
        <v>0</v>
      </c>
      <c r="V139" s="35">
        <v>0</v>
      </c>
      <c r="W139" s="38">
        <f t="shared" si="37"/>
        <v>0</v>
      </c>
      <c r="X139" s="39">
        <v>85</v>
      </c>
      <c r="Y139" s="40">
        <f t="shared" si="33"/>
        <v>0.02223000000230968</v>
      </c>
      <c r="Z139" s="72"/>
      <c r="AC139" s="40"/>
      <c r="AD139" s="40"/>
    </row>
    <row r="140" spans="1:30" ht="22.5">
      <c r="A140" s="41">
        <v>2527</v>
      </c>
      <c r="B140" s="31" t="s">
        <v>85</v>
      </c>
      <c r="C140" s="71"/>
      <c r="D140" s="60"/>
      <c r="E140" s="35">
        <f>M140+S140+W140</f>
        <v>481538.3018799999</v>
      </c>
      <c r="F140" s="35">
        <v>481538.98</v>
      </c>
      <c r="G140" s="35">
        <v>0</v>
      </c>
      <c r="H140" s="35">
        <v>0</v>
      </c>
      <c r="I140" s="35">
        <v>909.64</v>
      </c>
      <c r="J140" s="35">
        <v>348.16</v>
      </c>
      <c r="K140" s="35">
        <v>8762.1885</v>
      </c>
      <c r="L140" s="35">
        <v>37753.223379999996</v>
      </c>
      <c r="M140" s="35">
        <f t="shared" si="34"/>
        <v>47773.211879999995</v>
      </c>
      <c r="N140" s="80">
        <v>181285.08999999997</v>
      </c>
      <c r="O140" s="80">
        <v>16040.85123</v>
      </c>
      <c r="P140" s="80">
        <f t="shared" si="38"/>
        <v>8.848411764034209</v>
      </c>
      <c r="Q140" s="81">
        <v>-35406</v>
      </c>
      <c r="R140" s="35">
        <f>N140+Q140</f>
        <v>145879.08999999997</v>
      </c>
      <c r="S140" s="81">
        <v>181285.08999999997</v>
      </c>
      <c r="T140" s="35">
        <v>252480</v>
      </c>
      <c r="U140" s="35">
        <v>0</v>
      </c>
      <c r="V140" s="35">
        <v>0</v>
      </c>
      <c r="W140" s="38">
        <f t="shared" si="37"/>
        <v>252480</v>
      </c>
      <c r="X140" s="79">
        <v>85</v>
      </c>
      <c r="Y140" s="40">
        <f t="shared" si="33"/>
        <v>0.6781200000550598</v>
      </c>
      <c r="Z140" s="72"/>
      <c r="AC140" s="40"/>
      <c r="AD140" s="40"/>
    </row>
    <row r="141" spans="1:30" ht="33.75">
      <c r="A141" s="41">
        <v>2528</v>
      </c>
      <c r="B141" s="31" t="s">
        <v>103</v>
      </c>
      <c r="C141" s="71"/>
      <c r="D141" s="60"/>
      <c r="E141" s="35">
        <f>M141+S141+W141</f>
        <v>52999.99600000001</v>
      </c>
      <c r="F141" s="35">
        <v>53000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319.866</v>
      </c>
      <c r="M141" s="35">
        <f t="shared" si="34"/>
        <v>319.866</v>
      </c>
      <c r="N141" s="80">
        <v>52680.130000000005</v>
      </c>
      <c r="O141" s="80">
        <v>0</v>
      </c>
      <c r="P141" s="80">
        <f t="shared" si="38"/>
        <v>0</v>
      </c>
      <c r="Q141" s="81"/>
      <c r="R141" s="35"/>
      <c r="S141" s="81">
        <v>52680.130000000005</v>
      </c>
      <c r="T141" s="35">
        <v>0</v>
      </c>
      <c r="U141" s="35">
        <v>0</v>
      </c>
      <c r="V141" s="35">
        <v>0</v>
      </c>
      <c r="W141" s="38">
        <f t="shared" si="37"/>
        <v>0</v>
      </c>
      <c r="X141" s="39">
        <v>85</v>
      </c>
      <c r="Y141" s="40">
        <f t="shared" si="33"/>
        <v>0.00399999999353895</v>
      </c>
      <c r="Z141" s="72"/>
      <c r="AC141" s="40"/>
      <c r="AD141" s="40"/>
    </row>
    <row r="142" spans="1:30" ht="12.75">
      <c r="A142" s="41">
        <v>2529</v>
      </c>
      <c r="B142" s="31" t="s">
        <v>173</v>
      </c>
      <c r="C142" s="71"/>
      <c r="D142" s="60"/>
      <c r="E142" s="35"/>
      <c r="F142" s="35">
        <v>24500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f t="shared" si="34"/>
        <v>0</v>
      </c>
      <c r="N142" s="80">
        <v>4613.75</v>
      </c>
      <c r="O142" s="80">
        <v>0</v>
      </c>
      <c r="P142" s="80">
        <f t="shared" si="38"/>
        <v>0</v>
      </c>
      <c r="Q142" s="81"/>
      <c r="R142" s="35"/>
      <c r="S142" s="81">
        <v>4500</v>
      </c>
      <c r="T142" s="35">
        <v>20000</v>
      </c>
      <c r="U142" s="35">
        <v>0</v>
      </c>
      <c r="V142" s="35">
        <v>0</v>
      </c>
      <c r="W142" s="38">
        <f t="shared" si="37"/>
        <v>20000</v>
      </c>
      <c r="X142" s="39">
        <v>85</v>
      </c>
      <c r="Y142" s="40">
        <f t="shared" si="33"/>
        <v>0</v>
      </c>
      <c r="Z142" s="72"/>
      <c r="AC142" s="40"/>
      <c r="AD142" s="40"/>
    </row>
    <row r="143" spans="1:30" ht="22.5">
      <c r="A143" s="41">
        <v>2530</v>
      </c>
      <c r="B143" s="31" t="s">
        <v>174</v>
      </c>
      <c r="C143" s="71"/>
      <c r="D143" s="60"/>
      <c r="E143" s="35"/>
      <c r="F143" s="35">
        <f>301660-69166.08</f>
        <v>232493.91999999998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f t="shared" si="34"/>
        <v>0</v>
      </c>
      <c r="N143" s="80">
        <v>131493.91999999998</v>
      </c>
      <c r="O143" s="80">
        <v>16812.186999999998</v>
      </c>
      <c r="P143" s="80">
        <f t="shared" si="38"/>
        <v>12.785524228040353</v>
      </c>
      <c r="Q143" s="81"/>
      <c r="R143" s="35"/>
      <c r="S143" s="81">
        <v>131493.91999999998</v>
      </c>
      <c r="T143" s="35">
        <v>101000</v>
      </c>
      <c r="U143" s="35">
        <v>0</v>
      </c>
      <c r="V143" s="35">
        <v>0</v>
      </c>
      <c r="W143" s="38">
        <f t="shared" si="37"/>
        <v>101000</v>
      </c>
      <c r="X143" s="39">
        <v>85</v>
      </c>
      <c r="Y143" s="40">
        <f t="shared" si="33"/>
        <v>0</v>
      </c>
      <c r="Z143" s="72"/>
      <c r="AC143" s="40"/>
      <c r="AD143" s="40"/>
    </row>
    <row r="144" spans="1:30" ht="12.75">
      <c r="A144" s="41">
        <v>2531</v>
      </c>
      <c r="B144" s="31" t="s">
        <v>189</v>
      </c>
      <c r="C144" s="71"/>
      <c r="D144" s="60"/>
      <c r="E144" s="35"/>
      <c r="F144" s="35">
        <v>80000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f t="shared" si="34"/>
        <v>0</v>
      </c>
      <c r="N144" s="80">
        <v>113.75</v>
      </c>
      <c r="O144" s="80">
        <v>0</v>
      </c>
      <c r="P144" s="80"/>
      <c r="Q144" s="81"/>
      <c r="R144" s="35"/>
      <c r="S144" s="81">
        <v>1000</v>
      </c>
      <c r="T144" s="35">
        <v>79000</v>
      </c>
      <c r="U144" s="35">
        <v>0</v>
      </c>
      <c r="V144" s="35">
        <v>0</v>
      </c>
      <c r="W144" s="38">
        <f t="shared" si="37"/>
        <v>79000</v>
      </c>
      <c r="X144" s="39">
        <v>85</v>
      </c>
      <c r="Y144" s="40">
        <f t="shared" si="33"/>
        <v>0</v>
      </c>
      <c r="Z144" s="72"/>
      <c r="AC144" s="40"/>
      <c r="AD144" s="40"/>
    </row>
    <row r="145" spans="1:30" ht="34.5" customHeight="1">
      <c r="A145" s="41">
        <v>2792</v>
      </c>
      <c r="B145" s="31" t="s">
        <v>86</v>
      </c>
      <c r="C145" s="71"/>
      <c r="D145" s="60"/>
      <c r="E145" s="35">
        <f>M145+S145+W145</f>
        <v>35720.6</v>
      </c>
      <c r="F145" s="35">
        <v>35720.6</v>
      </c>
      <c r="G145" s="35">
        <v>0</v>
      </c>
      <c r="H145" s="35">
        <v>0</v>
      </c>
      <c r="I145" s="35">
        <v>0</v>
      </c>
      <c r="J145" s="35">
        <v>82.32</v>
      </c>
      <c r="K145" s="35">
        <v>35.28</v>
      </c>
      <c r="L145" s="35">
        <v>907.5</v>
      </c>
      <c r="M145" s="35">
        <f t="shared" si="34"/>
        <v>1025.1</v>
      </c>
      <c r="N145" s="80">
        <v>34695.5</v>
      </c>
      <c r="O145" s="80">
        <v>0</v>
      </c>
      <c r="P145" s="80">
        <f t="shared" si="38"/>
        <v>0</v>
      </c>
      <c r="Q145" s="81">
        <v>0</v>
      </c>
      <c r="R145" s="35">
        <f>N145+Q145</f>
        <v>34695.5</v>
      </c>
      <c r="S145" s="81">
        <v>34695.5</v>
      </c>
      <c r="T145" s="35">
        <v>0</v>
      </c>
      <c r="U145" s="35">
        <v>0</v>
      </c>
      <c r="V145" s="35">
        <v>0</v>
      </c>
      <c r="W145" s="38">
        <f t="shared" si="37"/>
        <v>0</v>
      </c>
      <c r="X145" s="39">
        <v>85</v>
      </c>
      <c r="Y145" s="40">
        <f t="shared" si="33"/>
        <v>0</v>
      </c>
      <c r="Z145" s="72"/>
      <c r="AC145" s="40"/>
      <c r="AD145" s="40"/>
    </row>
    <row r="146" spans="1:30" ht="26.25" customHeight="1">
      <c r="A146" s="41">
        <v>2916</v>
      </c>
      <c r="B146" s="31" t="s">
        <v>87</v>
      </c>
      <c r="C146" s="71" t="s">
        <v>77</v>
      </c>
      <c r="D146" s="60" t="s">
        <v>18</v>
      </c>
      <c r="E146" s="35">
        <f>M146+S146+W146</f>
        <v>152148.60814</v>
      </c>
      <c r="F146" s="35">
        <f>169793.55-17644.94</f>
        <v>152148.61</v>
      </c>
      <c r="G146" s="35">
        <v>0</v>
      </c>
      <c r="H146" s="35">
        <v>13723.76</v>
      </c>
      <c r="I146" s="35">
        <v>0.35</v>
      </c>
      <c r="J146" s="35">
        <v>696.48</v>
      </c>
      <c r="K146" s="35">
        <v>61950.53317</v>
      </c>
      <c r="L146" s="35">
        <v>40982.644969999994</v>
      </c>
      <c r="M146" s="35">
        <f t="shared" si="34"/>
        <v>117353.76814</v>
      </c>
      <c r="N146" s="80">
        <v>34794.84</v>
      </c>
      <c r="O146" s="80">
        <v>19511.460059999998</v>
      </c>
      <c r="P146" s="80">
        <f t="shared" si="38"/>
        <v>56.07572864252286</v>
      </c>
      <c r="Q146" s="81">
        <v>0</v>
      </c>
      <c r="R146" s="35">
        <f>N146+Q146</f>
        <v>34794.84</v>
      </c>
      <c r="S146" s="81">
        <v>34794.84</v>
      </c>
      <c r="T146" s="35">
        <v>0</v>
      </c>
      <c r="U146" s="35">
        <v>0</v>
      </c>
      <c r="V146" s="35">
        <v>0</v>
      </c>
      <c r="W146" s="38">
        <f aca="true" t="shared" si="39" ref="W146:W151">SUM(T146:V146)</f>
        <v>0</v>
      </c>
      <c r="X146" s="79" t="s">
        <v>136</v>
      </c>
      <c r="Y146" s="40">
        <f t="shared" si="33"/>
        <v>0.0018599999893922359</v>
      </c>
      <c r="Z146" s="72"/>
      <c r="AC146" s="40"/>
      <c r="AD146" s="40"/>
    </row>
    <row r="147" spans="1:30" ht="26.25" customHeight="1">
      <c r="A147" s="41">
        <v>2918</v>
      </c>
      <c r="B147" s="76" t="s">
        <v>88</v>
      </c>
      <c r="C147" s="77"/>
      <c r="D147" s="77"/>
      <c r="E147" s="35">
        <f>M147+S147+W147</f>
        <v>58914.70705</v>
      </c>
      <c r="F147" s="35">
        <v>58914.84</v>
      </c>
      <c r="G147" s="35">
        <v>0</v>
      </c>
      <c r="H147" s="35">
        <v>0</v>
      </c>
      <c r="I147" s="35">
        <v>0</v>
      </c>
      <c r="J147" s="35">
        <v>0</v>
      </c>
      <c r="K147" s="35">
        <v>10338.63003</v>
      </c>
      <c r="L147" s="35">
        <v>28171.027019999998</v>
      </c>
      <c r="M147" s="35">
        <f t="shared" si="34"/>
        <v>38509.657049999994</v>
      </c>
      <c r="N147" s="80">
        <v>20405.050000000003</v>
      </c>
      <c r="O147" s="80">
        <v>6076.1661300000005</v>
      </c>
      <c r="P147" s="80">
        <f t="shared" si="38"/>
        <v>29.777756633774484</v>
      </c>
      <c r="Q147" s="81">
        <v>0</v>
      </c>
      <c r="R147" s="35">
        <f>N147+Q147</f>
        <v>20405.050000000003</v>
      </c>
      <c r="S147" s="81">
        <v>20405.05</v>
      </c>
      <c r="T147" s="35">
        <v>0</v>
      </c>
      <c r="U147" s="35">
        <v>0</v>
      </c>
      <c r="V147" s="35">
        <v>0</v>
      </c>
      <c r="W147" s="38">
        <f t="shared" si="39"/>
        <v>0</v>
      </c>
      <c r="X147" s="39">
        <v>37.5</v>
      </c>
      <c r="Y147" s="40">
        <f t="shared" si="33"/>
        <v>0.13294999999925494</v>
      </c>
      <c r="Z147" s="72"/>
      <c r="AC147" s="40"/>
      <c r="AD147" s="40"/>
    </row>
    <row r="148" spans="1:30" ht="26.25" customHeight="1">
      <c r="A148" s="41">
        <v>2919</v>
      </c>
      <c r="B148" s="76" t="s">
        <v>89</v>
      </c>
      <c r="C148" s="77"/>
      <c r="D148" s="77"/>
      <c r="E148" s="35">
        <f>M148+S148+W148</f>
        <v>69111.48706</v>
      </c>
      <c r="F148" s="35">
        <v>69111.51</v>
      </c>
      <c r="G148" s="35">
        <v>0</v>
      </c>
      <c r="H148" s="35">
        <v>0</v>
      </c>
      <c r="I148" s="35">
        <v>0</v>
      </c>
      <c r="J148" s="35">
        <v>249.9</v>
      </c>
      <c r="K148" s="35">
        <v>45429.153809999996</v>
      </c>
      <c r="L148" s="35">
        <v>13037.70325</v>
      </c>
      <c r="M148" s="35">
        <f t="shared" si="34"/>
        <v>58716.757059999996</v>
      </c>
      <c r="N148" s="80">
        <v>10394.729999999998</v>
      </c>
      <c r="O148" s="80">
        <v>273.56793000000005</v>
      </c>
      <c r="P148" s="80">
        <f t="shared" si="38"/>
        <v>2.6317944766242136</v>
      </c>
      <c r="Q148" s="81">
        <v>0</v>
      </c>
      <c r="R148" s="35">
        <f>N148+Q148</f>
        <v>10394.729999999998</v>
      </c>
      <c r="S148" s="81">
        <v>10394.729999999998</v>
      </c>
      <c r="T148" s="35">
        <v>0</v>
      </c>
      <c r="U148" s="35">
        <v>0</v>
      </c>
      <c r="V148" s="35">
        <v>0</v>
      </c>
      <c r="W148" s="38">
        <f t="shared" si="39"/>
        <v>0</v>
      </c>
      <c r="X148" s="39">
        <v>57.52</v>
      </c>
      <c r="Y148" s="40">
        <f t="shared" si="33"/>
        <v>0.022939999995287508</v>
      </c>
      <c r="Z148" s="72"/>
      <c r="AC148" s="40"/>
      <c r="AD148" s="40"/>
    </row>
    <row r="149" spans="1:30" ht="26.25" customHeight="1">
      <c r="A149" s="89">
        <v>2920</v>
      </c>
      <c r="B149" s="90" t="s">
        <v>90</v>
      </c>
      <c r="C149" s="91"/>
      <c r="D149" s="91"/>
      <c r="E149" s="92">
        <f>M149+S149+W149</f>
        <v>20486.88588</v>
      </c>
      <c r="F149" s="92">
        <f>21005.62-518.73</f>
        <v>20486.89</v>
      </c>
      <c r="G149" s="87">
        <v>0</v>
      </c>
      <c r="H149" s="87">
        <v>0</v>
      </c>
      <c r="I149" s="87">
        <v>0</v>
      </c>
      <c r="J149" s="87">
        <v>0</v>
      </c>
      <c r="K149" s="87">
        <v>10187.47535</v>
      </c>
      <c r="L149" s="87">
        <v>9583.260530000001</v>
      </c>
      <c r="M149" s="35">
        <f t="shared" si="34"/>
        <v>19770.73588</v>
      </c>
      <c r="N149" s="93">
        <v>716.15</v>
      </c>
      <c r="O149" s="93">
        <v>701.22222</v>
      </c>
      <c r="P149" s="80">
        <f t="shared" si="38"/>
        <v>97.91555121133841</v>
      </c>
      <c r="Q149" s="87"/>
      <c r="R149" s="35"/>
      <c r="S149" s="35">
        <v>716.15</v>
      </c>
      <c r="T149" s="35">
        <v>0</v>
      </c>
      <c r="U149" s="35">
        <v>0</v>
      </c>
      <c r="V149" s="35">
        <v>0</v>
      </c>
      <c r="W149" s="38">
        <f t="shared" si="39"/>
        <v>0</v>
      </c>
      <c r="X149" s="38" t="s">
        <v>136</v>
      </c>
      <c r="Y149" s="40">
        <f t="shared" si="33"/>
        <v>0.004119999997783452</v>
      </c>
      <c r="Z149" s="72"/>
      <c r="AC149" s="40"/>
      <c r="AD149" s="40"/>
    </row>
    <row r="150" spans="1:30" ht="26.25" customHeight="1">
      <c r="A150" s="53">
        <v>2927</v>
      </c>
      <c r="B150" s="31" t="s">
        <v>132</v>
      </c>
      <c r="C150" s="60"/>
      <c r="D150" s="60"/>
      <c r="E150" s="35"/>
      <c r="F150" s="35">
        <v>55650.33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26424.96966</v>
      </c>
      <c r="M150" s="35">
        <f t="shared" si="34"/>
        <v>26424.96966</v>
      </c>
      <c r="N150" s="36">
        <v>29225.36</v>
      </c>
      <c r="O150" s="36">
        <v>8635.543099999999</v>
      </c>
      <c r="P150" s="80">
        <f>O150/N150*100</f>
        <v>29.548115403882104</v>
      </c>
      <c r="Q150" s="87">
        <v>0</v>
      </c>
      <c r="R150" s="35">
        <f>N150+Q150</f>
        <v>29225.36</v>
      </c>
      <c r="S150" s="35">
        <v>29225.36</v>
      </c>
      <c r="T150" s="35">
        <v>0</v>
      </c>
      <c r="U150" s="35">
        <v>0</v>
      </c>
      <c r="V150" s="35">
        <v>0</v>
      </c>
      <c r="W150" s="38">
        <f t="shared" si="39"/>
        <v>0</v>
      </c>
      <c r="X150" s="38">
        <v>60</v>
      </c>
      <c r="Y150" s="40">
        <f t="shared" si="33"/>
        <v>0.00033999999868683517</v>
      </c>
      <c r="Z150" s="72"/>
      <c r="AC150" s="40"/>
      <c r="AD150" s="40"/>
    </row>
    <row r="151" spans="1:30" ht="26.25" customHeight="1" hidden="1">
      <c r="A151" s="53"/>
      <c r="B151" s="31" t="s">
        <v>140</v>
      </c>
      <c r="C151" s="60"/>
      <c r="D151" s="60"/>
      <c r="E151" s="35"/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6">
        <v>0</v>
      </c>
      <c r="O151" s="36">
        <v>0</v>
      </c>
      <c r="P151" s="80">
        <v>0</v>
      </c>
      <c r="Q151" s="87">
        <v>0</v>
      </c>
      <c r="R151" s="35">
        <f>N151+Q151</f>
        <v>0</v>
      </c>
      <c r="S151" s="35">
        <v>0</v>
      </c>
      <c r="T151" s="35">
        <v>0</v>
      </c>
      <c r="U151" s="35">
        <v>0</v>
      </c>
      <c r="V151" s="35">
        <v>0</v>
      </c>
      <c r="W151" s="38">
        <f t="shared" si="39"/>
        <v>0</v>
      </c>
      <c r="X151" s="88" t="s">
        <v>16</v>
      </c>
      <c r="Y151" s="40">
        <f t="shared" si="33"/>
        <v>0</v>
      </c>
      <c r="Z151" s="72"/>
      <c r="AC151" s="40"/>
      <c r="AD151" s="40"/>
    </row>
    <row r="152" spans="1:30" s="51" customFormat="1" ht="19.5" customHeight="1">
      <c r="A152" s="45"/>
      <c r="B152" s="46" t="s">
        <v>91</v>
      </c>
      <c r="C152" s="47"/>
      <c r="D152" s="48"/>
      <c r="E152" s="49">
        <f>SUM(E154:E154)</f>
        <v>0</v>
      </c>
      <c r="F152" s="49">
        <f aca="true" t="shared" si="40" ref="F152:O152">SUM(F153:F154)</f>
        <v>41948</v>
      </c>
      <c r="G152" s="49">
        <f t="shared" si="40"/>
        <v>0</v>
      </c>
      <c r="H152" s="49">
        <f t="shared" si="40"/>
        <v>0</v>
      </c>
      <c r="I152" s="49">
        <f t="shared" si="40"/>
        <v>0</v>
      </c>
      <c r="J152" s="49">
        <f t="shared" si="40"/>
        <v>0</v>
      </c>
      <c r="K152" s="49">
        <f t="shared" si="40"/>
        <v>0</v>
      </c>
      <c r="L152" s="49">
        <f t="shared" si="40"/>
        <v>1143.116</v>
      </c>
      <c r="M152" s="49">
        <f t="shared" si="40"/>
        <v>1143.116</v>
      </c>
      <c r="N152" s="49">
        <f t="shared" si="40"/>
        <v>25162.88</v>
      </c>
      <c r="O152" s="49">
        <f t="shared" si="40"/>
        <v>594.199</v>
      </c>
      <c r="P152" s="49">
        <f aca="true" t="shared" si="41" ref="P152:P161">O152/N152*100</f>
        <v>2.361410935473205</v>
      </c>
      <c r="Q152" s="49">
        <f>SUM(Q154:Q154)</f>
        <v>680</v>
      </c>
      <c r="R152" s="49">
        <f>SUM(R154:R154)</f>
        <v>6012.2300000000005</v>
      </c>
      <c r="S152" s="49">
        <f>SUM(S153:S154)</f>
        <v>25162.88</v>
      </c>
      <c r="T152" s="49">
        <f>SUM(T153:T154)</f>
        <v>15642</v>
      </c>
      <c r="U152" s="49">
        <f>SUM(U153:U154)</f>
        <v>0</v>
      </c>
      <c r="V152" s="49">
        <f>SUM(V153:V154)</f>
        <v>0</v>
      </c>
      <c r="W152" s="49">
        <f>SUM(W153:W154)</f>
        <v>15642</v>
      </c>
      <c r="X152" s="94" t="s">
        <v>16</v>
      </c>
      <c r="Y152" s="29"/>
      <c r="Z152" s="29"/>
      <c r="AC152" s="52"/>
      <c r="AD152" s="52"/>
    </row>
    <row r="153" spans="1:30" ht="26.25" customHeight="1">
      <c r="A153" s="53">
        <v>2552</v>
      </c>
      <c r="B153" s="31" t="s">
        <v>100</v>
      </c>
      <c r="C153" s="91"/>
      <c r="D153" s="91"/>
      <c r="E153" s="87"/>
      <c r="F153" s="57">
        <v>32316</v>
      </c>
      <c r="G153" s="35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975.348</v>
      </c>
      <c r="M153" s="35">
        <f t="shared" si="34"/>
        <v>975.348</v>
      </c>
      <c r="N153" s="36">
        <v>19830.65</v>
      </c>
      <c r="O153" s="36">
        <v>557.899</v>
      </c>
      <c r="P153" s="95">
        <f t="shared" si="41"/>
        <v>2.8133167596624413</v>
      </c>
      <c r="Q153" s="35"/>
      <c r="R153" s="35"/>
      <c r="S153" s="35">
        <v>19830.65</v>
      </c>
      <c r="T153" s="35">
        <v>11510</v>
      </c>
      <c r="U153" s="35">
        <v>0</v>
      </c>
      <c r="V153" s="35">
        <v>0</v>
      </c>
      <c r="W153" s="38">
        <f>SUM(T153:V153)</f>
        <v>11510</v>
      </c>
      <c r="X153" s="96">
        <v>85</v>
      </c>
      <c r="Y153" s="40">
        <f t="shared" si="33"/>
        <v>0.0020000000004074536</v>
      </c>
      <c r="Z153" s="72"/>
      <c r="AC153" s="40"/>
      <c r="AD153" s="40"/>
    </row>
    <row r="154" spans="1:30" ht="26.25" customHeight="1">
      <c r="A154" s="53">
        <v>2560</v>
      </c>
      <c r="B154" s="31" t="s">
        <v>133</v>
      </c>
      <c r="C154" s="91"/>
      <c r="D154" s="91"/>
      <c r="E154" s="87"/>
      <c r="F154" s="57">
        <v>9632</v>
      </c>
      <c r="G154" s="35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167.76800000000003</v>
      </c>
      <c r="M154" s="35">
        <f t="shared" si="34"/>
        <v>167.76800000000003</v>
      </c>
      <c r="N154" s="36">
        <v>5332.2300000000005</v>
      </c>
      <c r="O154" s="36">
        <v>36.3</v>
      </c>
      <c r="P154" s="95">
        <f t="shared" si="41"/>
        <v>0.6807658334317911</v>
      </c>
      <c r="Q154" s="35">
        <v>680</v>
      </c>
      <c r="R154" s="35">
        <f>N154+Q154</f>
        <v>6012.2300000000005</v>
      </c>
      <c r="S154" s="35">
        <v>5332.2300000000005</v>
      </c>
      <c r="T154" s="35">
        <v>4132</v>
      </c>
      <c r="U154" s="35">
        <v>0</v>
      </c>
      <c r="V154" s="35">
        <v>0</v>
      </c>
      <c r="W154" s="38">
        <f>SUM(T154:V154)</f>
        <v>4132</v>
      </c>
      <c r="X154" s="96">
        <v>85</v>
      </c>
      <c r="Y154" s="40">
        <f t="shared" si="33"/>
        <v>0.0020000000004074536</v>
      </c>
      <c r="Z154" s="72"/>
      <c r="AC154" s="40"/>
      <c r="AD154" s="40"/>
    </row>
    <row r="155" spans="1:30" s="51" customFormat="1" ht="45" customHeight="1">
      <c r="A155" s="45"/>
      <c r="B155" s="46" t="s">
        <v>92</v>
      </c>
      <c r="C155" s="47"/>
      <c r="D155" s="48"/>
      <c r="E155" s="49">
        <f aca="true" t="shared" si="42" ref="E155:O155">SUM(E156:E160)</f>
        <v>184518.85784</v>
      </c>
      <c r="F155" s="49">
        <f t="shared" si="42"/>
        <v>190850.01</v>
      </c>
      <c r="G155" s="49">
        <f t="shared" si="42"/>
        <v>0</v>
      </c>
      <c r="H155" s="49">
        <f t="shared" si="42"/>
        <v>0</v>
      </c>
      <c r="I155" s="49">
        <f t="shared" si="42"/>
        <v>627.98</v>
      </c>
      <c r="J155" s="49">
        <f t="shared" si="42"/>
        <v>2615.551</v>
      </c>
      <c r="K155" s="49">
        <f t="shared" si="42"/>
        <v>2025.74</v>
      </c>
      <c r="L155" s="49">
        <f t="shared" si="42"/>
        <v>49512.48765999999</v>
      </c>
      <c r="M155" s="49">
        <f t="shared" si="42"/>
        <v>54781.75865999999</v>
      </c>
      <c r="N155" s="49">
        <f t="shared" si="42"/>
        <v>114757.23000000001</v>
      </c>
      <c r="O155" s="49">
        <f t="shared" si="42"/>
        <v>2479.43631</v>
      </c>
      <c r="P155" s="49">
        <f t="shared" si="41"/>
        <v>2.1605926789972187</v>
      </c>
      <c r="Q155" s="49">
        <f aca="true" t="shared" si="43" ref="Q155:W155">SUM(Q156:Q160)</f>
        <v>-57448.759999999995</v>
      </c>
      <c r="R155" s="49">
        <f t="shared" si="43"/>
        <v>51835.03000000001</v>
      </c>
      <c r="S155" s="49">
        <f t="shared" si="43"/>
        <v>114757.23000000001</v>
      </c>
      <c r="T155" s="49">
        <f t="shared" si="43"/>
        <v>21311</v>
      </c>
      <c r="U155" s="49">
        <f t="shared" si="43"/>
        <v>0</v>
      </c>
      <c r="V155" s="49">
        <f t="shared" si="43"/>
        <v>0</v>
      </c>
      <c r="W155" s="49">
        <f t="shared" si="43"/>
        <v>21311</v>
      </c>
      <c r="X155" s="94" t="s">
        <v>16</v>
      </c>
      <c r="Y155" s="29"/>
      <c r="Z155" s="29"/>
      <c r="AC155" s="52"/>
      <c r="AD155" s="52"/>
    </row>
    <row r="156" spans="1:30" ht="26.25" customHeight="1">
      <c r="A156" s="41">
        <v>2785</v>
      </c>
      <c r="B156" s="42" t="s">
        <v>175</v>
      </c>
      <c r="C156" s="33"/>
      <c r="D156" s="33"/>
      <c r="E156" s="35">
        <f>M156+S156+W156</f>
        <v>1700</v>
      </c>
      <c r="F156" s="35">
        <v>1700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f t="shared" si="34"/>
        <v>0</v>
      </c>
      <c r="N156" s="80">
        <v>950</v>
      </c>
      <c r="O156" s="80">
        <v>0</v>
      </c>
      <c r="P156" s="58">
        <f t="shared" si="41"/>
        <v>0</v>
      </c>
      <c r="Q156" s="97">
        <v>-2294.57</v>
      </c>
      <c r="R156" s="35">
        <f>N156+Q156</f>
        <v>-1344.5700000000002</v>
      </c>
      <c r="S156" s="81">
        <v>950</v>
      </c>
      <c r="T156" s="35">
        <v>750</v>
      </c>
      <c r="U156" s="63">
        <v>0</v>
      </c>
      <c r="V156" s="63">
        <v>0</v>
      </c>
      <c r="W156" s="38">
        <f>SUM(T156:V156)</f>
        <v>750</v>
      </c>
      <c r="X156" s="39">
        <v>85</v>
      </c>
      <c r="Y156" s="40">
        <f t="shared" si="33"/>
        <v>0</v>
      </c>
      <c r="Z156" s="72"/>
      <c r="AC156" s="40"/>
      <c r="AD156" s="40"/>
    </row>
    <row r="157" spans="1:30" ht="26.25" customHeight="1">
      <c r="A157" s="41">
        <v>2787</v>
      </c>
      <c r="B157" s="43" t="s">
        <v>134</v>
      </c>
      <c r="C157" s="33"/>
      <c r="D157" s="33"/>
      <c r="E157" s="34"/>
      <c r="F157" s="35">
        <v>6331.14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610.69082</v>
      </c>
      <c r="M157" s="35">
        <f t="shared" si="34"/>
        <v>610.69082</v>
      </c>
      <c r="N157" s="80">
        <v>5473.4400000000005</v>
      </c>
      <c r="O157" s="80">
        <v>124.82471000000001</v>
      </c>
      <c r="P157" s="58">
        <f t="shared" si="41"/>
        <v>2.2805531804495893</v>
      </c>
      <c r="Q157" s="97"/>
      <c r="R157" s="35"/>
      <c r="S157" s="81">
        <v>5473.4400000000005</v>
      </c>
      <c r="T157" s="35">
        <v>247</v>
      </c>
      <c r="U157" s="35">
        <v>0</v>
      </c>
      <c r="V157" s="35">
        <v>0</v>
      </c>
      <c r="W157" s="38">
        <f>SUM(T157:V157)</f>
        <v>247</v>
      </c>
      <c r="X157" s="39">
        <v>85</v>
      </c>
      <c r="Y157" s="40">
        <f t="shared" si="33"/>
        <v>0.009180000000014843</v>
      </c>
      <c r="Z157" s="72"/>
      <c r="AC157" s="40"/>
      <c r="AD157" s="40"/>
    </row>
    <row r="158" spans="1:30" ht="26.25" customHeight="1">
      <c r="A158" s="41">
        <v>2808</v>
      </c>
      <c r="B158" s="42" t="s">
        <v>93</v>
      </c>
      <c r="C158" s="33"/>
      <c r="D158" s="33"/>
      <c r="E158" s="34">
        <f>M158+S158+W158</f>
        <v>144000.26284</v>
      </c>
      <c r="F158" s="35">
        <v>144000.27</v>
      </c>
      <c r="G158" s="35">
        <v>0</v>
      </c>
      <c r="H158" s="35">
        <v>0</v>
      </c>
      <c r="I158" s="35">
        <v>627.98</v>
      </c>
      <c r="J158" s="35">
        <v>2615.551</v>
      </c>
      <c r="K158" s="35">
        <v>2025.74</v>
      </c>
      <c r="L158" s="35">
        <v>48757.201839999994</v>
      </c>
      <c r="M158" s="35">
        <f t="shared" si="34"/>
        <v>54026.472839999995</v>
      </c>
      <c r="N158" s="80">
        <v>89973.79000000001</v>
      </c>
      <c r="O158" s="80">
        <v>2354.6116</v>
      </c>
      <c r="P158" s="58">
        <f t="shared" si="41"/>
        <v>2.616997238862562</v>
      </c>
      <c r="Q158" s="97">
        <v>-55082.52</v>
      </c>
      <c r="R158" s="35">
        <f>N158+Q158</f>
        <v>34891.27000000001</v>
      </c>
      <c r="S158" s="81">
        <v>89973.79000000001</v>
      </c>
      <c r="T158" s="35">
        <v>0</v>
      </c>
      <c r="U158" s="63">
        <v>0</v>
      </c>
      <c r="V158" s="35">
        <v>0</v>
      </c>
      <c r="W158" s="38">
        <f>SUM(T158:V158)</f>
        <v>0</v>
      </c>
      <c r="X158" s="39">
        <v>85</v>
      </c>
      <c r="Y158" s="40">
        <f t="shared" si="33"/>
        <v>0.007159999979194254</v>
      </c>
      <c r="Z158" s="72"/>
      <c r="AC158" s="40"/>
      <c r="AD158" s="40"/>
    </row>
    <row r="159" spans="1:30" ht="26.25" customHeight="1">
      <c r="A159" s="41">
        <v>2809</v>
      </c>
      <c r="B159" s="43" t="s">
        <v>176</v>
      </c>
      <c r="C159" s="33"/>
      <c r="D159" s="33"/>
      <c r="E159" s="34">
        <f>M159+S159+W159</f>
        <v>31999.895</v>
      </c>
      <c r="F159" s="35">
        <v>31999.9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59.894999999999996</v>
      </c>
      <c r="M159" s="35">
        <f t="shared" si="34"/>
        <v>59.894999999999996</v>
      </c>
      <c r="N159" s="80">
        <v>15000</v>
      </c>
      <c r="O159" s="80">
        <v>0</v>
      </c>
      <c r="P159" s="58">
        <f t="shared" si="41"/>
        <v>0</v>
      </c>
      <c r="Q159" s="97">
        <v>-71.67</v>
      </c>
      <c r="R159" s="35">
        <f>N159+Q159</f>
        <v>14928.33</v>
      </c>
      <c r="S159" s="81">
        <v>15000</v>
      </c>
      <c r="T159" s="35">
        <v>16940</v>
      </c>
      <c r="U159" s="35">
        <v>0</v>
      </c>
      <c r="V159" s="35">
        <v>0</v>
      </c>
      <c r="W159" s="38">
        <f>SUM(T159:V159)</f>
        <v>16940</v>
      </c>
      <c r="X159" s="39">
        <v>85</v>
      </c>
      <c r="Y159" s="40">
        <f t="shared" si="33"/>
        <v>0.005000000001018634</v>
      </c>
      <c r="Z159" s="72"/>
      <c r="AC159" s="40"/>
      <c r="AD159" s="40"/>
    </row>
    <row r="160" spans="1:30" ht="26.25" customHeight="1">
      <c r="A160" s="41">
        <v>2928</v>
      </c>
      <c r="B160" s="43" t="s">
        <v>177</v>
      </c>
      <c r="C160" s="33"/>
      <c r="D160" s="33"/>
      <c r="E160" s="34">
        <f>M160+S160+W160</f>
        <v>6818.700000000001</v>
      </c>
      <c r="F160" s="35">
        <v>6818.7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84.7</v>
      </c>
      <c r="M160" s="35">
        <f t="shared" si="34"/>
        <v>84.7</v>
      </c>
      <c r="N160" s="80">
        <v>3360.0000000000005</v>
      </c>
      <c r="O160" s="80">
        <v>0</v>
      </c>
      <c r="P160" s="58">
        <f t="shared" si="41"/>
        <v>0</v>
      </c>
      <c r="Q160" s="97">
        <v>0</v>
      </c>
      <c r="R160" s="35">
        <f>N160+Q160</f>
        <v>3360.0000000000005</v>
      </c>
      <c r="S160" s="81">
        <v>3360.0000000000005</v>
      </c>
      <c r="T160" s="35">
        <v>3374</v>
      </c>
      <c r="U160" s="63">
        <v>0</v>
      </c>
      <c r="V160" s="35">
        <v>0</v>
      </c>
      <c r="W160" s="38">
        <f>SUM(T160:V160)</f>
        <v>3374</v>
      </c>
      <c r="X160" s="39">
        <v>90</v>
      </c>
      <c r="Y160" s="40">
        <f t="shared" si="33"/>
        <v>0</v>
      </c>
      <c r="Z160" s="72"/>
      <c r="AC160" s="40"/>
      <c r="AD160" s="40"/>
    </row>
    <row r="161" spans="1:30" s="51" customFormat="1" ht="19.5" customHeight="1">
      <c r="A161" s="45"/>
      <c r="B161" s="46" t="s">
        <v>94</v>
      </c>
      <c r="C161" s="47"/>
      <c r="D161" s="48"/>
      <c r="E161" s="49">
        <f>SUM(E163:E164)</f>
        <v>20336.78103</v>
      </c>
      <c r="F161" s="49">
        <f>SUM(F162:F169)</f>
        <v>43437.19</v>
      </c>
      <c r="G161" s="49">
        <f aca="true" t="shared" si="44" ref="G161:M161">SUM(G162:G169)</f>
        <v>110</v>
      </c>
      <c r="H161" s="49">
        <f t="shared" si="44"/>
        <v>0.156</v>
      </c>
      <c r="I161" s="49">
        <f t="shared" si="44"/>
        <v>2207.9</v>
      </c>
      <c r="J161" s="49">
        <f t="shared" si="44"/>
        <v>4453.67</v>
      </c>
      <c r="K161" s="49">
        <f t="shared" si="44"/>
        <v>3959.27059</v>
      </c>
      <c r="L161" s="49">
        <f t="shared" si="44"/>
        <v>6179.37964</v>
      </c>
      <c r="M161" s="49">
        <f t="shared" si="44"/>
        <v>16910.37623</v>
      </c>
      <c r="N161" s="49">
        <f>SUM(N162:N169)</f>
        <v>25592.33</v>
      </c>
      <c r="O161" s="49">
        <f>SUM(O162:O169)</f>
        <v>3606.66861</v>
      </c>
      <c r="P161" s="98">
        <f t="shared" si="41"/>
        <v>14.092771584298887</v>
      </c>
      <c r="Q161" s="49">
        <f>SUM(Q163:Q164)</f>
        <v>0</v>
      </c>
      <c r="R161" s="49">
        <f>SUM(R163:R164)</f>
        <v>4890.360000000001</v>
      </c>
      <c r="S161" s="49">
        <f>SUM(S162:S169)</f>
        <v>24136.800000000003</v>
      </c>
      <c r="T161" s="49">
        <f>SUM(T162:T169)</f>
        <v>2390</v>
      </c>
      <c r="U161" s="49">
        <f>SUM(U162:U169)</f>
        <v>0</v>
      </c>
      <c r="V161" s="49">
        <f>SUM(V162:V169)</f>
        <v>0</v>
      </c>
      <c r="W161" s="49">
        <f>SUM(W162:W169)</f>
        <v>2390</v>
      </c>
      <c r="X161" s="94" t="s">
        <v>16</v>
      </c>
      <c r="Y161" s="29"/>
      <c r="Z161" s="29"/>
      <c r="AC161" s="52"/>
      <c r="AD161" s="52"/>
    </row>
    <row r="162" spans="1:30" s="51" customFormat="1" ht="27.75" customHeight="1">
      <c r="A162" s="41">
        <v>2900</v>
      </c>
      <c r="B162" s="31" t="s">
        <v>178</v>
      </c>
      <c r="C162" s="32"/>
      <c r="D162" s="33"/>
      <c r="E162" s="34"/>
      <c r="F162" s="35">
        <v>4000</v>
      </c>
      <c r="G162" s="35">
        <v>0</v>
      </c>
      <c r="H162" s="35">
        <v>0</v>
      </c>
      <c r="I162" s="57">
        <v>0</v>
      </c>
      <c r="J162" s="57">
        <v>0</v>
      </c>
      <c r="K162" s="57">
        <v>0</v>
      </c>
      <c r="L162" s="57">
        <v>0</v>
      </c>
      <c r="M162" s="35">
        <f t="shared" si="34"/>
        <v>0</v>
      </c>
      <c r="N162" s="36">
        <v>2280</v>
      </c>
      <c r="O162" s="36">
        <v>229.9</v>
      </c>
      <c r="P162" s="99">
        <f aca="true" t="shared" si="45" ref="P162:P170">O162/N162*100</f>
        <v>10.083333333333332</v>
      </c>
      <c r="Q162" s="97"/>
      <c r="R162" s="35"/>
      <c r="S162" s="35">
        <v>2280</v>
      </c>
      <c r="T162" s="35">
        <v>1720</v>
      </c>
      <c r="U162" s="35">
        <v>0</v>
      </c>
      <c r="V162" s="35">
        <v>0</v>
      </c>
      <c r="W162" s="38">
        <f aca="true" t="shared" si="46" ref="W162:W169">SUM(T162:V162)</f>
        <v>1720</v>
      </c>
      <c r="X162" s="39">
        <v>90</v>
      </c>
      <c r="Y162" s="40">
        <f>F162-(M162+S162+W162)</f>
        <v>0</v>
      </c>
      <c r="Z162" s="29"/>
      <c r="AC162" s="52"/>
      <c r="AD162" s="52"/>
    </row>
    <row r="163" spans="1:30" ht="39.75" customHeight="1">
      <c r="A163" s="41">
        <v>2903</v>
      </c>
      <c r="B163" s="31" t="s">
        <v>95</v>
      </c>
      <c r="C163" s="60" t="s">
        <v>96</v>
      </c>
      <c r="D163" s="60" t="s">
        <v>18</v>
      </c>
      <c r="E163" s="35">
        <f>M163+S163+W163</f>
        <v>18376.17963</v>
      </c>
      <c r="F163" s="35">
        <v>18376.18</v>
      </c>
      <c r="G163" s="35">
        <v>110</v>
      </c>
      <c r="H163" s="35">
        <v>0.156</v>
      </c>
      <c r="I163" s="57">
        <v>2207.9</v>
      </c>
      <c r="J163" s="57">
        <v>4453.67</v>
      </c>
      <c r="K163" s="57">
        <v>3850.26059</v>
      </c>
      <c r="L163" s="57">
        <v>4764.19304</v>
      </c>
      <c r="M163" s="35">
        <f t="shared" si="34"/>
        <v>15386.17963</v>
      </c>
      <c r="N163" s="36">
        <v>4445.530000000001</v>
      </c>
      <c r="O163" s="36">
        <v>1147.90686</v>
      </c>
      <c r="P163" s="99">
        <f t="shared" si="45"/>
        <v>25.821597424828983</v>
      </c>
      <c r="Q163" s="97">
        <v>0</v>
      </c>
      <c r="R163" s="35">
        <f>N163+Q163</f>
        <v>4445.530000000001</v>
      </c>
      <c r="S163" s="35">
        <f>1150+1840</f>
        <v>2990</v>
      </c>
      <c r="T163" s="35">
        <v>0</v>
      </c>
      <c r="U163" s="35">
        <v>0</v>
      </c>
      <c r="V163" s="35">
        <v>0</v>
      </c>
      <c r="W163" s="38">
        <f t="shared" si="46"/>
        <v>0</v>
      </c>
      <c r="X163" s="39">
        <v>50</v>
      </c>
      <c r="Y163" s="40">
        <f>F163-(M163+S163+W163)</f>
        <v>0.00037000000156695023</v>
      </c>
      <c r="Z163" s="72"/>
      <c r="AC163" s="40"/>
      <c r="AD163" s="40"/>
    </row>
    <row r="164" spans="1:30" ht="24" customHeight="1">
      <c r="A164" s="41">
        <v>2908</v>
      </c>
      <c r="B164" s="31" t="s">
        <v>97</v>
      </c>
      <c r="C164" s="32"/>
      <c r="D164" s="33"/>
      <c r="E164" s="34">
        <f>M164+S164+W164</f>
        <v>1960.6013999999998</v>
      </c>
      <c r="F164" s="35">
        <v>1960.61</v>
      </c>
      <c r="G164" s="35">
        <v>0</v>
      </c>
      <c r="H164" s="35">
        <v>0</v>
      </c>
      <c r="I164" s="100">
        <v>0</v>
      </c>
      <c r="J164" s="100">
        <v>0</v>
      </c>
      <c r="K164" s="100">
        <v>100.61</v>
      </c>
      <c r="L164" s="100">
        <v>1415.1614</v>
      </c>
      <c r="M164" s="35">
        <f t="shared" si="34"/>
        <v>1515.7713999999999</v>
      </c>
      <c r="N164" s="36">
        <v>444.83</v>
      </c>
      <c r="O164" s="36">
        <v>312.622</v>
      </c>
      <c r="P164" s="99">
        <f t="shared" si="45"/>
        <v>70.27898298226289</v>
      </c>
      <c r="Q164" s="97">
        <v>0</v>
      </c>
      <c r="R164" s="35">
        <f>N164+Q164</f>
        <v>444.83</v>
      </c>
      <c r="S164" s="35">
        <v>444.83</v>
      </c>
      <c r="T164" s="35">
        <v>0</v>
      </c>
      <c r="U164" s="63">
        <v>0</v>
      </c>
      <c r="V164" s="63">
        <v>0</v>
      </c>
      <c r="W164" s="38">
        <f t="shared" si="46"/>
        <v>0</v>
      </c>
      <c r="X164" s="39">
        <v>100</v>
      </c>
      <c r="Y164" s="40">
        <f t="shared" si="33"/>
        <v>0.00860000000011496</v>
      </c>
      <c r="Z164" s="72"/>
      <c r="AC164" s="40"/>
      <c r="AD164" s="40"/>
    </row>
    <row r="165" spans="1:30" ht="40.5" customHeight="1">
      <c r="A165" s="89">
        <v>2909</v>
      </c>
      <c r="B165" s="101" t="s">
        <v>101</v>
      </c>
      <c r="C165" s="102"/>
      <c r="D165" s="103"/>
      <c r="E165" s="104">
        <f>M165+S165+W165</f>
        <v>10400.3952</v>
      </c>
      <c r="F165" s="87">
        <v>10400.4</v>
      </c>
      <c r="G165" s="87">
        <v>0</v>
      </c>
      <c r="H165" s="87">
        <v>0</v>
      </c>
      <c r="I165" s="105">
        <v>0</v>
      </c>
      <c r="J165" s="105">
        <v>0</v>
      </c>
      <c r="K165" s="105">
        <v>8.4</v>
      </c>
      <c r="L165" s="105">
        <v>0.0252</v>
      </c>
      <c r="M165" s="35">
        <f t="shared" si="34"/>
        <v>8.4252</v>
      </c>
      <c r="N165" s="106">
        <v>10391.970000000001</v>
      </c>
      <c r="O165" s="106">
        <v>879.53975</v>
      </c>
      <c r="P165" s="99">
        <f t="shared" si="45"/>
        <v>8.463647893517782</v>
      </c>
      <c r="Q165" s="107"/>
      <c r="R165" s="92"/>
      <c r="S165" s="92">
        <v>10391.970000000001</v>
      </c>
      <c r="T165" s="92">
        <v>0</v>
      </c>
      <c r="U165" s="92">
        <v>0</v>
      </c>
      <c r="V165" s="92">
        <v>0</v>
      </c>
      <c r="W165" s="38">
        <f t="shared" si="46"/>
        <v>0</v>
      </c>
      <c r="X165" s="108">
        <v>90</v>
      </c>
      <c r="Y165" s="40">
        <f t="shared" si="33"/>
        <v>0.004799999998795101</v>
      </c>
      <c r="Z165" s="72"/>
      <c r="AC165" s="40"/>
      <c r="AD165" s="40"/>
    </row>
    <row r="166" spans="1:30" ht="40.5" customHeight="1">
      <c r="A166" s="89">
        <v>2912</v>
      </c>
      <c r="B166" s="31" t="s">
        <v>102</v>
      </c>
      <c r="C166" s="32"/>
      <c r="D166" s="33"/>
      <c r="E166" s="34">
        <f>M166+S166+W166</f>
        <v>1000</v>
      </c>
      <c r="F166" s="35">
        <v>1000</v>
      </c>
      <c r="G166" s="35">
        <v>0</v>
      </c>
      <c r="H166" s="35">
        <v>0</v>
      </c>
      <c r="I166" s="57">
        <v>0</v>
      </c>
      <c r="J166" s="57">
        <v>0</v>
      </c>
      <c r="K166" s="57">
        <v>0</v>
      </c>
      <c r="L166" s="57">
        <v>0</v>
      </c>
      <c r="M166" s="35">
        <f>SUM(G166:L166)</f>
        <v>0</v>
      </c>
      <c r="N166" s="36">
        <v>1000</v>
      </c>
      <c r="O166" s="36">
        <v>806.8</v>
      </c>
      <c r="P166" s="99">
        <f>O166/N166*100</f>
        <v>80.67999999999999</v>
      </c>
      <c r="Q166" s="59"/>
      <c r="R166" s="35"/>
      <c r="S166" s="35">
        <v>1000</v>
      </c>
      <c r="T166" s="35">
        <v>0</v>
      </c>
      <c r="U166" s="35">
        <v>0</v>
      </c>
      <c r="V166" s="35">
        <v>0</v>
      </c>
      <c r="W166" s="38">
        <f t="shared" si="46"/>
        <v>0</v>
      </c>
      <c r="X166" s="96">
        <v>90</v>
      </c>
      <c r="Y166" s="40">
        <f t="shared" si="33"/>
        <v>0</v>
      </c>
      <c r="Z166" s="72"/>
      <c r="AC166" s="40"/>
      <c r="AD166" s="40"/>
    </row>
    <row r="167" spans="1:30" ht="40.5" customHeight="1">
      <c r="A167" s="89">
        <v>2913</v>
      </c>
      <c r="B167" s="31" t="s">
        <v>179</v>
      </c>
      <c r="C167" s="32"/>
      <c r="D167" s="33"/>
      <c r="E167" s="34"/>
      <c r="F167" s="35">
        <v>4200</v>
      </c>
      <c r="G167" s="35">
        <v>0</v>
      </c>
      <c r="H167" s="35">
        <v>0</v>
      </c>
      <c r="I167" s="57">
        <v>0</v>
      </c>
      <c r="J167" s="57">
        <v>0</v>
      </c>
      <c r="K167" s="57">
        <v>0</v>
      </c>
      <c r="L167" s="57">
        <v>0</v>
      </c>
      <c r="M167" s="35">
        <f>SUM(G167:L167)</f>
        <v>0</v>
      </c>
      <c r="N167" s="36">
        <v>4200</v>
      </c>
      <c r="O167" s="36">
        <v>0</v>
      </c>
      <c r="P167" s="99">
        <f>O167/N167*100</f>
        <v>0</v>
      </c>
      <c r="Q167" s="59"/>
      <c r="R167" s="35"/>
      <c r="S167" s="35">
        <v>4200</v>
      </c>
      <c r="T167" s="35">
        <v>0</v>
      </c>
      <c r="U167" s="35">
        <v>0</v>
      </c>
      <c r="V167" s="35">
        <v>0</v>
      </c>
      <c r="W167" s="38">
        <f t="shared" si="46"/>
        <v>0</v>
      </c>
      <c r="X167" s="96">
        <v>90</v>
      </c>
      <c r="Y167" s="40">
        <f t="shared" si="33"/>
        <v>0</v>
      </c>
      <c r="Z167" s="72"/>
      <c r="AC167" s="40"/>
      <c r="AD167" s="40"/>
    </row>
    <row r="168" spans="1:30" ht="40.5" customHeight="1">
      <c r="A168" s="89">
        <v>2914</v>
      </c>
      <c r="B168" s="31" t="s">
        <v>180</v>
      </c>
      <c r="C168" s="32"/>
      <c r="D168" s="33"/>
      <c r="E168" s="34"/>
      <c r="F168" s="35">
        <v>2000</v>
      </c>
      <c r="G168" s="35">
        <v>0</v>
      </c>
      <c r="H168" s="35">
        <v>0</v>
      </c>
      <c r="I168" s="57">
        <v>0</v>
      </c>
      <c r="J168" s="57">
        <v>0</v>
      </c>
      <c r="K168" s="57">
        <v>0</v>
      </c>
      <c r="L168" s="57">
        <v>0</v>
      </c>
      <c r="M168" s="35">
        <f>SUM(G168:L168)</f>
        <v>0</v>
      </c>
      <c r="N168" s="36">
        <v>1330</v>
      </c>
      <c r="O168" s="36">
        <v>229.9</v>
      </c>
      <c r="P168" s="99">
        <f>O168/N168*100</f>
        <v>17.285714285714285</v>
      </c>
      <c r="Q168" s="59"/>
      <c r="R168" s="35"/>
      <c r="S168" s="35">
        <v>1330</v>
      </c>
      <c r="T168" s="35">
        <v>670</v>
      </c>
      <c r="U168" s="35">
        <v>0</v>
      </c>
      <c r="V168" s="35">
        <v>0</v>
      </c>
      <c r="W168" s="38">
        <f t="shared" si="46"/>
        <v>670</v>
      </c>
      <c r="X168" s="96">
        <v>90</v>
      </c>
      <c r="Y168" s="40">
        <f t="shared" si="33"/>
        <v>0</v>
      </c>
      <c r="Z168" s="72"/>
      <c r="AC168" s="40"/>
      <c r="AD168" s="40"/>
    </row>
    <row r="169" spans="1:30" ht="25.5" customHeight="1" thickBot="1">
      <c r="A169" s="89">
        <v>3997</v>
      </c>
      <c r="B169" s="31" t="s">
        <v>181</v>
      </c>
      <c r="C169" s="32"/>
      <c r="D169" s="33"/>
      <c r="E169" s="34">
        <f>M169+S169+W169</f>
        <v>1500</v>
      </c>
      <c r="F169" s="35">
        <v>1500</v>
      </c>
      <c r="G169" s="35">
        <v>0</v>
      </c>
      <c r="H169" s="35">
        <v>0</v>
      </c>
      <c r="I169" s="57">
        <v>0</v>
      </c>
      <c r="J169" s="57">
        <v>0</v>
      </c>
      <c r="K169" s="57">
        <v>0</v>
      </c>
      <c r="L169" s="57">
        <v>0</v>
      </c>
      <c r="M169" s="35">
        <f t="shared" si="34"/>
        <v>0</v>
      </c>
      <c r="N169" s="36">
        <v>1500</v>
      </c>
      <c r="O169" s="36">
        <v>0</v>
      </c>
      <c r="P169" s="99">
        <f t="shared" si="45"/>
        <v>0</v>
      </c>
      <c r="Q169" s="59"/>
      <c r="R169" s="35"/>
      <c r="S169" s="35">
        <v>1500</v>
      </c>
      <c r="T169" s="35">
        <v>0</v>
      </c>
      <c r="U169" s="35">
        <v>0</v>
      </c>
      <c r="V169" s="35">
        <v>0</v>
      </c>
      <c r="W169" s="38">
        <f t="shared" si="46"/>
        <v>0</v>
      </c>
      <c r="X169" s="96">
        <v>90</v>
      </c>
      <c r="Y169" s="40">
        <f t="shared" si="33"/>
        <v>0</v>
      </c>
      <c r="Z169" s="72"/>
      <c r="AC169" s="40"/>
      <c r="AD169" s="40"/>
    </row>
    <row r="170" spans="1:30" ht="19.5" customHeight="1" thickBot="1">
      <c r="A170" s="109"/>
      <c r="B170" s="110" t="s">
        <v>98</v>
      </c>
      <c r="C170" s="111"/>
      <c r="D170" s="111"/>
      <c r="E170" s="112" t="e">
        <f>E161+E155+E152+E137+E87+E54+E47+E42+E37+E12</f>
        <v>#REF!</v>
      </c>
      <c r="F170" s="112">
        <f>F161+F155+F152+F137+F87+F54+F47+F42+F37+F12</f>
        <v>11483250.09958</v>
      </c>
      <c r="G170" s="112">
        <f aca="true" t="shared" si="47" ref="G170:O170">G161+G155+G152+G137+G87+G54+G47+G42+G37+G12</f>
        <v>39276.954009999994</v>
      </c>
      <c r="H170" s="112">
        <f t="shared" si="47"/>
        <v>199014.574</v>
      </c>
      <c r="I170" s="112">
        <f t="shared" si="47"/>
        <v>266942.11</v>
      </c>
      <c r="J170" s="112">
        <f t="shared" si="47"/>
        <v>771571.0547999999</v>
      </c>
      <c r="K170" s="112">
        <f t="shared" si="47"/>
        <v>1025515.29354</v>
      </c>
      <c r="L170" s="112">
        <f t="shared" si="47"/>
        <v>1233662.69134</v>
      </c>
      <c r="M170" s="112">
        <f t="shared" si="47"/>
        <v>3535982.6776900007</v>
      </c>
      <c r="N170" s="112">
        <f t="shared" si="47"/>
        <v>4255425.32</v>
      </c>
      <c r="O170" s="112">
        <f t="shared" si="47"/>
        <v>293526.39157000004</v>
      </c>
      <c r="P170" s="112">
        <f t="shared" si="45"/>
        <v>6.897698102947793</v>
      </c>
      <c r="Q170" s="112" t="e">
        <f>Q161+Q155+Q152+Q137+Q87+Q54+Q47+Q42+Q37+Q12+#REF!</f>
        <v>#REF!</v>
      </c>
      <c r="R170" s="112" t="e">
        <f>R161+R155+R152+R137+R87+R54+R47+R42+R37+R12+#REF!</f>
        <v>#REF!</v>
      </c>
      <c r="S170" s="112">
        <f>S161+S155+S152+S137+S87+S54+S47+S42+S37+S12</f>
        <v>4385594.44915</v>
      </c>
      <c r="T170" s="112">
        <f>T161+T155+T152+T137+T87+T54+T47+T42+T37+T12</f>
        <v>3354063.22631</v>
      </c>
      <c r="U170" s="112">
        <f>U161+U155+U152+U137+U87+U54+U47+U42+U37+U12</f>
        <v>128500</v>
      </c>
      <c r="V170" s="112">
        <f>V161+V155+V152+V137+V87+V54+V47+V42+V37+V12</f>
        <v>105000</v>
      </c>
      <c r="W170" s="112">
        <f>W161+W155+W152+W137+W87+W54+W47+W42+W37+W12</f>
        <v>3562363.22631</v>
      </c>
      <c r="X170" s="113" t="s">
        <v>16</v>
      </c>
      <c r="Y170" s="114"/>
      <c r="Z170" s="114"/>
      <c r="AC170" s="40"/>
      <c r="AD170" s="40"/>
    </row>
    <row r="171" spans="2:30" ht="10.5" customHeight="1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6"/>
      <c r="O171" s="116"/>
      <c r="P171" s="116"/>
      <c r="Q171" s="116"/>
      <c r="R171" s="116"/>
      <c r="S171" s="116"/>
      <c r="T171" s="115"/>
      <c r="U171" s="115"/>
      <c r="V171" s="115"/>
      <c r="W171" s="115"/>
      <c r="X171" s="115"/>
      <c r="Y171" s="115"/>
      <c r="Z171" s="115"/>
      <c r="AC171" s="40"/>
      <c r="AD171" s="40"/>
    </row>
    <row r="172" spans="3:30" ht="10.5" customHeight="1"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6"/>
      <c r="O172" s="116"/>
      <c r="P172" s="116"/>
      <c r="Q172" s="116"/>
      <c r="R172" s="116"/>
      <c r="S172" s="116"/>
      <c r="T172" s="115"/>
      <c r="U172" s="115"/>
      <c r="V172" s="115"/>
      <c r="W172" s="115"/>
      <c r="X172" s="115"/>
      <c r="Y172" s="115"/>
      <c r="Z172" s="115"/>
      <c r="AC172" s="40"/>
      <c r="AD172" s="40"/>
    </row>
    <row r="173" spans="2:30" ht="10.5" customHeight="1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6"/>
      <c r="O173" s="116"/>
      <c r="P173" s="116"/>
      <c r="Q173" s="116"/>
      <c r="R173" s="116"/>
      <c r="S173" s="116"/>
      <c r="T173" s="115"/>
      <c r="U173" s="115"/>
      <c r="V173" s="115"/>
      <c r="W173" s="115"/>
      <c r="X173" s="115"/>
      <c r="Y173" s="115"/>
      <c r="Z173" s="115"/>
      <c r="AC173" s="40"/>
      <c r="AD173" s="40"/>
    </row>
    <row r="174" spans="2:30" ht="12.75">
      <c r="B174" s="117" t="s">
        <v>161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6"/>
      <c r="O174" s="116"/>
      <c r="P174" s="116"/>
      <c r="Q174" s="116"/>
      <c r="R174" s="116"/>
      <c r="S174" s="116"/>
      <c r="T174" s="115"/>
      <c r="U174" s="115"/>
      <c r="V174" s="115"/>
      <c r="W174" s="115"/>
      <c r="X174" s="115"/>
      <c r="Y174" s="115"/>
      <c r="Z174" s="115"/>
      <c r="AC174" s="40"/>
      <c r="AD174" s="40"/>
    </row>
    <row r="175" spans="2:30" s="2" customFormat="1" ht="12.75">
      <c r="B175" s="118" t="s">
        <v>135</v>
      </c>
      <c r="C175" s="119"/>
      <c r="D175" s="119"/>
      <c r="E175" s="119"/>
      <c r="F175" s="120"/>
      <c r="G175" s="121"/>
      <c r="H175" s="121"/>
      <c r="I175" s="121"/>
      <c r="J175" s="121"/>
      <c r="K175" s="121"/>
      <c r="L175" s="121"/>
      <c r="M175" s="121"/>
      <c r="N175" s="122"/>
      <c r="O175" s="122"/>
      <c r="P175" s="122"/>
      <c r="Q175" s="122"/>
      <c r="R175" s="122"/>
      <c r="S175" s="122"/>
      <c r="T175" s="121"/>
      <c r="U175" s="121"/>
      <c r="V175" s="121"/>
      <c r="W175" s="115"/>
      <c r="X175" s="120"/>
      <c r="Y175" s="120"/>
      <c r="Z175" s="120"/>
      <c r="AC175" s="85"/>
      <c r="AD175" s="85"/>
    </row>
    <row r="176" spans="7:30" ht="12.75">
      <c r="G176" s="123"/>
      <c r="T176" s="85"/>
      <c r="U176" s="85"/>
      <c r="V176" s="85"/>
      <c r="W176" s="2"/>
      <c r="AC176" s="40"/>
      <c r="AD176" s="40"/>
    </row>
    <row r="177" spans="7:30" ht="12.75">
      <c r="G177" s="40"/>
      <c r="H177" s="40"/>
      <c r="I177" s="40"/>
      <c r="J177" s="40"/>
      <c r="K177" s="40"/>
      <c r="L177" s="40"/>
      <c r="M177" s="40"/>
      <c r="T177" s="40"/>
      <c r="U177" s="40"/>
      <c r="V177" s="40"/>
      <c r="AC177" s="40"/>
      <c r="AD177" s="40"/>
    </row>
    <row r="178" spans="20:22" ht="12.75">
      <c r="T178" s="40"/>
      <c r="U178" s="40"/>
      <c r="V178" s="40"/>
    </row>
    <row r="179" spans="20:22" ht="12.75">
      <c r="T179" s="40"/>
      <c r="U179" s="40"/>
      <c r="V179" s="40"/>
    </row>
    <row r="180" spans="20:22" ht="12.75">
      <c r="T180" s="40"/>
      <c r="U180" s="40"/>
      <c r="V180" s="40"/>
    </row>
    <row r="181" spans="20:22" ht="12.75">
      <c r="T181" s="40"/>
      <c r="U181" s="40"/>
      <c r="V181" s="40"/>
    </row>
  </sheetData>
  <sheetProtection/>
  <mergeCells count="15">
    <mergeCell ref="O10:O11"/>
    <mergeCell ref="P10:P11"/>
    <mergeCell ref="S10:S11"/>
    <mergeCell ref="T10:W10"/>
    <mergeCell ref="B8:X8"/>
    <mergeCell ref="B4:X4"/>
    <mergeCell ref="G10:M10"/>
    <mergeCell ref="N10:N11"/>
    <mergeCell ref="X10:X11"/>
    <mergeCell ref="A10:A11"/>
    <mergeCell ref="B10:B11"/>
    <mergeCell ref="C10:C11"/>
    <mergeCell ref="D10:D11"/>
    <mergeCell ref="E10:E11"/>
    <mergeCell ref="F10:F11"/>
  </mergeCells>
  <printOptions horizontalCentered="1"/>
  <pageMargins left="0.15748031496062992" right="0.1968503937007874" top="0.2362204724409449" bottom="0.35433070866141736" header="0.15748031496062992" footer="0.1968503937007874"/>
  <pageSetup fitToHeight="7" horizontalDpi="600" verticalDpi="600" orientation="landscape" paperSize="9" scale="52" r:id="rId3"/>
  <headerFooter alignWithMargins="0">
    <oddFooter>&amp;C&amp;P</oddFooter>
  </headerFooter>
  <rowBreaks count="4" manualBreakCount="4">
    <brk id="46" min="1" max="23" man="1"/>
    <brk id="86" min="1" max="23" man="1"/>
    <brk id="121" min="1" max="23" man="1"/>
    <brk id="150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stankova2598</dc:creator>
  <cp:keywords/>
  <dc:description/>
  <cp:lastModifiedBy>Slívová Galina</cp:lastModifiedBy>
  <cp:lastPrinted>2014-04-09T05:42:56Z</cp:lastPrinted>
  <dcterms:created xsi:type="dcterms:W3CDTF">2012-08-13T13:14:46Z</dcterms:created>
  <dcterms:modified xsi:type="dcterms:W3CDTF">2014-04-09T11:30:06Z</dcterms:modified>
  <cp:category/>
  <cp:version/>
  <cp:contentType/>
  <cp:contentStatus/>
</cp:coreProperties>
</file>