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petra_bayerova_msk_cz/Documents/Petra_B/106-Petra/Žádost 106 - výbory, komise/"/>
    </mc:Choice>
  </mc:AlternateContent>
  <xr:revisionPtr revIDLastSave="82" documentId="8_{19985E3D-24AE-4DD6-B8DE-7EDA9FFE0CBE}" xr6:coauthVersionLast="47" xr6:coauthVersionMax="47" xr10:uidLastSave="{B0AF2EEB-4FBD-421F-A234-8654458E7F7E}"/>
  <bookViews>
    <workbookView xWindow="-120" yWindow="-120" windowWidth="29040" windowHeight="15840" activeTab="5" xr2:uid="{00000000-000D-0000-FFFF-FFFF00000000}"/>
  </bookViews>
  <sheets>
    <sheet name="finanční" sheetId="2" r:id="rId1"/>
    <sheet name="kontrolní" sheetId="3" r:id="rId2"/>
    <sheet name="výchovu, vzdělávání a zam." sheetId="4" r:id="rId3"/>
    <sheet name="národnostní menšiny" sheetId="5" r:id="rId4"/>
    <sheet name="ÚP a SR" sheetId="6" r:id="rId5"/>
    <sheet name="zdravotní a preven. péče" sheetId="7" r:id="rId6"/>
    <sheet name="dopravu" sheetId="10" r:id="rId7"/>
    <sheet name="ŽPZ" sheetId="8" r:id="rId8"/>
    <sheet name="zahraniční a přeshraniční spol." sheetId="9" r:id="rId9"/>
    <sheet name="sociální" sheetId="11" r:id="rId10"/>
    <sheet name="kulturu a památky" sheetId="12" r:id="rId11"/>
    <sheet name="tělovýchovu a sport" sheetId="13" r:id="rId12"/>
    <sheet name="List1" sheetId="14" r:id="rId13"/>
    <sheet name="List2" sheetId="19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13" l="1"/>
  <c r="T19" i="13"/>
  <c r="T12" i="13"/>
  <c r="T20" i="13"/>
  <c r="T18" i="13"/>
  <c r="T17" i="13"/>
  <c r="T16" i="13"/>
  <c r="T15" i="13"/>
  <c r="T14" i="13"/>
  <c r="T13" i="13"/>
  <c r="T11" i="13"/>
  <c r="T10" i="13"/>
  <c r="T9" i="13"/>
  <c r="T8" i="13"/>
  <c r="T7" i="13"/>
  <c r="W7" i="12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W11" i="8"/>
  <c r="X21" i="7"/>
  <c r="X20" i="7"/>
  <c r="X19" i="7"/>
  <c r="X17" i="7"/>
  <c r="X16" i="7"/>
  <c r="X15" i="7"/>
  <c r="X14" i="7"/>
  <c r="X13" i="7"/>
  <c r="X12" i="7"/>
  <c r="X10" i="7"/>
  <c r="X9" i="7"/>
  <c r="X8" i="7"/>
  <c r="Z19" i="5"/>
  <c r="Z18" i="5"/>
  <c r="Z9" i="5"/>
  <c r="M14" i="3"/>
  <c r="M9" i="3"/>
  <c r="AB16" i="6"/>
  <c r="AB21" i="6"/>
  <c r="AB20" i="6"/>
  <c r="AB19" i="6"/>
  <c r="AB18" i="6"/>
  <c r="AB17" i="6"/>
  <c r="AB15" i="6"/>
  <c r="AB14" i="6"/>
  <c r="AB13" i="6"/>
  <c r="AB12" i="6"/>
  <c r="AB11" i="6"/>
  <c r="AB10" i="6"/>
  <c r="AB9" i="6"/>
  <c r="AB8" i="6"/>
  <c r="AB28" i="6"/>
  <c r="W19" i="8"/>
  <c r="W18" i="8"/>
  <c r="W15" i="8"/>
  <c r="W12" i="8"/>
  <c r="W8" i="8"/>
  <c r="W10" i="8"/>
  <c r="W14" i="8"/>
  <c r="W29" i="8"/>
  <c r="X16" i="11"/>
  <c r="X15" i="11"/>
  <c r="X14" i="11"/>
  <c r="X13" i="11"/>
  <c r="X12" i="11"/>
  <c r="X11" i="11"/>
  <c r="X19" i="11"/>
  <c r="X21" i="11"/>
  <c r="X10" i="11"/>
  <c r="X9" i="11"/>
  <c r="X31" i="11"/>
  <c r="X30" i="11"/>
  <c r="X26" i="7"/>
  <c r="X25" i="7"/>
  <c r="T8" i="4"/>
  <c r="T32" i="4"/>
  <c r="O21" i="2"/>
  <c r="O20" i="2"/>
  <c r="O7" i="2"/>
  <c r="O9" i="2"/>
  <c r="O8" i="2"/>
  <c r="O10" i="2"/>
  <c r="O11" i="2"/>
  <c r="O14" i="2"/>
  <c r="O17" i="2"/>
  <c r="O15" i="2"/>
  <c r="O30" i="2"/>
  <c r="R22" i="9"/>
  <c r="T21" i="4"/>
  <c r="T16" i="4"/>
  <c r="T17" i="4"/>
  <c r="T18" i="4"/>
  <c r="Z23" i="5"/>
  <c r="Z22" i="5"/>
  <c r="Z21" i="5"/>
  <c r="Z20" i="5"/>
  <c r="Z17" i="5"/>
  <c r="Z16" i="5"/>
  <c r="Z15" i="5"/>
  <c r="Z14" i="5"/>
  <c r="Z13" i="5"/>
  <c r="Z12" i="5"/>
  <c r="Z11" i="5"/>
  <c r="Z10" i="5"/>
  <c r="Z8" i="5"/>
  <c r="Z7" i="5"/>
  <c r="W19" i="12"/>
  <c r="W14" i="12"/>
  <c r="W13" i="12"/>
  <c r="W12" i="12"/>
  <c r="W11" i="12"/>
  <c r="W10" i="12"/>
  <c r="W8" i="12"/>
  <c r="AB7" i="6"/>
  <c r="W10" i="10"/>
  <c r="W14" i="10"/>
  <c r="W21" i="10"/>
  <c r="W20" i="10"/>
  <c r="W19" i="10"/>
  <c r="W18" i="10"/>
  <c r="W17" i="10"/>
  <c r="W16" i="10"/>
  <c r="W15" i="10"/>
  <c r="W13" i="10"/>
  <c r="W12" i="10"/>
  <c r="W11" i="10"/>
  <c r="W9" i="10"/>
  <c r="W8" i="10"/>
  <c r="W7" i="10"/>
  <c r="Q22" i="13"/>
  <c r="R22" i="13"/>
  <c r="S22" i="13"/>
  <c r="W21" i="12"/>
  <c r="W20" i="12"/>
  <c r="W18" i="12"/>
  <c r="W17" i="12"/>
  <c r="W16" i="12"/>
  <c r="W15" i="12"/>
  <c r="W9" i="12"/>
  <c r="V22" i="12"/>
  <c r="X18" i="7"/>
  <c r="X11" i="7"/>
  <c r="X7" i="7"/>
  <c r="X20" i="11"/>
  <c r="X18" i="11"/>
  <c r="X17" i="11"/>
  <c r="X8" i="11"/>
  <c r="X7" i="11"/>
  <c r="T20" i="4"/>
  <c r="T19" i="4"/>
  <c r="T15" i="4"/>
  <c r="T13" i="4"/>
  <c r="T12" i="4"/>
  <c r="T11" i="4"/>
  <c r="T10" i="4"/>
  <c r="T9" i="4"/>
  <c r="T7" i="4"/>
  <c r="S22" i="4"/>
  <c r="W21" i="8"/>
  <c r="W20" i="8"/>
  <c r="W17" i="8"/>
  <c r="W16" i="8"/>
  <c r="W13" i="8"/>
  <c r="W9" i="8"/>
  <c r="W7" i="8"/>
  <c r="M19" i="3"/>
  <c r="M20" i="3"/>
  <c r="M18" i="3"/>
  <c r="M17" i="3"/>
  <c r="M16" i="3"/>
  <c r="M15" i="3"/>
  <c r="M13" i="3"/>
  <c r="M12" i="3"/>
  <c r="M11" i="3"/>
  <c r="M10" i="3"/>
  <c r="M8" i="3"/>
  <c r="M7" i="3"/>
  <c r="M6" i="3"/>
  <c r="O19" i="2"/>
  <c r="Y24" i="5"/>
  <c r="T14" i="4"/>
  <c r="R22" i="4"/>
  <c r="O18" i="2"/>
  <c r="O16" i="2"/>
  <c r="O13" i="2"/>
  <c r="O12" i="2"/>
  <c r="U22" i="12"/>
  <c r="V24" i="5"/>
  <c r="W24" i="5"/>
  <c r="X24" i="5"/>
  <c r="W30" i="12"/>
  <c r="M31" i="3"/>
  <c r="M29" i="3"/>
  <c r="O28" i="2"/>
  <c r="W28" i="12"/>
  <c r="M27" i="3"/>
  <c r="AB26" i="6"/>
  <c r="P22" i="4"/>
  <c r="O22" i="4"/>
  <c r="S24" i="5"/>
  <c r="T27" i="13"/>
  <c r="Z30" i="5"/>
  <c r="M25" i="3"/>
  <c r="M24" i="3"/>
  <c r="W27" i="8"/>
  <c r="W25" i="10"/>
  <c r="O26" i="2"/>
  <c r="T28" i="13"/>
  <c r="T29" i="13"/>
  <c r="T30" i="4"/>
  <c r="Z29" i="5"/>
  <c r="P22" i="13"/>
  <c r="O22" i="13"/>
  <c r="N22" i="13"/>
  <c r="M22" i="13"/>
  <c r="L22" i="13"/>
  <c r="K22" i="13"/>
  <c r="J22" i="13"/>
  <c r="H22" i="13"/>
  <c r="N22" i="9" l="1"/>
  <c r="M22" i="9"/>
  <c r="L22" i="9"/>
  <c r="I22" i="9"/>
  <c r="E22" i="9"/>
  <c r="O22" i="9"/>
  <c r="P22" i="9"/>
  <c r="Q22" i="9"/>
  <c r="U22" i="10" l="1"/>
  <c r="V22" i="10"/>
  <c r="K22" i="9"/>
  <c r="N22" i="2" l="1"/>
  <c r="M22" i="2"/>
  <c r="T22" i="10" l="1"/>
  <c r="S22" i="10" l="1"/>
  <c r="T22" i="12" l="1"/>
  <c r="R22" i="10"/>
  <c r="R24" i="5" l="1"/>
  <c r="Q22" i="10" l="1"/>
  <c r="T24" i="5" l="1"/>
  <c r="P22" i="10" l="1"/>
  <c r="O22" i="10" l="1"/>
  <c r="P24" i="5" l="1"/>
  <c r="Q24" i="5"/>
  <c r="R22" i="12"/>
  <c r="F22" i="10" l="1"/>
  <c r="N22" i="10"/>
  <c r="M22" i="10"/>
  <c r="I22" i="10"/>
  <c r="J22" i="9"/>
  <c r="H22" i="9"/>
  <c r="G22" i="9"/>
  <c r="F22" i="9"/>
  <c r="D22" i="9"/>
  <c r="C22" i="9"/>
  <c r="B22" i="9"/>
  <c r="U24" i="5" l="1"/>
  <c r="O24" i="5"/>
  <c r="N24" i="5"/>
  <c r="M24" i="5"/>
  <c r="J24" i="5"/>
  <c r="K22" i="4"/>
</calcChain>
</file>

<file path=xl/sharedStrings.xml><?xml version="1.0" encoding="utf-8"?>
<sst xmlns="http://schemas.openxmlformats.org/spreadsheetml/2006/main" count="328" uniqueCount="256">
  <si>
    <t>Výbor pro výchovu, vzdělávání a zaměstnanost</t>
  </si>
  <si>
    <t>Příjmení, jméno</t>
  </si>
  <si>
    <t>Účast v %</t>
  </si>
  <si>
    <r>
      <t xml:space="preserve">Ing. Bohuslav Niemiec,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(KDU-ČSL)</t>
    </r>
  </si>
  <si>
    <t xml:space="preserve"> Mgr. Martin Šrubař (KDU-ČSL)</t>
  </si>
  <si>
    <t>Výbor finanční</t>
  </si>
  <si>
    <t>Ing. Dana Forišková, Ph.D. (KDU-ČSL)</t>
  </si>
  <si>
    <r>
      <t xml:space="preserve">Ing. Vít Slováček, </t>
    </r>
    <r>
      <rPr>
        <b/>
        <sz val="12"/>
        <color theme="1"/>
        <rFont val="Tahoma"/>
        <family val="2"/>
        <charset val="238"/>
      </rPr>
      <t xml:space="preserve">člen ZK </t>
    </r>
    <r>
      <rPr>
        <sz val="12"/>
        <color theme="1"/>
        <rFont val="Tahoma"/>
        <family val="2"/>
        <charset val="238"/>
      </rPr>
      <t>(KDU-ČSL)</t>
    </r>
  </si>
  <si>
    <t>Výbor kontrolní</t>
  </si>
  <si>
    <t>Mgr. Marcel Jedelský (KDU-ČSL)</t>
  </si>
  <si>
    <t>Mgr. Petra Řezáčová (KDU-ČSL)</t>
  </si>
  <si>
    <t xml:space="preserve">Výbor pro národnostní menšiny </t>
  </si>
  <si>
    <t>Ing. Slováček Vít, člen ZK (KDU-ČSL)</t>
  </si>
  <si>
    <t xml:space="preserve"> Bc. Věra Pražáková (KDU-ČSL)</t>
  </si>
  <si>
    <t>Výbor pro územní plánování a strategický rozvoj</t>
  </si>
  <si>
    <t>Výbor zdravotní a preventivní péče</t>
  </si>
  <si>
    <t xml:space="preserve">Vojtěch Filsák (KDU-ČSL) </t>
  </si>
  <si>
    <r>
      <rPr>
        <sz val="7"/>
        <color rgb="FF231F20"/>
        <rFont val="Times New Roman"/>
        <family val="1"/>
        <charset val="238"/>
      </rPr>
      <t xml:space="preserve"> </t>
    </r>
    <r>
      <rPr>
        <sz val="12"/>
        <color rgb="FF231F20"/>
        <rFont val="Tahoma"/>
        <family val="2"/>
        <charset val="238"/>
      </rPr>
      <t xml:space="preserve">Ing. Zbyněk Pražák, Ph.D. (KDU-ČSL) </t>
    </r>
  </si>
  <si>
    <t>Výbor pro životní prostředí a zemědělství</t>
  </si>
  <si>
    <r>
      <t xml:space="preserve">Ing. Jiří Carbol,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theme="1"/>
        <rFont val="Tahoma"/>
        <family val="2"/>
        <charset val="238"/>
      </rPr>
      <t xml:space="preserve"> </t>
    </r>
    <r>
      <rPr>
        <sz val="12"/>
        <color rgb="FF231F20"/>
        <rFont val="Tahoma"/>
        <family val="2"/>
        <charset val="238"/>
      </rPr>
      <t xml:space="preserve">(KDU-ČSL) </t>
    </r>
  </si>
  <si>
    <r>
      <t xml:space="preserve">Marcel Sikora,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(KDU-ČSL)</t>
    </r>
  </si>
  <si>
    <t>Výbor pro zahraniční a přeshraniční spolupráci</t>
  </si>
  <si>
    <t xml:space="preserve">Stanislav Štefek, DiS. (KDU-ČSL) </t>
  </si>
  <si>
    <t xml:space="preserve">Mgr. Elena Vahalíková (KDU-ČSL) </t>
  </si>
  <si>
    <t>Výbor pro dopravu</t>
  </si>
  <si>
    <t xml:space="preserve">Ing. Michal Jedlička (KDU-ČSL) </t>
  </si>
  <si>
    <t xml:space="preserve">Jiří Žák (KDU-ČSL) </t>
  </si>
  <si>
    <t>Výbor sociální</t>
  </si>
  <si>
    <t>Ing. Jiří Carbol, člen ZK (KDU-ČSL)</t>
  </si>
  <si>
    <t>Výbor pro kulturu a památky</t>
  </si>
  <si>
    <r>
      <t xml:space="preserve">Ing. Slováček Vít,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(KDU-ČSL)</t>
    </r>
  </si>
  <si>
    <r>
      <t xml:space="preserve">Mgr. Monika Brzesková,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(KDU-ČSL)</t>
    </r>
  </si>
  <si>
    <t>Výbor pro tělovýchovu a sport</t>
  </si>
  <si>
    <t>Jiří Vlček, (KDU-ČSL)</t>
  </si>
  <si>
    <t>5.9.2022</t>
  </si>
  <si>
    <r>
      <t xml:space="preserve">Masarovič Róbert, MSc., MBA, DBA, člen ZK </t>
    </r>
    <r>
      <rPr>
        <sz val="12"/>
        <rFont val="Tahoma"/>
        <family val="2"/>
        <charset val="238"/>
      </rPr>
      <t xml:space="preserve">(ANO 2011) </t>
    </r>
  </si>
  <si>
    <t>Ing. Ondřej Baránek (ANO 2011)                         od 7.9.2023</t>
  </si>
  <si>
    <t xml:space="preserve">Ing. Pavel Meletzký, MBA (ANO 2011) </t>
  </si>
  <si>
    <t>Ing. Ondřej Klučka (ANO 2011)</t>
  </si>
  <si>
    <t xml:space="preserve">Ing. Jakub Chlopecký, Ph.D. (ANO 2011) </t>
  </si>
  <si>
    <r>
      <t xml:space="preserve">JUDr. Václav Dobrozemský,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(ODS+TOP 09)</t>
    </r>
  </si>
  <si>
    <t>doc. Ing. Pavel Tuleja, Ph.D., člen ZK (ODS+TOP 09)</t>
  </si>
  <si>
    <t>Vladimír Chlebiš (ODS+TOP 09)                    od 16.12.2021</t>
  </si>
  <si>
    <t>Ing. Petr Smrček (ČSSD)</t>
  </si>
  <si>
    <r>
      <t xml:space="preserve">Jakub Dedek,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(Piráti)</t>
    </r>
  </si>
  <si>
    <t xml:space="preserve">xxx (Piráti)    od  7.3.2024 </t>
  </si>
  <si>
    <t>Ing. Vít Macháček (KSČM)</t>
  </si>
  <si>
    <t>Pavel Pabjan (SPD)</t>
  </si>
  <si>
    <t>Počet přítomných členů výboru na jednání</t>
  </si>
  <si>
    <t>Ing. Jan Stanjura (ODS+TOP 09)                        rez. 22.11.2021</t>
  </si>
  <si>
    <t>-</t>
  </si>
  <si>
    <r>
      <rPr>
        <sz val="12"/>
        <color rgb="FF000000"/>
        <rFont val="Tahoma"/>
      </rPr>
      <t xml:space="preserve">Ing. Šimoňáková Šárka, </t>
    </r>
    <r>
      <rPr>
        <b/>
        <sz val="12"/>
        <color rgb="FF000000"/>
        <rFont val="Tahoma"/>
      </rPr>
      <t>členka ZK</t>
    </r>
    <r>
      <rPr>
        <sz val="12"/>
        <color rgb="FF000000"/>
        <rFont val="Tahoma"/>
      </rPr>
      <t xml:space="preserve"> (ANO 2011)     rez. 13.6.2023</t>
    </r>
  </si>
  <si>
    <t>Ing. Bc. Jan Rejman, DiS. (Piráti)                        rez. 16.1.2024</t>
  </si>
  <si>
    <r>
      <t xml:space="preserve">Ing. Ivan Strachoň, člen ZK </t>
    </r>
    <r>
      <rPr>
        <sz val="12"/>
        <rFont val="Tahoma"/>
        <family val="2"/>
        <charset val="238"/>
      </rPr>
      <t xml:space="preserve">(KSČM) </t>
    </r>
  </si>
  <si>
    <r>
      <t xml:space="preserve">Mgr. Stanislav Kopecký,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</t>
    </r>
  </si>
  <si>
    <r>
      <rPr>
        <sz val="12"/>
        <color rgb="FF000000"/>
        <rFont val="Tahoma"/>
      </rPr>
      <t xml:space="preserve">Róbert Masarovič, MSc., MBA, DBA,LL.M.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 xml:space="preserve"> (ANO 2011)</t>
    </r>
  </si>
  <si>
    <r>
      <rPr>
        <sz val="12"/>
        <color rgb="FF000000"/>
        <rFont val="Tahoma"/>
      </rPr>
      <t xml:space="preserve">Lenka Brzyszkowská, </t>
    </r>
    <r>
      <rPr>
        <b/>
        <sz val="12"/>
        <color rgb="FF000000"/>
        <rFont val="Tahoma"/>
      </rPr>
      <t>členka ZK</t>
    </r>
    <r>
      <rPr>
        <sz val="12"/>
        <color rgb="FF000000"/>
        <rFont val="Tahoma"/>
      </rPr>
      <t xml:space="preserve">, (ANO 2011)                      od  7.9.2023 </t>
    </r>
  </si>
  <si>
    <r>
      <t xml:space="preserve">Mgr. Petra Tesková,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(ANO 2011)</t>
    </r>
  </si>
  <si>
    <t>Mgr. Jiří Stoch (ANO 2011)</t>
  </si>
  <si>
    <r>
      <t xml:space="preserve">JUDr. Václav Dobrozemský, </t>
    </r>
    <r>
      <rPr>
        <b/>
        <sz val="12"/>
        <rFont val="Tahoma"/>
        <family val="2"/>
        <charset val="238"/>
      </rPr>
      <t xml:space="preserve">člen ZK </t>
    </r>
    <r>
      <rPr>
        <sz val="12"/>
        <rFont val="Tahoma"/>
        <family val="2"/>
        <charset val="238"/>
      </rPr>
      <t>(ODS+TOP 09)</t>
    </r>
  </si>
  <si>
    <t xml:space="preserve">Mgr. David Maryška (ODS+TOP 09)                </t>
  </si>
  <si>
    <t>Ing. Miroslav Kopečný  (ODS+TOP 09)                               od 7.9.2023</t>
  </si>
  <si>
    <t>Mgr. Pavel Kawulok (ČSSD)</t>
  </si>
  <si>
    <r>
      <t xml:space="preserve">JUDr. Ondřej Ručka, </t>
    </r>
    <r>
      <rPr>
        <b/>
        <sz val="12"/>
        <rFont val="Tahoma"/>
        <family val="2"/>
        <charset val="238"/>
      </rPr>
      <t xml:space="preserve">člen ZK </t>
    </r>
    <r>
      <rPr>
        <sz val="12"/>
        <rFont val="Tahoma"/>
        <family val="2"/>
        <charset val="238"/>
      </rPr>
      <t>(Piráti)</t>
    </r>
  </si>
  <si>
    <r>
      <rPr>
        <sz val="12"/>
        <color rgb="FF000000"/>
        <rFont val="Tahoma"/>
      </rPr>
      <t xml:space="preserve">Ing. Pavel Kořízek,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>, Marian Babic (Piráti)                  od 8.6.2023</t>
    </r>
  </si>
  <si>
    <t xml:space="preserve">Tomáš Miczka, člen ZK (BPP)                         </t>
  </si>
  <si>
    <t>Roman Jurík (Piráti) do 14.12.2022</t>
  </si>
  <si>
    <t>Ing. Miroslav Halatin (ODS+TOP 09) do 14.12.2022</t>
  </si>
  <si>
    <t>Marian Babic (Piráti) od 15.12.2022 do 7.6.2023</t>
  </si>
  <si>
    <t>Květa Kubíčková, (ANO 2011) rezig. k 31.8.2023</t>
  </si>
  <si>
    <t>Ing. Jan Bartoš, MBA (ODS+TOP 09) od 15.12.2022 do 30.6.2023</t>
  </si>
  <si>
    <t>17.8.2022</t>
  </si>
  <si>
    <t>vynecháno</t>
  </si>
  <si>
    <t>16.11.2022</t>
  </si>
  <si>
    <r>
      <rPr>
        <b/>
        <sz val="12"/>
        <rFont val="Tahoma"/>
        <family val="2"/>
        <charset val="238"/>
      </rPr>
      <t>doc. Ing. Pavel Tuleja, Ph.D., člen ZK</t>
    </r>
    <r>
      <rPr>
        <sz val="12"/>
        <rFont val="Tahoma"/>
        <family val="2"/>
        <charset val="238"/>
      </rPr>
      <t xml:space="preserve"> (ODS+TOP 09)</t>
    </r>
  </si>
  <si>
    <t>Mgr. Žaneta Thomasová, MBA (ANO 2011)              od 7.12.2023</t>
  </si>
  <si>
    <r>
      <t xml:space="preserve">RNDr. Veřmiřovský Jan, Ph.D., </t>
    </r>
    <r>
      <rPr>
        <b/>
        <sz val="12"/>
        <rFont val="Tahoma"/>
        <family val="2"/>
        <charset val="238"/>
      </rPr>
      <t>člen</t>
    </r>
    <r>
      <rPr>
        <sz val="12"/>
        <rFont val="Tahoma"/>
        <family val="2"/>
        <charset val="238"/>
      </rPr>
      <t xml:space="preserve"> </t>
    </r>
    <r>
      <rPr>
        <b/>
        <sz val="12"/>
        <rFont val="Tahoma"/>
        <family val="2"/>
        <charset val="238"/>
      </rPr>
      <t>ZK</t>
    </r>
    <r>
      <rPr>
        <sz val="12"/>
        <rFont val="Tahoma"/>
        <family val="2"/>
        <charset val="238"/>
      </rPr>
      <t xml:space="preserve"> (ANO 2011)</t>
    </r>
  </si>
  <si>
    <r>
      <t xml:space="preserve">Mgr. Vlastimil Janiczek, </t>
    </r>
    <r>
      <rPr>
        <b/>
        <sz val="12"/>
        <rFont val="Tahoma"/>
        <family val="2"/>
        <charset val="238"/>
      </rPr>
      <t>člen</t>
    </r>
    <r>
      <rPr>
        <sz val="12"/>
        <rFont val="Tahoma"/>
        <family val="2"/>
        <charset val="238"/>
      </rPr>
      <t xml:space="preserve"> </t>
    </r>
    <r>
      <rPr>
        <b/>
        <sz val="12"/>
        <rFont val="Tahoma"/>
        <family val="2"/>
        <charset val="238"/>
      </rPr>
      <t>ZK</t>
    </r>
    <r>
      <rPr>
        <sz val="12"/>
        <rFont val="Tahoma"/>
        <family val="2"/>
        <charset val="238"/>
      </rPr>
      <t xml:space="preserve"> (ANO 2011) </t>
    </r>
  </si>
  <si>
    <r>
      <t xml:space="preserve">Mgr. Horáková Simona,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(ANO 2011)</t>
    </r>
  </si>
  <si>
    <r>
      <t xml:space="preserve">Mgr. Arnošt Žídek, </t>
    </r>
    <r>
      <rPr>
        <b/>
        <sz val="12"/>
        <rFont val="Tahoma"/>
        <family val="2"/>
        <charset val="238"/>
      </rPr>
      <t xml:space="preserve">člen ZK </t>
    </r>
    <r>
      <rPr>
        <sz val="12"/>
        <rFont val="Tahoma"/>
        <family val="2"/>
        <charset val="238"/>
      </rPr>
      <t>(Piráti)</t>
    </r>
  </si>
  <si>
    <t>Mgr. Martina Dušková, členka (Piráti)                     od 16.6.2022</t>
  </si>
  <si>
    <t>Ing. Kantor Ivo (ODS+TOP 09)</t>
  </si>
  <si>
    <t>Mgr. Monika Klapková (ODS+TOP 09)</t>
  </si>
  <si>
    <r>
      <t xml:space="preserve">PhDr. Jaroslav Dvořák,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(ČSSD)</t>
    </r>
  </si>
  <si>
    <r>
      <t xml:space="preserve">Mgr. Grosová Alena,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(KSČM)</t>
    </r>
  </si>
  <si>
    <t xml:space="preserve">Tomáš Kvašný (SPD)   </t>
  </si>
  <si>
    <t>Mgr. Michaela Davidová (Piráti)                            rez. 12.5.2022</t>
  </si>
  <si>
    <r>
      <rPr>
        <sz val="12"/>
        <color rgb="FF000000"/>
        <rFont val="Tahoma"/>
      </rPr>
      <t xml:space="preserve">Mgr. Karásek Zdeněk,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 xml:space="preserve"> (ANO 2011)         odvol. 7.12.2023</t>
    </r>
  </si>
  <si>
    <t>11.10.2022</t>
  </si>
  <si>
    <t>22.11.2022</t>
  </si>
  <si>
    <t>Jolana Bocková (ANO 2011)</t>
  </si>
  <si>
    <r>
      <t xml:space="preserve">PhDr. Igor Hendrych, Ph.D.,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</t>
    </r>
  </si>
  <si>
    <t>Petr Chroboczek (ANO 2011) od 15.12.2022</t>
  </si>
  <si>
    <t xml:space="preserve">Pavel Kolář (ANO 2011)     </t>
  </si>
  <si>
    <t>Bc. Jana Hellerová (ANO 2011)</t>
  </si>
  <si>
    <t>Denis Ferenc (ODS+TOP 09)</t>
  </si>
  <si>
    <t>Jan Fojtík (ODS+TOP 09)</t>
  </si>
  <si>
    <t>RNDr. Roman Strzondala (ODS+TOP 09)</t>
  </si>
  <si>
    <t>Mgr. Andrzej Bizoń (ČSSD)</t>
  </si>
  <si>
    <r>
      <t xml:space="preserve">Martina Dušková,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(Piráti)</t>
    </r>
  </si>
  <si>
    <t>Mgr. Michaela Davidová (Piráti) od. 16.6.2022</t>
  </si>
  <si>
    <t>RSDr. Tadeáš Hlawiczka (KSČM)</t>
  </si>
  <si>
    <t>Štefan Baba, (SPD)</t>
  </si>
  <si>
    <t xml:space="preserve">Ing. Trinh Tan                                            </t>
  </si>
  <si>
    <t>Halina Szczotka</t>
  </si>
  <si>
    <t>Cyril Koky (Piráti) rez. 9.5.2022</t>
  </si>
  <si>
    <t>Jiří Lévay (ANO 2011) do 15.11.2022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</si>
  <si>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</t>
  </si>
  <si>
    <t>7.9.2022</t>
  </si>
  <si>
    <t>2.11.2022</t>
  </si>
  <si>
    <t>Mgr. Richard Vereš, člen ZK (ANO 2011)     od 7.12.2023</t>
  </si>
  <si>
    <t>Ing. Zuzana Bajgarová (ANO 2011)</t>
  </si>
  <si>
    <t xml:space="preserve">Ing. Václav Škvain (ANO 2011)       </t>
  </si>
  <si>
    <t xml:space="preserve">Petr Kopínec (ANO 2011)                       </t>
  </si>
  <si>
    <t xml:space="preserve">Bc. Jakub Míček (ANO 2011) </t>
  </si>
  <si>
    <r>
      <t xml:space="preserve">Mgr. Matera Josef Alexander, </t>
    </r>
    <r>
      <rPr>
        <b/>
        <sz val="12"/>
        <color theme="1"/>
        <rFont val="Tahoma"/>
        <family val="2"/>
        <charset val="238"/>
      </rPr>
      <t>člen ZK</t>
    </r>
    <r>
      <rPr>
        <sz val="12"/>
        <color theme="1"/>
        <rFont val="Tahoma"/>
        <family val="2"/>
        <charset val="238"/>
      </rPr>
      <t xml:space="preserve"> (ODS+TOP 09)      </t>
    </r>
  </si>
  <si>
    <r>
      <t xml:space="preserve">Ing. Vladimír Návrat, </t>
    </r>
    <r>
      <rPr>
        <b/>
        <sz val="12"/>
        <color theme="1"/>
        <rFont val="Tahoma"/>
        <family val="2"/>
        <charset val="238"/>
      </rPr>
      <t>člen ZK</t>
    </r>
    <r>
      <rPr>
        <sz val="12"/>
        <color theme="1"/>
        <rFont val="Tahoma"/>
        <family val="2"/>
        <charset val="238"/>
      </rPr>
      <t xml:space="preserve"> (ODS+TOP 09)</t>
    </r>
  </si>
  <si>
    <r>
      <t xml:space="preserve">Ing. Zbyněk Gajdacz, MPA,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(ODS+TOP 09)</t>
    </r>
  </si>
  <si>
    <r>
      <t xml:space="preserve">Mgr. Monika Brzesková, </t>
    </r>
    <r>
      <rPr>
        <b/>
        <sz val="12"/>
        <color theme="1"/>
        <rFont val="Tahoma"/>
        <family val="2"/>
        <charset val="238"/>
      </rPr>
      <t>členka ZK</t>
    </r>
    <r>
      <rPr>
        <sz val="12"/>
        <color rgb="FF231F20"/>
        <rFont val="Tahoma"/>
        <family val="2"/>
        <charset val="238"/>
      </rPr>
      <t xml:space="preserve"> (KDU-ČSL) </t>
    </r>
  </si>
  <si>
    <t>Jaroslav Perútka (KDU-ČSL)                      od 10.3.2023</t>
  </si>
  <si>
    <t>Bc. Michal Šíma (ČSSD)</t>
  </si>
  <si>
    <r>
      <t xml:space="preserve">Jiří Demel,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(Piráti) </t>
    </r>
    <r>
      <rPr>
        <sz val="12"/>
        <color theme="1"/>
        <rFont val="Tahoma"/>
        <family val="2"/>
        <charset val="238"/>
      </rPr>
      <t xml:space="preserve"> </t>
    </r>
  </si>
  <si>
    <r>
      <t xml:space="preserve">Ing. Roman Przybyla (Piráti) </t>
    </r>
    <r>
      <rPr>
        <sz val="12"/>
        <color theme="1"/>
        <rFont val="Tahoma"/>
        <family val="2"/>
        <charset val="238"/>
      </rPr>
      <t xml:space="preserve"> </t>
    </r>
  </si>
  <si>
    <r>
      <t xml:space="preserve">Ing. Hajdušík Miroslav, MBA,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(KSČM)</t>
    </r>
  </si>
  <si>
    <t xml:space="preserve">Pavel Zapletal (SPD) </t>
  </si>
  <si>
    <t>Váňová Ivana, MBA (KDU-ČSL)                   reg. 9.1.2023</t>
  </si>
  <si>
    <t>x</t>
  </si>
  <si>
    <t>MUDr. Bc. Ondřej Němeček, člen ZK (ANO 2011)  odv. 7.12.2023</t>
  </si>
  <si>
    <t>Ing. Michal Kokošek, člen ZK (ANO 2011)      od 7.12.2023</t>
  </si>
  <si>
    <t>Jarmila Pavlaková (ANO 2011)                                od 7.12.2023</t>
  </si>
  <si>
    <t>MUDr. Richard Lenert Ph.D. (ANO 2011)</t>
  </si>
  <si>
    <t>MUDr. Petr Kümpel (ANO 2011)</t>
  </si>
  <si>
    <r>
      <rPr>
        <sz val="12"/>
        <color rgb="FF000000"/>
        <rFont val="Tahoma"/>
      </rPr>
      <t xml:space="preserve">Lenka Brzyszkowská (ANO 2011) od 19.7.2023 </t>
    </r>
    <r>
      <rPr>
        <b/>
        <sz val="12"/>
        <color rgb="FF000000"/>
        <rFont val="Tahoma"/>
      </rPr>
      <t>členka ZK</t>
    </r>
  </si>
  <si>
    <t>MUDr. Adéla Mořkovská  (ODS+TOP 09)</t>
  </si>
  <si>
    <r>
      <t xml:space="preserve">Ing. Ladislav Sitko </t>
    </r>
    <r>
      <rPr>
        <sz val="12"/>
        <color rgb="FF231F20"/>
        <rFont val="Tahoma"/>
        <family val="2"/>
        <charset val="238"/>
      </rPr>
      <t xml:space="preserve">(ODS+TOP 09) </t>
    </r>
  </si>
  <si>
    <t xml:space="preserve">Mgr. Lenka Stanovská (ODS+TOP 09) </t>
  </si>
  <si>
    <t xml:space="preserve">       </t>
  </si>
  <si>
    <t>Ing. Jiří Martinek, MBA (ČSSD)</t>
  </si>
  <si>
    <r>
      <t xml:space="preserve">Ing. Pavel Kořízek,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(Piráti) </t>
    </r>
    <r>
      <rPr>
        <sz val="12"/>
        <color theme="1"/>
        <rFont val="Tahoma"/>
        <family val="2"/>
        <charset val="238"/>
      </rPr>
      <t xml:space="preserve"> </t>
    </r>
  </si>
  <si>
    <r>
      <t xml:space="preserve">Jan Fišer, DiS. (Piráti) </t>
    </r>
    <r>
      <rPr>
        <sz val="12"/>
        <color theme="1"/>
        <rFont val="Tahoma"/>
        <family val="2"/>
        <charset val="238"/>
      </rPr>
      <t xml:space="preserve"> </t>
    </r>
  </si>
  <si>
    <t xml:space="preserve">doc. MUDr. Arnošt Martínek, CSc.  (KSČM) </t>
  </si>
  <si>
    <t xml:space="preserve">MUDr. Karel Volný (BPP) </t>
  </si>
  <si>
    <r>
      <rPr>
        <sz val="12"/>
        <color rgb="FF000000"/>
        <rFont val="Tahoma"/>
      </rPr>
      <t xml:space="preserve">MUDr. Bc. Ondřej Němeček,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 xml:space="preserve"> (ANO 2011)     odvol. 7.12.2023</t>
    </r>
  </si>
  <si>
    <r>
      <rPr>
        <sz val="12"/>
        <color rgb="FF000000"/>
        <rFont val="Tahoma"/>
      </rPr>
      <t xml:space="preserve">Ing. Lenka Holková, </t>
    </r>
    <r>
      <rPr>
        <b/>
        <sz val="12"/>
        <color rgb="FF000000"/>
        <rFont val="Tahoma"/>
      </rPr>
      <t>členka ZK</t>
    </r>
    <r>
      <rPr>
        <sz val="12"/>
        <color rgb="FF000000"/>
        <rFont val="Tahoma"/>
      </rPr>
      <t xml:space="preserve"> (ANO 2011)          odvol. 7.12.2023</t>
    </r>
  </si>
  <si>
    <t>3.11.2022</t>
  </si>
  <si>
    <t>Ing. Vladimír Návrat, člen ZK (ODS+TOP 09)</t>
  </si>
  <si>
    <r>
      <t xml:space="preserve">Mgr. Stanislav Kopecký, </t>
    </r>
    <r>
      <rPr>
        <b/>
        <sz val="12"/>
        <color theme="1"/>
        <rFont val="Tahoma"/>
        <family val="2"/>
        <charset val="238"/>
      </rPr>
      <t>člen ZK</t>
    </r>
    <r>
      <rPr>
        <sz val="12"/>
        <color theme="1"/>
        <rFont val="Tahoma"/>
        <family val="2"/>
        <charset val="238"/>
      </rPr>
      <t xml:space="preserve"> </t>
    </r>
    <r>
      <rPr>
        <sz val="12"/>
        <color rgb="FF231F20"/>
        <rFont val="Tahoma"/>
        <family val="2"/>
        <charset val="238"/>
      </rPr>
      <t xml:space="preserve">(ANO 2011) </t>
    </r>
  </si>
  <si>
    <r>
      <t xml:space="preserve">Mgr. Petra Tesková, </t>
    </r>
    <r>
      <rPr>
        <b/>
        <sz val="12"/>
        <color theme="1"/>
        <rFont val="Tahoma"/>
        <family val="2"/>
        <charset val="238"/>
      </rPr>
      <t>členka ZK</t>
    </r>
    <r>
      <rPr>
        <sz val="12"/>
        <color theme="1"/>
        <rFont val="Tahoma"/>
        <family val="2"/>
        <charset val="238"/>
      </rPr>
      <t xml:space="preserve"> </t>
    </r>
    <r>
      <rPr>
        <sz val="12"/>
        <color rgb="FF231F20"/>
        <rFont val="Tahoma"/>
        <family val="2"/>
        <charset val="238"/>
      </rPr>
      <t xml:space="preserve">(ANO 2011) </t>
    </r>
  </si>
  <si>
    <r>
      <rPr>
        <sz val="12"/>
        <color rgb="FF231F20"/>
        <rFont val="Tahoma"/>
      </rPr>
      <t xml:space="preserve">Mgr. Richard Vereš,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 xml:space="preserve"> </t>
    </r>
    <r>
      <rPr>
        <sz val="12"/>
        <color rgb="FF231F20"/>
        <rFont val="Tahoma"/>
      </rPr>
      <t>(ANO 2011)        od 10.3.2023</t>
    </r>
  </si>
  <si>
    <t xml:space="preserve">Jan Veselý (ANO 2011) </t>
  </si>
  <si>
    <t xml:space="preserve">Radomíra Vlčková (ANO 2011) </t>
  </si>
  <si>
    <r>
      <t xml:space="preserve">Ing. Patrik Schramm, </t>
    </r>
    <r>
      <rPr>
        <b/>
        <sz val="12"/>
        <color rgb="FF231F20"/>
        <rFont val="Tahoma"/>
        <family val="2"/>
        <charset val="238"/>
      </rPr>
      <t xml:space="preserve">člen ZK </t>
    </r>
    <r>
      <rPr>
        <sz val="12"/>
        <color rgb="FF231F20"/>
        <rFont val="Tahoma"/>
        <family val="2"/>
        <charset val="238"/>
      </rPr>
      <t>(ODS+TOP 09)</t>
    </r>
  </si>
  <si>
    <t>Mgr. Pavlína Stankayová (ODS+TOP 09)      od 17.12.2020</t>
  </si>
  <si>
    <t>Mgr. Daniel Havlík (ČSSD)</t>
  </si>
  <si>
    <r>
      <t xml:space="preserve">Leonard Varga,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(Piráti) </t>
    </r>
    <r>
      <rPr>
        <sz val="12"/>
        <color theme="1"/>
        <rFont val="Tahoma"/>
        <family val="2"/>
        <charset val="238"/>
      </rPr>
      <t xml:space="preserve"> </t>
    </r>
  </si>
  <si>
    <t xml:space="preserve">Jiří Blahuta (KSČM) </t>
  </si>
  <si>
    <r>
      <t xml:space="preserve">Ing. Marek Vysocký, </t>
    </r>
    <r>
      <rPr>
        <b/>
        <sz val="12"/>
        <color theme="1"/>
        <rFont val="Tahoma"/>
        <family val="2"/>
        <charset val="238"/>
      </rPr>
      <t>člen ZK</t>
    </r>
    <r>
      <rPr>
        <sz val="12"/>
        <color theme="1"/>
        <rFont val="Tahoma"/>
        <family val="2"/>
        <charset val="238"/>
      </rPr>
      <t xml:space="preserve"> </t>
    </r>
    <r>
      <rPr>
        <sz val="12"/>
        <color rgb="FF231F20"/>
        <rFont val="Tahoma"/>
        <family val="2"/>
        <charset val="238"/>
      </rPr>
      <t xml:space="preserve">(SPD) </t>
    </r>
  </si>
  <si>
    <t>Mgr. Elena Vahalíková rez. 16.11.2020</t>
  </si>
  <si>
    <r>
      <rPr>
        <sz val="12"/>
        <color rgb="FF231F20"/>
        <rFont val="Tahoma"/>
      </rPr>
      <t xml:space="preserve">Bc. Miroslav Otisk, MSC., MBA,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 xml:space="preserve"> </t>
    </r>
    <r>
      <rPr>
        <sz val="12"/>
        <color rgb="FF231F20"/>
        <rFont val="Tahoma"/>
      </rPr>
      <t xml:space="preserve">(ANO 2011) </t>
    </r>
    <r>
      <rPr>
        <sz val="8"/>
        <color rgb="FF231F20"/>
        <rFont val="Tahoma"/>
      </rPr>
      <t>do 16.12.22</t>
    </r>
  </si>
  <si>
    <t>16.8.2022</t>
  </si>
  <si>
    <t>13.9.2022</t>
  </si>
  <si>
    <r>
      <t xml:space="preserve">Mgr. Zuzana Klusová, </t>
    </r>
    <r>
      <rPr>
        <b/>
        <sz val="12"/>
        <color rgb="FF231F20"/>
        <rFont val="Tahoma"/>
        <family val="2"/>
        <charset val="238"/>
      </rPr>
      <t>členka ZK (Piráti)</t>
    </r>
  </si>
  <si>
    <t>Ing. Václav Zyder (ANO 2011)</t>
  </si>
  <si>
    <r>
      <t xml:space="preserve">Lukáš Oprchalský,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(ANO 2011)</t>
    </r>
  </si>
  <si>
    <t>Ing. Pavla Mϋllerová (ANO 2011)            od 7.12.2023</t>
  </si>
  <si>
    <t>Jarmila Uvírová (ANO 2011)</t>
  </si>
  <si>
    <t>Bc. Martin Henč (ANO 2011)</t>
  </si>
  <si>
    <r>
      <t xml:space="preserve">Ing. Zbyněk Gajdacz, MPA,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(ODS+TOP 09) </t>
    </r>
  </si>
  <si>
    <t>Jiří Michalisko (ODS+TOP 09)               od 15.12.2022</t>
  </si>
  <si>
    <t xml:space="preserve">Ing. Hynek Orság   (ODS+TOP 09) </t>
  </si>
  <si>
    <t xml:space="preserve">Ing. Bc. Radka Krištofová (ČSSD) </t>
  </si>
  <si>
    <t>Ing. Václav Parchaňský, Ph.D. (Piráti)</t>
  </si>
  <si>
    <r>
      <t xml:space="preserve">Ing. Miroslav Hajdušík, MBA,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(KSČM) </t>
    </r>
  </si>
  <si>
    <t xml:space="preserve">Ing. Josef Kuchta, člen ZK (BPP) </t>
  </si>
  <si>
    <t>Slavomír Bača (ODS+TOP 09) rez. 7.12.2022</t>
  </si>
  <si>
    <r>
      <rPr>
        <sz val="12"/>
        <color rgb="FF231F20"/>
        <rFont val="Tahoma"/>
      </rPr>
      <t xml:space="preserve">Mgr. Kateřina Šebestová, </t>
    </r>
    <r>
      <rPr>
        <b/>
        <sz val="12"/>
        <color rgb="FF231F20"/>
        <rFont val="Tahoma"/>
      </rPr>
      <t>členka ZK</t>
    </r>
    <r>
      <rPr>
        <sz val="12"/>
        <color rgb="FF231F20"/>
        <rFont val="Tahoma"/>
      </rPr>
      <t xml:space="preserve"> (ANO 2011)       odv. 7.12.2023</t>
    </r>
  </si>
  <si>
    <t>21.-23.9.21</t>
  </si>
  <si>
    <t>26-27.5.22</t>
  </si>
  <si>
    <t>21.-22.10.2022</t>
  </si>
  <si>
    <t>28.11.2022</t>
  </si>
  <si>
    <t>20.-21.4.2023</t>
  </si>
  <si>
    <t>19.-20.10.2023</t>
  </si>
  <si>
    <r>
      <t xml:space="preserve">RNDr. Michal Pobucký, DiS., </t>
    </r>
    <r>
      <rPr>
        <b/>
        <sz val="12"/>
        <color theme="1"/>
        <rFont val="Tahoma"/>
        <family val="2"/>
        <charset val="238"/>
      </rPr>
      <t>člen ZK (ČSSD)</t>
    </r>
  </si>
  <si>
    <r>
      <t xml:space="preserve">Robert Sivulka,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(ANO 2011)</t>
    </r>
  </si>
  <si>
    <r>
      <t xml:space="preserve">Ing. Michal Kokošek,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(ANO 2011) </t>
    </r>
  </si>
  <si>
    <t>Ing. Vojtěch Feber (ANO 2011)</t>
  </si>
  <si>
    <t>Mgr. Petr Kuś (ANO 2011)</t>
  </si>
  <si>
    <t>Vladimír Kolek (ANO 2011)</t>
  </si>
  <si>
    <r>
      <t xml:space="preserve">Ing. Vladimír Návrat, </t>
    </r>
    <r>
      <rPr>
        <b/>
        <sz val="12"/>
        <color rgb="FF231F20"/>
        <rFont val="Tahoma"/>
        <family val="2"/>
        <charset val="238"/>
      </rPr>
      <t xml:space="preserve">člen ZK </t>
    </r>
    <r>
      <rPr>
        <sz val="12"/>
        <color rgb="FF231F20"/>
        <rFont val="Tahoma"/>
        <family val="2"/>
        <charset val="238"/>
      </rPr>
      <t>(ODS+TOP 09)</t>
    </r>
  </si>
  <si>
    <t xml:space="preserve">Tadeáš Brída (ODS+TOP 09) </t>
  </si>
  <si>
    <t xml:space="preserve">Ing. Lukáš Kőnig (ODS+TOP 09) </t>
  </si>
  <si>
    <r>
      <t xml:space="preserve">JUDr. Ondřej Ručka, </t>
    </r>
    <r>
      <rPr>
        <b/>
        <sz val="12"/>
        <color rgb="FF231F20"/>
        <rFont val="Tahoma"/>
        <family val="2"/>
        <charset val="238"/>
      </rPr>
      <t>člen ZK</t>
    </r>
    <r>
      <rPr>
        <sz val="12"/>
        <color rgb="FF231F20"/>
        <rFont val="Tahoma"/>
        <family val="2"/>
        <charset val="238"/>
      </rPr>
      <t xml:space="preserve"> (Piráti) </t>
    </r>
    <r>
      <rPr>
        <sz val="12"/>
        <color theme="1"/>
        <rFont val="Tahoma"/>
        <family val="2"/>
        <charset val="238"/>
      </rPr>
      <t xml:space="preserve"> </t>
    </r>
  </si>
  <si>
    <r>
      <t xml:space="preserve">Ing. David Witosz (Piráti) </t>
    </r>
    <r>
      <rPr>
        <sz val="12"/>
        <color theme="1"/>
        <rFont val="Tahoma"/>
        <family val="2"/>
        <charset val="238"/>
      </rPr>
      <t xml:space="preserve"> </t>
    </r>
  </si>
  <si>
    <t xml:space="preserve">Ing. Dalibor Fabián (KSČM) </t>
  </si>
  <si>
    <t xml:space="preserve">Gabriela Kuznitiusová (SPD) </t>
  </si>
  <si>
    <t>17.10.2022</t>
  </si>
  <si>
    <t>Mgr. Alena Pataky (ANO 2011)                              od 7.12.2023</t>
  </si>
  <si>
    <t>Bc. Leona Sárkőziová (ANO 2011)                         od 7.12.2023</t>
  </si>
  <si>
    <t xml:space="preserve">Bc. Monika Dudová (ANO 2011) </t>
  </si>
  <si>
    <t xml:space="preserve">Mgr. Veronika Žáková (ODS+TOP 09) </t>
  </si>
  <si>
    <r>
      <rPr>
        <sz val="7"/>
        <color rgb="FF231F20"/>
        <rFont val="Times New Roman"/>
        <family val="1"/>
        <charset val="238"/>
      </rPr>
      <t> </t>
    </r>
    <r>
      <rPr>
        <sz val="12"/>
        <color rgb="FF231F20"/>
        <rFont val="Tahoma"/>
        <family val="2"/>
        <charset val="238"/>
      </rPr>
      <t xml:space="preserve">Mgr. Monika Klapková (ODS+TOP 09) </t>
    </r>
  </si>
  <si>
    <t xml:space="preserve">Martina Loskotová (ODS+TOP 09) </t>
  </si>
  <si>
    <t xml:space="preserve">Mgr. Zuzana Filipková, Ph.D., (KDU-ČSL)  </t>
  </si>
  <si>
    <r>
      <t xml:space="preserve">PhDr. Jaroslav Dvořák, </t>
    </r>
    <r>
      <rPr>
        <b/>
        <sz val="12"/>
        <color theme="1"/>
        <rFont val="Tahoma"/>
        <family val="2"/>
        <charset val="238"/>
      </rPr>
      <t>člen ZK</t>
    </r>
    <r>
      <rPr>
        <sz val="12"/>
        <color theme="1"/>
        <rFont val="Tahoma"/>
        <family val="2"/>
        <charset val="238"/>
      </rPr>
      <t xml:space="preserve"> </t>
    </r>
    <r>
      <rPr>
        <sz val="12"/>
        <color rgb="FF231F20"/>
        <rFont val="Tahoma"/>
        <family val="2"/>
        <charset val="238"/>
      </rPr>
      <t>(ČSSD)</t>
    </r>
  </si>
  <si>
    <r>
      <t xml:space="preserve">Martina Dušková, </t>
    </r>
    <r>
      <rPr>
        <b/>
        <sz val="12"/>
        <color rgb="FF231F20"/>
        <rFont val="Tahoma"/>
        <family val="2"/>
        <charset val="238"/>
      </rPr>
      <t>členka ZK</t>
    </r>
    <r>
      <rPr>
        <sz val="12"/>
        <color rgb="FF231F20"/>
        <rFont val="Tahoma"/>
        <family val="2"/>
        <charset val="238"/>
      </rPr>
      <t xml:space="preserve"> (Piráti) </t>
    </r>
    <r>
      <rPr>
        <sz val="12"/>
        <color theme="1"/>
        <rFont val="Tahoma"/>
        <family val="2"/>
        <charset val="238"/>
      </rPr>
      <t xml:space="preserve"> </t>
    </r>
  </si>
  <si>
    <r>
      <t xml:space="preserve">Bc. Jan Horák (Piráti) </t>
    </r>
    <r>
      <rPr>
        <sz val="12"/>
        <color theme="1"/>
        <rFont val="Tahoma"/>
        <family val="2"/>
        <charset val="238"/>
      </rPr>
      <t xml:space="preserve"> </t>
    </r>
  </si>
  <si>
    <r>
      <t xml:space="preserve">Mgr. Alena Grosová, </t>
    </r>
    <r>
      <rPr>
        <b/>
        <sz val="12"/>
        <color theme="1"/>
        <rFont val="Tahoma"/>
        <family val="2"/>
        <charset val="238"/>
      </rPr>
      <t>členka ZK</t>
    </r>
    <r>
      <rPr>
        <sz val="12"/>
        <color theme="1"/>
        <rFont val="Tahoma"/>
        <family val="2"/>
        <charset val="238"/>
      </rPr>
      <t xml:space="preserve"> </t>
    </r>
    <r>
      <rPr>
        <sz val="12"/>
        <color rgb="FF231F20"/>
        <rFont val="Tahoma"/>
        <family val="2"/>
        <charset val="238"/>
      </rPr>
      <t xml:space="preserve">(KSČM) </t>
    </r>
  </si>
  <si>
    <t xml:space="preserve">Ing. Jan Panáček (SPD) </t>
  </si>
  <si>
    <r>
      <rPr>
        <sz val="12"/>
        <color rgb="FF231F20"/>
        <rFont val="Tahoma"/>
      </rPr>
      <t xml:space="preserve">MUDr. Bc. Ondřej Němeček, </t>
    </r>
    <r>
      <rPr>
        <b/>
        <sz val="12"/>
        <color rgb="FF231F20"/>
        <rFont val="Tahoma"/>
      </rPr>
      <t>člen ZK</t>
    </r>
    <r>
      <rPr>
        <sz val="12"/>
        <color rgb="FF231F20"/>
        <rFont val="Tahoma"/>
      </rPr>
      <t xml:space="preserve"> (ANO 2011)   odvol. 7.12.2023</t>
    </r>
  </si>
  <si>
    <r>
      <rPr>
        <sz val="12"/>
        <color rgb="FF231F20"/>
        <rFont val="Tahoma"/>
      </rPr>
      <t xml:space="preserve">Ing. Lenka Holková, </t>
    </r>
    <r>
      <rPr>
        <b/>
        <sz val="12"/>
        <color rgb="FF231F20"/>
        <rFont val="Tahoma"/>
      </rPr>
      <t>členka ZK</t>
    </r>
    <r>
      <rPr>
        <sz val="12"/>
        <color rgb="FF231F20"/>
        <rFont val="Tahoma"/>
      </rPr>
      <t xml:space="preserve"> (ANO 2011)          odvol. 7.12. 2023</t>
    </r>
  </si>
  <si>
    <t>9.2.2022</t>
  </si>
  <si>
    <t>16.2.2022</t>
  </si>
  <si>
    <t>13.4.2022</t>
  </si>
  <si>
    <t>17.5.2022</t>
  </si>
  <si>
    <t>10.8.2022</t>
  </si>
  <si>
    <t>12.10.2022</t>
  </si>
  <si>
    <t>9.11.2022</t>
  </si>
  <si>
    <t>PhDr. Igor Hendrych, Ph.D. , člen ZK (ANO 2011)  od 7.9.23 předseda</t>
  </si>
  <si>
    <t xml:space="preserve">Mgr. Iveta Hudzietzová (ANO 2011)                           od 7.9.2023  </t>
  </si>
  <si>
    <r>
      <t xml:space="preserve">Mgr. Radovan Hořínek,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</t>
    </r>
  </si>
  <si>
    <t>Iveta Kočí Palkovská (ANO 2011)                              od 7.9.2023</t>
  </si>
  <si>
    <t xml:space="preserve">Ing. Lucie Baránková Vilamová, Ph.D. (ANO 2011) </t>
  </si>
  <si>
    <t xml:space="preserve">PaedDr. Ivona Klímová, MBA (ODS+TOP 09) </t>
  </si>
  <si>
    <t xml:space="preserve">Petr Medřík (ODS+TOP 09) </t>
  </si>
  <si>
    <t xml:space="preserve">Bc. Radana Zapletalová (ODS+TOP 09) </t>
  </si>
  <si>
    <r>
      <t xml:space="preserve">Ing. Chybidziurová Kateřina,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(ČSSD)</t>
    </r>
  </si>
  <si>
    <r>
      <t xml:space="preserve">Ing. Jan Kunze,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(Piráti)</t>
    </r>
  </si>
  <si>
    <t>Michal Najvárek (Piráti)</t>
  </si>
  <si>
    <r>
      <t xml:space="preserve">Mgr. Alena Grosová, </t>
    </r>
    <r>
      <rPr>
        <b/>
        <sz val="12"/>
        <rFont val="Tahoma"/>
        <family val="2"/>
        <charset val="238"/>
      </rPr>
      <t>členka ZK</t>
    </r>
    <r>
      <rPr>
        <sz val="12"/>
        <rFont val="Tahoma"/>
        <family val="2"/>
        <charset val="238"/>
      </rPr>
      <t xml:space="preserve"> (KSČM)</t>
    </r>
  </si>
  <si>
    <r>
      <t xml:space="preserve">Ing. Pavel Staněk,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(SPD)</t>
    </r>
  </si>
  <si>
    <r>
      <rPr>
        <sz val="12"/>
        <color rgb="FF000000"/>
        <rFont val="Tahoma"/>
      </rPr>
      <t>Ing. Šárka Šimoňáková</t>
    </r>
    <r>
      <rPr>
        <b/>
        <sz val="12"/>
        <color rgb="FF000000"/>
        <rFont val="Tahoma"/>
      </rPr>
      <t>, členka ZK (ANO 2011) rezig. k 13.6.2023</t>
    </r>
  </si>
  <si>
    <r>
      <rPr>
        <sz val="12"/>
        <color rgb="FF000000"/>
        <rFont val="Tahoma"/>
      </rPr>
      <t xml:space="preserve">Mgr. Jan Tabášek, </t>
    </r>
    <r>
      <rPr>
        <b/>
        <sz val="12"/>
        <color rgb="FF000000"/>
        <rFont val="Tahoma"/>
      </rPr>
      <t>člen ZK</t>
    </r>
    <r>
      <rPr>
        <sz val="12"/>
        <color rgb="FF000000"/>
        <rFont val="Tahoma"/>
      </rPr>
      <t xml:space="preserve"> (ANO 2011) </t>
    </r>
    <r>
      <rPr>
        <b/>
        <sz val="12"/>
        <color rgb="FF000000"/>
        <rFont val="Tahoma"/>
      </rPr>
      <t>odvolání 7.9.2023</t>
    </r>
  </si>
  <si>
    <t>10.10.2022</t>
  </si>
  <si>
    <t>14.11.2022</t>
  </si>
  <si>
    <t>Oprchalský Lukáš, člen ZK (ANO 2011)</t>
  </si>
  <si>
    <r>
      <t xml:space="preserve">Ing. Bělica Josef, MBA,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   </t>
    </r>
  </si>
  <si>
    <r>
      <t xml:space="preserve">Ing. Michal Kokošek,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</t>
    </r>
  </si>
  <si>
    <r>
      <t xml:space="preserve">Robert Sivulka,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</t>
    </r>
  </si>
  <si>
    <r>
      <t xml:space="preserve">RNDr. Jan Veřmiřovský, Ph.D., </t>
    </r>
    <r>
      <rPr>
        <b/>
        <sz val="12"/>
        <rFont val="Tahoma"/>
        <family val="2"/>
        <charset val="238"/>
      </rPr>
      <t>člen ZK</t>
    </r>
    <r>
      <rPr>
        <sz val="12"/>
        <rFont val="Tahoma"/>
        <family val="2"/>
        <charset val="238"/>
      </rPr>
      <t xml:space="preserve"> (ANO 2011)</t>
    </r>
  </si>
  <si>
    <t>Ing. Jan Abrahamčík, člen ZK (ODS+TOP 09) od 16.3.2022</t>
  </si>
  <si>
    <t>Jakub Janda, (ODS+TOP 09)</t>
  </si>
  <si>
    <t>Bc. Dalibor Klimša, (ODS+TOP 09)</t>
  </si>
  <si>
    <r>
      <t xml:space="preserve">Ing. Jiří Carbol, </t>
    </r>
    <r>
      <rPr>
        <b/>
        <sz val="12"/>
        <color rgb="FF000000"/>
        <rFont val="Tahoma"/>
        <family val="2"/>
        <charset val="238"/>
      </rPr>
      <t>člen ZK</t>
    </r>
    <r>
      <rPr>
        <sz val="12"/>
        <color rgb="FF000000"/>
        <rFont val="Tahoma"/>
        <family val="2"/>
        <charset val="238"/>
      </rPr>
      <t xml:space="preserve"> (KDU-ČSL)</t>
    </r>
  </si>
  <si>
    <r>
      <t xml:space="preserve">Ing. Jan Wolf, </t>
    </r>
    <r>
      <rPr>
        <b/>
        <sz val="12"/>
        <color rgb="FF000000"/>
        <rFont val="Tahoma"/>
        <family val="2"/>
        <charset val="238"/>
      </rPr>
      <t>člen ZK</t>
    </r>
    <r>
      <rPr>
        <sz val="12"/>
        <color rgb="FF000000"/>
        <rFont val="Tahoma"/>
        <family val="2"/>
        <charset val="238"/>
      </rPr>
      <t xml:space="preserve"> (ČSSD)</t>
    </r>
  </si>
  <si>
    <t>Mgr. Andrea Hoffmannová, Ph.D., (Piráti)</t>
  </si>
  <si>
    <t>Jiří Lavický (Piráti)                                od 16.6.2022</t>
  </si>
  <si>
    <t>Jana Pohludková, (KSČM)</t>
  </si>
  <si>
    <t>Ing. Pavel Staňěk (SPD)                       od 10.3.2023</t>
  </si>
  <si>
    <t>Ing. Jaromír Výtisk, (SPD)   rez. k 2. 2. 2023</t>
  </si>
  <si>
    <t>Mgr. Radek Kaňa, člen ZK (ODS+TOP 09) k 14.3.2022</t>
  </si>
  <si>
    <t>Bc. et Bc. Jakub Tichý, (Piráti) rez. 1.6.2022</t>
  </si>
  <si>
    <t xml:space="preserve">              Účast členů výboru 2020 - 2023</t>
  </si>
  <si>
    <t>X</t>
  </si>
  <si>
    <t>1 = účast</t>
  </si>
  <si>
    <t>0 = neúčast omluvena</t>
  </si>
  <si>
    <t>X = neúčast neomluvena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</si>
</sst>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/m/yy;@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20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u/>
      <sz val="14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rgb="FF000000"/>
      <name val="Tahoma"/>
      <family val="2"/>
      <charset val="238"/>
    </font>
    <font>
      <sz val="12"/>
      <color rgb="FF231F20"/>
      <name val="Tahoma"/>
      <family val="2"/>
      <charset val="238"/>
    </font>
    <font>
      <sz val="11"/>
      <color rgb="FF000000"/>
      <name val="Arial"/>
      <family val="2"/>
      <charset val="238"/>
    </font>
    <font>
      <b/>
      <sz val="12"/>
      <name val="Tahoma"/>
    </font>
    <font>
      <sz val="7"/>
      <color rgb="FF231F20"/>
      <name val="Times New Roman"/>
      <family val="1"/>
      <charset val="238"/>
    </font>
    <font>
      <b/>
      <sz val="12"/>
      <color rgb="FF231F20"/>
      <name val="Tahoma"/>
      <family val="2"/>
      <charset val="238"/>
    </font>
    <font>
      <sz val="12"/>
      <color rgb="FF231F20"/>
      <name val="Tahom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2"/>
      <color rgb="FF000000"/>
      <name val="Tahoma"/>
    </font>
    <font>
      <b/>
      <sz val="12"/>
      <color rgb="FF000000"/>
      <name val="Tahoma"/>
    </font>
    <font>
      <sz val="12"/>
      <color rgb="FF231F20"/>
      <name val="Tahoma"/>
    </font>
    <font>
      <sz val="8"/>
      <color rgb="FF231F20"/>
      <name val="Tahoma"/>
    </font>
    <font>
      <sz val="12"/>
      <name val="Tahoma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231F20"/>
      <name val="Tahoma"/>
    </font>
    <font>
      <b/>
      <sz val="12"/>
      <color rgb="FF000000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" fontId="3" fillId="2" borderId="2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4" fillId="2" borderId="24" xfId="0" applyFont="1" applyFill="1" applyBorder="1"/>
    <xf numFmtId="0" fontId="3" fillId="2" borderId="3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4" fillId="2" borderId="28" xfId="0" applyFont="1" applyFill="1" applyBorder="1"/>
    <xf numFmtId="1" fontId="3" fillId="2" borderId="6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horizontal="center" vertical="center"/>
    </xf>
    <xf numFmtId="1" fontId="3" fillId="2" borderId="3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3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3" fillId="2" borderId="41" xfId="0" applyNumberFormat="1" applyFont="1" applyFill="1" applyBorder="1" applyAlignment="1">
      <alignment horizontal="center" vertical="center"/>
    </xf>
    <xf numFmtId="1" fontId="3" fillId="2" borderId="38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36" xfId="0" applyNumberFormat="1" applyFont="1" applyFill="1" applyBorder="1" applyAlignment="1">
      <alignment horizontal="center" vertical="center"/>
    </xf>
    <xf numFmtId="1" fontId="3" fillId="2" borderId="3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" fontId="3" fillId="2" borderId="39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2" fillId="0" borderId="0" xfId="0" applyFont="1"/>
    <xf numFmtId="1" fontId="3" fillId="0" borderId="2" xfId="1" applyNumberFormat="1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4" fillId="0" borderId="40" xfId="0" applyFont="1" applyBorder="1"/>
    <xf numFmtId="0" fontId="3" fillId="2" borderId="39" xfId="0" applyFont="1" applyFill="1" applyBorder="1" applyAlignment="1">
      <alignment horizontal="left" vertical="center"/>
    </xf>
    <xf numFmtId="0" fontId="4" fillId="2" borderId="27" xfId="0" applyFont="1" applyFill="1" applyBorder="1"/>
    <xf numFmtId="0" fontId="14" fillId="2" borderId="27" xfId="0" applyFont="1" applyFill="1" applyBorder="1"/>
    <xf numFmtId="0" fontId="14" fillId="2" borderId="24" xfId="0" applyFont="1" applyFill="1" applyBorder="1"/>
    <xf numFmtId="1" fontId="2" fillId="2" borderId="32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 indent="1"/>
    </xf>
    <xf numFmtId="0" fontId="14" fillId="0" borderId="2" xfId="0" applyFont="1" applyBorder="1"/>
    <xf numFmtId="0" fontId="14" fillId="0" borderId="27" xfId="0" applyFont="1" applyBorder="1"/>
    <xf numFmtId="0" fontId="19" fillId="0" borderId="27" xfId="0" applyFont="1" applyBorder="1"/>
    <xf numFmtId="164" fontId="2" fillId="7" borderId="30" xfId="1" applyNumberFormat="1" applyFont="1" applyFill="1" applyBorder="1" applyAlignment="1">
      <alignment horizontal="center" vertical="center" textRotation="90"/>
    </xf>
    <xf numFmtId="1" fontId="2" fillId="7" borderId="45" xfId="1" applyNumberFormat="1" applyFont="1" applyFill="1" applyBorder="1" applyAlignment="1">
      <alignment horizontal="center" vertical="center"/>
    </xf>
    <xf numFmtId="1" fontId="2" fillId="7" borderId="44" xfId="1" applyNumberFormat="1" applyFont="1" applyFill="1" applyBorder="1" applyAlignment="1">
      <alignment horizontal="center" vertical="center"/>
    </xf>
    <xf numFmtId="1" fontId="2" fillId="7" borderId="30" xfId="1" applyNumberFormat="1" applyFont="1" applyFill="1" applyBorder="1" applyAlignment="1">
      <alignment horizontal="center" vertical="center"/>
    </xf>
    <xf numFmtId="164" fontId="2" fillId="7" borderId="10" xfId="1" applyNumberFormat="1" applyFont="1" applyFill="1" applyBorder="1" applyAlignment="1">
      <alignment horizontal="center" vertical="center" textRotation="90"/>
    </xf>
    <xf numFmtId="1" fontId="2" fillId="7" borderId="43" xfId="1" applyNumberFormat="1" applyFont="1" applyFill="1" applyBorder="1" applyAlignment="1">
      <alignment horizontal="center" vertical="center"/>
    </xf>
    <xf numFmtId="164" fontId="2" fillId="8" borderId="6" xfId="1" applyNumberFormat="1" applyFont="1" applyFill="1" applyBorder="1" applyAlignment="1">
      <alignment horizontal="center" vertical="center" textRotation="90"/>
    </xf>
    <xf numFmtId="164" fontId="16" fillId="8" borderId="6" xfId="1" applyNumberFormat="1" applyFont="1" applyFill="1" applyBorder="1" applyAlignment="1">
      <alignment horizontal="center" vertical="center" textRotation="90"/>
    </xf>
    <xf numFmtId="0" fontId="0" fillId="6" borderId="5" xfId="0" applyFill="1" applyBorder="1"/>
    <xf numFmtId="0" fontId="0" fillId="6" borderId="6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/>
    </xf>
    <xf numFmtId="0" fontId="2" fillId="8" borderId="8" xfId="1" applyFont="1" applyFill="1" applyBorder="1" applyAlignment="1">
      <alignment horizontal="center" vertical="center"/>
    </xf>
    <xf numFmtId="164" fontId="2" fillId="8" borderId="11" xfId="1" applyNumberFormat="1" applyFont="1" applyFill="1" applyBorder="1" applyAlignment="1">
      <alignment horizontal="center" vertical="center" textRotation="90"/>
    </xf>
    <xf numFmtId="164" fontId="2" fillId="8" borderId="8" xfId="1" applyNumberFormat="1" applyFont="1" applyFill="1" applyBorder="1" applyAlignment="1">
      <alignment horizontal="center" vertical="center" textRotation="90"/>
    </xf>
    <xf numFmtId="164" fontId="2" fillId="8" borderId="9" xfId="1" applyNumberFormat="1" applyFont="1" applyFill="1" applyBorder="1" applyAlignment="1">
      <alignment horizontal="center" vertical="center" textRotation="90"/>
    </xf>
    <xf numFmtId="164" fontId="2" fillId="8" borderId="7" xfId="1" applyNumberFormat="1" applyFont="1" applyFill="1" applyBorder="1" applyAlignment="1">
      <alignment horizontal="center" vertical="center" textRotation="90"/>
    </xf>
    <xf numFmtId="164" fontId="2" fillId="8" borderId="37" xfId="1" applyNumberFormat="1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/>
    <xf numFmtId="0" fontId="9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" fontId="2" fillId="7" borderId="49" xfId="1" applyNumberFormat="1" applyFont="1" applyFill="1" applyBorder="1" applyAlignment="1">
      <alignment horizontal="center" vertical="center"/>
    </xf>
    <xf numFmtId="1" fontId="2" fillId="7" borderId="42" xfId="1" applyNumberFormat="1" applyFont="1" applyFill="1" applyBorder="1" applyAlignment="1">
      <alignment horizontal="center" vertical="center"/>
    </xf>
    <xf numFmtId="1" fontId="2" fillId="7" borderId="46" xfId="1" applyNumberFormat="1" applyFont="1" applyFill="1" applyBorder="1" applyAlignment="1">
      <alignment horizontal="center" vertical="center"/>
    </xf>
    <xf numFmtId="164" fontId="2" fillId="8" borderId="42" xfId="1" applyNumberFormat="1" applyFont="1" applyFill="1" applyBorder="1" applyAlignment="1">
      <alignment horizontal="center" vertical="center" textRotation="90"/>
    </xf>
    <xf numFmtId="1" fontId="2" fillId="7" borderId="44" xfId="0" applyNumberFormat="1" applyFont="1" applyFill="1" applyBorder="1" applyAlignment="1">
      <alignment horizontal="center" vertical="center"/>
    </xf>
    <xf numFmtId="1" fontId="2" fillId="7" borderId="30" xfId="0" applyNumberFormat="1" applyFont="1" applyFill="1" applyBorder="1" applyAlignment="1">
      <alignment horizontal="center" vertical="center"/>
    </xf>
    <xf numFmtId="1" fontId="2" fillId="7" borderId="47" xfId="0" applyNumberFormat="1" applyFont="1" applyFill="1" applyBorder="1" applyAlignment="1">
      <alignment horizontal="center" vertical="center"/>
    </xf>
    <xf numFmtId="0" fontId="18" fillId="0" borderId="2" xfId="0" applyFont="1" applyBorder="1"/>
    <xf numFmtId="1" fontId="8" fillId="6" borderId="22" xfId="0" applyNumberFormat="1" applyFont="1" applyFill="1" applyBorder="1" applyAlignment="1">
      <alignment horizontal="center"/>
    </xf>
    <xf numFmtId="164" fontId="2" fillId="7" borderId="42" xfId="1" applyNumberFormat="1" applyFont="1" applyFill="1" applyBorder="1" applyAlignment="1">
      <alignment horizontal="center" vertical="center" textRotation="90"/>
    </xf>
    <xf numFmtId="0" fontId="5" fillId="0" borderId="27" xfId="0" applyFont="1" applyBorder="1"/>
    <xf numFmtId="164" fontId="2" fillId="7" borderId="30" xfId="0" applyNumberFormat="1" applyFont="1" applyFill="1" applyBorder="1" applyAlignment="1">
      <alignment horizontal="center" vertical="center" textRotation="90"/>
    </xf>
    <xf numFmtId="164" fontId="2" fillId="8" borderId="9" xfId="0" applyNumberFormat="1" applyFont="1" applyFill="1" applyBorder="1" applyAlignment="1">
      <alignment horizontal="center" vertical="center" textRotation="90"/>
    </xf>
    <xf numFmtId="164" fontId="2" fillId="8" borderId="11" xfId="0" applyNumberFormat="1" applyFont="1" applyFill="1" applyBorder="1" applyAlignment="1">
      <alignment horizontal="center" vertical="center" textRotation="90"/>
    </xf>
    <xf numFmtId="164" fontId="2" fillId="8" borderId="37" xfId="0" applyNumberFormat="1" applyFont="1" applyFill="1" applyBorder="1" applyAlignment="1">
      <alignment horizontal="center" vertical="center" textRotation="90"/>
    </xf>
    <xf numFmtId="164" fontId="2" fillId="8" borderId="7" xfId="0" applyNumberFormat="1" applyFont="1" applyFill="1" applyBorder="1" applyAlignment="1">
      <alignment horizontal="center" vertical="center" textRotation="90"/>
    </xf>
    <xf numFmtId="0" fontId="2" fillId="8" borderId="8" xfId="0" applyFont="1" applyFill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7" xfId="2" applyFont="1" applyBorder="1" applyAlignment="1">
      <alignment horizontal="left" vertical="center"/>
    </xf>
    <xf numFmtId="0" fontId="4" fillId="0" borderId="27" xfId="0" applyFont="1" applyBorder="1" applyAlignment="1">
      <alignment wrapText="1"/>
    </xf>
    <xf numFmtId="1" fontId="8" fillId="6" borderId="19" xfId="0" applyNumberFormat="1" applyFont="1" applyFill="1" applyBorder="1" applyAlignment="1">
      <alignment horizontal="center"/>
    </xf>
    <xf numFmtId="1" fontId="21" fillId="6" borderId="22" xfId="0" applyNumberFormat="1" applyFont="1" applyFill="1" applyBorder="1" applyAlignment="1">
      <alignment horizontal="center"/>
    </xf>
    <xf numFmtId="1" fontId="21" fillId="6" borderId="20" xfId="0" applyNumberFormat="1" applyFont="1" applyFill="1" applyBorder="1" applyAlignment="1">
      <alignment horizontal="center"/>
    </xf>
    <xf numFmtId="0" fontId="18" fillId="2" borderId="27" xfId="0" applyFont="1" applyFill="1" applyBorder="1"/>
    <xf numFmtId="1" fontId="3" fillId="0" borderId="3" xfId="0" applyNumberFormat="1" applyFont="1" applyBorder="1" applyAlignment="1">
      <alignment horizontal="center" vertical="center"/>
    </xf>
    <xf numFmtId="164" fontId="2" fillId="7" borderId="52" xfId="1" applyNumberFormat="1" applyFont="1" applyFill="1" applyBorder="1" applyAlignment="1">
      <alignment horizontal="center" vertical="center" textRotation="90"/>
    </xf>
    <xf numFmtId="1" fontId="2" fillId="7" borderId="53" xfId="1" applyNumberFormat="1" applyFont="1" applyFill="1" applyBorder="1" applyAlignment="1">
      <alignment horizontal="center" vertical="center"/>
    </xf>
    <xf numFmtId="1" fontId="2" fillId="7" borderId="54" xfId="1" applyNumberFormat="1" applyFont="1" applyFill="1" applyBorder="1" applyAlignment="1">
      <alignment horizontal="center" vertical="center"/>
    </xf>
    <xf numFmtId="1" fontId="2" fillId="7" borderId="55" xfId="1" applyNumberFormat="1" applyFont="1" applyFill="1" applyBorder="1" applyAlignment="1">
      <alignment horizontal="center" vertical="center"/>
    </xf>
    <xf numFmtId="1" fontId="2" fillId="7" borderId="52" xfId="1" applyNumberFormat="1" applyFont="1" applyFill="1" applyBorder="1" applyAlignment="1">
      <alignment horizontal="center" vertical="center"/>
    </xf>
    <xf numFmtId="1" fontId="2" fillId="7" borderId="10" xfId="1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1" fontId="2" fillId="7" borderId="48" xfId="1" applyNumberFormat="1" applyFont="1" applyFill="1" applyBorder="1" applyAlignment="1">
      <alignment horizontal="center" vertical="center"/>
    </xf>
    <xf numFmtId="1" fontId="2" fillId="7" borderId="51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47" xfId="1" applyNumberFormat="1" applyFont="1" applyFill="1" applyBorder="1" applyAlignment="1">
      <alignment horizontal="center" vertical="center"/>
    </xf>
    <xf numFmtId="0" fontId="20" fillId="6" borderId="21" xfId="0" applyFont="1" applyFill="1" applyBorder="1"/>
    <xf numFmtId="1" fontId="20" fillId="6" borderId="22" xfId="0" applyNumberFormat="1" applyFont="1" applyFill="1" applyBorder="1" applyAlignment="1">
      <alignment horizont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1" fontId="20" fillId="6" borderId="20" xfId="0" applyNumberFormat="1" applyFont="1" applyFill="1" applyBorder="1" applyAlignment="1">
      <alignment horizontal="center"/>
    </xf>
    <xf numFmtId="1" fontId="2" fillId="7" borderId="45" xfId="0" applyNumberFormat="1" applyFont="1" applyFill="1" applyBorder="1" applyAlignment="1">
      <alignment horizontal="center" vertical="center"/>
    </xf>
    <xf numFmtId="0" fontId="20" fillId="6" borderId="5" xfId="0" applyFont="1" applyFill="1" applyBorder="1"/>
    <xf numFmtId="1" fontId="20" fillId="6" borderId="6" xfId="0" applyNumberFormat="1" applyFont="1" applyFill="1" applyBorder="1" applyAlignment="1">
      <alignment horizontal="center"/>
    </xf>
    <xf numFmtId="1" fontId="20" fillId="6" borderId="21" xfId="0" applyNumberFormat="1" applyFont="1" applyFill="1" applyBorder="1" applyAlignment="1">
      <alignment horizontal="center"/>
    </xf>
    <xf numFmtId="1" fontId="20" fillId="6" borderId="23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20" fillId="6" borderId="24" xfId="0" applyFont="1" applyFill="1" applyBorder="1"/>
    <xf numFmtId="0" fontId="2" fillId="3" borderId="8" xfId="1" applyFont="1" applyFill="1" applyBorder="1" applyAlignment="1">
      <alignment horizontal="center" vertical="center"/>
    </xf>
    <xf numFmtId="0" fontId="2" fillId="8" borderId="37" xfId="1" applyFont="1" applyFill="1" applyBorder="1" applyAlignment="1">
      <alignment horizontal="center" vertical="center"/>
    </xf>
    <xf numFmtId="1" fontId="20" fillId="6" borderId="50" xfId="0" applyNumberFormat="1" applyFont="1" applyFill="1" applyBorder="1" applyAlignment="1">
      <alignment horizontal="center"/>
    </xf>
    <xf numFmtId="1" fontId="20" fillId="6" borderId="4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/>
    </xf>
    <xf numFmtId="1" fontId="20" fillId="6" borderId="24" xfId="0" applyNumberFormat="1" applyFont="1" applyFill="1" applyBorder="1" applyAlignment="1">
      <alignment horizontal="center"/>
    </xf>
    <xf numFmtId="1" fontId="20" fillId="6" borderId="19" xfId="0" applyNumberFormat="1" applyFont="1" applyFill="1" applyBorder="1" applyAlignment="1">
      <alignment horizontal="center"/>
    </xf>
    <xf numFmtId="1" fontId="20" fillId="6" borderId="25" xfId="0" applyNumberFormat="1" applyFont="1" applyFill="1" applyBorder="1" applyAlignment="1">
      <alignment horizontal="center"/>
    </xf>
    <xf numFmtId="1" fontId="21" fillId="6" borderId="19" xfId="0" applyNumberFormat="1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6" borderId="29" xfId="0" applyFont="1" applyFill="1" applyBorder="1" applyAlignment="1">
      <alignment horizontal="center"/>
    </xf>
    <xf numFmtId="164" fontId="2" fillId="9" borderId="11" xfId="1" applyNumberFormat="1" applyFont="1" applyFill="1" applyBorder="1" applyAlignment="1">
      <alignment horizontal="center" vertical="center" textRotation="90"/>
    </xf>
    <xf numFmtId="164" fontId="2" fillId="9" borderId="9" xfId="1" applyNumberFormat="1" applyFont="1" applyFill="1" applyBorder="1" applyAlignment="1">
      <alignment horizontal="center" vertical="center" textRotation="90"/>
    </xf>
    <xf numFmtId="164" fontId="2" fillId="9" borderId="8" xfId="1" applyNumberFormat="1" applyFont="1" applyFill="1" applyBorder="1" applyAlignment="1">
      <alignment horizontal="center" vertical="center" textRotation="90"/>
    </xf>
    <xf numFmtId="164" fontId="2" fillId="9" borderId="37" xfId="1" applyNumberFormat="1" applyFont="1" applyFill="1" applyBorder="1" applyAlignment="1">
      <alignment horizontal="center" vertical="center" textRotation="90"/>
    </xf>
    <xf numFmtId="164" fontId="2" fillId="9" borderId="7" xfId="1" applyNumberFormat="1" applyFont="1" applyFill="1" applyBorder="1" applyAlignment="1">
      <alignment horizontal="center" vertical="center" textRotation="90"/>
    </xf>
    <xf numFmtId="164" fontId="2" fillId="9" borderId="42" xfId="1" applyNumberFormat="1" applyFont="1" applyFill="1" applyBorder="1" applyAlignment="1">
      <alignment horizontal="center" vertical="center" textRotation="90"/>
    </xf>
    <xf numFmtId="0" fontId="18" fillId="0" borderId="32" xfId="0" applyFont="1" applyBorder="1"/>
    <xf numFmtId="1" fontId="3" fillId="0" borderId="13" xfId="1" applyNumberFormat="1" applyFont="1" applyBorder="1" applyAlignment="1">
      <alignment horizontal="center" vertical="center"/>
    </xf>
    <xf numFmtId="164" fontId="2" fillId="9" borderId="9" xfId="0" applyNumberFormat="1" applyFont="1" applyFill="1" applyBorder="1" applyAlignment="1">
      <alignment horizontal="center" vertical="center" textRotation="90"/>
    </xf>
    <xf numFmtId="164" fontId="2" fillId="9" borderId="11" xfId="0" applyNumberFormat="1" applyFont="1" applyFill="1" applyBorder="1" applyAlignment="1">
      <alignment horizontal="center" vertical="center" textRotation="90"/>
    </xf>
    <xf numFmtId="14" fontId="2" fillId="9" borderId="9" xfId="0" applyNumberFormat="1" applyFont="1" applyFill="1" applyBorder="1" applyAlignment="1">
      <alignment horizontal="center" vertical="center" textRotation="90"/>
    </xf>
    <xf numFmtId="1" fontId="3" fillId="10" borderId="4" xfId="0" applyNumberFormat="1" applyFont="1" applyFill="1" applyBorder="1" applyAlignment="1">
      <alignment horizontal="center" vertical="center"/>
    </xf>
    <xf numFmtId="1" fontId="3" fillId="10" borderId="2" xfId="0" applyNumberFormat="1" applyFont="1" applyFill="1" applyBorder="1" applyAlignment="1">
      <alignment horizontal="center" vertical="center"/>
    </xf>
    <xf numFmtId="165" fontId="2" fillId="8" borderId="9" xfId="1" applyNumberFormat="1" applyFont="1" applyFill="1" applyBorder="1" applyAlignment="1">
      <alignment horizontal="center" vertical="center" textRotation="90"/>
    </xf>
    <xf numFmtId="164" fontId="2" fillId="7" borderId="56" xfId="0" applyNumberFormat="1" applyFont="1" applyFill="1" applyBorder="1" applyAlignment="1">
      <alignment horizontal="center" vertical="center" textRotation="90"/>
    </xf>
    <xf numFmtId="1" fontId="2" fillId="7" borderId="57" xfId="0" applyNumberFormat="1" applyFont="1" applyFill="1" applyBorder="1" applyAlignment="1">
      <alignment horizontal="center" vertical="center"/>
    </xf>
    <xf numFmtId="1" fontId="2" fillId="7" borderId="58" xfId="0" applyNumberFormat="1" applyFont="1" applyFill="1" applyBorder="1" applyAlignment="1">
      <alignment horizontal="center" vertical="center"/>
    </xf>
    <xf numFmtId="1" fontId="2" fillId="7" borderId="59" xfId="0" applyNumberFormat="1" applyFont="1" applyFill="1" applyBorder="1" applyAlignment="1">
      <alignment horizontal="center" vertical="center"/>
    </xf>
    <xf numFmtId="1" fontId="2" fillId="7" borderId="60" xfId="0" applyNumberFormat="1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center" vertical="center"/>
    </xf>
    <xf numFmtId="1" fontId="3" fillId="2" borderId="62" xfId="0" applyNumberFormat="1" applyFont="1" applyFill="1" applyBorder="1" applyAlignment="1">
      <alignment horizontal="center" vertical="center"/>
    </xf>
    <xf numFmtId="1" fontId="3" fillId="2" borderId="63" xfId="0" applyNumberFormat="1" applyFont="1" applyFill="1" applyBorder="1" applyAlignment="1">
      <alignment horizontal="center" vertical="center"/>
    </xf>
    <xf numFmtId="1" fontId="3" fillId="2" borderId="64" xfId="0" applyNumberFormat="1" applyFont="1" applyFill="1" applyBorder="1" applyAlignment="1">
      <alignment horizontal="center" vertical="center"/>
    </xf>
    <xf numFmtId="1" fontId="3" fillId="2" borderId="65" xfId="0" applyNumberFormat="1" applyFont="1" applyFill="1" applyBorder="1" applyAlignment="1">
      <alignment horizontal="center" vertical="center"/>
    </xf>
    <xf numFmtId="1" fontId="2" fillId="7" borderId="66" xfId="1" applyNumberFormat="1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1" fontId="3" fillId="12" borderId="22" xfId="0" applyNumberFormat="1" applyFont="1" applyFill="1" applyBorder="1" applyAlignment="1">
      <alignment horizontal="center" vertical="center"/>
    </xf>
    <xf numFmtId="1" fontId="3" fillId="12" borderId="23" xfId="0" applyNumberFormat="1" applyFont="1" applyFill="1" applyBorder="1" applyAlignment="1">
      <alignment horizontal="center" vertical="center"/>
    </xf>
    <xf numFmtId="0" fontId="0" fillId="0" borderId="67" xfId="0" applyBorder="1"/>
    <xf numFmtId="0" fontId="3" fillId="2" borderId="68" xfId="0" applyFont="1" applyFill="1" applyBorder="1" applyAlignment="1">
      <alignment horizontal="center" vertical="center"/>
    </xf>
    <xf numFmtId="1" fontId="3" fillId="2" borderId="68" xfId="0" applyNumberFormat="1" applyFont="1" applyFill="1" applyBorder="1" applyAlignment="1">
      <alignment horizontal="center" vertical="center"/>
    </xf>
    <xf numFmtId="1" fontId="3" fillId="2" borderId="69" xfId="0" applyNumberFormat="1" applyFont="1" applyFill="1" applyBorder="1" applyAlignment="1">
      <alignment horizontal="center" vertical="center"/>
    </xf>
    <xf numFmtId="1" fontId="3" fillId="12" borderId="40" xfId="0" applyNumberFormat="1" applyFont="1" applyFill="1" applyBorder="1" applyAlignment="1">
      <alignment horizontal="center" vertical="center"/>
    </xf>
    <xf numFmtId="1" fontId="3" fillId="12" borderId="2" xfId="0" applyNumberFormat="1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1" fontId="3" fillId="2" borderId="71" xfId="0" applyNumberFormat="1" applyFont="1" applyFill="1" applyBorder="1" applyAlignment="1">
      <alignment horizontal="center" vertical="center"/>
    </xf>
    <xf numFmtId="1" fontId="3" fillId="0" borderId="71" xfId="0" applyNumberFormat="1" applyFont="1" applyBorder="1" applyAlignment="1">
      <alignment horizontal="center" vertical="center"/>
    </xf>
    <xf numFmtId="1" fontId="2" fillId="7" borderId="72" xfId="1" applyNumberFormat="1" applyFont="1" applyFill="1" applyBorder="1" applyAlignment="1">
      <alignment horizontal="center" vertical="center"/>
    </xf>
    <xf numFmtId="1" fontId="3" fillId="10" borderId="13" xfId="0" applyNumberFormat="1" applyFont="1" applyFill="1" applyBorder="1" applyAlignment="1">
      <alignment horizontal="center" vertical="center"/>
    </xf>
    <xf numFmtId="1" fontId="3" fillId="10" borderId="17" xfId="0" applyNumberFormat="1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1" fontId="3" fillId="10" borderId="9" xfId="0" applyNumberFormat="1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1" fontId="3" fillId="12" borderId="17" xfId="0" applyNumberFormat="1" applyFont="1" applyFill="1" applyBorder="1" applyAlignment="1">
      <alignment horizontal="center" vertical="center"/>
    </xf>
    <xf numFmtId="0" fontId="3" fillId="12" borderId="70" xfId="0" applyFont="1" applyFill="1" applyBorder="1" applyAlignment="1">
      <alignment horizontal="left" vertical="center"/>
    </xf>
    <xf numFmtId="1" fontId="2" fillId="12" borderId="2" xfId="0" applyNumberFormat="1" applyFont="1" applyFill="1" applyBorder="1" applyAlignment="1">
      <alignment horizontal="center" vertical="center"/>
    </xf>
    <xf numFmtId="0" fontId="14" fillId="12" borderId="73" xfId="0" applyFont="1" applyFill="1" applyBorder="1"/>
    <xf numFmtId="1" fontId="8" fillId="6" borderId="21" xfId="0" applyNumberFormat="1" applyFont="1" applyFill="1" applyBorder="1" applyAlignment="1">
      <alignment horizontal="center"/>
    </xf>
    <xf numFmtId="0" fontId="23" fillId="2" borderId="27" xfId="0" applyFont="1" applyFill="1" applyBorder="1"/>
    <xf numFmtId="1" fontId="3" fillId="0" borderId="34" xfId="1" applyNumberFormat="1" applyFont="1" applyBorder="1" applyAlignment="1">
      <alignment horizontal="center" vertical="center"/>
    </xf>
    <xf numFmtId="1" fontId="3" fillId="0" borderId="3" xfId="1" applyNumberFormat="1" applyFont="1" applyBorder="1" applyAlignment="1">
      <alignment horizontal="center" vertical="center"/>
    </xf>
    <xf numFmtId="0" fontId="20" fillId="6" borderId="74" xfId="0" applyFont="1" applyFill="1" applyBorder="1"/>
    <xf numFmtId="1" fontId="20" fillId="6" borderId="75" xfId="0" applyNumberFormat="1" applyFont="1" applyFill="1" applyBorder="1" applyAlignment="1">
      <alignment horizontal="center"/>
    </xf>
    <xf numFmtId="1" fontId="20" fillId="6" borderId="76" xfId="0" applyNumberFormat="1" applyFont="1" applyFill="1" applyBorder="1" applyAlignment="1">
      <alignment horizontal="center"/>
    </xf>
    <xf numFmtId="1" fontId="20" fillId="6" borderId="77" xfId="0" applyNumberFormat="1" applyFont="1" applyFill="1" applyBorder="1" applyAlignment="1">
      <alignment horizontal="center"/>
    </xf>
    <xf numFmtId="0" fontId="14" fillId="0" borderId="28" xfId="0" applyFont="1" applyBorder="1"/>
    <xf numFmtId="1" fontId="3" fillId="0" borderId="3" xfId="2" applyNumberFormat="1" applyFont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1" fontId="3" fillId="13" borderId="2" xfId="0" applyNumberFormat="1" applyFont="1" applyFill="1" applyBorder="1" applyAlignment="1">
      <alignment horizontal="center" vertical="center"/>
    </xf>
    <xf numFmtId="0" fontId="0" fillId="0" borderId="73" xfId="0" applyBorder="1"/>
    <xf numFmtId="1" fontId="20" fillId="6" borderId="78" xfId="0" applyNumberFormat="1" applyFont="1" applyFill="1" applyBorder="1" applyAlignment="1">
      <alignment horizontal="center"/>
    </xf>
    <xf numFmtId="164" fontId="2" fillId="14" borderId="11" xfId="1" applyNumberFormat="1" applyFont="1" applyFill="1" applyBorder="1" applyAlignment="1">
      <alignment horizontal="center" vertical="center" textRotation="90"/>
    </xf>
    <xf numFmtId="1" fontId="8" fillId="6" borderId="2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" fillId="8" borderId="56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3" fillId="0" borderId="79" xfId="0" applyFont="1" applyBorder="1" applyAlignment="1">
      <alignment horizontal="left" vertical="center"/>
    </xf>
    <xf numFmtId="0" fontId="20" fillId="6" borderId="80" xfId="0" applyFont="1" applyFill="1" applyBorder="1"/>
    <xf numFmtId="164" fontId="2" fillId="8" borderId="81" xfId="0" applyNumberFormat="1" applyFont="1" applyFill="1" applyBorder="1" applyAlignment="1">
      <alignment horizontal="center" vertical="center" textRotation="90"/>
    </xf>
    <xf numFmtId="1" fontId="3" fillId="12" borderId="1" xfId="0" applyNumberFormat="1" applyFont="1" applyFill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14" fillId="0" borderId="0" xfId="0" applyFont="1"/>
    <xf numFmtId="1" fontId="8" fillId="6" borderId="50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/>
    </xf>
    <xf numFmtId="0" fontId="25" fillId="4" borderId="27" xfId="0" applyFont="1" applyFill="1" applyBorder="1"/>
    <xf numFmtId="0" fontId="23" fillId="2" borderId="2" xfId="0" applyFont="1" applyFill="1" applyBorder="1"/>
    <xf numFmtId="0" fontId="23" fillId="4" borderId="27" xfId="0" applyFont="1" applyFill="1" applyBorder="1" applyAlignment="1">
      <alignment vertical="center"/>
    </xf>
    <xf numFmtId="0" fontId="2" fillId="5" borderId="27" xfId="0" applyFont="1" applyFill="1" applyBorder="1" applyAlignment="1">
      <alignment horizontal="left" vertical="center"/>
    </xf>
    <xf numFmtId="1" fontId="3" fillId="15" borderId="2" xfId="2" applyNumberFormat="1" applyFont="1" applyFill="1" applyBorder="1" applyAlignment="1">
      <alignment horizontal="center" vertical="center"/>
    </xf>
    <xf numFmtId="1" fontId="8" fillId="6" borderId="82" xfId="0" applyNumberFormat="1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25" fillId="2" borderId="27" xfId="0" applyFont="1" applyFill="1" applyBorder="1"/>
    <xf numFmtId="164" fontId="16" fillId="9" borderId="6" xfId="1" applyNumberFormat="1" applyFont="1" applyFill="1" applyBorder="1" applyAlignment="1">
      <alignment horizontal="center" vertical="center" textRotation="90"/>
    </xf>
    <xf numFmtId="165" fontId="2" fillId="9" borderId="9" xfId="1" applyNumberFormat="1" applyFont="1" applyFill="1" applyBorder="1" applyAlignment="1">
      <alignment horizontal="center" vertical="center" textRotation="90"/>
    </xf>
    <xf numFmtId="1" fontId="3" fillId="2" borderId="3" xfId="1" applyNumberFormat="1" applyFont="1" applyFill="1" applyBorder="1" applyAlignment="1">
      <alignment horizontal="center" vertical="center"/>
    </xf>
    <xf numFmtId="1" fontId="28" fillId="6" borderId="78" xfId="0" applyNumberFormat="1" applyFont="1" applyFill="1" applyBorder="1" applyAlignment="1">
      <alignment horizontal="center"/>
    </xf>
    <xf numFmtId="1" fontId="3" fillId="15" borderId="2" xfId="0" applyNumberFormat="1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1" fontId="3" fillId="8" borderId="16" xfId="0" applyNumberFormat="1" applyFont="1" applyFill="1" applyBorder="1" applyAlignment="1">
      <alignment horizontal="center" vertical="center"/>
    </xf>
    <xf numFmtId="1" fontId="3" fillId="8" borderId="65" xfId="0" applyNumberFormat="1" applyFont="1" applyFill="1" applyBorder="1" applyAlignment="1">
      <alignment horizontal="center" vertical="center"/>
    </xf>
    <xf numFmtId="1" fontId="3" fillId="8" borderId="15" xfId="0" applyNumberFormat="1" applyFont="1" applyFill="1" applyBorder="1" applyAlignment="1">
      <alignment horizontal="center" vertical="center"/>
    </xf>
    <xf numFmtId="1" fontId="3" fillId="8" borderId="34" xfId="0" applyNumberFormat="1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1" fontId="3" fillId="8" borderId="33" xfId="0" applyNumberFormat="1" applyFont="1" applyFill="1" applyBorder="1" applyAlignment="1">
      <alignment horizontal="center" vertical="center"/>
    </xf>
    <xf numFmtId="1" fontId="3" fillId="8" borderId="29" xfId="0" applyNumberFormat="1" applyFont="1" applyFill="1" applyBorder="1" applyAlignment="1">
      <alignment horizontal="center" vertical="center"/>
    </xf>
    <xf numFmtId="1" fontId="3" fillId="8" borderId="2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justify" vertical="center"/>
    </xf>
    <xf numFmtId="0" fontId="29" fillId="0" borderId="0" xfId="0" applyFont="1"/>
    <xf numFmtId="0" fontId="3" fillId="4" borderId="70" xfId="0" applyFont="1" applyFill="1" applyBorder="1" applyAlignment="1">
      <alignment vertical="center"/>
    </xf>
    <xf numFmtId="1" fontId="3" fillId="10" borderId="71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vertical="center"/>
    </xf>
    <xf numFmtId="0" fontId="3" fillId="4" borderId="64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23" fillId="4" borderId="27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41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justify" vertical="center"/>
    </xf>
    <xf numFmtId="0" fontId="23" fillId="4" borderId="2" xfId="0" applyFont="1" applyFill="1" applyBorder="1" applyAlignment="1">
      <alignment horizontal="justify" vertical="top"/>
    </xf>
    <xf numFmtId="0" fontId="3" fillId="2" borderId="2" xfId="0" applyFont="1" applyFill="1" applyBorder="1" applyAlignment="1">
      <alignment horizontal="justify" vertical="top"/>
    </xf>
    <xf numFmtId="0" fontId="14" fillId="4" borderId="27" xfId="0" applyFont="1" applyFill="1" applyBorder="1"/>
    <xf numFmtId="164" fontId="2" fillId="7" borderId="83" xfId="1" applyNumberFormat="1" applyFont="1" applyFill="1" applyBorder="1" applyAlignment="1">
      <alignment horizontal="center" vertical="center" textRotation="90"/>
    </xf>
    <xf numFmtId="1" fontId="2" fillId="7" borderId="84" xfId="0" applyNumberFormat="1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wrapText="1"/>
    </xf>
    <xf numFmtId="0" fontId="3" fillId="4" borderId="27" xfId="2" applyFont="1" applyFill="1" applyBorder="1" applyAlignment="1">
      <alignment horizontal="left" vertical="center"/>
    </xf>
    <xf numFmtId="1" fontId="2" fillId="7" borderId="85" xfId="2" applyNumberFormat="1" applyFont="1" applyFill="1" applyBorder="1" applyAlignment="1">
      <alignment horizontal="center" vertical="center"/>
    </xf>
    <xf numFmtId="0" fontId="3" fillId="4" borderId="27" xfId="2" applyFont="1" applyFill="1" applyBorder="1" applyAlignment="1">
      <alignment horizontal="left" vertical="center" wrapText="1"/>
    </xf>
    <xf numFmtId="164" fontId="22" fillId="8" borderId="9" xfId="1" applyNumberFormat="1" applyFont="1" applyFill="1" applyBorder="1" applyAlignment="1">
      <alignment horizontal="center" vertical="center" textRotation="90"/>
    </xf>
    <xf numFmtId="1" fontId="3" fillId="0" borderId="4" xfId="2" applyNumberFormat="1" applyFont="1" applyBorder="1" applyAlignment="1">
      <alignment horizontal="center" vertical="center"/>
    </xf>
    <xf numFmtId="1" fontId="3" fillId="0" borderId="33" xfId="2" applyNumberFormat="1" applyFont="1" applyBorder="1" applyAlignment="1">
      <alignment horizontal="center" vertical="center"/>
    </xf>
    <xf numFmtId="0" fontId="2" fillId="0" borderId="73" xfId="2" applyFont="1" applyBorder="1" applyAlignment="1">
      <alignment horizontal="left" vertical="center"/>
    </xf>
    <xf numFmtId="0" fontId="3" fillId="0" borderId="26" xfId="2" applyFont="1" applyBorder="1" applyAlignment="1">
      <alignment horizontal="left" vertical="center"/>
    </xf>
    <xf numFmtId="1" fontId="3" fillId="4" borderId="86" xfId="2" applyNumberFormat="1" applyFont="1" applyFill="1" applyBorder="1" applyAlignment="1">
      <alignment horizontal="center" vertical="center"/>
    </xf>
    <xf numFmtId="1" fontId="3" fillId="4" borderId="73" xfId="2" applyNumberFormat="1" applyFont="1" applyFill="1" applyBorder="1" applyAlignment="1">
      <alignment horizontal="center" vertical="center"/>
    </xf>
    <xf numFmtId="164" fontId="2" fillId="7" borderId="87" xfId="1" applyNumberFormat="1" applyFont="1" applyFill="1" applyBorder="1" applyAlignment="1">
      <alignment horizontal="center" vertical="center" textRotation="90"/>
    </xf>
    <xf numFmtId="1" fontId="2" fillId="7" borderId="59" xfId="2" applyNumberFormat="1" applyFont="1" applyFill="1" applyBorder="1" applyAlignment="1">
      <alignment horizontal="center" vertical="center"/>
    </xf>
    <xf numFmtId="1" fontId="2" fillId="7" borderId="79" xfId="2" applyNumberFormat="1" applyFont="1" applyFill="1" applyBorder="1" applyAlignment="1">
      <alignment horizontal="center" vertical="center"/>
    </xf>
    <xf numFmtId="1" fontId="2" fillId="7" borderId="88" xfId="2" applyNumberFormat="1" applyFont="1" applyFill="1" applyBorder="1" applyAlignment="1">
      <alignment horizontal="center" vertical="center"/>
    </xf>
    <xf numFmtId="1" fontId="2" fillId="7" borderId="89" xfId="2" applyNumberFormat="1" applyFont="1" applyFill="1" applyBorder="1" applyAlignment="1">
      <alignment horizontal="center" vertical="center"/>
    </xf>
    <xf numFmtId="1" fontId="2" fillId="7" borderId="90" xfId="2" applyNumberFormat="1" applyFont="1" applyFill="1" applyBorder="1" applyAlignment="1">
      <alignment horizontal="center" vertical="center"/>
    </xf>
    <xf numFmtId="1" fontId="2" fillId="7" borderId="91" xfId="2" applyNumberFormat="1" applyFont="1" applyFill="1" applyBorder="1" applyAlignment="1">
      <alignment horizontal="center" vertical="center"/>
    </xf>
    <xf numFmtId="1" fontId="2" fillId="7" borderId="92" xfId="2" applyNumberFormat="1" applyFont="1" applyFill="1" applyBorder="1" applyAlignment="1">
      <alignment horizontal="center" vertical="center"/>
    </xf>
    <xf numFmtId="1" fontId="2" fillId="7" borderId="60" xfId="2" applyNumberFormat="1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left" vertical="center"/>
    </xf>
    <xf numFmtId="0" fontId="4" fillId="4" borderId="27" xfId="0" applyFont="1" applyFill="1" applyBorder="1"/>
    <xf numFmtId="0" fontId="3" fillId="2" borderId="27" xfId="2" applyFont="1" applyFill="1" applyBorder="1" applyAlignment="1">
      <alignment horizontal="left" vertical="center"/>
    </xf>
    <xf numFmtId="0" fontId="3" fillId="4" borderId="7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23" fillId="2" borderId="79" xfId="0" applyFont="1" applyFill="1" applyBorder="1" applyAlignment="1">
      <alignment horizontal="left" vertical="center"/>
    </xf>
    <xf numFmtId="0" fontId="13" fillId="2" borderId="79" xfId="0" applyFont="1" applyFill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1552575</xdr:colOff>
      <xdr:row>6</xdr:row>
      <xdr:rowOff>76200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5525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1552575</xdr:colOff>
      <xdr:row>27</xdr:row>
      <xdr:rowOff>76200</xdr:rowOff>
    </xdr:from>
    <xdr:ext cx="184731" cy="264560"/>
    <xdr:sp macro="" textlink="">
      <xdr:nvSpPr>
        <xdr:cNvPr id="2" name="TextovéPole 3">
          <a:extLst>
            <a:ext uri="{FF2B5EF4-FFF2-40B4-BE49-F238E27FC236}">
              <a16:creationId xmlns:a16="http://schemas.microsoft.com/office/drawing/2014/main" id="{E4405915-FDA9-4E06-BD59-6E45ADC49BBD}"/>
            </a:ext>
            <a:ext uri="{147F2762-F138-4A5C-976F-8EAC2B608ADB}">
              <a16:predDERef xmlns:a16="http://schemas.microsoft.com/office/drawing/2014/main" pred="{00000000-0008-0000-0500-000004000000}"/>
            </a:ext>
          </a:extLst>
        </xdr:cNvPr>
        <xdr:cNvSpPr txBox="1"/>
      </xdr:nvSpPr>
      <xdr:spPr>
        <a:xfrm>
          <a:off x="1552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0"/>
  <sheetViews>
    <sheetView workbookViewId="0">
      <selection activeCell="H2" sqref="H2"/>
    </sheetView>
  </sheetViews>
  <sheetFormatPr defaultRowHeight="15" x14ac:dyDescent="0.25"/>
  <cols>
    <col min="1" max="1" width="67.42578125" customWidth="1"/>
    <col min="2" max="2" width="6" customWidth="1"/>
    <col min="3" max="3" width="5.28515625" customWidth="1"/>
    <col min="4" max="4" width="4.85546875" customWidth="1"/>
    <col min="5" max="5" width="6" customWidth="1"/>
    <col min="6" max="6" width="5.7109375" customWidth="1"/>
    <col min="7" max="7" width="5" customWidth="1"/>
    <col min="8" max="8" width="5.5703125" customWidth="1"/>
    <col min="9" max="9" width="5.140625" customWidth="1"/>
    <col min="10" max="10" width="4.140625" customWidth="1"/>
    <col min="11" max="13" width="4.42578125" customWidth="1"/>
    <col min="14" max="14" width="5.7109375" customWidth="1"/>
  </cols>
  <sheetData>
    <row r="2" spans="1:16" ht="25.5" x14ac:dyDescent="0.35">
      <c r="A2" s="3" t="s">
        <v>251</v>
      </c>
      <c r="C2" s="232"/>
    </row>
    <row r="3" spans="1:16" ht="20.25" customHeight="1" x14ac:dyDescent="0.35">
      <c r="A3" s="3"/>
    </row>
    <row r="4" spans="1:16" ht="21.75" customHeight="1" x14ac:dyDescent="0.25">
      <c r="A4" s="6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16.5" thickBot="1" x14ac:dyDescent="0.3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/>
      <c r="P5" s="7"/>
    </row>
    <row r="6" spans="1:16" ht="78" customHeight="1" thickBot="1" x14ac:dyDescent="0.3">
      <c r="A6" s="141" t="s">
        <v>1</v>
      </c>
      <c r="B6" s="182">
        <v>44172</v>
      </c>
      <c r="C6" s="182">
        <v>44263</v>
      </c>
      <c r="D6" s="182">
        <v>44354</v>
      </c>
      <c r="E6" s="182">
        <v>44446</v>
      </c>
      <c r="F6" s="182">
        <v>44536</v>
      </c>
      <c r="G6" s="257">
        <v>44627</v>
      </c>
      <c r="H6" s="257">
        <v>44718</v>
      </c>
      <c r="I6" s="257" t="s">
        <v>34</v>
      </c>
      <c r="J6" s="257">
        <v>44900</v>
      </c>
      <c r="K6" s="182">
        <v>44984</v>
      </c>
      <c r="L6" s="182">
        <v>45075</v>
      </c>
      <c r="M6" s="182">
        <v>45166</v>
      </c>
      <c r="N6" s="182">
        <v>45257</v>
      </c>
      <c r="O6" s="135" t="s">
        <v>2</v>
      </c>
    </row>
    <row r="7" spans="1:16" x14ac:dyDescent="0.25">
      <c r="A7" s="66" t="s">
        <v>35</v>
      </c>
      <c r="B7" s="67">
        <v>1</v>
      </c>
      <c r="C7" s="67">
        <v>1</v>
      </c>
      <c r="D7" s="67">
        <v>1</v>
      </c>
      <c r="E7" s="67">
        <v>1</v>
      </c>
      <c r="F7" s="67">
        <v>1</v>
      </c>
      <c r="G7" s="209">
        <v>1</v>
      </c>
      <c r="H7" s="67">
        <v>1</v>
      </c>
      <c r="I7" s="67">
        <v>1</v>
      </c>
      <c r="J7" s="67">
        <v>1</v>
      </c>
      <c r="K7" s="67">
        <v>1</v>
      </c>
      <c r="L7" s="67">
        <v>1</v>
      </c>
      <c r="M7" s="67">
        <v>1</v>
      </c>
      <c r="N7" s="67"/>
      <c r="O7" s="136">
        <f>SUM(B7:N7)/0.12</f>
        <v>100</v>
      </c>
    </row>
    <row r="8" spans="1:16" x14ac:dyDescent="0.25">
      <c r="A8" s="276" t="s">
        <v>36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16">
        <v>1</v>
      </c>
      <c r="O8" s="137">
        <f>SUM(B8:N8)/0.01</f>
        <v>100</v>
      </c>
    </row>
    <row r="9" spans="1:16" x14ac:dyDescent="0.25">
      <c r="A9" s="14" t="s">
        <v>37</v>
      </c>
      <c r="B9" s="16">
        <v>0</v>
      </c>
      <c r="C9" s="16">
        <v>1</v>
      </c>
      <c r="D9" s="16">
        <v>1</v>
      </c>
      <c r="E9" s="16">
        <v>1</v>
      </c>
      <c r="F9" s="16">
        <v>1</v>
      </c>
      <c r="G9" s="181">
        <v>0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0</v>
      </c>
      <c r="N9" s="16">
        <v>1</v>
      </c>
      <c r="O9" s="137">
        <f>SUM(B9:N9)/0.13</f>
        <v>76.92307692307692</v>
      </c>
    </row>
    <row r="10" spans="1:16" x14ac:dyDescent="0.25">
      <c r="A10" s="14" t="s">
        <v>38</v>
      </c>
      <c r="B10" s="16">
        <v>1</v>
      </c>
      <c r="C10" s="16">
        <v>1</v>
      </c>
      <c r="D10" s="16">
        <v>1</v>
      </c>
      <c r="E10" s="16">
        <v>1</v>
      </c>
      <c r="F10" s="16">
        <v>0</v>
      </c>
      <c r="G10" s="181">
        <v>1</v>
      </c>
      <c r="H10" s="16">
        <v>1</v>
      </c>
      <c r="I10" s="16">
        <v>1</v>
      </c>
      <c r="J10" s="16">
        <v>1</v>
      </c>
      <c r="K10" s="16">
        <v>0</v>
      </c>
      <c r="L10" s="16">
        <v>0</v>
      </c>
      <c r="M10" s="16">
        <v>1</v>
      </c>
      <c r="N10" s="16">
        <v>1</v>
      </c>
      <c r="O10" s="137">
        <f>SUM(B10:N10)/0.13</f>
        <v>76.92307692307692</v>
      </c>
    </row>
    <row r="11" spans="1:16" ht="15.75" thickBot="1" x14ac:dyDescent="0.3">
      <c r="A11" s="17" t="s">
        <v>39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  <c r="G11" s="210">
        <v>0</v>
      </c>
      <c r="H11" s="18">
        <v>1</v>
      </c>
      <c r="I11" s="18">
        <v>1</v>
      </c>
      <c r="J11" s="18">
        <v>1</v>
      </c>
      <c r="K11" s="18">
        <v>0</v>
      </c>
      <c r="L11" s="18">
        <v>1</v>
      </c>
      <c r="M11" s="18">
        <v>1</v>
      </c>
      <c r="N11" s="18">
        <v>1</v>
      </c>
      <c r="O11" s="138">
        <f>SUM(B11:N11)/0.13</f>
        <v>84.615384615384613</v>
      </c>
    </row>
    <row r="12" spans="1:16" x14ac:dyDescent="0.25">
      <c r="A12" s="26" t="s">
        <v>40</v>
      </c>
      <c r="B12" s="27">
        <v>1</v>
      </c>
      <c r="C12" s="27">
        <v>1</v>
      </c>
      <c r="D12" s="27">
        <v>0</v>
      </c>
      <c r="E12" s="27">
        <v>1</v>
      </c>
      <c r="F12" s="27">
        <v>1</v>
      </c>
      <c r="G12" s="209">
        <v>1</v>
      </c>
      <c r="H12" s="27">
        <v>0</v>
      </c>
      <c r="I12" s="27">
        <v>0</v>
      </c>
      <c r="J12" s="27">
        <v>1</v>
      </c>
      <c r="K12" s="27">
        <v>1</v>
      </c>
      <c r="L12" s="27">
        <v>1</v>
      </c>
      <c r="M12" s="27">
        <v>1</v>
      </c>
      <c r="N12" s="27"/>
      <c r="O12" s="136">
        <f>SUM(B12:N12)/0.12</f>
        <v>75</v>
      </c>
    </row>
    <row r="13" spans="1:16" x14ac:dyDescent="0.25">
      <c r="A13" s="14" t="s">
        <v>41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81">
        <v>1</v>
      </c>
      <c r="H13" s="16">
        <v>1</v>
      </c>
      <c r="I13" s="16">
        <v>0</v>
      </c>
      <c r="J13" s="16">
        <v>1</v>
      </c>
      <c r="K13" s="16">
        <v>0</v>
      </c>
      <c r="L13" s="16">
        <v>1</v>
      </c>
      <c r="M13" s="16">
        <v>1</v>
      </c>
      <c r="N13" s="16"/>
      <c r="O13" s="137">
        <f>SUM(B13:N13)/0.12</f>
        <v>83.333333333333343</v>
      </c>
    </row>
    <row r="14" spans="1:16" ht="15.75" thickBot="1" x14ac:dyDescent="0.3">
      <c r="A14" s="17" t="s">
        <v>42</v>
      </c>
      <c r="B14" s="215"/>
      <c r="C14" s="216"/>
      <c r="D14" s="216"/>
      <c r="E14" s="216"/>
      <c r="F14" s="215"/>
      <c r="G14" s="211">
        <v>1</v>
      </c>
      <c r="H14" s="44">
        <v>1</v>
      </c>
      <c r="I14" s="44">
        <v>1</v>
      </c>
      <c r="J14" s="44">
        <v>1</v>
      </c>
      <c r="K14" s="44">
        <v>0</v>
      </c>
      <c r="L14" s="44">
        <v>1</v>
      </c>
      <c r="M14" s="44">
        <v>1</v>
      </c>
      <c r="N14" s="18">
        <v>1</v>
      </c>
      <c r="O14" s="138">
        <f>SUM(G14:N14)/0.08</f>
        <v>87.5</v>
      </c>
    </row>
    <row r="15" spans="1:16" x14ac:dyDescent="0.25">
      <c r="A15" s="68" t="s">
        <v>6</v>
      </c>
      <c r="B15" s="67">
        <v>1</v>
      </c>
      <c r="C15" s="67">
        <v>1</v>
      </c>
      <c r="D15" s="67">
        <v>1</v>
      </c>
      <c r="E15" s="67">
        <v>1</v>
      </c>
      <c r="F15" s="67">
        <v>1</v>
      </c>
      <c r="G15" s="209">
        <v>1</v>
      </c>
      <c r="H15" s="67">
        <v>1</v>
      </c>
      <c r="I15" s="67">
        <v>1</v>
      </c>
      <c r="J15" s="67">
        <v>1</v>
      </c>
      <c r="K15" s="67">
        <v>1</v>
      </c>
      <c r="L15" s="67">
        <v>1</v>
      </c>
      <c r="M15" s="67">
        <v>1</v>
      </c>
      <c r="N15" s="67">
        <v>1</v>
      </c>
      <c r="O15" s="136">
        <f>SUM(B15:N15)/0.13</f>
        <v>100</v>
      </c>
    </row>
    <row r="16" spans="1:16" s="6" customFormat="1" ht="16.5" thickBot="1" x14ac:dyDescent="0.3">
      <c r="A16" s="28" t="s">
        <v>7</v>
      </c>
      <c r="B16" s="65">
        <v>1</v>
      </c>
      <c r="C16" s="65">
        <v>1</v>
      </c>
      <c r="D16" s="65">
        <v>1</v>
      </c>
      <c r="E16" s="65">
        <v>1</v>
      </c>
      <c r="F16" s="65">
        <v>1</v>
      </c>
      <c r="G16" s="212">
        <v>0</v>
      </c>
      <c r="H16" s="65">
        <v>1</v>
      </c>
      <c r="I16" s="65">
        <v>0</v>
      </c>
      <c r="J16" s="65">
        <v>1</v>
      </c>
      <c r="K16" s="65">
        <v>1</v>
      </c>
      <c r="L16" s="65">
        <v>1</v>
      </c>
      <c r="M16" s="65">
        <v>1</v>
      </c>
      <c r="N16" s="18"/>
      <c r="O16" s="138">
        <f>SUM(B16:N16)/0.12</f>
        <v>83.333333333333343</v>
      </c>
    </row>
    <row r="17" spans="1:15" ht="16.5" thickBot="1" x14ac:dyDescent="0.3">
      <c r="A17" s="71" t="s">
        <v>43</v>
      </c>
      <c r="B17" s="72">
        <v>1</v>
      </c>
      <c r="C17" s="72">
        <v>0</v>
      </c>
      <c r="D17" s="72">
        <v>0</v>
      </c>
      <c r="E17" s="72">
        <v>1</v>
      </c>
      <c r="F17" s="72">
        <v>1</v>
      </c>
      <c r="G17" s="213">
        <v>1</v>
      </c>
      <c r="H17" s="72">
        <v>1</v>
      </c>
      <c r="I17" s="72">
        <v>1</v>
      </c>
      <c r="J17" s="72">
        <v>1</v>
      </c>
      <c r="K17" s="72">
        <v>1</v>
      </c>
      <c r="L17" s="72">
        <v>0</v>
      </c>
      <c r="M17" s="72">
        <v>1</v>
      </c>
      <c r="N17" s="73">
        <v>1</v>
      </c>
      <c r="O17" s="139">
        <f>SUM(B17:N17)/0.13</f>
        <v>76.92307692307692</v>
      </c>
    </row>
    <row r="18" spans="1:15" x14ac:dyDescent="0.25">
      <c r="A18" s="68" t="s">
        <v>44</v>
      </c>
      <c r="B18" s="67">
        <v>1</v>
      </c>
      <c r="C18" s="67">
        <v>1</v>
      </c>
      <c r="D18" s="67">
        <v>1</v>
      </c>
      <c r="E18" s="67">
        <v>1</v>
      </c>
      <c r="F18" s="67">
        <v>1</v>
      </c>
      <c r="G18" s="209">
        <v>1</v>
      </c>
      <c r="H18" s="67">
        <v>1</v>
      </c>
      <c r="I18" s="67">
        <v>0</v>
      </c>
      <c r="J18" s="67">
        <v>1</v>
      </c>
      <c r="K18" s="67">
        <v>1</v>
      </c>
      <c r="L18" s="67">
        <v>1</v>
      </c>
      <c r="M18" s="67">
        <v>1</v>
      </c>
      <c r="N18" s="67"/>
      <c r="O18" s="136">
        <f>SUM(B18:N18)/0.12</f>
        <v>91.666666666666671</v>
      </c>
    </row>
    <row r="19" spans="1:15" ht="15.75" thickBot="1" x14ac:dyDescent="0.3">
      <c r="A19" s="11" t="s">
        <v>45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138">
        <f>SUM(B19:N19)/0.12</f>
        <v>0</v>
      </c>
    </row>
    <row r="20" spans="1:15" ht="15.75" thickBot="1" x14ac:dyDescent="0.3">
      <c r="A20" s="74" t="s">
        <v>46</v>
      </c>
      <c r="B20" s="73">
        <v>1</v>
      </c>
      <c r="C20" s="73">
        <v>1</v>
      </c>
      <c r="D20" s="73">
        <v>1</v>
      </c>
      <c r="E20" s="73">
        <v>1</v>
      </c>
      <c r="F20" s="73">
        <v>1</v>
      </c>
      <c r="G20" s="214">
        <v>0</v>
      </c>
      <c r="H20" s="73">
        <v>1</v>
      </c>
      <c r="I20" s="73">
        <v>1</v>
      </c>
      <c r="J20" s="73">
        <v>1</v>
      </c>
      <c r="K20" s="73">
        <v>1</v>
      </c>
      <c r="L20" s="73">
        <v>1</v>
      </c>
      <c r="M20" s="73">
        <v>0</v>
      </c>
      <c r="N20" s="73">
        <v>1</v>
      </c>
      <c r="O20" s="139">
        <f>SUM(B20:N20)/0.13</f>
        <v>84.615384615384613</v>
      </c>
    </row>
    <row r="21" spans="1:15" ht="15.75" thickBot="1" x14ac:dyDescent="0.3">
      <c r="A21" s="74" t="s">
        <v>47</v>
      </c>
      <c r="B21" s="73">
        <v>1</v>
      </c>
      <c r="C21" s="73">
        <v>1</v>
      </c>
      <c r="D21" s="73">
        <v>1</v>
      </c>
      <c r="E21" s="73">
        <v>1</v>
      </c>
      <c r="F21" s="73">
        <v>1</v>
      </c>
      <c r="G21" s="214">
        <v>1</v>
      </c>
      <c r="H21" s="73">
        <v>1</v>
      </c>
      <c r="I21" s="73">
        <v>1</v>
      </c>
      <c r="J21" s="73">
        <v>1</v>
      </c>
      <c r="K21" s="73">
        <v>1</v>
      </c>
      <c r="L21" s="73">
        <v>1</v>
      </c>
      <c r="M21" s="73">
        <v>1</v>
      </c>
      <c r="N21" s="73">
        <v>1</v>
      </c>
      <c r="O21" s="140">
        <f>SUM(B21:N21)/0.13</f>
        <v>100</v>
      </c>
    </row>
    <row r="22" spans="1:15" ht="15.75" thickBot="1" x14ac:dyDescent="0.3">
      <c r="A22" s="94" t="s">
        <v>48</v>
      </c>
      <c r="B22" s="95">
        <v>13</v>
      </c>
      <c r="C22" s="95">
        <v>13</v>
      </c>
      <c r="D22" s="95">
        <v>12</v>
      </c>
      <c r="E22" s="95">
        <v>13</v>
      </c>
      <c r="F22" s="95">
        <v>13</v>
      </c>
      <c r="G22" s="95">
        <v>11</v>
      </c>
      <c r="H22" s="95">
        <v>13</v>
      </c>
      <c r="I22" s="95">
        <v>11</v>
      </c>
      <c r="J22" s="96">
        <v>14</v>
      </c>
      <c r="K22" s="95">
        <v>11</v>
      </c>
      <c r="L22" s="96">
        <v>12</v>
      </c>
      <c r="M22" s="96">
        <f>SUM(M7:M21)</f>
        <v>11</v>
      </c>
      <c r="N22" s="96">
        <f>SUM(N7:N21)</f>
        <v>9</v>
      </c>
    </row>
    <row r="26" spans="1:15" x14ac:dyDescent="0.25">
      <c r="A26" s="217" t="s">
        <v>49</v>
      </c>
      <c r="B26" s="205">
        <v>0</v>
      </c>
      <c r="C26" s="206">
        <v>0</v>
      </c>
      <c r="D26" s="206">
        <v>0</v>
      </c>
      <c r="E26" s="206">
        <v>0</v>
      </c>
      <c r="F26" s="205" t="s">
        <v>50</v>
      </c>
      <c r="G26" s="205" t="s">
        <v>50</v>
      </c>
      <c r="H26" s="205"/>
      <c r="I26" s="205"/>
      <c r="J26" s="205"/>
      <c r="K26" s="205"/>
      <c r="L26" s="205"/>
      <c r="M26" s="205"/>
      <c r="N26" s="206"/>
      <c r="O26" s="208">
        <f>SUM(B26:N26)/0.06</f>
        <v>0</v>
      </c>
    </row>
    <row r="28" spans="1:15" x14ac:dyDescent="0.25">
      <c r="A28" s="250" t="s">
        <v>51</v>
      </c>
      <c r="B28" s="16">
        <v>1</v>
      </c>
      <c r="C28" s="16">
        <v>1</v>
      </c>
      <c r="D28" s="16">
        <v>1</v>
      </c>
      <c r="E28" s="16">
        <v>1</v>
      </c>
      <c r="F28" s="16">
        <v>1</v>
      </c>
      <c r="G28" s="181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/>
      <c r="N28" s="16"/>
      <c r="O28" s="137">
        <f>SUM(B28:N28)/0.11</f>
        <v>100</v>
      </c>
    </row>
    <row r="30" spans="1:15" x14ac:dyDescent="0.25">
      <c r="A30" s="273" t="s">
        <v>52</v>
      </c>
      <c r="B30" s="207">
        <v>1</v>
      </c>
      <c r="C30" s="207">
        <v>1</v>
      </c>
      <c r="D30" s="207">
        <v>1</v>
      </c>
      <c r="E30" s="207">
        <v>0</v>
      </c>
      <c r="F30" s="207">
        <v>1</v>
      </c>
      <c r="G30" s="274">
        <v>1</v>
      </c>
      <c r="H30" s="207">
        <v>0</v>
      </c>
      <c r="I30" s="207">
        <v>1</v>
      </c>
      <c r="J30" s="207">
        <v>0</v>
      </c>
      <c r="K30" s="207">
        <v>1</v>
      </c>
      <c r="L30" s="207">
        <v>0</v>
      </c>
      <c r="M30" s="207">
        <v>1</v>
      </c>
      <c r="N30" s="207"/>
      <c r="O30" s="208">
        <f>SUM(B30:N30)/0.12</f>
        <v>66.666666666666671</v>
      </c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31"/>
  <sheetViews>
    <sheetView zoomScaleNormal="100" workbookViewId="0">
      <selection activeCell="A2" sqref="A2"/>
    </sheetView>
  </sheetViews>
  <sheetFormatPr defaultRowHeight="15" x14ac:dyDescent="0.25"/>
  <cols>
    <col min="1" max="1" width="68.7109375" customWidth="1"/>
    <col min="2" max="2" width="8.7109375" customWidth="1"/>
    <col min="3" max="3" width="7.42578125" customWidth="1"/>
    <col min="4" max="4" width="8.5703125" customWidth="1"/>
    <col min="5" max="5" width="8.42578125" customWidth="1"/>
    <col min="6" max="6" width="8.140625" customWidth="1"/>
    <col min="7" max="7" width="9.140625" customWidth="1"/>
    <col min="8" max="8" width="8.140625" customWidth="1"/>
    <col min="9" max="9" width="9.42578125" customWidth="1"/>
    <col min="10" max="10" width="9.28515625" customWidth="1"/>
    <col min="11" max="11" width="8.7109375" customWidth="1"/>
    <col min="12" max="12" width="9" customWidth="1"/>
    <col min="13" max="13" width="8.5703125" customWidth="1"/>
    <col min="14" max="14" width="5.7109375" customWidth="1"/>
    <col min="15" max="15" width="6.42578125" customWidth="1"/>
    <col min="16" max="23" width="5" customWidth="1"/>
    <col min="24" max="24" width="8.140625" customWidth="1"/>
  </cols>
  <sheetData>
    <row r="2" spans="1:24" ht="25.5" x14ac:dyDescent="0.35">
      <c r="A2" s="3" t="s">
        <v>251</v>
      </c>
    </row>
    <row r="4" spans="1:24" ht="18" x14ac:dyDescent="0.25">
      <c r="A4" s="4" t="s">
        <v>27</v>
      </c>
    </row>
    <row r="5" spans="1:24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</row>
    <row r="6" spans="1:24" ht="75.75" thickBot="1" x14ac:dyDescent="0.3">
      <c r="A6" s="98" t="s">
        <v>1</v>
      </c>
      <c r="B6" s="101">
        <v>44173</v>
      </c>
      <c r="C6" s="101">
        <v>44236</v>
      </c>
      <c r="D6" s="101">
        <v>44299</v>
      </c>
      <c r="E6" s="101">
        <v>44334</v>
      </c>
      <c r="F6" s="101">
        <v>44362</v>
      </c>
      <c r="G6" s="101">
        <v>44425</v>
      </c>
      <c r="H6" s="101">
        <v>44453</v>
      </c>
      <c r="I6" s="101">
        <v>44481</v>
      </c>
      <c r="J6" s="101">
        <v>44516</v>
      </c>
      <c r="K6" s="170">
        <v>44614</v>
      </c>
      <c r="L6" s="170">
        <v>44670</v>
      </c>
      <c r="M6" s="169">
        <v>44698</v>
      </c>
      <c r="N6" s="169" t="s">
        <v>159</v>
      </c>
      <c r="O6" s="169" t="s">
        <v>195</v>
      </c>
      <c r="P6" s="169">
        <v>44879</v>
      </c>
      <c r="Q6" s="234">
        <v>44935</v>
      </c>
      <c r="R6" s="234">
        <v>44970</v>
      </c>
      <c r="S6" s="234">
        <v>45027</v>
      </c>
      <c r="T6" s="234">
        <v>45061</v>
      </c>
      <c r="U6" s="234">
        <v>45152</v>
      </c>
      <c r="V6" s="234">
        <v>45187</v>
      </c>
      <c r="W6" s="234">
        <v>45243</v>
      </c>
      <c r="X6" s="86" t="s">
        <v>2</v>
      </c>
    </row>
    <row r="7" spans="1:24" ht="17.45" customHeight="1" thickBot="1" x14ac:dyDescent="0.3">
      <c r="A7" s="175" t="s">
        <v>28</v>
      </c>
      <c r="B7" s="176">
        <v>1</v>
      </c>
      <c r="C7" s="176">
        <v>1</v>
      </c>
      <c r="D7" s="176">
        <v>1</v>
      </c>
      <c r="E7" s="176">
        <v>1</v>
      </c>
      <c r="F7" s="176">
        <v>0</v>
      </c>
      <c r="G7" s="176">
        <v>1</v>
      </c>
      <c r="H7" s="176">
        <v>1</v>
      </c>
      <c r="I7" s="176">
        <v>0</v>
      </c>
      <c r="J7" s="176">
        <v>0</v>
      </c>
      <c r="K7" s="176">
        <v>1</v>
      </c>
      <c r="L7" s="176">
        <v>1</v>
      </c>
      <c r="M7" s="176">
        <v>1</v>
      </c>
      <c r="N7" s="176">
        <v>1</v>
      </c>
      <c r="O7" s="222">
        <v>1</v>
      </c>
      <c r="P7" s="222">
        <v>1</v>
      </c>
      <c r="Q7" s="222">
        <v>1</v>
      </c>
      <c r="R7" s="222">
        <v>1</v>
      </c>
      <c r="S7" s="222">
        <v>1</v>
      </c>
      <c r="T7" s="222">
        <v>1</v>
      </c>
      <c r="U7" s="222">
        <v>0</v>
      </c>
      <c r="V7" s="222">
        <v>1</v>
      </c>
      <c r="W7" s="222">
        <v>1</v>
      </c>
      <c r="X7" s="87">
        <f>SUM(B7:W7)/0.22</f>
        <v>81.818181818181813</v>
      </c>
    </row>
    <row r="8" spans="1:24" ht="15.75" thickBot="1" x14ac:dyDescent="0.3">
      <c r="A8" s="10" t="s">
        <v>91</v>
      </c>
      <c r="B8" s="70">
        <v>1</v>
      </c>
      <c r="C8" s="70">
        <v>1</v>
      </c>
      <c r="D8" s="70">
        <v>1</v>
      </c>
      <c r="E8" s="70">
        <v>1</v>
      </c>
      <c r="F8" s="70">
        <v>1</v>
      </c>
      <c r="G8" s="70">
        <v>1</v>
      </c>
      <c r="H8" s="70">
        <v>0</v>
      </c>
      <c r="I8" s="70">
        <v>0</v>
      </c>
      <c r="J8" s="70">
        <v>1</v>
      </c>
      <c r="K8" s="70">
        <v>1</v>
      </c>
      <c r="L8" s="70">
        <v>0</v>
      </c>
      <c r="M8" s="70">
        <v>0</v>
      </c>
      <c r="N8" s="70">
        <v>1</v>
      </c>
      <c r="O8" s="223">
        <v>1</v>
      </c>
      <c r="P8" s="223">
        <v>1</v>
      </c>
      <c r="Q8" s="223">
        <v>1</v>
      </c>
      <c r="R8" s="223">
        <v>1</v>
      </c>
      <c r="S8" s="223">
        <v>1</v>
      </c>
      <c r="T8" s="223">
        <v>1</v>
      </c>
      <c r="U8" s="223">
        <v>1</v>
      </c>
      <c r="V8" s="223">
        <v>0</v>
      </c>
      <c r="W8" s="223">
        <v>1</v>
      </c>
      <c r="X8" s="88">
        <f>SUM(B8:W8)/0.22</f>
        <v>77.272727272727266</v>
      </c>
    </row>
    <row r="9" spans="1:24" ht="16.5" thickBot="1" x14ac:dyDescent="0.3">
      <c r="A9" s="79" t="s">
        <v>196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81"/>
      <c r="P9" s="281"/>
      <c r="Q9" s="281"/>
      <c r="R9" s="281"/>
      <c r="S9" s="281"/>
      <c r="T9" s="281"/>
      <c r="U9" s="281"/>
      <c r="V9" s="281"/>
      <c r="W9" s="281"/>
      <c r="X9" s="88">
        <f>SUM(B9:W9)/0.01</f>
        <v>0</v>
      </c>
    </row>
    <row r="10" spans="1:24" ht="16.5" thickBot="1" x14ac:dyDescent="0.3">
      <c r="A10" s="79" t="s">
        <v>197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81"/>
      <c r="P10" s="281"/>
      <c r="Q10" s="281"/>
      <c r="R10" s="281"/>
      <c r="S10" s="281"/>
      <c r="T10" s="281"/>
      <c r="U10" s="281"/>
      <c r="V10" s="281"/>
      <c r="W10" s="281"/>
      <c r="X10" s="88">
        <f>SUM(B10:W10)/0.01</f>
        <v>0</v>
      </c>
    </row>
    <row r="11" spans="1:24" ht="16.5" thickBot="1" x14ac:dyDescent="0.3">
      <c r="A11" s="84" t="s">
        <v>150</v>
      </c>
      <c r="B11" s="16">
        <v>1</v>
      </c>
      <c r="C11" s="16">
        <v>0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0</v>
      </c>
      <c r="M11" s="16">
        <v>0</v>
      </c>
      <c r="N11" s="16">
        <v>1</v>
      </c>
      <c r="O11" s="31">
        <v>1</v>
      </c>
      <c r="P11" s="31">
        <v>0</v>
      </c>
      <c r="Q11" s="31">
        <v>0</v>
      </c>
      <c r="R11" s="31">
        <v>1</v>
      </c>
      <c r="S11" s="31">
        <v>0</v>
      </c>
      <c r="T11" s="31">
        <v>0</v>
      </c>
      <c r="U11" s="31">
        <v>0</v>
      </c>
      <c r="V11" s="31">
        <v>0</v>
      </c>
      <c r="W11" s="31">
        <v>1</v>
      </c>
      <c r="X11" s="88">
        <f t="shared" ref="X11:X16" si="0">SUM(B11:W11)/0.23</f>
        <v>56.521739130434781</v>
      </c>
    </row>
    <row r="12" spans="1:24" ht="16.5" thickBot="1" x14ac:dyDescent="0.3">
      <c r="A12" s="84" t="s">
        <v>198</v>
      </c>
      <c r="B12" s="16">
        <v>1</v>
      </c>
      <c r="C12" s="16">
        <v>1</v>
      </c>
      <c r="D12" s="16">
        <v>0</v>
      </c>
      <c r="E12" s="16">
        <v>0</v>
      </c>
      <c r="F12" s="16">
        <v>1</v>
      </c>
      <c r="G12" s="16">
        <v>0</v>
      </c>
      <c r="H12" s="16">
        <v>0</v>
      </c>
      <c r="I12" s="16">
        <v>1</v>
      </c>
      <c r="J12" s="16">
        <v>0</v>
      </c>
      <c r="K12" s="16">
        <v>1</v>
      </c>
      <c r="L12" s="16">
        <v>0</v>
      </c>
      <c r="M12" s="16">
        <v>0</v>
      </c>
      <c r="N12" s="16">
        <v>1</v>
      </c>
      <c r="O12" s="31">
        <v>0</v>
      </c>
      <c r="P12" s="31">
        <v>1</v>
      </c>
      <c r="Q12" s="31">
        <v>0</v>
      </c>
      <c r="R12" s="31">
        <v>0</v>
      </c>
      <c r="S12" s="31">
        <v>1</v>
      </c>
      <c r="T12" s="31">
        <v>0</v>
      </c>
      <c r="U12" s="31">
        <v>0</v>
      </c>
      <c r="V12" s="31">
        <v>0</v>
      </c>
      <c r="W12" s="31">
        <v>0</v>
      </c>
      <c r="X12" s="88">
        <f t="shared" si="0"/>
        <v>34.782608695652172</v>
      </c>
    </row>
    <row r="13" spans="1:24" ht="16.5" thickBot="1" x14ac:dyDescent="0.3">
      <c r="A13" s="84" t="s">
        <v>199</v>
      </c>
      <c r="B13" s="16">
        <v>0</v>
      </c>
      <c r="C13" s="16">
        <v>1</v>
      </c>
      <c r="D13" s="16">
        <v>1</v>
      </c>
      <c r="E13" s="16">
        <v>0</v>
      </c>
      <c r="F13" s="16">
        <v>1</v>
      </c>
      <c r="G13" s="16">
        <v>1</v>
      </c>
      <c r="H13" s="16">
        <v>0</v>
      </c>
      <c r="I13" s="16">
        <v>1</v>
      </c>
      <c r="J13" s="16">
        <v>0</v>
      </c>
      <c r="K13" s="16">
        <v>1</v>
      </c>
      <c r="L13" s="16">
        <v>0</v>
      </c>
      <c r="M13" s="16">
        <v>0</v>
      </c>
      <c r="N13" s="16">
        <v>1</v>
      </c>
      <c r="O13" s="31">
        <v>0</v>
      </c>
      <c r="P13" s="31">
        <v>0</v>
      </c>
      <c r="Q13" s="31">
        <v>1</v>
      </c>
      <c r="R13" s="31">
        <v>0</v>
      </c>
      <c r="S13" s="31">
        <v>0</v>
      </c>
      <c r="T13" s="31">
        <v>1</v>
      </c>
      <c r="U13" s="31">
        <v>0</v>
      </c>
      <c r="V13" s="31">
        <v>1</v>
      </c>
      <c r="W13" s="31">
        <v>1</v>
      </c>
      <c r="X13" s="88">
        <f t="shared" si="0"/>
        <v>47.826086956521735</v>
      </c>
    </row>
    <row r="14" spans="1:24" ht="16.5" thickBot="1" x14ac:dyDescent="0.3">
      <c r="A14" s="85" t="s">
        <v>200</v>
      </c>
      <c r="B14" s="16">
        <v>1</v>
      </c>
      <c r="C14" s="16">
        <v>1</v>
      </c>
      <c r="D14" s="16">
        <v>1</v>
      </c>
      <c r="E14" s="16">
        <v>0</v>
      </c>
      <c r="F14" s="16">
        <v>0</v>
      </c>
      <c r="G14" s="16">
        <v>0</v>
      </c>
      <c r="H14" s="16">
        <v>1</v>
      </c>
      <c r="I14" s="16">
        <v>0</v>
      </c>
      <c r="J14" s="16">
        <v>1</v>
      </c>
      <c r="K14" s="16">
        <v>1</v>
      </c>
      <c r="L14" s="16">
        <v>0</v>
      </c>
      <c r="M14" s="16">
        <v>0</v>
      </c>
      <c r="N14" s="16">
        <v>0</v>
      </c>
      <c r="O14" s="31">
        <v>0</v>
      </c>
      <c r="P14" s="31">
        <v>1</v>
      </c>
      <c r="Q14" s="31">
        <v>1</v>
      </c>
      <c r="R14" s="31">
        <v>1</v>
      </c>
      <c r="S14" s="31">
        <v>1</v>
      </c>
      <c r="T14" s="31">
        <v>1</v>
      </c>
      <c r="U14" s="31">
        <v>1</v>
      </c>
      <c r="V14" s="31">
        <v>0</v>
      </c>
      <c r="W14" s="31">
        <v>1</v>
      </c>
      <c r="X14" s="88">
        <f t="shared" si="0"/>
        <v>56.521739130434781</v>
      </c>
    </row>
    <row r="15" spans="1:24" ht="17.25" customHeight="1" thickBot="1" x14ac:dyDescent="0.3">
      <c r="A15" s="84" t="s">
        <v>201</v>
      </c>
      <c r="B15" s="16">
        <v>1</v>
      </c>
      <c r="C15" s="16">
        <v>1</v>
      </c>
      <c r="D15" s="16">
        <v>0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31">
        <v>1</v>
      </c>
      <c r="P15" s="31">
        <v>1</v>
      </c>
      <c r="Q15" s="31">
        <v>0</v>
      </c>
      <c r="R15" s="31">
        <v>1</v>
      </c>
      <c r="S15" s="31">
        <v>0</v>
      </c>
      <c r="T15" s="31">
        <v>1</v>
      </c>
      <c r="U15" s="31">
        <v>1</v>
      </c>
      <c r="V15" s="31">
        <v>0</v>
      </c>
      <c r="W15" s="31">
        <v>1</v>
      </c>
      <c r="X15" s="88">
        <f t="shared" si="0"/>
        <v>78.260869565217391</v>
      </c>
    </row>
    <row r="16" spans="1:24" ht="16.5" thickBot="1" x14ac:dyDescent="0.3">
      <c r="A16" s="84" t="s">
        <v>202</v>
      </c>
      <c r="B16" s="16">
        <v>1</v>
      </c>
      <c r="C16" s="16">
        <v>1</v>
      </c>
      <c r="D16" s="16">
        <v>1</v>
      </c>
      <c r="E16" s="16">
        <v>1</v>
      </c>
      <c r="F16" s="16">
        <v>1</v>
      </c>
      <c r="G16" s="16">
        <v>0</v>
      </c>
      <c r="H16" s="16">
        <v>0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31">
        <v>0</v>
      </c>
      <c r="P16" s="31">
        <v>1</v>
      </c>
      <c r="Q16" s="31">
        <v>0</v>
      </c>
      <c r="R16" s="31">
        <v>1</v>
      </c>
      <c r="S16" s="31">
        <v>1</v>
      </c>
      <c r="T16" s="31">
        <v>1</v>
      </c>
      <c r="U16" s="31">
        <v>0</v>
      </c>
      <c r="V16" s="31">
        <v>1</v>
      </c>
      <c r="W16" s="31">
        <v>1</v>
      </c>
      <c r="X16" s="88">
        <f t="shared" si="0"/>
        <v>73.91304347826086</v>
      </c>
    </row>
    <row r="17" spans="1:26" ht="18" customHeight="1" thickBot="1" x14ac:dyDescent="0.3">
      <c r="A17" s="84" t="s">
        <v>203</v>
      </c>
      <c r="B17" s="16">
        <v>1</v>
      </c>
      <c r="C17" s="16">
        <v>1</v>
      </c>
      <c r="D17" s="16">
        <v>1</v>
      </c>
      <c r="E17" s="16">
        <v>0</v>
      </c>
      <c r="F17" s="16">
        <v>1</v>
      </c>
      <c r="G17" s="16">
        <v>1</v>
      </c>
      <c r="H17" s="16">
        <v>0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31">
        <v>0</v>
      </c>
      <c r="P17" s="31">
        <v>1</v>
      </c>
      <c r="Q17" s="31">
        <v>0</v>
      </c>
      <c r="R17" s="31">
        <v>1</v>
      </c>
      <c r="S17" s="31">
        <v>1</v>
      </c>
      <c r="T17" s="31">
        <v>1</v>
      </c>
      <c r="U17" s="31">
        <v>1</v>
      </c>
      <c r="V17" s="31">
        <v>0</v>
      </c>
      <c r="W17" s="31">
        <v>0</v>
      </c>
      <c r="X17" s="88">
        <f>SUM(B17:W17)/0.22</f>
        <v>72.727272727272734</v>
      </c>
    </row>
    <row r="18" spans="1:26" ht="16.5" thickBot="1" x14ac:dyDescent="0.3">
      <c r="A18" s="84" t="s">
        <v>204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0</v>
      </c>
      <c r="L18" s="16">
        <v>1</v>
      </c>
      <c r="M18" s="16">
        <v>1</v>
      </c>
      <c r="N18" s="16">
        <v>1</v>
      </c>
      <c r="O18" s="31">
        <v>0</v>
      </c>
      <c r="P18" s="31">
        <v>1</v>
      </c>
      <c r="Q18" s="31">
        <v>1</v>
      </c>
      <c r="R18" s="31">
        <v>1</v>
      </c>
      <c r="S18" s="31">
        <v>1</v>
      </c>
      <c r="T18" s="31">
        <v>1</v>
      </c>
      <c r="U18" s="31">
        <v>0</v>
      </c>
      <c r="V18" s="31">
        <v>0</v>
      </c>
      <c r="W18" s="31">
        <v>1</v>
      </c>
      <c r="X18" s="88">
        <f>SUM(B18:W18)/0.22</f>
        <v>81.818181818181813</v>
      </c>
      <c r="Y18" s="6"/>
      <c r="Z18" s="6"/>
    </row>
    <row r="19" spans="1:26" ht="16.5" thickBot="1" x14ac:dyDescent="0.3">
      <c r="A19" s="84" t="s">
        <v>205</v>
      </c>
      <c r="B19" s="16">
        <v>1</v>
      </c>
      <c r="C19" s="16">
        <v>0</v>
      </c>
      <c r="D19" s="16">
        <v>1</v>
      </c>
      <c r="E19" s="16">
        <v>1</v>
      </c>
      <c r="F19" s="16">
        <v>0</v>
      </c>
      <c r="G19" s="16">
        <v>0</v>
      </c>
      <c r="H19" s="16">
        <v>0</v>
      </c>
      <c r="I19" s="16">
        <v>1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31">
        <v>0</v>
      </c>
      <c r="P19" s="31">
        <v>0</v>
      </c>
      <c r="Q19" s="31">
        <v>1</v>
      </c>
      <c r="R19" s="31">
        <v>0</v>
      </c>
      <c r="S19" s="31">
        <v>0</v>
      </c>
      <c r="T19" s="31">
        <v>1</v>
      </c>
      <c r="U19" s="31">
        <v>1</v>
      </c>
      <c r="V19" s="31">
        <v>0</v>
      </c>
      <c r="W19" s="31">
        <v>1</v>
      </c>
      <c r="X19" s="88">
        <f>SUM(B19:W19)/0.23</f>
        <v>39.130434782608695</v>
      </c>
      <c r="Y19" s="6"/>
      <c r="Z19" s="6"/>
    </row>
    <row r="20" spans="1:26" ht="16.5" thickBot="1" x14ac:dyDescent="0.3">
      <c r="A20" s="84" t="s">
        <v>206</v>
      </c>
      <c r="B20" s="16">
        <v>1</v>
      </c>
      <c r="C20" s="16">
        <v>0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0</v>
      </c>
      <c r="N20" s="16">
        <v>1</v>
      </c>
      <c r="O20" s="31">
        <v>1</v>
      </c>
      <c r="P20" s="31">
        <v>1</v>
      </c>
      <c r="Q20" s="31">
        <v>1</v>
      </c>
      <c r="R20" s="31">
        <v>0</v>
      </c>
      <c r="S20" s="31">
        <v>0</v>
      </c>
      <c r="T20" s="31">
        <v>1</v>
      </c>
      <c r="U20" s="31">
        <v>1</v>
      </c>
      <c r="V20" s="31">
        <v>1</v>
      </c>
      <c r="W20" s="31">
        <v>1</v>
      </c>
      <c r="X20" s="88">
        <f>SUM(B20:W20)/0.22</f>
        <v>81.818181818181813</v>
      </c>
      <c r="Y20" s="6"/>
      <c r="Z20" s="6"/>
    </row>
    <row r="21" spans="1:26" ht="16.5" thickBot="1" x14ac:dyDescent="0.3">
      <c r="A21" s="228" t="s">
        <v>207</v>
      </c>
      <c r="B21" s="18">
        <v>1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0</v>
      </c>
      <c r="L21" s="18">
        <v>0</v>
      </c>
      <c r="M21" s="18">
        <v>1</v>
      </c>
      <c r="N21" s="18">
        <v>1</v>
      </c>
      <c r="O21" s="32">
        <v>1</v>
      </c>
      <c r="P21" s="32">
        <v>0</v>
      </c>
      <c r="Q21" s="32">
        <v>0</v>
      </c>
      <c r="R21" s="32">
        <v>0</v>
      </c>
      <c r="S21" s="32">
        <v>0</v>
      </c>
      <c r="T21" s="32">
        <v>1</v>
      </c>
      <c r="U21" s="32">
        <v>1</v>
      </c>
      <c r="V21" s="32">
        <v>1</v>
      </c>
      <c r="W21" s="32">
        <v>0</v>
      </c>
      <c r="X21" s="89">
        <f>SUM(B21:W21)/0.23</f>
        <v>65.217391304347828</v>
      </c>
      <c r="Y21" s="6"/>
      <c r="Z21" s="6"/>
    </row>
    <row r="22" spans="1:26" ht="15.75" thickBot="1" x14ac:dyDescent="0.3">
      <c r="A22" s="224" t="s">
        <v>48</v>
      </c>
      <c r="B22" s="225">
        <v>14</v>
      </c>
      <c r="C22" s="225">
        <v>12</v>
      </c>
      <c r="D22" s="225">
        <v>12</v>
      </c>
      <c r="E22" s="225">
        <v>10</v>
      </c>
      <c r="F22" s="225">
        <v>12</v>
      </c>
      <c r="G22" s="225">
        <v>11</v>
      </c>
      <c r="H22" s="225">
        <v>9</v>
      </c>
      <c r="I22" s="225">
        <v>11</v>
      </c>
      <c r="J22" s="225">
        <v>11</v>
      </c>
      <c r="K22" s="225">
        <v>10</v>
      </c>
      <c r="L22" s="226">
        <v>8</v>
      </c>
      <c r="M22" s="227">
        <v>8</v>
      </c>
      <c r="N22" s="227">
        <v>12</v>
      </c>
      <c r="O22" s="227">
        <v>8</v>
      </c>
      <c r="P22" s="227">
        <v>11</v>
      </c>
      <c r="Q22" s="233">
        <v>9</v>
      </c>
      <c r="R22" s="233">
        <v>10</v>
      </c>
      <c r="S22" s="233">
        <v>9</v>
      </c>
      <c r="T22" s="233">
        <v>12</v>
      </c>
      <c r="U22" s="227">
        <v>9</v>
      </c>
      <c r="V22" s="253">
        <v>6</v>
      </c>
      <c r="W22" s="259">
        <v>11</v>
      </c>
      <c r="X22" s="6"/>
      <c r="Y22" s="6"/>
      <c r="Z22" s="6"/>
    </row>
    <row r="23" spans="1:26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idden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idden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idden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idden="1" x14ac:dyDescent="0.25"/>
    <row r="28" spans="1:26" ht="15.75" x14ac:dyDescent="0.25">
      <c r="A28" s="272"/>
    </row>
    <row r="29" spans="1:26" ht="16.5" thickBot="1" x14ac:dyDescent="0.3">
      <c r="A29" s="272"/>
    </row>
    <row r="30" spans="1:26" ht="16.5" thickBot="1" x14ac:dyDescent="0.3">
      <c r="A30" s="248" t="s">
        <v>208</v>
      </c>
      <c r="B30" s="16">
        <v>1</v>
      </c>
      <c r="C30" s="16">
        <v>1</v>
      </c>
      <c r="D30" s="16">
        <v>0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0</v>
      </c>
      <c r="L30" s="16">
        <v>1</v>
      </c>
      <c r="M30" s="16">
        <v>1</v>
      </c>
      <c r="N30" s="16">
        <v>0</v>
      </c>
      <c r="O30" s="31">
        <v>1</v>
      </c>
      <c r="P30" s="31">
        <v>1</v>
      </c>
      <c r="Q30" s="31">
        <v>1</v>
      </c>
      <c r="R30" s="31">
        <v>1</v>
      </c>
      <c r="S30" s="31">
        <v>1</v>
      </c>
      <c r="T30" s="31">
        <v>1</v>
      </c>
      <c r="U30" s="31">
        <v>1</v>
      </c>
      <c r="V30" s="31">
        <v>1</v>
      </c>
      <c r="W30" s="31">
        <v>1</v>
      </c>
      <c r="X30" s="88">
        <f>SUM(B30:W30)/0.22</f>
        <v>86.36363636363636</v>
      </c>
    </row>
    <row r="31" spans="1:26" ht="15.75" x14ac:dyDescent="0.25">
      <c r="A31" s="248" t="s">
        <v>209</v>
      </c>
      <c r="B31" s="16">
        <v>1</v>
      </c>
      <c r="C31" s="16">
        <v>1</v>
      </c>
      <c r="D31" s="16">
        <v>1</v>
      </c>
      <c r="E31" s="16">
        <v>0</v>
      </c>
      <c r="F31" s="16">
        <v>1</v>
      </c>
      <c r="G31" s="16">
        <v>1</v>
      </c>
      <c r="H31" s="16">
        <v>1</v>
      </c>
      <c r="I31" s="16">
        <v>0</v>
      </c>
      <c r="J31" s="16">
        <v>0</v>
      </c>
      <c r="K31" s="16">
        <v>0</v>
      </c>
      <c r="L31" s="16">
        <v>1</v>
      </c>
      <c r="M31" s="16">
        <v>1</v>
      </c>
      <c r="N31" s="16">
        <v>1</v>
      </c>
      <c r="O31" s="31">
        <v>1</v>
      </c>
      <c r="P31" s="31">
        <v>1</v>
      </c>
      <c r="Q31" s="31">
        <v>1</v>
      </c>
      <c r="R31" s="31">
        <v>1</v>
      </c>
      <c r="S31" s="31">
        <v>1</v>
      </c>
      <c r="T31" s="31">
        <v>0</v>
      </c>
      <c r="U31" s="31">
        <v>1</v>
      </c>
      <c r="V31" s="31">
        <v>0</v>
      </c>
      <c r="W31" s="31">
        <v>0</v>
      </c>
      <c r="X31" s="88">
        <f>SUM(B31:W31)/0.22</f>
        <v>68.181818181818187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X30"/>
  <sheetViews>
    <sheetView zoomScaleNormal="100" workbookViewId="0">
      <selection activeCell="A2" sqref="A2"/>
    </sheetView>
  </sheetViews>
  <sheetFormatPr defaultRowHeight="15" x14ac:dyDescent="0.25"/>
  <cols>
    <col min="1" max="1" width="71.28515625" customWidth="1"/>
    <col min="2" max="2" width="9.85546875" customWidth="1"/>
    <col min="3" max="3" width="8.140625" customWidth="1"/>
    <col min="4" max="6" width="8.28515625" customWidth="1"/>
    <col min="7" max="7" width="8.42578125" customWidth="1"/>
    <col min="8" max="8" width="9.7109375" customWidth="1"/>
    <col min="9" max="9" width="9.5703125" customWidth="1"/>
    <col min="10" max="10" width="12.140625" customWidth="1"/>
    <col min="11" max="11" width="8.85546875" customWidth="1"/>
    <col min="12" max="12" width="8.42578125" customWidth="1"/>
    <col min="13" max="13" width="10.140625" customWidth="1"/>
    <col min="14" max="14" width="8.28515625" customWidth="1"/>
    <col min="15" max="15" width="5.5703125" customWidth="1"/>
    <col min="16" max="16" width="6.28515625" customWidth="1"/>
    <col min="17" max="17" width="4.5703125" customWidth="1"/>
    <col min="18" max="18" width="4.42578125" customWidth="1"/>
    <col min="19" max="19" width="4.5703125" customWidth="1"/>
    <col min="20" max="22" width="4.140625" customWidth="1"/>
    <col min="23" max="23" width="6.28515625" customWidth="1"/>
    <col min="24" max="24" width="13.7109375" customWidth="1"/>
  </cols>
  <sheetData>
    <row r="2" spans="1:24" ht="25.5" x14ac:dyDescent="0.35">
      <c r="A2" s="3" t="s">
        <v>251</v>
      </c>
    </row>
    <row r="4" spans="1:24" ht="18" x14ac:dyDescent="0.25">
      <c r="A4" s="61" t="s">
        <v>29</v>
      </c>
    </row>
    <row r="5" spans="1:24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</row>
    <row r="6" spans="1:24" ht="89.25" customHeight="1" thickBot="1" x14ac:dyDescent="0.3">
      <c r="A6" s="125" t="s">
        <v>1</v>
      </c>
      <c r="B6" s="121">
        <v>44160</v>
      </c>
      <c r="C6" s="121">
        <v>44237</v>
      </c>
      <c r="D6" s="121">
        <v>44245</v>
      </c>
      <c r="E6" s="121">
        <v>44335</v>
      </c>
      <c r="F6" s="121">
        <v>44426</v>
      </c>
      <c r="G6" s="121">
        <v>44461</v>
      </c>
      <c r="H6" s="121">
        <v>44482</v>
      </c>
      <c r="I6" s="121">
        <v>44510</v>
      </c>
      <c r="J6" s="179" t="s">
        <v>210</v>
      </c>
      <c r="K6" s="177" t="s">
        <v>211</v>
      </c>
      <c r="L6" s="177" t="s">
        <v>212</v>
      </c>
      <c r="M6" s="178" t="s">
        <v>213</v>
      </c>
      <c r="N6" s="123" t="s">
        <v>214</v>
      </c>
      <c r="O6" s="122" t="s">
        <v>215</v>
      </c>
      <c r="P6" s="122" t="s">
        <v>216</v>
      </c>
      <c r="Q6" s="122">
        <v>44958</v>
      </c>
      <c r="R6" s="122">
        <v>45035</v>
      </c>
      <c r="S6" s="122">
        <v>45049</v>
      </c>
      <c r="T6" s="122">
        <v>45140</v>
      </c>
      <c r="U6" s="122">
        <v>45204</v>
      </c>
      <c r="V6" s="122">
        <v>45238</v>
      </c>
      <c r="W6" s="183" t="s">
        <v>2</v>
      </c>
    </row>
    <row r="7" spans="1:24" ht="15.75" thickBot="1" x14ac:dyDescent="0.3">
      <c r="A7" s="251" t="s">
        <v>217</v>
      </c>
      <c r="B7" s="27">
        <v>0</v>
      </c>
      <c r="C7" s="27">
        <v>1</v>
      </c>
      <c r="D7" s="27">
        <v>1</v>
      </c>
      <c r="E7" s="27">
        <v>0</v>
      </c>
      <c r="F7" s="27">
        <v>1</v>
      </c>
      <c r="G7" s="27">
        <v>0</v>
      </c>
      <c r="H7" s="27">
        <v>1</v>
      </c>
      <c r="I7" s="27">
        <v>1</v>
      </c>
      <c r="J7" s="27">
        <v>1</v>
      </c>
      <c r="K7" s="27">
        <v>1</v>
      </c>
      <c r="L7" s="27">
        <v>0</v>
      </c>
      <c r="M7" s="27">
        <v>0</v>
      </c>
      <c r="N7" s="27">
        <v>1</v>
      </c>
      <c r="O7" s="27">
        <v>1</v>
      </c>
      <c r="P7" s="27">
        <v>1</v>
      </c>
      <c r="Q7" s="27">
        <v>1</v>
      </c>
      <c r="R7" s="27">
        <v>0</v>
      </c>
      <c r="S7" s="27">
        <v>1</v>
      </c>
      <c r="T7" s="27">
        <v>1</v>
      </c>
      <c r="U7" s="33">
        <v>1</v>
      </c>
      <c r="V7" s="33">
        <v>1</v>
      </c>
      <c r="W7" s="184">
        <f>SUM(B7:V7)/0.21</f>
        <v>71.428571428571431</v>
      </c>
      <c r="X7" s="6"/>
    </row>
    <row r="8" spans="1:24" ht="15.75" thickBot="1" x14ac:dyDescent="0.3">
      <c r="A8" s="14" t="s">
        <v>218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31">
        <v>1</v>
      </c>
      <c r="V8" s="31">
        <v>1</v>
      </c>
      <c r="W8" s="184">
        <f>SUM(B8:V8)/0.03</f>
        <v>66.666666666666671</v>
      </c>
      <c r="X8" s="6"/>
    </row>
    <row r="9" spans="1:24" x14ac:dyDescent="0.25">
      <c r="A9" s="14" t="s">
        <v>219</v>
      </c>
      <c r="B9" s="16">
        <v>1</v>
      </c>
      <c r="C9" s="16">
        <v>1</v>
      </c>
      <c r="D9" s="16">
        <v>1</v>
      </c>
      <c r="E9" s="16">
        <v>0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0</v>
      </c>
      <c r="Q9" s="16">
        <v>0</v>
      </c>
      <c r="R9" s="16">
        <v>0</v>
      </c>
      <c r="S9" s="16">
        <v>1</v>
      </c>
      <c r="T9" s="16">
        <v>0</v>
      </c>
      <c r="U9" s="31">
        <v>1</v>
      </c>
      <c r="V9" s="31">
        <v>0</v>
      </c>
      <c r="W9" s="184">
        <f>SUM(B9:V9)/0.21</f>
        <v>57.142857142857146</v>
      </c>
      <c r="X9" s="6"/>
    </row>
    <row r="10" spans="1:24" s="6" customFormat="1" ht="15.75" thickBot="1" x14ac:dyDescent="0.3">
      <c r="A10" s="14" t="s">
        <v>220</v>
      </c>
      <c r="B10" s="260"/>
      <c r="C10" s="260"/>
      <c r="D10" s="260"/>
      <c r="E10" s="260"/>
      <c r="F10" s="260"/>
      <c r="G10" s="260">
        <v>0</v>
      </c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31">
        <v>1</v>
      </c>
      <c r="V10" s="31">
        <v>1</v>
      </c>
      <c r="W10" s="185">
        <f>SUM(B10:V10)/0.03</f>
        <v>66.666666666666671</v>
      </c>
    </row>
    <row r="11" spans="1:24" ht="16.5" thickBot="1" x14ac:dyDescent="0.3">
      <c r="A11" s="79" t="s">
        <v>221</v>
      </c>
      <c r="B11" s="16">
        <v>1</v>
      </c>
      <c r="C11" s="16">
        <v>1</v>
      </c>
      <c r="D11" s="16">
        <v>1</v>
      </c>
      <c r="E11" s="16">
        <v>0</v>
      </c>
      <c r="F11" s="16">
        <v>1</v>
      </c>
      <c r="G11" s="16">
        <v>0</v>
      </c>
      <c r="H11" s="16">
        <v>0</v>
      </c>
      <c r="I11" s="16">
        <v>0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0</v>
      </c>
      <c r="S11" s="16">
        <v>1</v>
      </c>
      <c r="T11" s="16">
        <v>1</v>
      </c>
      <c r="U11" s="31">
        <v>0</v>
      </c>
      <c r="V11" s="31">
        <v>1</v>
      </c>
      <c r="W11" s="184">
        <f>SUM(B11:V11)/0.22</f>
        <v>68.181818181818187</v>
      </c>
      <c r="X11" s="6"/>
    </row>
    <row r="12" spans="1:24" ht="16.5" thickBot="1" x14ac:dyDescent="0.3">
      <c r="A12" s="79" t="s">
        <v>222</v>
      </c>
      <c r="B12" s="16">
        <v>1</v>
      </c>
      <c r="C12" s="16">
        <v>1</v>
      </c>
      <c r="D12" s="16">
        <v>0</v>
      </c>
      <c r="E12" s="16">
        <v>1</v>
      </c>
      <c r="F12" s="16">
        <v>1</v>
      </c>
      <c r="G12" s="16">
        <v>0</v>
      </c>
      <c r="H12" s="16">
        <v>1</v>
      </c>
      <c r="I12" s="16">
        <v>0</v>
      </c>
      <c r="J12" s="16">
        <v>1</v>
      </c>
      <c r="K12" s="16">
        <v>1</v>
      </c>
      <c r="L12" s="16">
        <v>0</v>
      </c>
      <c r="M12" s="16">
        <v>0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1</v>
      </c>
      <c r="T12" s="16">
        <v>1</v>
      </c>
      <c r="U12" s="31">
        <v>1</v>
      </c>
      <c r="V12" s="31">
        <v>1</v>
      </c>
      <c r="W12" s="184">
        <f>SUM(B12:V12)/0.22</f>
        <v>72.727272727272734</v>
      </c>
      <c r="X12" s="6"/>
    </row>
    <row r="13" spans="1:24" ht="16.5" thickBot="1" x14ac:dyDescent="0.3">
      <c r="A13" s="79" t="s">
        <v>223</v>
      </c>
      <c r="B13" s="16">
        <v>1</v>
      </c>
      <c r="C13" s="16">
        <v>1</v>
      </c>
      <c r="D13" s="16">
        <v>0</v>
      </c>
      <c r="E13" s="16">
        <v>1</v>
      </c>
      <c r="F13" s="16">
        <v>0</v>
      </c>
      <c r="G13" s="16">
        <v>1</v>
      </c>
      <c r="H13" s="16">
        <v>1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1</v>
      </c>
      <c r="Q13" s="16">
        <v>1</v>
      </c>
      <c r="R13" s="16">
        <v>0</v>
      </c>
      <c r="S13" s="16">
        <v>1</v>
      </c>
      <c r="T13" s="16">
        <v>1</v>
      </c>
      <c r="U13" s="31">
        <v>1</v>
      </c>
      <c r="V13" s="31">
        <v>0</v>
      </c>
      <c r="W13" s="184">
        <f>SUM(B13:V13)/0.22</f>
        <v>54.545454545454547</v>
      </c>
      <c r="X13" s="6"/>
    </row>
    <row r="14" spans="1:24" ht="16.5" thickBot="1" x14ac:dyDescent="0.3">
      <c r="A14" s="79" t="s">
        <v>224</v>
      </c>
      <c r="B14" s="16">
        <v>1</v>
      </c>
      <c r="C14" s="16">
        <v>0</v>
      </c>
      <c r="D14" s="16">
        <v>0</v>
      </c>
      <c r="E14" s="16">
        <v>0</v>
      </c>
      <c r="F14" s="16">
        <v>1</v>
      </c>
      <c r="G14" s="16">
        <v>1</v>
      </c>
      <c r="H14" s="16">
        <v>0</v>
      </c>
      <c r="I14" s="16">
        <v>0</v>
      </c>
      <c r="J14" s="16">
        <v>1</v>
      </c>
      <c r="K14" s="16">
        <v>0</v>
      </c>
      <c r="L14" s="16">
        <v>1</v>
      </c>
      <c r="M14" s="16">
        <v>1</v>
      </c>
      <c r="N14" s="16">
        <v>1</v>
      </c>
      <c r="O14" s="16">
        <v>0</v>
      </c>
      <c r="P14" s="16">
        <v>1</v>
      </c>
      <c r="Q14" s="16">
        <v>1</v>
      </c>
      <c r="R14" s="16">
        <v>1</v>
      </c>
      <c r="S14" s="16">
        <v>1</v>
      </c>
      <c r="T14" s="16">
        <v>1</v>
      </c>
      <c r="U14" s="31">
        <v>1</v>
      </c>
      <c r="V14" s="31">
        <v>0</v>
      </c>
      <c r="W14" s="184">
        <f>SUM(B14:V14)/0.22</f>
        <v>59.090909090909093</v>
      </c>
      <c r="X14" s="6"/>
    </row>
    <row r="15" spans="1:24" ht="15.75" thickBot="1" x14ac:dyDescent="0.3">
      <c r="A15" s="14" t="s">
        <v>30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16">
        <v>1</v>
      </c>
      <c r="H15" s="16">
        <v>0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31">
        <v>1</v>
      </c>
      <c r="V15" s="31">
        <v>1</v>
      </c>
      <c r="W15" s="184">
        <f>SUM(B15:V15)/0.21</f>
        <v>95.238095238095241</v>
      </c>
      <c r="X15" s="6"/>
    </row>
    <row r="16" spans="1:24" ht="15.75" thickBot="1" x14ac:dyDescent="0.3">
      <c r="A16" s="14" t="s">
        <v>31</v>
      </c>
      <c r="B16" s="16">
        <v>0</v>
      </c>
      <c r="C16" s="16">
        <v>1</v>
      </c>
      <c r="D16" s="16">
        <v>1</v>
      </c>
      <c r="E16" s="16">
        <v>1</v>
      </c>
      <c r="F16" s="16">
        <v>1</v>
      </c>
      <c r="G16" s="16">
        <v>0</v>
      </c>
      <c r="H16" s="16">
        <v>1</v>
      </c>
      <c r="I16" s="16">
        <v>1</v>
      </c>
      <c r="J16" s="16">
        <v>1</v>
      </c>
      <c r="K16" s="16">
        <v>0</v>
      </c>
      <c r="L16" s="16">
        <v>1</v>
      </c>
      <c r="M16" s="16">
        <v>0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1</v>
      </c>
      <c r="U16" s="31">
        <v>1</v>
      </c>
      <c r="V16" s="31">
        <v>1</v>
      </c>
      <c r="W16" s="184">
        <f>SUM(B16:V16)/0.21</f>
        <v>80.952380952380949</v>
      </c>
      <c r="X16" s="6"/>
    </row>
    <row r="17" spans="1:24" ht="15.75" thickBot="1" x14ac:dyDescent="0.3">
      <c r="A17" s="14" t="s">
        <v>225</v>
      </c>
      <c r="B17" s="16">
        <v>0</v>
      </c>
      <c r="C17" s="16">
        <v>1</v>
      </c>
      <c r="D17" s="16">
        <v>0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31">
        <v>1</v>
      </c>
      <c r="V17" s="31">
        <v>1</v>
      </c>
      <c r="W17" s="184">
        <f>SUM(B17:V17)/0.21</f>
        <v>90.476190476190482</v>
      </c>
      <c r="X17" s="6"/>
    </row>
    <row r="18" spans="1:24" x14ac:dyDescent="0.25">
      <c r="A18" s="14" t="s">
        <v>226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0</v>
      </c>
      <c r="H18" s="16">
        <v>1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6">
        <v>1</v>
      </c>
      <c r="T18" s="16">
        <v>1</v>
      </c>
      <c r="U18" s="31">
        <v>0</v>
      </c>
      <c r="V18" s="31">
        <v>1</v>
      </c>
      <c r="W18" s="184">
        <f>SUM(B18:V18)/0.21</f>
        <v>47.61904761904762</v>
      </c>
      <c r="X18" s="6"/>
    </row>
    <row r="19" spans="1:24" ht="15.75" thickBot="1" x14ac:dyDescent="0.3">
      <c r="A19" s="14" t="s">
        <v>227</v>
      </c>
      <c r="B19" s="16">
        <v>1</v>
      </c>
      <c r="C19" s="16">
        <v>1</v>
      </c>
      <c r="D19" s="16">
        <v>0</v>
      </c>
      <c r="E19" s="16">
        <v>1</v>
      </c>
      <c r="F19" s="16">
        <v>0</v>
      </c>
      <c r="G19" s="16">
        <v>0</v>
      </c>
      <c r="H19" s="16">
        <v>1</v>
      </c>
      <c r="I19" s="16">
        <v>0</v>
      </c>
      <c r="J19" s="16">
        <v>1</v>
      </c>
      <c r="K19" s="16">
        <v>1</v>
      </c>
      <c r="L19" s="16">
        <v>0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31">
        <v>1</v>
      </c>
      <c r="V19" s="31">
        <v>1</v>
      </c>
      <c r="W19" s="186">
        <f>SUM(B19:V19)/0.22</f>
        <v>72.727272727272734</v>
      </c>
      <c r="X19" s="6"/>
    </row>
    <row r="20" spans="1:24" ht="15.75" thickBot="1" x14ac:dyDescent="0.3">
      <c r="A20" s="14" t="s">
        <v>228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0</v>
      </c>
      <c r="J20" s="16">
        <v>0</v>
      </c>
      <c r="K20" s="16">
        <v>1</v>
      </c>
      <c r="L20" s="16">
        <v>1</v>
      </c>
      <c r="M20" s="16">
        <v>0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6">
        <v>1</v>
      </c>
      <c r="T20" s="16">
        <v>1</v>
      </c>
      <c r="U20" s="31">
        <v>1</v>
      </c>
      <c r="V20" s="31">
        <v>1</v>
      </c>
      <c r="W20" s="184">
        <f>SUM(B20:V20)/0.21</f>
        <v>85.714285714285722</v>
      </c>
      <c r="X20" s="6"/>
    </row>
    <row r="21" spans="1:24" ht="15.75" thickBot="1" x14ac:dyDescent="0.3">
      <c r="A21" s="19" t="s">
        <v>229</v>
      </c>
      <c r="B21" s="13">
        <v>1</v>
      </c>
      <c r="C21" s="13">
        <v>0</v>
      </c>
      <c r="D21" s="13">
        <v>1</v>
      </c>
      <c r="E21" s="13">
        <v>1</v>
      </c>
      <c r="F21" s="13">
        <v>1</v>
      </c>
      <c r="G21" s="13">
        <v>1</v>
      </c>
      <c r="H21" s="13">
        <v>1</v>
      </c>
      <c r="I21" s="13">
        <v>1</v>
      </c>
      <c r="J21" s="13">
        <v>1</v>
      </c>
      <c r="K21" s="13">
        <v>0</v>
      </c>
      <c r="L21" s="13">
        <v>0</v>
      </c>
      <c r="M21" s="13">
        <v>1</v>
      </c>
      <c r="N21" s="13">
        <v>1</v>
      </c>
      <c r="O21" s="13">
        <v>1</v>
      </c>
      <c r="P21" s="13">
        <v>0</v>
      </c>
      <c r="Q21" s="13">
        <v>1</v>
      </c>
      <c r="R21" s="13">
        <v>0</v>
      </c>
      <c r="S21" s="13">
        <v>1</v>
      </c>
      <c r="T21" s="13">
        <v>1</v>
      </c>
      <c r="U21" s="30">
        <v>1</v>
      </c>
      <c r="V21" s="30">
        <v>1</v>
      </c>
      <c r="W21" s="187">
        <f>SUM(B21:V21)/0.21</f>
        <v>76.19047619047619</v>
      </c>
    </row>
    <row r="22" spans="1:24" ht="15.75" thickBot="1" x14ac:dyDescent="0.3">
      <c r="A22" s="146" t="s">
        <v>48</v>
      </c>
      <c r="B22" s="147">
        <v>12</v>
      </c>
      <c r="C22" s="147">
        <v>13</v>
      </c>
      <c r="D22" s="147">
        <v>10</v>
      </c>
      <c r="E22" s="147">
        <v>11</v>
      </c>
      <c r="F22" s="147">
        <v>12</v>
      </c>
      <c r="G22" s="147">
        <v>8</v>
      </c>
      <c r="H22" s="147">
        <v>11</v>
      </c>
      <c r="I22" s="147">
        <v>8</v>
      </c>
      <c r="J22" s="147">
        <v>12</v>
      </c>
      <c r="K22" s="147">
        <v>10</v>
      </c>
      <c r="L22" s="147">
        <v>9</v>
      </c>
      <c r="M22" s="147">
        <v>9</v>
      </c>
      <c r="N22" s="147">
        <v>13</v>
      </c>
      <c r="O22" s="147">
        <v>13</v>
      </c>
      <c r="P22" s="147">
        <v>13</v>
      </c>
      <c r="Q22" s="147">
        <v>13</v>
      </c>
      <c r="R22" s="147">
        <f t="shared" ref="R22:T22" si="0">SUM(R7:R21)</f>
        <v>7</v>
      </c>
      <c r="S22" s="147">
        <v>14</v>
      </c>
      <c r="T22" s="147">
        <f t="shared" si="0"/>
        <v>12</v>
      </c>
      <c r="U22" s="147">
        <f>SUM(U7:U21)</f>
        <v>13</v>
      </c>
      <c r="V22" s="147">
        <f>SUM(V7:V21)</f>
        <v>12</v>
      </c>
    </row>
    <row r="24" spans="1:24" x14ac:dyDescent="0.25">
      <c r="A24" s="64"/>
    </row>
    <row r="28" spans="1:24" x14ac:dyDescent="0.25">
      <c r="A28" s="309" t="s">
        <v>230</v>
      </c>
      <c r="B28" s="27">
        <v>1</v>
      </c>
      <c r="C28" s="27">
        <v>1</v>
      </c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7">
        <v>0</v>
      </c>
      <c r="S28" s="27">
        <v>1</v>
      </c>
      <c r="T28" s="27"/>
      <c r="U28" s="33"/>
      <c r="V28" s="33"/>
      <c r="W28" s="184">
        <f>SUM(B28:V28)/0.18</f>
        <v>94.444444444444443</v>
      </c>
    </row>
    <row r="30" spans="1:24" ht="15.75" thickBot="1" x14ac:dyDescent="0.3">
      <c r="A30" s="279" t="s">
        <v>231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0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6">
        <v>0</v>
      </c>
      <c r="T30" s="16"/>
      <c r="U30" s="31"/>
      <c r="V30" s="31"/>
      <c r="W30" s="185">
        <f>SUM(B30:V30)/0.17</f>
        <v>94.117647058823522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U29"/>
  <sheetViews>
    <sheetView workbookViewId="0">
      <selection activeCell="A2" sqref="A2"/>
    </sheetView>
  </sheetViews>
  <sheetFormatPr defaultRowHeight="15" x14ac:dyDescent="0.25"/>
  <cols>
    <col min="1" max="1" width="61.28515625" customWidth="1"/>
    <col min="2" max="2" width="9" customWidth="1"/>
    <col min="3" max="3" width="7.28515625" customWidth="1"/>
    <col min="4" max="4" width="8.85546875" customWidth="1"/>
    <col min="5" max="5" width="8.140625" customWidth="1"/>
    <col min="6" max="6" width="9.5703125" customWidth="1"/>
    <col min="7" max="7" width="9.7109375" customWidth="1"/>
    <col min="8" max="8" width="9.42578125" customWidth="1"/>
    <col min="9" max="9" width="9" customWidth="1"/>
    <col min="10" max="10" width="9.140625" customWidth="1"/>
    <col min="11" max="11" width="5" customWidth="1"/>
    <col min="12" max="12" width="5.140625" customWidth="1"/>
    <col min="13" max="13" width="4.140625" customWidth="1"/>
    <col min="14" max="14" width="4.42578125" customWidth="1"/>
    <col min="15" max="15" width="5.5703125" customWidth="1"/>
    <col min="16" max="17" width="4.85546875" customWidth="1"/>
    <col min="18" max="18" width="4.5703125" customWidth="1"/>
    <col min="19" max="19" width="4.85546875" customWidth="1"/>
    <col min="20" max="20" width="5.28515625" customWidth="1"/>
  </cols>
  <sheetData>
    <row r="2" spans="1:21" ht="25.5" x14ac:dyDescent="0.35">
      <c r="A2" s="3" t="s">
        <v>251</v>
      </c>
    </row>
    <row r="4" spans="1:21" ht="18" x14ac:dyDescent="0.25">
      <c r="A4" s="4" t="s">
        <v>32</v>
      </c>
    </row>
    <row r="5" spans="1:21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/>
      <c r="U5" s="7"/>
    </row>
    <row r="6" spans="1:21" ht="75.75" customHeight="1" thickBot="1" x14ac:dyDescent="0.3">
      <c r="A6" s="238" t="s">
        <v>1</v>
      </c>
      <c r="B6" s="242">
        <v>44172</v>
      </c>
      <c r="C6" s="121">
        <v>44235</v>
      </c>
      <c r="D6" s="121">
        <v>44333</v>
      </c>
      <c r="E6" s="121">
        <v>44424</v>
      </c>
      <c r="F6" s="121">
        <v>44480</v>
      </c>
      <c r="G6" s="121">
        <v>44516</v>
      </c>
      <c r="H6" s="121">
        <v>44606</v>
      </c>
      <c r="I6" s="122">
        <v>44662</v>
      </c>
      <c r="J6" s="123">
        <v>44697</v>
      </c>
      <c r="K6" s="122">
        <v>44788</v>
      </c>
      <c r="L6" s="122" t="s">
        <v>232</v>
      </c>
      <c r="M6" s="122" t="s">
        <v>233</v>
      </c>
      <c r="N6" s="122">
        <v>44963</v>
      </c>
      <c r="O6" s="122">
        <v>45019</v>
      </c>
      <c r="P6" s="122">
        <v>45055</v>
      </c>
      <c r="Q6" s="122">
        <v>45145</v>
      </c>
      <c r="R6" s="124">
        <v>45166</v>
      </c>
      <c r="S6" s="124">
        <v>45236</v>
      </c>
      <c r="T6" s="120" t="s">
        <v>2</v>
      </c>
    </row>
    <row r="7" spans="1:21" ht="18.600000000000001" customHeight="1" thickBot="1" x14ac:dyDescent="0.3">
      <c r="A7" s="239" t="s">
        <v>234</v>
      </c>
      <c r="B7" s="75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113">
        <f>SUM(B7:S7)/0.19</f>
        <v>94.73684210526315</v>
      </c>
    </row>
    <row r="8" spans="1:21" ht="15.75" thickBot="1" x14ac:dyDescent="0.3">
      <c r="A8" s="240" t="s">
        <v>235</v>
      </c>
      <c r="B8" s="75">
        <v>1</v>
      </c>
      <c r="C8" s="8">
        <v>0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113">
        <f>SUM(B8:S8)/0.19</f>
        <v>89.473684210526315</v>
      </c>
      <c r="U8" s="6"/>
    </row>
    <row r="9" spans="1:21" ht="15.75" thickBot="1" x14ac:dyDescent="0.3">
      <c r="A9" s="240" t="s">
        <v>236</v>
      </c>
      <c r="B9" s="75">
        <v>0</v>
      </c>
      <c r="C9" s="8">
        <v>1</v>
      </c>
      <c r="D9" s="8">
        <v>1</v>
      </c>
      <c r="E9" s="8">
        <v>0</v>
      </c>
      <c r="F9" s="8">
        <v>1</v>
      </c>
      <c r="G9" s="8">
        <v>1</v>
      </c>
      <c r="H9" s="8">
        <v>1</v>
      </c>
      <c r="I9" s="8">
        <v>0</v>
      </c>
      <c r="J9" s="8">
        <v>1</v>
      </c>
      <c r="K9" s="8">
        <v>0</v>
      </c>
      <c r="L9" s="8">
        <v>1</v>
      </c>
      <c r="M9" s="8">
        <v>0</v>
      </c>
      <c r="N9" s="8">
        <v>1</v>
      </c>
      <c r="O9" s="8">
        <v>1</v>
      </c>
      <c r="P9" s="8">
        <v>0</v>
      </c>
      <c r="Q9" s="8">
        <v>0</v>
      </c>
      <c r="R9" s="8">
        <v>0</v>
      </c>
      <c r="S9" s="8">
        <v>1</v>
      </c>
      <c r="T9" s="113">
        <f>SUM(B9:S9)/0.19</f>
        <v>52.631578947368418</v>
      </c>
      <c r="U9" s="6"/>
    </row>
    <row r="10" spans="1:21" ht="15.75" thickBot="1" x14ac:dyDescent="0.3">
      <c r="A10" s="240" t="s">
        <v>237</v>
      </c>
      <c r="B10" s="75">
        <v>1</v>
      </c>
      <c r="C10" s="8">
        <v>1</v>
      </c>
      <c r="D10" s="8">
        <v>0</v>
      </c>
      <c r="E10" s="8">
        <v>1</v>
      </c>
      <c r="F10" s="8">
        <v>1</v>
      </c>
      <c r="G10" s="8">
        <v>1</v>
      </c>
      <c r="H10" s="8">
        <v>1</v>
      </c>
      <c r="I10" s="8">
        <v>0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113">
        <f>SUM(B10:S10)/0.19</f>
        <v>84.21052631578948</v>
      </c>
      <c r="U10" s="6"/>
    </row>
    <row r="11" spans="1:21" ht="15.75" thickBot="1" x14ac:dyDescent="0.3">
      <c r="A11" s="240" t="s">
        <v>238</v>
      </c>
      <c r="B11" s="75">
        <v>1</v>
      </c>
      <c r="C11" s="8">
        <v>0</v>
      </c>
      <c r="D11" s="8">
        <v>1</v>
      </c>
      <c r="E11" s="8">
        <v>1</v>
      </c>
      <c r="F11" s="8">
        <v>0</v>
      </c>
      <c r="G11" s="8">
        <v>0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0</v>
      </c>
      <c r="P11" s="8">
        <v>1</v>
      </c>
      <c r="Q11" s="8">
        <v>1</v>
      </c>
      <c r="R11" s="8">
        <v>0</v>
      </c>
      <c r="S11" s="8">
        <v>1</v>
      </c>
      <c r="T11" s="113">
        <f>SUM(B11:S11)/0.19</f>
        <v>68.421052631578945</v>
      </c>
      <c r="U11" s="6"/>
    </row>
    <row r="12" spans="1:21" ht="15.75" thickBot="1" x14ac:dyDescent="0.3">
      <c r="A12" s="315" t="s">
        <v>239</v>
      </c>
      <c r="B12" s="243"/>
      <c r="C12" s="204"/>
      <c r="D12" s="204"/>
      <c r="E12" s="204"/>
      <c r="F12" s="204"/>
      <c r="G12" s="204"/>
      <c r="H12" s="204"/>
      <c r="I12" s="204"/>
      <c r="J12" s="181">
        <v>0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0</v>
      </c>
      <c r="Q12" s="8">
        <v>1</v>
      </c>
      <c r="R12" s="8">
        <v>1</v>
      </c>
      <c r="S12" s="8">
        <v>1</v>
      </c>
      <c r="T12" s="113">
        <f>SUM(J12:S12)/0.11</f>
        <v>72.727272727272734</v>
      </c>
      <c r="U12" s="6"/>
    </row>
    <row r="13" spans="1:21" ht="15.75" thickBot="1" x14ac:dyDescent="0.3">
      <c r="A13" s="316" t="s">
        <v>240</v>
      </c>
      <c r="B13" s="75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0</v>
      </c>
      <c r="O13" s="8">
        <v>1</v>
      </c>
      <c r="P13" s="8">
        <v>0</v>
      </c>
      <c r="Q13" s="8">
        <v>1</v>
      </c>
      <c r="R13" s="8">
        <v>1</v>
      </c>
      <c r="S13" s="8">
        <v>1</v>
      </c>
      <c r="T13" s="113">
        <f t="shared" ref="T13:T18" si="0">SUM(B13:S13)/0.19</f>
        <v>84.21052631578948</v>
      </c>
      <c r="U13" s="6"/>
    </row>
    <row r="14" spans="1:21" ht="15.75" thickBot="1" x14ac:dyDescent="0.3">
      <c r="A14" s="316" t="s">
        <v>241</v>
      </c>
      <c r="B14" s="75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0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113">
        <f t="shared" si="0"/>
        <v>89.473684210526315</v>
      </c>
      <c r="U14" s="6"/>
    </row>
    <row r="15" spans="1:21" ht="15.75" thickBot="1" x14ac:dyDescent="0.3">
      <c r="A15" s="316" t="s">
        <v>242</v>
      </c>
      <c r="B15" s="75">
        <v>1</v>
      </c>
      <c r="C15" s="8">
        <v>1</v>
      </c>
      <c r="D15" s="8">
        <v>1</v>
      </c>
      <c r="E15" s="8">
        <v>0</v>
      </c>
      <c r="F15" s="8">
        <v>1</v>
      </c>
      <c r="G15" s="8">
        <v>0</v>
      </c>
      <c r="H15" s="8">
        <v>1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1</v>
      </c>
      <c r="O15" s="8">
        <v>1</v>
      </c>
      <c r="P15" s="8">
        <v>0</v>
      </c>
      <c r="Q15" s="8">
        <v>0</v>
      </c>
      <c r="R15" s="8">
        <v>1</v>
      </c>
      <c r="S15" s="8">
        <v>1</v>
      </c>
      <c r="T15" s="113">
        <f t="shared" si="0"/>
        <v>52.631578947368418</v>
      </c>
      <c r="U15" s="6"/>
    </row>
    <row r="16" spans="1:21" ht="15.75" thickBot="1" x14ac:dyDescent="0.3">
      <c r="A16" s="316" t="s">
        <v>33</v>
      </c>
      <c r="B16" s="75">
        <v>1</v>
      </c>
      <c r="C16" s="8">
        <v>0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8">
        <v>1</v>
      </c>
      <c r="S16" s="8">
        <v>1</v>
      </c>
      <c r="T16" s="113">
        <f t="shared" si="0"/>
        <v>89.473684210526315</v>
      </c>
      <c r="U16" s="6"/>
    </row>
    <row r="17" spans="1:21" ht="15.75" thickBot="1" x14ac:dyDescent="0.3">
      <c r="A17" s="316" t="s">
        <v>243</v>
      </c>
      <c r="B17" s="75">
        <v>0</v>
      </c>
      <c r="C17" s="8">
        <v>0</v>
      </c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1</v>
      </c>
      <c r="R17" s="8">
        <v>0</v>
      </c>
      <c r="S17" s="8">
        <v>1</v>
      </c>
      <c r="T17" s="113">
        <f t="shared" si="0"/>
        <v>21.05263157894737</v>
      </c>
      <c r="U17" s="6"/>
    </row>
    <row r="18" spans="1:21" ht="15.75" thickBot="1" x14ac:dyDescent="0.3">
      <c r="A18" s="316" t="s">
        <v>244</v>
      </c>
      <c r="B18" s="75">
        <v>1</v>
      </c>
      <c r="C18" s="8">
        <v>1</v>
      </c>
      <c r="D18" s="8">
        <v>1</v>
      </c>
      <c r="E18" s="8">
        <v>0</v>
      </c>
      <c r="F18" s="8">
        <v>1</v>
      </c>
      <c r="G18" s="8">
        <v>1</v>
      </c>
      <c r="H18" s="8">
        <v>0</v>
      </c>
      <c r="I18" s="8">
        <v>1</v>
      </c>
      <c r="J18" s="8">
        <v>0</v>
      </c>
      <c r="K18" s="8">
        <v>1</v>
      </c>
      <c r="L18" s="8">
        <v>1</v>
      </c>
      <c r="M18" s="8">
        <v>0</v>
      </c>
      <c r="N18" s="8">
        <v>1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113">
        <f t="shared" si="0"/>
        <v>47.368421052631575</v>
      </c>
    </row>
    <row r="19" spans="1:21" ht="15.75" thickBot="1" x14ac:dyDescent="0.3">
      <c r="A19" s="315" t="s">
        <v>245</v>
      </c>
      <c r="B19" s="243"/>
      <c r="C19" s="204"/>
      <c r="D19" s="204"/>
      <c r="E19" s="204"/>
      <c r="F19" s="204"/>
      <c r="G19" s="204"/>
      <c r="H19" s="204"/>
      <c r="I19" s="204"/>
      <c r="J19" s="204"/>
      <c r="K19" s="8">
        <v>1</v>
      </c>
      <c r="L19" s="8">
        <v>1</v>
      </c>
      <c r="M19" s="8">
        <v>0</v>
      </c>
      <c r="N19" s="8">
        <v>1</v>
      </c>
      <c r="O19" s="8">
        <v>1</v>
      </c>
      <c r="P19" s="8">
        <v>0</v>
      </c>
      <c r="Q19" s="8">
        <v>0</v>
      </c>
      <c r="R19" s="8">
        <v>1</v>
      </c>
      <c r="S19" s="8">
        <v>1</v>
      </c>
      <c r="T19" s="113">
        <f>SUM(B19:S19)/0.1</f>
        <v>60</v>
      </c>
      <c r="U19" s="6"/>
    </row>
    <row r="20" spans="1:21" ht="15.75" thickBot="1" x14ac:dyDescent="0.3">
      <c r="A20" s="316" t="s">
        <v>246</v>
      </c>
      <c r="B20" s="75">
        <v>1</v>
      </c>
      <c r="C20" s="8">
        <v>0</v>
      </c>
      <c r="D20" s="8">
        <v>1</v>
      </c>
      <c r="E20" s="8">
        <v>0</v>
      </c>
      <c r="F20" s="8">
        <v>1</v>
      </c>
      <c r="G20" s="8">
        <v>1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1</v>
      </c>
      <c r="N20" s="8">
        <v>1</v>
      </c>
      <c r="O20" s="8">
        <v>1</v>
      </c>
      <c r="P20" s="8">
        <v>0</v>
      </c>
      <c r="Q20" s="8">
        <v>0</v>
      </c>
      <c r="R20" s="8">
        <v>0</v>
      </c>
      <c r="S20" s="8">
        <v>1</v>
      </c>
      <c r="T20" s="113">
        <f>SUM(B20:S20)/0.19</f>
        <v>42.10526315789474</v>
      </c>
      <c r="U20" s="6"/>
    </row>
    <row r="21" spans="1:21" x14ac:dyDescent="0.25">
      <c r="A21" s="315" t="s">
        <v>247</v>
      </c>
      <c r="B21" s="24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113">
        <f>SUM(B21:S21)/0.06</f>
        <v>83.333333333333343</v>
      </c>
      <c r="U21" s="6"/>
    </row>
    <row r="22" spans="1:21" ht="15.75" thickBot="1" x14ac:dyDescent="0.3">
      <c r="A22" s="241" t="s">
        <v>48</v>
      </c>
      <c r="B22" s="160">
        <v>12</v>
      </c>
      <c r="C22" s="147">
        <v>8</v>
      </c>
      <c r="D22" s="147">
        <v>14</v>
      </c>
      <c r="E22" s="147">
        <v>8</v>
      </c>
      <c r="F22" s="147">
        <v>11</v>
      </c>
      <c r="G22" s="147">
        <v>10</v>
      </c>
      <c r="H22" s="147">
        <f t="shared" ref="H22:P22" si="1">SUM(H7:H21)</f>
        <v>9</v>
      </c>
      <c r="I22" s="150">
        <v>9</v>
      </c>
      <c r="J22" s="154">
        <f t="shared" si="1"/>
        <v>8</v>
      </c>
      <c r="K22" s="147">
        <f t="shared" si="1"/>
        <v>11</v>
      </c>
      <c r="L22" s="147">
        <f t="shared" si="1"/>
        <v>10</v>
      </c>
      <c r="M22" s="147">
        <f t="shared" si="1"/>
        <v>9</v>
      </c>
      <c r="N22" s="150">
        <f t="shared" si="1"/>
        <v>12</v>
      </c>
      <c r="O22" s="150">
        <f t="shared" si="1"/>
        <v>12</v>
      </c>
      <c r="P22" s="235">
        <f t="shared" si="1"/>
        <v>7</v>
      </c>
      <c r="Q22" s="150">
        <f>SUM(Q7:Q21)</f>
        <v>10</v>
      </c>
      <c r="R22" s="150">
        <f>SUM(R7:R21)</f>
        <v>10</v>
      </c>
      <c r="S22" s="150">
        <f>SUM(S7:S21)</f>
        <v>14</v>
      </c>
      <c r="T22" s="6"/>
      <c r="U22" s="6"/>
    </row>
    <row r="23" spans="1:21" x14ac:dyDescent="0.25">
      <c r="A23" s="23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23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7" spans="1:21" ht="15.75" thickBot="1" x14ac:dyDescent="0.3">
      <c r="A27" s="312" t="s">
        <v>248</v>
      </c>
      <c r="B27" s="75">
        <v>0</v>
      </c>
      <c r="C27" s="8">
        <v>1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1</v>
      </c>
      <c r="P27" s="8">
        <v>1</v>
      </c>
      <c r="Q27" s="8"/>
      <c r="R27" s="8"/>
      <c r="S27" s="8"/>
      <c r="T27" s="113">
        <f>SUM(B27:S27)/0.12</f>
        <v>33.333333333333336</v>
      </c>
    </row>
    <row r="28" spans="1:21" ht="15.75" thickBot="1" x14ac:dyDescent="0.3">
      <c r="A28" s="313" t="s">
        <v>249</v>
      </c>
      <c r="B28" s="8">
        <v>1</v>
      </c>
      <c r="C28" s="8">
        <v>0</v>
      </c>
      <c r="D28" s="8">
        <v>1</v>
      </c>
      <c r="E28" s="8">
        <v>0</v>
      </c>
      <c r="F28" s="8">
        <v>1</v>
      </c>
      <c r="G28" s="8">
        <v>1</v>
      </c>
      <c r="H28" s="8">
        <v>0</v>
      </c>
      <c r="I28" s="8">
        <v>1</v>
      </c>
      <c r="J28" s="8">
        <v>1</v>
      </c>
      <c r="K28" s="8"/>
      <c r="L28" s="8"/>
      <c r="M28" s="8"/>
      <c r="N28" s="8"/>
      <c r="O28" s="8"/>
      <c r="P28" s="8"/>
      <c r="Q28" s="8"/>
      <c r="R28" s="8"/>
      <c r="S28" s="8"/>
      <c r="T28" s="113">
        <f>SUM(B28:S28)/0.08</f>
        <v>75</v>
      </c>
    </row>
    <row r="29" spans="1:21" x14ac:dyDescent="0.25">
      <c r="A29" s="314" t="s">
        <v>250</v>
      </c>
      <c r="B29" s="8">
        <v>1</v>
      </c>
      <c r="C29" s="8">
        <v>0</v>
      </c>
      <c r="D29" s="8">
        <v>1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/>
      <c r="L29" s="8"/>
      <c r="M29" s="8"/>
      <c r="N29" s="8"/>
      <c r="O29" s="8"/>
      <c r="P29" s="8"/>
      <c r="Q29" s="8"/>
      <c r="R29" s="8"/>
      <c r="S29" s="8"/>
      <c r="T29" s="113">
        <f>SUM(B29:S29)/0.08</f>
        <v>37.5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4C64-B3C9-45F8-80B7-9D43BD0BE8B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workbookViewId="0"/>
  </sheetViews>
  <sheetFormatPr defaultRowHeight="15" x14ac:dyDescent="0.25"/>
  <cols>
    <col min="1" max="1" width="75.28515625" customWidth="1"/>
    <col min="2" max="2" width="9" customWidth="1"/>
    <col min="3" max="3" width="8.7109375" customWidth="1"/>
    <col min="4" max="4" width="8.5703125" customWidth="1"/>
    <col min="5" max="5" width="9.42578125" customWidth="1"/>
    <col min="6" max="6" width="8.5703125" customWidth="1"/>
    <col min="7" max="7" width="8.28515625" customWidth="1"/>
    <col min="8" max="8" width="8.7109375" customWidth="1"/>
    <col min="9" max="9" width="9.5703125" customWidth="1"/>
    <col min="10" max="12" width="4.7109375" customWidth="1"/>
    <col min="13" max="13" width="7.42578125" customWidth="1"/>
  </cols>
  <sheetData>
    <row r="1" spans="1:18" ht="25.5" x14ac:dyDescent="0.35">
      <c r="A1" s="3" t="s">
        <v>251</v>
      </c>
    </row>
    <row r="2" spans="1:18" ht="25.5" x14ac:dyDescent="0.35">
      <c r="A2" s="3"/>
    </row>
    <row r="3" spans="1:18" ht="18" x14ac:dyDescent="0.25">
      <c r="A3" s="61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6.5" thickBot="1" x14ac:dyDescent="0.3">
      <c r="A4" s="1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/>
      <c r="N4" s="7"/>
      <c r="O4" s="7"/>
      <c r="P4" s="7"/>
      <c r="Q4" s="7"/>
      <c r="R4" s="7"/>
    </row>
    <row r="5" spans="1:18" ht="75" customHeight="1" thickBot="1" x14ac:dyDescent="0.3">
      <c r="A5" s="141" t="s">
        <v>1</v>
      </c>
      <c r="B5" s="101">
        <v>44224</v>
      </c>
      <c r="C5" s="101">
        <v>44329</v>
      </c>
      <c r="D5" s="101">
        <v>44434</v>
      </c>
      <c r="E5" s="101">
        <v>44518</v>
      </c>
      <c r="F5" s="169">
        <v>44609</v>
      </c>
      <c r="G5" s="170">
        <v>44700</v>
      </c>
      <c r="H5" s="170">
        <v>44798</v>
      </c>
      <c r="I5" s="170">
        <v>44875</v>
      </c>
      <c r="J5" s="101">
        <v>44973</v>
      </c>
      <c r="K5" s="101">
        <v>45064</v>
      </c>
      <c r="L5" s="101">
        <v>45239</v>
      </c>
      <c r="M5" s="118" t="s">
        <v>2</v>
      </c>
    </row>
    <row r="6" spans="1:18" x14ac:dyDescent="0.25">
      <c r="A6" s="81" t="s">
        <v>53</v>
      </c>
      <c r="B6" s="27">
        <v>1</v>
      </c>
      <c r="C6" s="27">
        <v>1</v>
      </c>
      <c r="D6" s="27">
        <v>1</v>
      </c>
      <c r="E6" s="27">
        <v>1</v>
      </c>
      <c r="F6" s="27">
        <v>1</v>
      </c>
      <c r="G6" s="27">
        <v>1</v>
      </c>
      <c r="H6" s="27">
        <v>1</v>
      </c>
      <c r="I6" s="27">
        <v>1</v>
      </c>
      <c r="J6" s="27">
        <v>1</v>
      </c>
      <c r="K6" s="27">
        <v>1</v>
      </c>
      <c r="L6" s="27">
        <v>1</v>
      </c>
      <c r="M6" s="88">
        <f>SUM(B6:L6)/0.11</f>
        <v>100</v>
      </c>
    </row>
    <row r="7" spans="1:18" ht="16.5" thickBot="1" x14ac:dyDescent="0.3">
      <c r="A7" s="78" t="s">
        <v>54</v>
      </c>
      <c r="B7" s="16">
        <v>1</v>
      </c>
      <c r="C7" s="16">
        <v>1</v>
      </c>
      <c r="D7" s="16">
        <v>0</v>
      </c>
      <c r="E7" s="16">
        <v>1</v>
      </c>
      <c r="F7" s="16">
        <v>1</v>
      </c>
      <c r="G7" s="16">
        <v>1</v>
      </c>
      <c r="H7" s="16">
        <v>0</v>
      </c>
      <c r="I7" s="16">
        <v>0</v>
      </c>
      <c r="J7" s="16">
        <v>1</v>
      </c>
      <c r="K7" s="16">
        <v>0</v>
      </c>
      <c r="L7" s="16">
        <v>1</v>
      </c>
      <c r="M7" s="142">
        <f>SUM(B7:L7)/0.11</f>
        <v>63.636363636363633</v>
      </c>
    </row>
    <row r="8" spans="1:18" ht="15.75" x14ac:dyDescent="0.25">
      <c r="A8" s="221" t="s">
        <v>55</v>
      </c>
      <c r="B8" s="15">
        <v>1</v>
      </c>
      <c r="C8" s="15">
        <v>0</v>
      </c>
      <c r="D8" s="15">
        <v>1</v>
      </c>
      <c r="E8" s="15">
        <v>0</v>
      </c>
      <c r="F8" s="15">
        <v>1</v>
      </c>
      <c r="G8" s="15">
        <v>1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88">
        <f>SUM(B8:L8)/0.11</f>
        <v>45.454545454545453</v>
      </c>
    </row>
    <row r="9" spans="1:18" ht="15.75" x14ac:dyDescent="0.25">
      <c r="A9" s="221" t="s">
        <v>56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15">
        <v>1</v>
      </c>
      <c r="M9" s="109">
        <f>SUM(B9:L9)/0.01</f>
        <v>100</v>
      </c>
    </row>
    <row r="10" spans="1:18" ht="15.75" x14ac:dyDescent="0.25">
      <c r="A10" s="78" t="s">
        <v>57</v>
      </c>
      <c r="B10" s="15">
        <v>1</v>
      </c>
      <c r="C10" s="15">
        <v>1</v>
      </c>
      <c r="D10" s="15">
        <v>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>
        <v>0</v>
      </c>
      <c r="K10" s="15">
        <v>1</v>
      </c>
      <c r="L10" s="15">
        <v>1</v>
      </c>
      <c r="M10" s="109">
        <f>SUM(B10:L10)/0.11</f>
        <v>90.909090909090907</v>
      </c>
    </row>
    <row r="11" spans="1:18" ht="15.75" x14ac:dyDescent="0.25">
      <c r="A11" s="78" t="s">
        <v>58</v>
      </c>
      <c r="B11" s="16">
        <v>1</v>
      </c>
      <c r="C11" s="16">
        <v>1</v>
      </c>
      <c r="D11" s="16">
        <v>1</v>
      </c>
      <c r="E11" s="16">
        <v>0</v>
      </c>
      <c r="F11" s="16">
        <v>0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09">
        <f>SUM(B11:L11)/0.11</f>
        <v>81.818181818181813</v>
      </c>
    </row>
    <row r="12" spans="1:18" x14ac:dyDescent="0.25">
      <c r="A12" s="14" t="s">
        <v>59</v>
      </c>
      <c r="B12" s="60">
        <v>1</v>
      </c>
      <c r="C12" s="60">
        <v>1</v>
      </c>
      <c r="D12" s="60">
        <v>0</v>
      </c>
      <c r="E12" s="60">
        <v>1</v>
      </c>
      <c r="F12" s="60">
        <v>1</v>
      </c>
      <c r="G12" s="60">
        <v>1</v>
      </c>
      <c r="H12" s="60">
        <v>1</v>
      </c>
      <c r="I12" s="60">
        <v>1</v>
      </c>
      <c r="J12" s="60">
        <v>1</v>
      </c>
      <c r="K12" s="60">
        <v>0</v>
      </c>
      <c r="L12" s="60">
        <v>1</v>
      </c>
      <c r="M12" s="87">
        <f>SUM(B12:L12)/0.11</f>
        <v>81.818181818181813</v>
      </c>
    </row>
    <row r="13" spans="1:18" ht="15.75" x14ac:dyDescent="0.25">
      <c r="A13" s="78" t="s">
        <v>60</v>
      </c>
      <c r="B13" s="60">
        <v>1</v>
      </c>
      <c r="C13" s="60">
        <v>0</v>
      </c>
      <c r="D13" s="60">
        <v>0</v>
      </c>
      <c r="E13" s="60">
        <v>1</v>
      </c>
      <c r="F13" s="60">
        <v>1</v>
      </c>
      <c r="G13" s="60">
        <v>1</v>
      </c>
      <c r="H13" s="60">
        <v>0</v>
      </c>
      <c r="I13" s="60">
        <v>1</v>
      </c>
      <c r="J13" s="60">
        <v>1</v>
      </c>
      <c r="K13" s="60">
        <v>1</v>
      </c>
      <c r="L13" s="60">
        <v>0</v>
      </c>
      <c r="M13" s="144">
        <f>SUM(B13:L13)/0.11</f>
        <v>63.636363636363633</v>
      </c>
    </row>
    <row r="14" spans="1:18" ht="16.5" thickBot="1" x14ac:dyDescent="0.3">
      <c r="A14" s="78" t="s">
        <v>61</v>
      </c>
      <c r="B14" s="231"/>
      <c r="C14" s="231"/>
      <c r="D14" s="231"/>
      <c r="E14" s="231"/>
      <c r="F14" s="231"/>
      <c r="G14" s="231"/>
      <c r="H14" s="231"/>
      <c r="I14" s="231"/>
      <c r="J14" s="247"/>
      <c r="K14" s="247"/>
      <c r="L14" s="16">
        <v>1</v>
      </c>
      <c r="M14" s="143">
        <f>SUM(B14:L14)/0.01</f>
        <v>100</v>
      </c>
    </row>
    <row r="15" spans="1:18" ht="15.75" x14ac:dyDescent="0.25">
      <c r="A15" s="78" t="s">
        <v>9</v>
      </c>
      <c r="B15" s="16">
        <v>1</v>
      </c>
      <c r="C15" s="16">
        <v>1</v>
      </c>
      <c r="D15" s="16">
        <v>1</v>
      </c>
      <c r="E15" s="16">
        <v>0</v>
      </c>
      <c r="F15" s="16">
        <v>1</v>
      </c>
      <c r="G15" s="16">
        <v>0</v>
      </c>
      <c r="H15" s="16">
        <v>0</v>
      </c>
      <c r="I15" s="16">
        <v>1</v>
      </c>
      <c r="J15" s="16">
        <v>0</v>
      </c>
      <c r="K15" s="16">
        <v>0</v>
      </c>
      <c r="L15" s="16">
        <v>0</v>
      </c>
      <c r="M15" s="109">
        <f>SUM(B15:L15)/0.11</f>
        <v>45.454545454545453</v>
      </c>
    </row>
    <row r="16" spans="1:18" ht="16.5" thickBot="1" x14ac:dyDescent="0.3">
      <c r="A16" s="78" t="s">
        <v>10</v>
      </c>
      <c r="B16" s="18">
        <v>1</v>
      </c>
      <c r="C16" s="18">
        <v>1</v>
      </c>
      <c r="D16" s="18">
        <v>1</v>
      </c>
      <c r="E16" s="18">
        <v>1</v>
      </c>
      <c r="F16" s="18">
        <v>1</v>
      </c>
      <c r="G16" s="18">
        <v>0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43">
        <f>SUM(B16:L16)/0.11</f>
        <v>90.909090909090907</v>
      </c>
    </row>
    <row r="17" spans="1:13" ht="15.75" x14ac:dyDescent="0.25">
      <c r="A17" s="78" t="s">
        <v>62</v>
      </c>
      <c r="B17" s="16">
        <v>0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88">
        <f>SUM(B17:L17)/0.11</f>
        <v>90.909090909090907</v>
      </c>
    </row>
    <row r="18" spans="1:13" ht="15.75" x14ac:dyDescent="0.25">
      <c r="A18" s="78" t="s">
        <v>63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0</v>
      </c>
      <c r="I18" s="16">
        <v>1</v>
      </c>
      <c r="J18" s="16">
        <v>1</v>
      </c>
      <c r="K18" s="16">
        <v>0</v>
      </c>
      <c r="L18" s="16">
        <v>0</v>
      </c>
      <c r="M18" s="109">
        <f>SUM(B18:L18)/0.11</f>
        <v>72.727272727272734</v>
      </c>
    </row>
    <row r="19" spans="1:13" ht="16.5" thickBot="1" x14ac:dyDescent="0.3">
      <c r="A19" s="221" t="s">
        <v>64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16">
        <v>1</v>
      </c>
      <c r="M19" s="143">
        <f>SUM(B19:L19)/0.01</f>
        <v>100</v>
      </c>
    </row>
    <row r="20" spans="1:13" ht="15.75" thickBot="1" x14ac:dyDescent="0.3">
      <c r="A20" s="19" t="s">
        <v>65</v>
      </c>
      <c r="B20" s="38">
        <v>1</v>
      </c>
      <c r="C20" s="38">
        <v>1</v>
      </c>
      <c r="D20" s="38">
        <v>0</v>
      </c>
      <c r="E20" s="38">
        <v>1</v>
      </c>
      <c r="F20" s="38">
        <v>0</v>
      </c>
      <c r="G20" s="38">
        <v>0</v>
      </c>
      <c r="H20" s="38">
        <v>0</v>
      </c>
      <c r="I20" s="38">
        <v>1</v>
      </c>
      <c r="J20" s="38">
        <v>1</v>
      </c>
      <c r="K20" s="38">
        <v>1</v>
      </c>
      <c r="L20" s="38">
        <v>0</v>
      </c>
      <c r="M20" s="145">
        <f>SUM(B20:L20)/0.11</f>
        <v>54.545454545454547</v>
      </c>
    </row>
    <row r="21" spans="1:13" ht="15.75" thickBot="1" x14ac:dyDescent="0.3">
      <c r="A21" s="146" t="s">
        <v>48</v>
      </c>
      <c r="B21" s="147">
        <v>14</v>
      </c>
      <c r="C21" s="147">
        <v>13</v>
      </c>
      <c r="D21" s="147">
        <v>10</v>
      </c>
      <c r="E21" s="147">
        <v>12</v>
      </c>
      <c r="F21" s="150">
        <v>11</v>
      </c>
      <c r="G21" s="154">
        <v>12</v>
      </c>
      <c r="H21" s="117">
        <v>7</v>
      </c>
      <c r="I21" s="147">
        <v>12</v>
      </c>
      <c r="J21" s="155">
        <v>12</v>
      </c>
      <c r="K21" s="150">
        <v>8</v>
      </c>
      <c r="L21" s="150">
        <v>10</v>
      </c>
    </row>
    <row r="23" spans="1:13" x14ac:dyDescent="0.25">
      <c r="A23" s="82"/>
    </row>
    <row r="24" spans="1:13" ht="16.5" thickBot="1" x14ac:dyDescent="0.3">
      <c r="A24" s="310" t="s">
        <v>66</v>
      </c>
      <c r="B24" s="16">
        <v>1</v>
      </c>
      <c r="C24" s="16">
        <v>1</v>
      </c>
      <c r="D24" s="16">
        <v>0</v>
      </c>
      <c r="E24" s="16">
        <v>1</v>
      </c>
      <c r="F24" s="16">
        <v>0</v>
      </c>
      <c r="G24" s="16">
        <v>1</v>
      </c>
      <c r="H24" s="16">
        <v>0</v>
      </c>
      <c r="I24" s="16">
        <v>0</v>
      </c>
      <c r="J24" s="16"/>
      <c r="K24" s="16"/>
      <c r="L24" s="16"/>
      <c r="M24" s="143">
        <f>SUM(B24:L24)/0.08</f>
        <v>50</v>
      </c>
    </row>
    <row r="25" spans="1:13" ht="16.5" thickBot="1" x14ac:dyDescent="0.3">
      <c r="A25" s="310" t="s">
        <v>67</v>
      </c>
      <c r="B25" s="16">
        <v>1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>
        <v>0</v>
      </c>
      <c r="J25" s="16"/>
      <c r="K25" s="16"/>
      <c r="L25" s="16"/>
      <c r="M25" s="143">
        <f>SUM(B25:L25)/0.08</f>
        <v>87.5</v>
      </c>
    </row>
    <row r="27" spans="1:13" ht="16.5" thickBot="1" x14ac:dyDescent="0.3">
      <c r="A27" s="310" t="s">
        <v>68</v>
      </c>
      <c r="B27" s="231"/>
      <c r="C27" s="231"/>
      <c r="D27" s="231"/>
      <c r="E27" s="231"/>
      <c r="F27" s="231"/>
      <c r="G27" s="231"/>
      <c r="H27" s="231"/>
      <c r="I27" s="231"/>
      <c r="J27" s="16">
        <v>1</v>
      </c>
      <c r="K27" s="16">
        <v>1</v>
      </c>
      <c r="L27" s="16"/>
      <c r="M27" s="143">
        <f>SUM(B27:L27)/0.02</f>
        <v>100</v>
      </c>
    </row>
    <row r="29" spans="1:13" ht="15.75" x14ac:dyDescent="0.25">
      <c r="A29" s="310" t="s">
        <v>69</v>
      </c>
      <c r="B29" s="16">
        <v>1</v>
      </c>
      <c r="C29" s="16">
        <v>1</v>
      </c>
      <c r="D29" s="16">
        <v>1</v>
      </c>
      <c r="E29" s="16">
        <v>1</v>
      </c>
      <c r="F29" s="16">
        <v>0</v>
      </c>
      <c r="G29" s="16">
        <v>1</v>
      </c>
      <c r="H29" s="16">
        <v>0</v>
      </c>
      <c r="I29" s="16">
        <v>1</v>
      </c>
      <c r="J29" s="16">
        <v>1</v>
      </c>
      <c r="K29" s="16">
        <v>0</v>
      </c>
      <c r="L29" s="15"/>
      <c r="M29" s="109">
        <f>SUM(B29:L29)/0.1</f>
        <v>70</v>
      </c>
    </row>
    <row r="31" spans="1:13" ht="16.5" thickBot="1" x14ac:dyDescent="0.3">
      <c r="A31" s="310" t="s">
        <v>70</v>
      </c>
      <c r="B31" s="231"/>
      <c r="C31" s="231"/>
      <c r="D31" s="231"/>
      <c r="E31" s="231"/>
      <c r="F31" s="231"/>
      <c r="G31" s="231"/>
      <c r="H31" s="231"/>
      <c r="I31" s="231"/>
      <c r="J31" s="16">
        <v>1</v>
      </c>
      <c r="K31" s="16">
        <v>0</v>
      </c>
      <c r="L31" s="16"/>
      <c r="M31" s="143">
        <f>SUM(B31:L31)/0.02</f>
        <v>50</v>
      </c>
    </row>
  </sheetData>
  <pageMargins left="0.7" right="0.7" top="0.78740157499999996" bottom="0.78740157499999996" header="0.3" footer="0.3"/>
  <pageSetup paperSize="9" orientation="landscape" horizontalDpi="90" verticalDpi="90" r:id="rId1"/>
  <headerFooter>
    <oddFooter>&amp;L&amp;1#&amp;"Calibri"&amp;9&amp;K000000Klasifikace informací: Neveřejné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>
      <selection activeCell="A2" sqref="A2"/>
    </sheetView>
  </sheetViews>
  <sheetFormatPr defaultRowHeight="15" x14ac:dyDescent="0.25"/>
  <cols>
    <col min="1" max="1" width="67.5703125" customWidth="1"/>
    <col min="2" max="2" width="8.5703125" customWidth="1"/>
    <col min="3" max="3" width="8.7109375" customWidth="1"/>
    <col min="4" max="4" width="8.42578125" customWidth="1"/>
    <col min="5" max="5" width="8.85546875" customWidth="1"/>
    <col min="6" max="6" width="8.42578125" customWidth="1"/>
    <col min="7" max="7" width="9.5703125" customWidth="1"/>
    <col min="8" max="8" width="9.7109375" customWidth="1"/>
    <col min="9" max="9" width="8.5703125" customWidth="1"/>
    <col min="10" max="10" width="8.7109375" customWidth="1"/>
    <col min="11" max="11" width="9.28515625" customWidth="1"/>
    <col min="12" max="19" width="6.42578125" customWidth="1"/>
    <col min="20" max="20" width="6.7109375" customWidth="1"/>
  </cols>
  <sheetData>
    <row r="2" spans="1:21" ht="25.5" x14ac:dyDescent="0.35">
      <c r="A2" s="3" t="s">
        <v>251</v>
      </c>
    </row>
    <row r="3" spans="1:21" ht="25.5" x14ac:dyDescent="0.35">
      <c r="A3" s="3"/>
    </row>
    <row r="4" spans="1:21" ht="18" x14ac:dyDescent="0.25">
      <c r="A4" s="61" t="s">
        <v>0</v>
      </c>
    </row>
    <row r="5" spans="1:21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</row>
    <row r="6" spans="1:21" ht="69" customHeight="1" thickBot="1" x14ac:dyDescent="0.3">
      <c r="A6" s="97" t="s">
        <v>1</v>
      </c>
      <c r="B6" s="92">
        <v>44174</v>
      </c>
      <c r="C6" s="92">
        <v>44237</v>
      </c>
      <c r="D6" s="92">
        <v>44300</v>
      </c>
      <c r="E6" s="92">
        <v>44335</v>
      </c>
      <c r="F6" s="92">
        <v>44426</v>
      </c>
      <c r="G6" s="92">
        <v>44482</v>
      </c>
      <c r="H6" s="92">
        <v>44518</v>
      </c>
      <c r="I6" s="256">
        <v>44608</v>
      </c>
      <c r="J6" s="256">
        <v>44664</v>
      </c>
      <c r="K6" s="256">
        <v>44699</v>
      </c>
      <c r="L6" s="256" t="s">
        <v>71</v>
      </c>
      <c r="M6" s="256" t="s">
        <v>72</v>
      </c>
      <c r="N6" s="256" t="s">
        <v>73</v>
      </c>
      <c r="O6" s="93">
        <v>44965</v>
      </c>
      <c r="P6" s="93">
        <v>45056</v>
      </c>
      <c r="Q6" s="93">
        <v>45147</v>
      </c>
      <c r="R6" s="93">
        <v>45210</v>
      </c>
      <c r="S6" s="93">
        <v>45238</v>
      </c>
      <c r="T6" s="90" t="s">
        <v>2</v>
      </c>
    </row>
    <row r="7" spans="1:21" x14ac:dyDescent="0.25">
      <c r="A7" s="14" t="s">
        <v>74</v>
      </c>
      <c r="B7" s="15">
        <v>1</v>
      </c>
      <c r="C7" s="16">
        <v>1</v>
      </c>
      <c r="D7" s="16">
        <v>1</v>
      </c>
      <c r="E7" s="16">
        <v>1</v>
      </c>
      <c r="F7" s="16">
        <v>1</v>
      </c>
      <c r="G7" s="16">
        <v>1</v>
      </c>
      <c r="H7" s="16">
        <v>1</v>
      </c>
      <c r="I7" s="31">
        <v>1</v>
      </c>
      <c r="J7" s="50">
        <v>1</v>
      </c>
      <c r="K7" s="31">
        <v>1</v>
      </c>
      <c r="L7" s="31">
        <v>1</v>
      </c>
      <c r="M7" s="261"/>
      <c r="N7" s="31">
        <v>1</v>
      </c>
      <c r="O7" s="31">
        <v>1</v>
      </c>
      <c r="P7" s="31">
        <v>1</v>
      </c>
      <c r="Q7" s="31">
        <v>1</v>
      </c>
      <c r="R7" s="31">
        <v>1</v>
      </c>
      <c r="S7" s="31">
        <v>1</v>
      </c>
      <c r="T7" s="91">
        <f>SUM(B7:S7)/0.17</f>
        <v>99.999999999999986</v>
      </c>
      <c r="U7" s="6"/>
    </row>
    <row r="8" spans="1:21" x14ac:dyDescent="0.25">
      <c r="A8" s="14" t="s">
        <v>75</v>
      </c>
      <c r="B8" s="280"/>
      <c r="C8" s="247"/>
      <c r="D8" s="247"/>
      <c r="E8" s="247"/>
      <c r="F8" s="247"/>
      <c r="G8" s="247"/>
      <c r="H8" s="247"/>
      <c r="I8" s="281"/>
      <c r="J8" s="282"/>
      <c r="K8" s="281"/>
      <c r="L8" s="281"/>
      <c r="M8" s="281"/>
      <c r="N8" s="281"/>
      <c r="O8" s="281"/>
      <c r="P8" s="281"/>
      <c r="Q8" s="281"/>
      <c r="R8" s="281"/>
      <c r="S8" s="281"/>
      <c r="T8" s="91">
        <f>SUM(B8:S8)/0.01</f>
        <v>0</v>
      </c>
      <c r="U8" s="6"/>
    </row>
    <row r="9" spans="1:21" x14ac:dyDescent="0.25">
      <c r="A9" s="14" t="s">
        <v>76</v>
      </c>
      <c r="B9" s="15">
        <v>1</v>
      </c>
      <c r="C9" s="16">
        <v>1</v>
      </c>
      <c r="D9" s="16">
        <v>0</v>
      </c>
      <c r="E9" s="16">
        <v>0</v>
      </c>
      <c r="F9" s="16">
        <v>1</v>
      </c>
      <c r="G9" s="16">
        <v>0</v>
      </c>
      <c r="H9" s="16">
        <v>1</v>
      </c>
      <c r="I9" s="31">
        <v>0</v>
      </c>
      <c r="J9" s="50">
        <v>1</v>
      </c>
      <c r="K9" s="31">
        <v>0</v>
      </c>
      <c r="L9" s="31">
        <v>1</v>
      </c>
      <c r="M9" s="261"/>
      <c r="N9" s="31">
        <v>1</v>
      </c>
      <c r="O9" s="31">
        <v>1</v>
      </c>
      <c r="P9" s="31">
        <v>1</v>
      </c>
      <c r="Q9" s="31">
        <v>1</v>
      </c>
      <c r="R9" s="31">
        <v>1</v>
      </c>
      <c r="S9" s="31">
        <v>1</v>
      </c>
      <c r="T9" s="91">
        <f>SUM(B9:S9)/0.17</f>
        <v>70.588235294117638</v>
      </c>
      <c r="U9" s="6"/>
    </row>
    <row r="10" spans="1:21" x14ac:dyDescent="0.25">
      <c r="A10" s="14" t="s">
        <v>77</v>
      </c>
      <c r="B10" s="15">
        <v>1</v>
      </c>
      <c r="C10" s="16">
        <v>1</v>
      </c>
      <c r="D10" s="16">
        <v>0</v>
      </c>
      <c r="E10" s="16">
        <v>0</v>
      </c>
      <c r="F10" s="16">
        <v>1</v>
      </c>
      <c r="G10" s="16">
        <v>1</v>
      </c>
      <c r="H10" s="16">
        <v>1</v>
      </c>
      <c r="I10" s="31">
        <v>1</v>
      </c>
      <c r="J10" s="50">
        <v>1</v>
      </c>
      <c r="K10" s="31">
        <v>1</v>
      </c>
      <c r="L10" s="31">
        <v>1</v>
      </c>
      <c r="M10" s="261"/>
      <c r="N10" s="31">
        <v>1</v>
      </c>
      <c r="O10" s="31">
        <v>1</v>
      </c>
      <c r="P10" s="31">
        <v>1</v>
      </c>
      <c r="Q10" s="31">
        <v>1</v>
      </c>
      <c r="R10" s="31">
        <v>1</v>
      </c>
      <c r="S10" s="31">
        <v>1</v>
      </c>
      <c r="T10" s="91">
        <f>SUM(B10:S10)/0.17</f>
        <v>88.235294117647058</v>
      </c>
      <c r="U10" s="6"/>
    </row>
    <row r="11" spans="1:21" x14ac:dyDescent="0.25">
      <c r="A11" s="14" t="s">
        <v>78</v>
      </c>
      <c r="B11" s="15">
        <v>1</v>
      </c>
      <c r="C11" s="16">
        <v>1</v>
      </c>
      <c r="D11" s="16">
        <v>1</v>
      </c>
      <c r="E11" s="16">
        <v>1</v>
      </c>
      <c r="F11" s="16">
        <v>0</v>
      </c>
      <c r="G11" s="16">
        <v>1</v>
      </c>
      <c r="H11" s="16">
        <v>1</v>
      </c>
      <c r="I11" s="31">
        <v>1</v>
      </c>
      <c r="J11" s="50">
        <v>0</v>
      </c>
      <c r="K11" s="31">
        <v>1</v>
      </c>
      <c r="L11" s="31">
        <v>0</v>
      </c>
      <c r="M11" s="261"/>
      <c r="N11" s="31">
        <v>1</v>
      </c>
      <c r="O11" s="31">
        <v>1</v>
      </c>
      <c r="P11" s="31">
        <v>1</v>
      </c>
      <c r="Q11" s="31">
        <v>0</v>
      </c>
      <c r="R11" s="31">
        <v>0</v>
      </c>
      <c r="S11" s="31">
        <v>0</v>
      </c>
      <c r="T11" s="91">
        <f>SUM(B11:S11)/0.17</f>
        <v>64.705882352941174</v>
      </c>
      <c r="U11" s="6"/>
    </row>
    <row r="12" spans="1:21" ht="15.75" thickBot="1" x14ac:dyDescent="0.3">
      <c r="A12" s="19" t="s">
        <v>57</v>
      </c>
      <c r="B12" s="38">
        <v>1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30">
        <v>1</v>
      </c>
      <c r="J12" s="51">
        <v>1</v>
      </c>
      <c r="K12" s="30">
        <v>1</v>
      </c>
      <c r="L12" s="30">
        <v>0</v>
      </c>
      <c r="M12" s="262"/>
      <c r="N12" s="30">
        <v>1</v>
      </c>
      <c r="O12" s="30">
        <v>1</v>
      </c>
      <c r="P12" s="30">
        <v>1</v>
      </c>
      <c r="Q12" s="30">
        <v>1</v>
      </c>
      <c r="R12" s="30">
        <v>1</v>
      </c>
      <c r="S12" s="30">
        <v>0</v>
      </c>
      <c r="T12" s="91">
        <f>SUM(B12:S12)/0.17</f>
        <v>88.235294117647058</v>
      </c>
      <c r="U12" s="6"/>
    </row>
    <row r="13" spans="1:21" x14ac:dyDescent="0.25">
      <c r="A13" s="189" t="s">
        <v>79</v>
      </c>
      <c r="B13" s="190">
        <v>1</v>
      </c>
      <c r="C13" s="191">
        <v>0</v>
      </c>
      <c r="D13" s="191">
        <v>1</v>
      </c>
      <c r="E13" s="191">
        <v>1</v>
      </c>
      <c r="F13" s="191">
        <v>1</v>
      </c>
      <c r="G13" s="191">
        <v>1</v>
      </c>
      <c r="H13" s="191">
        <v>1</v>
      </c>
      <c r="I13" s="192">
        <v>0</v>
      </c>
      <c r="J13" s="193">
        <v>1</v>
      </c>
      <c r="K13" s="194">
        <v>1</v>
      </c>
      <c r="L13" s="194">
        <v>1</v>
      </c>
      <c r="M13" s="263"/>
      <c r="N13" s="194">
        <v>1</v>
      </c>
      <c r="O13" s="194">
        <v>0</v>
      </c>
      <c r="P13" s="194">
        <v>1</v>
      </c>
      <c r="Q13" s="194">
        <v>0</v>
      </c>
      <c r="R13" s="194">
        <v>1</v>
      </c>
      <c r="S13" s="194">
        <v>1</v>
      </c>
      <c r="T13" s="195">
        <f>SUM(B13:S13)/0.17</f>
        <v>76.470588235294116</v>
      </c>
      <c r="U13" s="6"/>
    </row>
    <row r="14" spans="1:21" ht="15.75" thickBot="1" x14ac:dyDescent="0.3">
      <c r="A14" s="77" t="s">
        <v>80</v>
      </c>
      <c r="B14" s="196"/>
      <c r="C14" s="197"/>
      <c r="D14" s="197"/>
      <c r="E14" s="197"/>
      <c r="F14" s="197"/>
      <c r="G14" s="197"/>
      <c r="H14" s="197"/>
      <c r="I14" s="198"/>
      <c r="J14" s="203"/>
      <c r="K14" s="37">
        <v>1</v>
      </c>
      <c r="L14" s="37">
        <v>0</v>
      </c>
      <c r="M14" s="264"/>
      <c r="N14" s="37">
        <v>1</v>
      </c>
      <c r="O14" s="37">
        <v>1</v>
      </c>
      <c r="P14" s="37">
        <v>1</v>
      </c>
      <c r="Q14" s="37">
        <v>0</v>
      </c>
      <c r="R14" s="37">
        <v>1</v>
      </c>
      <c r="S14" s="37">
        <v>0</v>
      </c>
      <c r="T14" s="91">
        <f>SUM(K14:S14)/0.07</f>
        <v>71.428571428571416</v>
      </c>
      <c r="U14" s="6"/>
    </row>
    <row r="15" spans="1:21" x14ac:dyDescent="0.25">
      <c r="A15" s="26" t="s">
        <v>3</v>
      </c>
      <c r="B15" s="36">
        <v>1</v>
      </c>
      <c r="C15" s="27">
        <v>1</v>
      </c>
      <c r="D15" s="27">
        <v>1</v>
      </c>
      <c r="E15" s="27">
        <v>0</v>
      </c>
      <c r="F15" s="27">
        <v>0</v>
      </c>
      <c r="G15" s="27">
        <v>1</v>
      </c>
      <c r="H15" s="27">
        <v>0</v>
      </c>
      <c r="I15" s="33">
        <v>1</v>
      </c>
      <c r="J15" s="52">
        <v>1</v>
      </c>
      <c r="K15" s="33">
        <v>1</v>
      </c>
      <c r="L15" s="33">
        <v>0</v>
      </c>
      <c r="M15" s="265"/>
      <c r="N15" s="33">
        <v>1</v>
      </c>
      <c r="O15" s="33">
        <v>1</v>
      </c>
      <c r="P15" s="33">
        <v>1</v>
      </c>
      <c r="Q15" s="33">
        <v>1</v>
      </c>
      <c r="R15" s="33">
        <v>1</v>
      </c>
      <c r="S15" s="33">
        <v>1</v>
      </c>
      <c r="T15" s="91">
        <f>SUM(B15:S15)/0.17</f>
        <v>76.470588235294116</v>
      </c>
      <c r="U15" s="6"/>
    </row>
    <row r="16" spans="1:21" ht="15.75" thickBot="1" x14ac:dyDescent="0.3">
      <c r="A16" s="19" t="s">
        <v>4</v>
      </c>
      <c r="B16" s="38">
        <v>1</v>
      </c>
      <c r="C16" s="13">
        <v>1</v>
      </c>
      <c r="D16" s="13">
        <v>1</v>
      </c>
      <c r="E16" s="13">
        <v>0</v>
      </c>
      <c r="F16" s="13">
        <v>1</v>
      </c>
      <c r="G16" s="13">
        <v>1</v>
      </c>
      <c r="H16" s="13">
        <v>1</v>
      </c>
      <c r="I16" s="30">
        <v>1</v>
      </c>
      <c r="J16" s="51">
        <v>1</v>
      </c>
      <c r="K16" s="30">
        <v>1</v>
      </c>
      <c r="L16" s="30">
        <v>1</v>
      </c>
      <c r="M16" s="262"/>
      <c r="N16" s="30">
        <v>0</v>
      </c>
      <c r="O16" s="30">
        <v>1</v>
      </c>
      <c r="P16" s="30">
        <v>1</v>
      </c>
      <c r="Q16" s="30">
        <v>1</v>
      </c>
      <c r="R16" s="30">
        <v>1</v>
      </c>
      <c r="S16" s="30">
        <v>1</v>
      </c>
      <c r="T16" s="91">
        <f>SUM(B16:S16)/0.18</f>
        <v>83.333333333333343</v>
      </c>
      <c r="U16" s="6"/>
    </row>
    <row r="17" spans="1:21" ht="15.75" x14ac:dyDescent="0.25">
      <c r="A17" s="39" t="s">
        <v>81</v>
      </c>
      <c r="B17" s="40">
        <v>1</v>
      </c>
      <c r="C17" s="40">
        <v>1</v>
      </c>
      <c r="D17" s="40">
        <v>1</v>
      </c>
      <c r="E17" s="40">
        <v>1</v>
      </c>
      <c r="F17" s="40">
        <v>1</v>
      </c>
      <c r="G17" s="40">
        <v>1</v>
      </c>
      <c r="H17" s="40">
        <v>1</v>
      </c>
      <c r="I17" s="41">
        <v>1</v>
      </c>
      <c r="J17" s="55">
        <v>1</v>
      </c>
      <c r="K17" s="41">
        <v>1</v>
      </c>
      <c r="L17" s="41">
        <v>0</v>
      </c>
      <c r="M17" s="266"/>
      <c r="N17" s="41">
        <v>1</v>
      </c>
      <c r="O17" s="41">
        <v>1</v>
      </c>
      <c r="P17" s="41">
        <v>1</v>
      </c>
      <c r="Q17" s="41">
        <v>1</v>
      </c>
      <c r="R17" s="41">
        <v>0</v>
      </c>
      <c r="S17" s="41">
        <v>1</v>
      </c>
      <c r="T17" s="91">
        <f>SUM(B17:S17)/0.18</f>
        <v>83.333333333333343</v>
      </c>
      <c r="U17" s="6"/>
    </row>
    <row r="18" spans="1:21" ht="16.5" thickBot="1" x14ac:dyDescent="0.3">
      <c r="A18" s="21" t="s">
        <v>82</v>
      </c>
      <c r="B18" s="42">
        <v>1</v>
      </c>
      <c r="C18" s="42">
        <v>1</v>
      </c>
      <c r="D18" s="42">
        <v>1</v>
      </c>
      <c r="E18" s="42">
        <v>1</v>
      </c>
      <c r="F18" s="42">
        <v>1</v>
      </c>
      <c r="G18" s="42">
        <v>1</v>
      </c>
      <c r="H18" s="42">
        <v>1</v>
      </c>
      <c r="I18" s="43">
        <v>0</v>
      </c>
      <c r="J18" s="56">
        <v>1</v>
      </c>
      <c r="K18" s="43">
        <v>1</v>
      </c>
      <c r="L18" s="43">
        <v>1</v>
      </c>
      <c r="M18" s="267"/>
      <c r="N18" s="43">
        <v>0</v>
      </c>
      <c r="O18" s="43">
        <v>1</v>
      </c>
      <c r="P18" s="43">
        <v>1</v>
      </c>
      <c r="Q18" s="43">
        <v>1</v>
      </c>
      <c r="R18" s="43">
        <v>0</v>
      </c>
      <c r="S18" s="43">
        <v>1</v>
      </c>
      <c r="T18" s="91">
        <f>SUM(B18:S18)/0.18</f>
        <v>77.777777777777786</v>
      </c>
      <c r="U18" s="6"/>
    </row>
    <row r="19" spans="1:21" ht="15.75" thickBot="1" x14ac:dyDescent="0.3">
      <c r="A19" s="20" t="s">
        <v>83</v>
      </c>
      <c r="B19" s="25">
        <v>1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35">
        <v>1</v>
      </c>
      <c r="J19" s="54">
        <v>0</v>
      </c>
      <c r="K19" s="35">
        <v>1</v>
      </c>
      <c r="L19" s="35">
        <v>1</v>
      </c>
      <c r="M19" s="268"/>
      <c r="N19" s="35">
        <v>1</v>
      </c>
      <c r="O19" s="35">
        <v>1</v>
      </c>
      <c r="P19" s="35">
        <v>0</v>
      </c>
      <c r="Q19" s="35">
        <v>1</v>
      </c>
      <c r="R19" s="35">
        <v>1</v>
      </c>
      <c r="S19" s="35">
        <v>1</v>
      </c>
      <c r="T19" s="91">
        <f>SUM(B19:S19)/0.17</f>
        <v>88.235294117647058</v>
      </c>
      <c r="U19" s="6"/>
    </row>
    <row r="20" spans="1:21" ht="15.75" thickBot="1" x14ac:dyDescent="0.3">
      <c r="A20" s="23" t="s">
        <v>84</v>
      </c>
      <c r="B20" s="24">
        <v>1</v>
      </c>
      <c r="C20" s="29">
        <v>1</v>
      </c>
      <c r="D20" s="29">
        <v>1</v>
      </c>
      <c r="E20" s="29">
        <v>1</v>
      </c>
      <c r="F20" s="29">
        <v>1</v>
      </c>
      <c r="G20" s="29">
        <v>1</v>
      </c>
      <c r="H20" s="29">
        <v>1</v>
      </c>
      <c r="I20" s="34">
        <v>1</v>
      </c>
      <c r="J20" s="53">
        <v>0</v>
      </c>
      <c r="K20" s="34">
        <v>1</v>
      </c>
      <c r="L20" s="34">
        <v>1</v>
      </c>
      <c r="M20" s="269"/>
      <c r="N20" s="34">
        <v>1</v>
      </c>
      <c r="O20" s="34">
        <v>1</v>
      </c>
      <c r="P20" s="34">
        <v>1</v>
      </c>
      <c r="Q20" s="34">
        <v>1</v>
      </c>
      <c r="R20" s="34">
        <v>1</v>
      </c>
      <c r="S20" s="34">
        <v>1</v>
      </c>
      <c r="T20" s="91">
        <f>SUM(B20:S20)/0.17</f>
        <v>94.117647058823522</v>
      </c>
      <c r="U20" s="6"/>
    </row>
    <row r="21" spans="1:21" ht="15.75" thickBot="1" x14ac:dyDescent="0.3">
      <c r="A21" s="22" t="s">
        <v>85</v>
      </c>
      <c r="B21" s="45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37">
        <v>1</v>
      </c>
      <c r="J21" s="57">
        <v>1</v>
      </c>
      <c r="K21" s="58">
        <v>1</v>
      </c>
      <c r="L21" s="58">
        <v>1</v>
      </c>
      <c r="M21" s="270"/>
      <c r="N21" s="58">
        <v>0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91">
        <f>SUM(B21:S21)/0.18</f>
        <v>88.888888888888886</v>
      </c>
      <c r="U21" s="6"/>
    </row>
    <row r="22" spans="1:21" ht="15.75" thickBot="1" x14ac:dyDescent="0.3">
      <c r="A22" s="152" t="s">
        <v>48</v>
      </c>
      <c r="B22" s="167">
        <v>14</v>
      </c>
      <c r="C22" s="167">
        <v>14</v>
      </c>
      <c r="D22" s="153">
        <v>13</v>
      </c>
      <c r="E22" s="167">
        <v>10</v>
      </c>
      <c r="F22" s="167">
        <v>13</v>
      </c>
      <c r="G22" s="167">
        <v>13</v>
      </c>
      <c r="H22" s="167">
        <v>13</v>
      </c>
      <c r="I22" s="168">
        <v>11</v>
      </c>
      <c r="J22" s="149">
        <v>11</v>
      </c>
      <c r="K22" s="148">
        <f t="shared" ref="K22" si="0">SUM(K7:K21)</f>
        <v>13</v>
      </c>
      <c r="L22" s="148">
        <v>10</v>
      </c>
      <c r="M22" s="148"/>
      <c r="N22" s="147">
        <v>12</v>
      </c>
      <c r="O22" s="147">
        <f>SUM(O7:O21)</f>
        <v>13</v>
      </c>
      <c r="P22" s="147">
        <f>SUM(P7:P21)</f>
        <v>13</v>
      </c>
      <c r="Q22" s="147">
        <v>12</v>
      </c>
      <c r="R22" s="147">
        <f>SUM(R7:R21)</f>
        <v>11</v>
      </c>
      <c r="S22" s="147">
        <f>SUM(S7:S21)</f>
        <v>11</v>
      </c>
      <c r="T22" s="6"/>
      <c r="U22" s="6"/>
    </row>
    <row r="24" spans="1:21" x14ac:dyDescent="0.25">
      <c r="A24" s="64"/>
    </row>
    <row r="25" spans="1:21" x14ac:dyDescent="0.25">
      <c r="A25" s="64"/>
    </row>
    <row r="26" spans="1:21" x14ac:dyDescent="0.25">
      <c r="A26" s="64"/>
    </row>
    <row r="29" spans="1:21" x14ac:dyDescent="0.25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</row>
    <row r="30" spans="1:21" x14ac:dyDescent="0.25">
      <c r="A30" s="277" t="s">
        <v>86</v>
      </c>
      <c r="B30" s="200">
        <v>1</v>
      </c>
      <c r="C30" s="201">
        <v>1</v>
      </c>
      <c r="D30" s="201">
        <v>1</v>
      </c>
      <c r="E30" s="201">
        <v>1</v>
      </c>
      <c r="F30" s="201">
        <v>1</v>
      </c>
      <c r="G30" s="201">
        <v>0</v>
      </c>
      <c r="H30" s="201">
        <v>0</v>
      </c>
      <c r="I30" s="202">
        <v>1</v>
      </c>
      <c r="J30" s="193">
        <v>1</v>
      </c>
      <c r="K30" s="194"/>
      <c r="L30" s="194"/>
      <c r="M30" s="194"/>
      <c r="N30" s="194"/>
      <c r="O30" s="194"/>
      <c r="P30" s="194"/>
      <c r="Q30" s="194"/>
      <c r="R30" s="194"/>
      <c r="S30" s="194"/>
      <c r="T30" s="195">
        <f>SUM(B30:S30)/0.08</f>
        <v>87.5</v>
      </c>
    </row>
    <row r="32" spans="1:21" x14ac:dyDescent="0.25">
      <c r="A32" s="279" t="s">
        <v>87</v>
      </c>
      <c r="B32" s="15">
        <v>0</v>
      </c>
      <c r="C32" s="16">
        <v>1</v>
      </c>
      <c r="D32" s="16">
        <v>1</v>
      </c>
      <c r="E32" s="16">
        <v>0</v>
      </c>
      <c r="F32" s="16">
        <v>1</v>
      </c>
      <c r="G32" s="16">
        <v>1</v>
      </c>
      <c r="H32" s="16">
        <v>1</v>
      </c>
      <c r="I32" s="31">
        <v>0</v>
      </c>
      <c r="J32" s="50">
        <v>0</v>
      </c>
      <c r="K32" s="31">
        <v>0</v>
      </c>
      <c r="L32" s="31">
        <v>1</v>
      </c>
      <c r="M32" s="261"/>
      <c r="N32" s="31">
        <v>1</v>
      </c>
      <c r="O32" s="31">
        <v>0</v>
      </c>
      <c r="P32" s="31">
        <v>0</v>
      </c>
      <c r="Q32" s="31">
        <v>1</v>
      </c>
      <c r="R32" s="31">
        <v>0</v>
      </c>
      <c r="S32" s="31">
        <v>0</v>
      </c>
      <c r="T32" s="91">
        <f>SUM(B32:S32)/0.17</f>
        <v>47.058823529411761</v>
      </c>
    </row>
  </sheetData>
  <pageMargins left="0.7" right="0.7" top="0.78740157499999996" bottom="0.78740157499999996" header="0.3" footer="0.3"/>
  <pageSetup paperSize="9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31"/>
  <sheetViews>
    <sheetView zoomScaleNormal="100" workbookViewId="0">
      <selection activeCell="A2" sqref="A2"/>
    </sheetView>
  </sheetViews>
  <sheetFormatPr defaultRowHeight="15" x14ac:dyDescent="0.25"/>
  <cols>
    <col min="1" max="1" width="63.7109375" customWidth="1"/>
    <col min="2" max="2" width="9.85546875" customWidth="1"/>
    <col min="3" max="3" width="7.5703125" customWidth="1"/>
    <col min="4" max="4" width="8.7109375" customWidth="1"/>
    <col min="5" max="5" width="8.140625" customWidth="1"/>
    <col min="6" max="6" width="8.42578125" customWidth="1"/>
    <col min="7" max="7" width="8.7109375" customWidth="1"/>
    <col min="8" max="8" width="8.42578125" customWidth="1"/>
    <col min="9" max="9" width="8.5703125" customWidth="1"/>
    <col min="10" max="10" width="9.85546875" customWidth="1"/>
    <col min="11" max="11" width="7.140625" customWidth="1"/>
    <col min="12" max="12" width="7.85546875" customWidth="1"/>
    <col min="13" max="13" width="8.5703125" customWidth="1"/>
    <col min="14" max="14" width="7.5703125" customWidth="1"/>
    <col min="15" max="15" width="8.28515625" customWidth="1"/>
    <col min="16" max="16" width="7.7109375" customWidth="1"/>
    <col min="17" max="17" width="5.5703125" customWidth="1"/>
    <col min="18" max="18" width="5.7109375" customWidth="1"/>
    <col min="19" max="19" width="6" customWidth="1"/>
    <col min="20" max="20" width="5.85546875" customWidth="1"/>
    <col min="21" max="25" width="5.140625" customWidth="1"/>
  </cols>
  <sheetData>
    <row r="2" spans="1:26" ht="25.5" x14ac:dyDescent="0.35">
      <c r="A2" s="3" t="s">
        <v>251</v>
      </c>
    </row>
    <row r="4" spans="1:26" ht="18" x14ac:dyDescent="0.25">
      <c r="A4" s="61" t="s">
        <v>11</v>
      </c>
    </row>
    <row r="5" spans="1:26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/>
    </row>
    <row r="6" spans="1:26" ht="75.75" thickBot="1" x14ac:dyDescent="0.3">
      <c r="A6" s="156" t="s">
        <v>1</v>
      </c>
      <c r="B6" s="101">
        <v>44180</v>
      </c>
      <c r="C6" s="101">
        <v>44229</v>
      </c>
      <c r="D6" s="101">
        <v>44313</v>
      </c>
      <c r="E6" s="101">
        <v>44348</v>
      </c>
      <c r="F6" s="101">
        <v>44376</v>
      </c>
      <c r="G6" s="101">
        <v>44453</v>
      </c>
      <c r="H6" s="101">
        <v>44474</v>
      </c>
      <c r="I6" s="101">
        <v>44502</v>
      </c>
      <c r="J6" s="101">
        <v>44530</v>
      </c>
      <c r="K6" s="170">
        <v>44565</v>
      </c>
      <c r="L6" s="170">
        <v>44600</v>
      </c>
      <c r="M6" s="171">
        <v>44663</v>
      </c>
      <c r="N6" s="170">
        <v>44684</v>
      </c>
      <c r="O6" s="170">
        <v>44719</v>
      </c>
      <c r="P6" s="170">
        <v>44810</v>
      </c>
      <c r="Q6" s="170" t="s">
        <v>88</v>
      </c>
      <c r="R6" s="170" t="s">
        <v>89</v>
      </c>
      <c r="S6" s="101">
        <v>44957</v>
      </c>
      <c r="T6" s="101">
        <v>44985</v>
      </c>
      <c r="U6" s="101">
        <v>45049</v>
      </c>
      <c r="V6" s="99">
        <v>45083</v>
      </c>
      <c r="W6" s="99">
        <v>45174</v>
      </c>
      <c r="X6" s="99">
        <v>45202</v>
      </c>
      <c r="Y6" s="99">
        <v>45237</v>
      </c>
      <c r="Z6" s="118" t="s">
        <v>2</v>
      </c>
    </row>
    <row r="7" spans="1:26" ht="15.75" thickBot="1" x14ac:dyDescent="0.3">
      <c r="A7" s="46" t="s">
        <v>12</v>
      </c>
      <c r="B7" s="27">
        <v>1</v>
      </c>
      <c r="C7" s="27">
        <v>1</v>
      </c>
      <c r="D7" s="27">
        <v>1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7">
        <v>1</v>
      </c>
      <c r="M7" s="27">
        <v>1</v>
      </c>
      <c r="N7" s="27">
        <v>1</v>
      </c>
      <c r="O7" s="27">
        <v>1</v>
      </c>
      <c r="P7" s="27">
        <v>1</v>
      </c>
      <c r="Q7" s="27">
        <v>1</v>
      </c>
      <c r="R7" s="27">
        <v>1</v>
      </c>
      <c r="S7" s="27">
        <v>1</v>
      </c>
      <c r="T7" s="27">
        <v>1</v>
      </c>
      <c r="U7" s="27">
        <v>1</v>
      </c>
      <c r="V7" s="33">
        <v>1</v>
      </c>
      <c r="W7" s="33">
        <v>1</v>
      </c>
      <c r="X7" s="33">
        <v>1</v>
      </c>
      <c r="Y7" s="33">
        <v>1</v>
      </c>
      <c r="Z7" s="113">
        <f>SUM(B7:Y7)/0.25</f>
        <v>96</v>
      </c>
    </row>
    <row r="8" spans="1:26" ht="15.75" thickBot="1" x14ac:dyDescent="0.3">
      <c r="A8" s="14" t="s">
        <v>90</v>
      </c>
      <c r="B8" s="9">
        <v>0</v>
      </c>
      <c r="C8" s="9">
        <v>1</v>
      </c>
      <c r="D8" s="9">
        <v>0</v>
      </c>
      <c r="E8" s="9">
        <v>0</v>
      </c>
      <c r="F8" s="9">
        <v>0</v>
      </c>
      <c r="G8" s="9">
        <v>1</v>
      </c>
      <c r="H8" s="9">
        <v>0</v>
      </c>
      <c r="I8" s="9">
        <v>1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1</v>
      </c>
      <c r="V8" s="35">
        <v>1</v>
      </c>
      <c r="W8" s="35">
        <v>0</v>
      </c>
      <c r="X8" s="35">
        <v>1</v>
      </c>
      <c r="Y8" s="35">
        <v>0</v>
      </c>
      <c r="Z8" s="113">
        <f>SUM(B8:Y8)/0.25</f>
        <v>36</v>
      </c>
    </row>
    <row r="9" spans="1:26" ht="15.75" thickBot="1" x14ac:dyDescent="0.3">
      <c r="A9" s="14" t="s">
        <v>91</v>
      </c>
      <c r="B9" s="9">
        <v>0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180">
        <v>1</v>
      </c>
      <c r="J9" s="9">
        <v>0</v>
      </c>
      <c r="K9" s="180">
        <v>1</v>
      </c>
      <c r="L9" s="180">
        <v>1</v>
      </c>
      <c r="M9" s="9">
        <v>1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1</v>
      </c>
      <c r="T9" s="9">
        <v>0</v>
      </c>
      <c r="U9" s="9">
        <v>0</v>
      </c>
      <c r="V9" s="35">
        <v>0</v>
      </c>
      <c r="W9" s="35">
        <v>0</v>
      </c>
      <c r="X9" s="35">
        <v>1</v>
      </c>
      <c r="Y9" s="35">
        <v>1</v>
      </c>
      <c r="Z9" s="113">
        <f>SUM(B9:Y9)/0.25</f>
        <v>60</v>
      </c>
    </row>
    <row r="10" spans="1:26" ht="15.75" thickBot="1" x14ac:dyDescent="0.3">
      <c r="A10" s="14" t="s">
        <v>92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9">
        <v>1</v>
      </c>
      <c r="T10" s="9">
        <v>1</v>
      </c>
      <c r="U10" s="9">
        <v>0</v>
      </c>
      <c r="V10" s="35">
        <v>1</v>
      </c>
      <c r="W10" s="35">
        <v>1</v>
      </c>
      <c r="X10" s="35">
        <v>1</v>
      </c>
      <c r="Y10" s="35">
        <v>1</v>
      </c>
      <c r="Z10" s="113">
        <f>SUM(B10:Y10)/0.08</f>
        <v>75</v>
      </c>
    </row>
    <row r="11" spans="1:26" ht="15.75" thickBot="1" x14ac:dyDescent="0.3">
      <c r="A11" s="14" t="s">
        <v>93</v>
      </c>
      <c r="B11" s="9">
        <v>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35">
        <v>1</v>
      </c>
      <c r="W11" s="35">
        <v>1</v>
      </c>
      <c r="X11" s="35">
        <v>1</v>
      </c>
      <c r="Y11" s="35">
        <v>1</v>
      </c>
      <c r="Z11" s="113">
        <f t="shared" ref="Z11:Z18" si="0">SUM(B11:Y11)/0.25</f>
        <v>96</v>
      </c>
    </row>
    <row r="12" spans="1:26" ht="15.75" thickBot="1" x14ac:dyDescent="0.3">
      <c r="A12" s="14" t="s">
        <v>94</v>
      </c>
      <c r="B12" s="9">
        <v>1</v>
      </c>
      <c r="C12" s="9">
        <v>1</v>
      </c>
      <c r="D12" s="9">
        <v>1</v>
      </c>
      <c r="E12" s="9">
        <v>1</v>
      </c>
      <c r="F12" s="9">
        <v>0</v>
      </c>
      <c r="G12" s="9">
        <v>1</v>
      </c>
      <c r="H12" s="9">
        <v>1</v>
      </c>
      <c r="I12" s="9">
        <v>1</v>
      </c>
      <c r="J12" s="9">
        <v>0</v>
      </c>
      <c r="K12" s="9">
        <v>0</v>
      </c>
      <c r="L12" s="9">
        <v>1</v>
      </c>
      <c r="M12" s="9">
        <v>1</v>
      </c>
      <c r="N12" s="9">
        <v>0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0</v>
      </c>
      <c r="U12" s="9">
        <v>1</v>
      </c>
      <c r="V12" s="35">
        <v>0</v>
      </c>
      <c r="W12" s="35">
        <v>1</v>
      </c>
      <c r="X12" s="35">
        <v>0</v>
      </c>
      <c r="Y12" s="35">
        <v>1</v>
      </c>
      <c r="Z12" s="113">
        <f t="shared" si="0"/>
        <v>68</v>
      </c>
    </row>
    <row r="13" spans="1:26" ht="15.75" thickBot="1" x14ac:dyDescent="0.3">
      <c r="A13" s="17" t="s">
        <v>95</v>
      </c>
      <c r="B13" s="9">
        <v>1</v>
      </c>
      <c r="C13" s="9">
        <v>1</v>
      </c>
      <c r="D13" s="9">
        <v>1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1</v>
      </c>
      <c r="S13" s="9">
        <v>1</v>
      </c>
      <c r="T13" s="9">
        <v>1</v>
      </c>
      <c r="U13" s="9">
        <v>0</v>
      </c>
      <c r="V13" s="35">
        <v>1</v>
      </c>
      <c r="W13" s="35">
        <v>1</v>
      </c>
      <c r="X13" s="35">
        <v>1</v>
      </c>
      <c r="Y13" s="35">
        <v>0</v>
      </c>
      <c r="Z13" s="113">
        <f t="shared" si="0"/>
        <v>52</v>
      </c>
    </row>
    <row r="14" spans="1:26" ht="15.75" thickBot="1" x14ac:dyDescent="0.3">
      <c r="A14" s="17" t="s">
        <v>96</v>
      </c>
      <c r="B14" s="9">
        <v>1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1</v>
      </c>
      <c r="U14" s="9">
        <v>0</v>
      </c>
      <c r="V14" s="35">
        <v>1</v>
      </c>
      <c r="W14" s="35">
        <v>1</v>
      </c>
      <c r="X14" s="35">
        <v>1</v>
      </c>
      <c r="Y14" s="35">
        <v>1</v>
      </c>
      <c r="Z14" s="113">
        <f t="shared" si="0"/>
        <v>92</v>
      </c>
    </row>
    <row r="15" spans="1:26" ht="15.75" thickBot="1" x14ac:dyDescent="0.3">
      <c r="A15" s="14" t="s">
        <v>97</v>
      </c>
      <c r="B15" s="9">
        <v>1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0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35">
        <v>1</v>
      </c>
      <c r="W15" s="35">
        <v>1</v>
      </c>
      <c r="X15" s="35">
        <v>1</v>
      </c>
      <c r="Y15" s="35">
        <v>1</v>
      </c>
      <c r="Z15" s="113">
        <f t="shared" si="0"/>
        <v>92</v>
      </c>
    </row>
    <row r="16" spans="1:26" ht="15.75" thickBot="1" x14ac:dyDescent="0.3">
      <c r="A16" s="14" t="s">
        <v>13</v>
      </c>
      <c r="B16" s="16">
        <v>1</v>
      </c>
      <c r="C16" s="16">
        <v>1</v>
      </c>
      <c r="D16" s="16">
        <v>0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0</v>
      </c>
      <c r="K16" s="16">
        <v>1</v>
      </c>
      <c r="L16" s="16">
        <v>1</v>
      </c>
      <c r="M16" s="16">
        <v>1</v>
      </c>
      <c r="N16" s="16">
        <v>1</v>
      </c>
      <c r="O16" s="16">
        <v>0</v>
      </c>
      <c r="P16" s="16">
        <v>1</v>
      </c>
      <c r="Q16" s="16">
        <v>1</v>
      </c>
      <c r="R16" s="16">
        <v>1</v>
      </c>
      <c r="S16" s="16">
        <v>1</v>
      </c>
      <c r="T16" s="16">
        <v>0</v>
      </c>
      <c r="U16" s="16">
        <v>0</v>
      </c>
      <c r="V16" s="31">
        <v>0</v>
      </c>
      <c r="W16" s="31">
        <v>1</v>
      </c>
      <c r="X16" s="31">
        <v>1</v>
      </c>
      <c r="Y16" s="31">
        <v>1</v>
      </c>
      <c r="Z16" s="113">
        <f t="shared" si="0"/>
        <v>72</v>
      </c>
    </row>
    <row r="17" spans="1:26" ht="15.75" thickBot="1" x14ac:dyDescent="0.3">
      <c r="A17" s="14" t="s">
        <v>98</v>
      </c>
      <c r="B17" s="16">
        <v>1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0</v>
      </c>
      <c r="M17" s="16">
        <v>1</v>
      </c>
      <c r="N17" s="16">
        <v>1</v>
      </c>
      <c r="O17" s="16">
        <v>1</v>
      </c>
      <c r="P17" s="16">
        <v>0</v>
      </c>
      <c r="Q17" s="16">
        <v>1</v>
      </c>
      <c r="R17" s="16">
        <v>1</v>
      </c>
      <c r="S17" s="16">
        <v>1</v>
      </c>
      <c r="T17" s="16">
        <v>1</v>
      </c>
      <c r="U17" s="16">
        <v>0</v>
      </c>
      <c r="V17" s="31">
        <v>1</v>
      </c>
      <c r="W17" s="31">
        <v>0</v>
      </c>
      <c r="X17" s="31">
        <v>1</v>
      </c>
      <c r="Y17" s="31">
        <v>1</v>
      </c>
      <c r="Z17" s="113">
        <f t="shared" si="0"/>
        <v>80</v>
      </c>
    </row>
    <row r="18" spans="1:26" ht="15.75" thickBot="1" x14ac:dyDescent="0.3">
      <c r="A18" s="14" t="s">
        <v>99</v>
      </c>
      <c r="B18" s="16">
        <v>1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16">
        <v>0</v>
      </c>
      <c r="I18" s="181">
        <v>1</v>
      </c>
      <c r="J18" s="16">
        <v>0</v>
      </c>
      <c r="K18" s="181">
        <v>1</v>
      </c>
      <c r="L18" s="181">
        <v>1</v>
      </c>
      <c r="M18" s="16">
        <v>0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0</v>
      </c>
      <c r="U18" s="16">
        <v>1</v>
      </c>
      <c r="V18" s="31">
        <v>0</v>
      </c>
      <c r="W18" s="31">
        <v>1</v>
      </c>
      <c r="X18" s="31">
        <v>0</v>
      </c>
      <c r="Y18" s="31">
        <v>0</v>
      </c>
      <c r="Z18" s="113">
        <f t="shared" si="0"/>
        <v>52</v>
      </c>
    </row>
    <row r="19" spans="1:26" ht="16.5" customHeight="1" thickBot="1" x14ac:dyDescent="0.3">
      <c r="A19" s="14" t="s">
        <v>100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6">
        <v>1</v>
      </c>
      <c r="Q19" s="16">
        <v>1</v>
      </c>
      <c r="R19" s="16">
        <v>1</v>
      </c>
      <c r="S19" s="16">
        <v>0</v>
      </c>
      <c r="T19" s="16">
        <v>1</v>
      </c>
      <c r="U19" s="16">
        <v>0</v>
      </c>
      <c r="V19" s="31">
        <v>0</v>
      </c>
      <c r="W19" s="31">
        <v>1</v>
      </c>
      <c r="X19" s="31">
        <v>1</v>
      </c>
      <c r="Y19" s="31">
        <v>1</v>
      </c>
      <c r="Z19" s="113">
        <f>SUM(P19:Y19)/0.11</f>
        <v>63.636363636363633</v>
      </c>
    </row>
    <row r="20" spans="1:26" ht="15.75" thickBot="1" x14ac:dyDescent="0.3">
      <c r="A20" s="14" t="s">
        <v>101</v>
      </c>
      <c r="B20" s="16">
        <v>1</v>
      </c>
      <c r="C20" s="16">
        <v>0</v>
      </c>
      <c r="D20" s="16">
        <v>1</v>
      </c>
      <c r="E20" s="16">
        <v>0</v>
      </c>
      <c r="F20" s="16">
        <v>1</v>
      </c>
      <c r="G20" s="16">
        <v>1</v>
      </c>
      <c r="H20" s="16">
        <v>0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0</v>
      </c>
      <c r="P20" s="16">
        <v>0</v>
      </c>
      <c r="Q20" s="16">
        <v>1</v>
      </c>
      <c r="R20" s="16">
        <v>1</v>
      </c>
      <c r="S20" s="16">
        <v>0</v>
      </c>
      <c r="T20" s="16">
        <v>0</v>
      </c>
      <c r="U20" s="16">
        <v>1</v>
      </c>
      <c r="V20" s="31">
        <v>0</v>
      </c>
      <c r="W20" s="31">
        <v>1</v>
      </c>
      <c r="X20" s="31">
        <v>1</v>
      </c>
      <c r="Y20" s="31">
        <v>1</v>
      </c>
      <c r="Z20" s="113">
        <f>SUM(B20:Y20)/0.25</f>
        <v>64</v>
      </c>
    </row>
    <row r="21" spans="1:26" ht="15.75" thickBot="1" x14ac:dyDescent="0.3">
      <c r="A21" s="14" t="s">
        <v>102</v>
      </c>
      <c r="B21" s="16">
        <v>1</v>
      </c>
      <c r="C21" s="16">
        <v>1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6">
        <v>1</v>
      </c>
      <c r="T21" s="16">
        <v>1</v>
      </c>
      <c r="U21" s="16">
        <v>1</v>
      </c>
      <c r="V21" s="31">
        <v>0</v>
      </c>
      <c r="W21" s="31">
        <v>1</v>
      </c>
      <c r="X21" s="31">
        <v>1</v>
      </c>
      <c r="Y21" s="31">
        <v>1</v>
      </c>
      <c r="Z21" s="113">
        <f>SUM(B21:Y21)/0.25</f>
        <v>92</v>
      </c>
    </row>
    <row r="22" spans="1:26" ht="15.75" thickBot="1" x14ac:dyDescent="0.3">
      <c r="A22" s="17" t="s">
        <v>103</v>
      </c>
      <c r="B22" s="16">
        <v>1</v>
      </c>
      <c r="C22" s="16">
        <v>1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0</v>
      </c>
      <c r="K22" s="16">
        <v>1</v>
      </c>
      <c r="L22" s="16">
        <v>1</v>
      </c>
      <c r="M22" s="16">
        <v>0</v>
      </c>
      <c r="N22" s="16">
        <v>0</v>
      </c>
      <c r="O22" s="16">
        <v>0</v>
      </c>
      <c r="P22" s="16">
        <v>1</v>
      </c>
      <c r="Q22" s="16">
        <v>1</v>
      </c>
      <c r="R22" s="16">
        <v>1</v>
      </c>
      <c r="S22" s="16">
        <v>0</v>
      </c>
      <c r="T22" s="16">
        <v>0</v>
      </c>
      <c r="U22" s="16">
        <v>1</v>
      </c>
      <c r="V22" s="31">
        <v>1</v>
      </c>
      <c r="W22" s="31">
        <v>1</v>
      </c>
      <c r="X22" s="31">
        <v>0</v>
      </c>
      <c r="Y22" s="31">
        <v>1</v>
      </c>
      <c r="Z22" s="113">
        <f>SUM(B22:Y22)/0.25</f>
        <v>68</v>
      </c>
    </row>
    <row r="23" spans="1:26" ht="15.75" thickBot="1" x14ac:dyDescent="0.3">
      <c r="A23" s="19" t="s">
        <v>104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0</v>
      </c>
      <c r="K23" s="13">
        <v>1</v>
      </c>
      <c r="L23" s="13">
        <v>0</v>
      </c>
      <c r="M23" s="13">
        <v>1</v>
      </c>
      <c r="N23" s="13">
        <v>0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0</v>
      </c>
      <c r="U23" s="13">
        <v>1</v>
      </c>
      <c r="V23" s="30">
        <v>1</v>
      </c>
      <c r="W23" s="30">
        <v>1</v>
      </c>
      <c r="X23" s="30">
        <v>0</v>
      </c>
      <c r="Y23" s="30">
        <v>1</v>
      </c>
      <c r="Z23" s="113">
        <f>SUM(B23:Y23)/0.25</f>
        <v>76</v>
      </c>
    </row>
    <row r="24" spans="1:26" ht="15.75" thickBot="1" x14ac:dyDescent="0.3">
      <c r="A24" s="146" t="s">
        <v>48</v>
      </c>
      <c r="B24" s="148">
        <v>15</v>
      </c>
      <c r="C24" s="148">
        <v>14</v>
      </c>
      <c r="D24" s="148">
        <v>13</v>
      </c>
      <c r="E24" s="148">
        <v>12</v>
      </c>
      <c r="F24" s="148">
        <v>13</v>
      </c>
      <c r="G24" s="148">
        <v>15</v>
      </c>
      <c r="H24" s="148">
        <v>12</v>
      </c>
      <c r="I24" s="148">
        <v>15</v>
      </c>
      <c r="J24" s="254">
        <f>SUM(J7:J23)</f>
        <v>8</v>
      </c>
      <c r="K24" s="148">
        <v>14</v>
      </c>
      <c r="L24" s="150">
        <v>13</v>
      </c>
      <c r="M24" s="149">
        <f t="shared" ref="M24:Y24" si="1">SUM(M7:M23)</f>
        <v>10</v>
      </c>
      <c r="N24" s="148">
        <f t="shared" si="1"/>
        <v>10</v>
      </c>
      <c r="O24" s="148">
        <f t="shared" si="1"/>
        <v>10</v>
      </c>
      <c r="P24" s="147">
        <f t="shared" si="1"/>
        <v>12</v>
      </c>
      <c r="Q24" s="150">
        <f t="shared" si="1"/>
        <v>15</v>
      </c>
      <c r="R24" s="154">
        <f t="shared" si="1"/>
        <v>14</v>
      </c>
      <c r="S24" s="147">
        <f t="shared" si="1"/>
        <v>13</v>
      </c>
      <c r="T24" s="147">
        <f t="shared" si="1"/>
        <v>9</v>
      </c>
      <c r="U24" s="148">
        <f t="shared" si="1"/>
        <v>10</v>
      </c>
      <c r="V24" s="150">
        <f t="shared" si="1"/>
        <v>10</v>
      </c>
      <c r="W24" s="150">
        <f t="shared" si="1"/>
        <v>14</v>
      </c>
      <c r="X24" s="150">
        <f t="shared" si="1"/>
        <v>13</v>
      </c>
      <c r="Y24" s="150">
        <f t="shared" si="1"/>
        <v>14</v>
      </c>
    </row>
    <row r="29" spans="1:26" ht="16.5" customHeight="1" thickBot="1" x14ac:dyDescent="0.3">
      <c r="A29" s="278" t="s">
        <v>105</v>
      </c>
      <c r="B29" s="16">
        <v>1</v>
      </c>
      <c r="C29" s="16">
        <v>0</v>
      </c>
      <c r="D29" s="16">
        <v>1</v>
      </c>
      <c r="E29" s="16">
        <v>0</v>
      </c>
      <c r="F29" s="16">
        <v>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/>
      <c r="R29" s="16"/>
      <c r="S29" s="16"/>
      <c r="T29" s="16"/>
      <c r="U29" s="16"/>
      <c r="V29" s="31"/>
      <c r="W29" s="31"/>
      <c r="X29" s="31"/>
      <c r="Y29" s="31"/>
      <c r="Z29" s="113">
        <f>SUM(B29:Y29)/0.11</f>
        <v>27.272727272727273</v>
      </c>
    </row>
    <row r="30" spans="1:26" x14ac:dyDescent="0.25">
      <c r="A30" s="278" t="s">
        <v>106</v>
      </c>
      <c r="B30" s="9">
        <v>1</v>
      </c>
      <c r="C30" s="9">
        <v>1</v>
      </c>
      <c r="D30" s="9">
        <v>0</v>
      </c>
      <c r="E30" s="9">
        <v>1</v>
      </c>
      <c r="F30" s="9">
        <v>0</v>
      </c>
      <c r="G30" s="9">
        <v>1</v>
      </c>
      <c r="H30" s="9">
        <v>1</v>
      </c>
      <c r="I30" s="9">
        <v>1</v>
      </c>
      <c r="J30" s="9">
        <v>0</v>
      </c>
      <c r="K30" s="9">
        <v>1</v>
      </c>
      <c r="L30" s="9">
        <v>1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35"/>
      <c r="W30" s="35"/>
      <c r="X30" s="35"/>
      <c r="Y30" s="35"/>
      <c r="Z30" s="113">
        <f>SUM(B30:Y30)/0.17</f>
        <v>47.058823529411761</v>
      </c>
    </row>
    <row r="31" spans="1:26" x14ac:dyDescent="0.25">
      <c r="L31" t="s">
        <v>107</v>
      </c>
    </row>
  </sheetData>
  <pageMargins left="0.7" right="0.7" top="0.78740157499999996" bottom="0.78740157499999996" header="0.3" footer="0.3"/>
  <pageSetup paperSize="9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K28"/>
  <sheetViews>
    <sheetView zoomScaleNormal="100" workbookViewId="0">
      <selection activeCell="A2" sqref="A2"/>
    </sheetView>
  </sheetViews>
  <sheetFormatPr defaultRowHeight="15" x14ac:dyDescent="0.25"/>
  <cols>
    <col min="1" max="1" width="59.5703125" customWidth="1"/>
    <col min="2" max="2" width="8.42578125" customWidth="1"/>
    <col min="3" max="4" width="8.140625" customWidth="1"/>
    <col min="5" max="5" width="7.42578125" customWidth="1"/>
    <col min="6" max="6" width="8.85546875" customWidth="1"/>
    <col min="7" max="7" width="7.140625" customWidth="1"/>
    <col min="8" max="8" width="7.5703125" customWidth="1"/>
    <col min="9" max="9" width="8.7109375" customWidth="1"/>
    <col min="10" max="10" width="8.28515625" customWidth="1"/>
    <col min="11" max="11" width="8.85546875" customWidth="1"/>
    <col min="12" max="12" width="7.7109375" customWidth="1"/>
    <col min="13" max="13" width="7.28515625" customWidth="1"/>
    <col min="14" max="14" width="6.140625" customWidth="1"/>
    <col min="15" max="15" width="6.42578125" customWidth="1"/>
    <col min="16" max="16" width="7.5703125" customWidth="1"/>
    <col min="17" max="17" width="7.42578125" customWidth="1"/>
    <col min="18" max="18" width="4.7109375" customWidth="1"/>
    <col min="19" max="19" width="4.28515625" customWidth="1"/>
    <col min="20" max="23" width="4.42578125" customWidth="1"/>
    <col min="24" max="27" width="5" customWidth="1"/>
    <col min="28" max="28" width="5.5703125" customWidth="1"/>
  </cols>
  <sheetData>
    <row r="2" spans="1:28" ht="25.5" x14ac:dyDescent="0.35">
      <c r="A2" s="3" t="s">
        <v>251</v>
      </c>
    </row>
    <row r="4" spans="1:28" ht="18" x14ac:dyDescent="0.25">
      <c r="A4" s="61" t="s">
        <v>14</v>
      </c>
      <c r="B4" s="62"/>
      <c r="C4" s="62"/>
    </row>
    <row r="5" spans="1:28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</row>
    <row r="6" spans="1:28" ht="69.75" thickBot="1" x14ac:dyDescent="0.3">
      <c r="A6" s="141" t="s">
        <v>1</v>
      </c>
      <c r="B6" s="101">
        <v>44167</v>
      </c>
      <c r="C6" s="101">
        <v>44244</v>
      </c>
      <c r="D6" s="101">
        <v>44265</v>
      </c>
      <c r="E6" s="101">
        <v>44293</v>
      </c>
      <c r="F6" s="101">
        <v>44328</v>
      </c>
      <c r="G6" s="101">
        <v>44356</v>
      </c>
      <c r="H6" s="101">
        <v>44447</v>
      </c>
      <c r="I6" s="293">
        <v>44489</v>
      </c>
      <c r="J6" s="101">
        <v>44503</v>
      </c>
      <c r="K6" s="101">
        <v>44536</v>
      </c>
      <c r="L6" s="170">
        <v>44566</v>
      </c>
      <c r="M6" s="170">
        <v>44594</v>
      </c>
      <c r="N6" s="170">
        <v>44622</v>
      </c>
      <c r="O6" s="170">
        <v>44664</v>
      </c>
      <c r="P6" s="170">
        <v>44685</v>
      </c>
      <c r="Q6" s="170">
        <v>44713</v>
      </c>
      <c r="R6" s="170" t="s">
        <v>108</v>
      </c>
      <c r="S6" s="170" t="s">
        <v>109</v>
      </c>
      <c r="T6" s="170">
        <v>44900</v>
      </c>
      <c r="U6" s="99">
        <v>44937</v>
      </c>
      <c r="V6" s="99">
        <v>44958</v>
      </c>
      <c r="W6" s="99">
        <v>44986</v>
      </c>
      <c r="X6" s="99">
        <v>45049</v>
      </c>
      <c r="Y6" s="99">
        <v>45084</v>
      </c>
      <c r="Z6" s="99">
        <v>45173</v>
      </c>
      <c r="AA6" s="99">
        <v>45236</v>
      </c>
      <c r="AB6" s="300" t="s">
        <v>2</v>
      </c>
    </row>
    <row r="7" spans="1:28" x14ac:dyDescent="0.25">
      <c r="A7" s="296" t="s">
        <v>110</v>
      </c>
      <c r="B7" s="298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301">
        <f>SUM(B7:AA7)/0.26</f>
        <v>0</v>
      </c>
    </row>
    <row r="8" spans="1:28" x14ac:dyDescent="0.25">
      <c r="A8" s="297" t="s">
        <v>111</v>
      </c>
      <c r="B8" s="294">
        <v>1</v>
      </c>
      <c r="C8" s="294">
        <v>1</v>
      </c>
      <c r="D8" s="294">
        <v>1</v>
      </c>
      <c r="E8" s="294">
        <v>1</v>
      </c>
      <c r="F8" s="294">
        <v>1</v>
      </c>
      <c r="G8" s="294">
        <v>1</v>
      </c>
      <c r="H8" s="294">
        <v>0</v>
      </c>
      <c r="I8" s="294">
        <v>0</v>
      </c>
      <c r="J8" s="294">
        <v>1</v>
      </c>
      <c r="K8" s="294">
        <v>1</v>
      </c>
      <c r="L8" s="294">
        <v>1</v>
      </c>
      <c r="M8" s="294">
        <v>0</v>
      </c>
      <c r="N8" s="294">
        <v>1</v>
      </c>
      <c r="O8" s="294">
        <v>1</v>
      </c>
      <c r="P8" s="294">
        <v>0</v>
      </c>
      <c r="Q8" s="294">
        <v>1</v>
      </c>
      <c r="R8" s="294">
        <v>0</v>
      </c>
      <c r="S8" s="294">
        <v>1</v>
      </c>
      <c r="T8" s="295">
        <v>1</v>
      </c>
      <c r="U8" s="295">
        <v>0</v>
      </c>
      <c r="V8" s="295">
        <v>0</v>
      </c>
      <c r="W8" s="295">
        <v>0</v>
      </c>
      <c r="X8" s="295">
        <v>1</v>
      </c>
      <c r="Y8" s="295">
        <v>1</v>
      </c>
      <c r="Z8" s="295">
        <v>1</v>
      </c>
      <c r="AA8" s="295">
        <v>0</v>
      </c>
      <c r="AB8" s="302">
        <f t="shared" ref="AB8:AB15" si="0">SUM(B8:AA8)/0.27</f>
        <v>62.962962962962962</v>
      </c>
    </row>
    <row r="9" spans="1:28" s="6" customFormat="1" x14ac:dyDescent="0.25">
      <c r="A9" s="128" t="s">
        <v>112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126">
        <v>1</v>
      </c>
      <c r="L9" s="8">
        <v>0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126">
        <v>1</v>
      </c>
      <c r="T9" s="229">
        <v>1</v>
      </c>
      <c r="U9" s="229">
        <v>1</v>
      </c>
      <c r="V9" s="229">
        <v>1</v>
      </c>
      <c r="W9" s="229">
        <v>1</v>
      </c>
      <c r="X9" s="229">
        <v>1</v>
      </c>
      <c r="Y9" s="229">
        <v>1</v>
      </c>
      <c r="Z9" s="229">
        <v>1</v>
      </c>
      <c r="AA9" s="229">
        <v>1</v>
      </c>
      <c r="AB9" s="302">
        <f t="shared" si="0"/>
        <v>92.592592592592581</v>
      </c>
    </row>
    <row r="10" spans="1:28" x14ac:dyDescent="0.25">
      <c r="A10" s="128" t="s">
        <v>113</v>
      </c>
      <c r="B10" s="126">
        <v>1</v>
      </c>
      <c r="C10" s="126">
        <v>0</v>
      </c>
      <c r="D10" s="126">
        <v>1</v>
      </c>
      <c r="E10" s="126">
        <v>1</v>
      </c>
      <c r="F10" s="126">
        <v>1</v>
      </c>
      <c r="G10" s="126">
        <v>0</v>
      </c>
      <c r="H10" s="126">
        <v>1</v>
      </c>
      <c r="I10" s="126">
        <v>0</v>
      </c>
      <c r="J10" s="126">
        <v>1</v>
      </c>
      <c r="K10" s="126">
        <v>0</v>
      </c>
      <c r="L10" s="126">
        <v>1</v>
      </c>
      <c r="M10" s="126">
        <v>1</v>
      </c>
      <c r="N10" s="126">
        <v>1</v>
      </c>
      <c r="O10" s="126">
        <v>1</v>
      </c>
      <c r="P10" s="126">
        <v>0</v>
      </c>
      <c r="Q10" s="126">
        <v>1</v>
      </c>
      <c r="R10" s="126">
        <v>1</v>
      </c>
      <c r="S10" s="126">
        <v>1</v>
      </c>
      <c r="T10" s="229">
        <v>1</v>
      </c>
      <c r="U10" s="229">
        <v>1</v>
      </c>
      <c r="V10" s="229">
        <v>1</v>
      </c>
      <c r="W10" s="229">
        <v>1</v>
      </c>
      <c r="X10" s="229">
        <v>1</v>
      </c>
      <c r="Y10" s="229">
        <v>1</v>
      </c>
      <c r="Z10" s="229">
        <v>1</v>
      </c>
      <c r="AA10" s="229">
        <v>0</v>
      </c>
      <c r="AB10" s="302">
        <f t="shared" si="0"/>
        <v>74.074074074074076</v>
      </c>
    </row>
    <row r="11" spans="1:28" x14ac:dyDescent="0.25">
      <c r="A11" s="128" t="s">
        <v>114</v>
      </c>
      <c r="B11" s="127">
        <v>1</v>
      </c>
      <c r="C11" s="127">
        <v>1</v>
      </c>
      <c r="D11" s="127">
        <v>1</v>
      </c>
      <c r="E11" s="127">
        <v>1</v>
      </c>
      <c r="F11" s="127">
        <v>1</v>
      </c>
      <c r="G11" s="127">
        <v>1</v>
      </c>
      <c r="H11" s="127">
        <v>0</v>
      </c>
      <c r="I11" s="127">
        <v>0</v>
      </c>
      <c r="J11" s="127">
        <v>1</v>
      </c>
      <c r="K11" s="126">
        <v>1</v>
      </c>
      <c r="L11" s="126">
        <v>1</v>
      </c>
      <c r="M11" s="126">
        <v>0</v>
      </c>
      <c r="N11" s="126">
        <v>1</v>
      </c>
      <c r="O11" s="126">
        <v>1</v>
      </c>
      <c r="P11" s="126">
        <v>0</v>
      </c>
      <c r="Q11" s="126">
        <v>0</v>
      </c>
      <c r="R11" s="126">
        <v>1</v>
      </c>
      <c r="S11" s="126">
        <v>0</v>
      </c>
      <c r="T11" s="229">
        <v>1</v>
      </c>
      <c r="U11" s="229">
        <v>0</v>
      </c>
      <c r="V11" s="229">
        <v>0</v>
      </c>
      <c r="W11" s="229">
        <v>1</v>
      </c>
      <c r="X11" s="229">
        <v>0</v>
      </c>
      <c r="Y11" s="229">
        <v>1</v>
      </c>
      <c r="Z11" s="229">
        <v>1</v>
      </c>
      <c r="AA11" s="229">
        <v>1</v>
      </c>
      <c r="AB11" s="302">
        <f t="shared" si="0"/>
        <v>62.962962962962962</v>
      </c>
    </row>
    <row r="12" spans="1:28" ht="15.75" x14ac:dyDescent="0.25">
      <c r="A12" s="129" t="s">
        <v>115</v>
      </c>
      <c r="B12" s="127">
        <v>1</v>
      </c>
      <c r="C12" s="127">
        <v>1</v>
      </c>
      <c r="D12" s="127">
        <v>1</v>
      </c>
      <c r="E12" s="127">
        <v>1</v>
      </c>
      <c r="F12" s="127">
        <v>1</v>
      </c>
      <c r="G12" s="127">
        <v>0</v>
      </c>
      <c r="H12" s="127">
        <v>1</v>
      </c>
      <c r="I12" s="127">
        <v>1</v>
      </c>
      <c r="J12" s="127">
        <v>1</v>
      </c>
      <c r="K12" s="126">
        <v>1</v>
      </c>
      <c r="L12" s="126">
        <v>1</v>
      </c>
      <c r="M12" s="126">
        <v>1</v>
      </c>
      <c r="N12" s="126">
        <v>0</v>
      </c>
      <c r="O12" s="126">
        <v>1</v>
      </c>
      <c r="P12" s="126">
        <v>1</v>
      </c>
      <c r="Q12" s="126">
        <v>1</v>
      </c>
      <c r="R12" s="126">
        <v>1</v>
      </c>
      <c r="S12" s="126">
        <v>0</v>
      </c>
      <c r="T12" s="229">
        <v>1</v>
      </c>
      <c r="U12" s="229">
        <v>1</v>
      </c>
      <c r="V12" s="229">
        <v>1</v>
      </c>
      <c r="W12" s="229">
        <v>1</v>
      </c>
      <c r="X12" s="229">
        <v>1</v>
      </c>
      <c r="Y12" s="229">
        <v>1</v>
      </c>
      <c r="Z12" s="229">
        <v>1</v>
      </c>
      <c r="AA12" s="229">
        <v>1</v>
      </c>
      <c r="AB12" s="303">
        <f t="shared" si="0"/>
        <v>85.185185185185176</v>
      </c>
    </row>
    <row r="13" spans="1:28" ht="16.5" thickBot="1" x14ac:dyDescent="0.3">
      <c r="A13" s="129" t="s">
        <v>116</v>
      </c>
      <c r="B13" s="8">
        <v>1</v>
      </c>
      <c r="C13" s="8">
        <v>1</v>
      </c>
      <c r="D13" s="8">
        <v>1</v>
      </c>
      <c r="E13" s="8">
        <v>0</v>
      </c>
      <c r="F13" s="8">
        <v>1</v>
      </c>
      <c r="G13" s="8">
        <v>1</v>
      </c>
      <c r="H13" s="8">
        <v>0</v>
      </c>
      <c r="I13" s="8">
        <v>1</v>
      </c>
      <c r="J13" s="8">
        <v>1</v>
      </c>
      <c r="K13" s="126">
        <v>1</v>
      </c>
      <c r="L13" s="8">
        <v>1</v>
      </c>
      <c r="M13" s="8">
        <v>0</v>
      </c>
      <c r="N13" s="8">
        <v>1</v>
      </c>
      <c r="O13" s="8">
        <v>1</v>
      </c>
      <c r="P13" s="8">
        <v>1</v>
      </c>
      <c r="Q13" s="8">
        <v>1</v>
      </c>
      <c r="R13" s="8">
        <v>1</v>
      </c>
      <c r="S13" s="8">
        <v>0</v>
      </c>
      <c r="T13" s="134">
        <v>1</v>
      </c>
      <c r="U13" s="134">
        <v>1</v>
      </c>
      <c r="V13" s="134">
        <v>1</v>
      </c>
      <c r="W13" s="134">
        <v>1</v>
      </c>
      <c r="X13" s="134">
        <v>1</v>
      </c>
      <c r="Y13" s="134">
        <v>1</v>
      </c>
      <c r="Z13" s="134">
        <v>0</v>
      </c>
      <c r="AA13" s="134">
        <v>1</v>
      </c>
      <c r="AB13" s="304">
        <f t="shared" si="0"/>
        <v>77.777777777777771</v>
      </c>
    </row>
    <row r="14" spans="1:28" x14ac:dyDescent="0.25">
      <c r="A14" s="128" t="s">
        <v>117</v>
      </c>
      <c r="B14" s="8">
        <v>0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0</v>
      </c>
      <c r="J14" s="8">
        <v>1</v>
      </c>
      <c r="K14" s="126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134">
        <v>1</v>
      </c>
      <c r="U14" s="134">
        <v>1</v>
      </c>
      <c r="V14" s="134">
        <v>1</v>
      </c>
      <c r="W14" s="134">
        <v>1</v>
      </c>
      <c r="X14" s="134">
        <v>1</v>
      </c>
      <c r="Y14" s="134">
        <v>1</v>
      </c>
      <c r="Z14" s="134">
        <v>1</v>
      </c>
      <c r="AA14" s="134">
        <v>1</v>
      </c>
      <c r="AB14" s="305">
        <f t="shared" si="0"/>
        <v>88.888888888888886</v>
      </c>
    </row>
    <row r="15" spans="1:28" ht="15.75" x14ac:dyDescent="0.25">
      <c r="A15" s="84" t="s">
        <v>118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0</v>
      </c>
      <c r="H15" s="8">
        <v>1</v>
      </c>
      <c r="I15" s="8">
        <v>1</v>
      </c>
      <c r="J15" s="8">
        <v>0</v>
      </c>
      <c r="K15" s="126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134">
        <v>1</v>
      </c>
      <c r="U15" s="134">
        <v>1</v>
      </c>
      <c r="V15" s="134">
        <v>1</v>
      </c>
      <c r="W15" s="134">
        <v>0</v>
      </c>
      <c r="X15" s="134">
        <v>1</v>
      </c>
      <c r="Y15" s="134">
        <v>0</v>
      </c>
      <c r="Z15" s="134">
        <v>1</v>
      </c>
      <c r="AA15" s="134">
        <v>0</v>
      </c>
      <c r="AB15" s="306">
        <f t="shared" si="0"/>
        <v>77.777777777777771</v>
      </c>
    </row>
    <row r="16" spans="1:28" x14ac:dyDescent="0.25">
      <c r="A16" s="311" t="s">
        <v>119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29">
        <v>1</v>
      </c>
      <c r="Y16" s="229">
        <v>0</v>
      </c>
      <c r="Z16" s="229">
        <v>1</v>
      </c>
      <c r="AA16" s="229">
        <v>1</v>
      </c>
      <c r="AB16" s="301">
        <f>SUM(B16:AA16)/0.05</f>
        <v>60</v>
      </c>
    </row>
    <row r="17" spans="1:37" x14ac:dyDescent="0.25">
      <c r="A17" s="128" t="s">
        <v>120</v>
      </c>
      <c r="B17" s="126">
        <v>0</v>
      </c>
      <c r="C17" s="126">
        <v>1</v>
      </c>
      <c r="D17" s="126">
        <v>1</v>
      </c>
      <c r="E17" s="126">
        <v>1</v>
      </c>
      <c r="F17" s="126">
        <v>1</v>
      </c>
      <c r="G17" s="126">
        <v>1</v>
      </c>
      <c r="H17" s="126">
        <v>0</v>
      </c>
      <c r="I17" s="126">
        <v>0</v>
      </c>
      <c r="J17" s="126">
        <v>1</v>
      </c>
      <c r="K17" s="126">
        <v>1</v>
      </c>
      <c r="L17" s="126">
        <v>1</v>
      </c>
      <c r="M17" s="126">
        <v>1</v>
      </c>
      <c r="N17" s="126">
        <v>1</v>
      </c>
      <c r="O17" s="126">
        <v>1</v>
      </c>
      <c r="P17" s="126">
        <v>1</v>
      </c>
      <c r="Q17" s="126">
        <v>1</v>
      </c>
      <c r="R17" s="126">
        <v>0</v>
      </c>
      <c r="S17" s="126">
        <v>1</v>
      </c>
      <c r="T17" s="229">
        <v>0</v>
      </c>
      <c r="U17" s="229">
        <v>1</v>
      </c>
      <c r="V17" s="229">
        <v>1</v>
      </c>
      <c r="W17" s="229">
        <v>1</v>
      </c>
      <c r="X17" s="229">
        <v>1</v>
      </c>
      <c r="Y17" s="229">
        <v>1</v>
      </c>
      <c r="Z17" s="229">
        <v>1</v>
      </c>
      <c r="AA17" s="229">
        <v>0</v>
      </c>
      <c r="AB17" s="302">
        <f>SUM(B17:AA17)/0.27</f>
        <v>74.074074074074076</v>
      </c>
    </row>
    <row r="18" spans="1:37" ht="16.5" thickBot="1" x14ac:dyDescent="0.3">
      <c r="A18" s="84" t="s">
        <v>121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126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>
        <v>1</v>
      </c>
      <c r="S18" s="8">
        <v>1</v>
      </c>
      <c r="T18" s="134">
        <v>1</v>
      </c>
      <c r="U18" s="134">
        <v>1</v>
      </c>
      <c r="V18" s="134">
        <v>1</v>
      </c>
      <c r="W18" s="134">
        <v>1</v>
      </c>
      <c r="X18" s="134">
        <v>1</v>
      </c>
      <c r="Y18" s="134">
        <v>1</v>
      </c>
      <c r="Z18" s="134">
        <v>1</v>
      </c>
      <c r="AA18" s="134">
        <v>0</v>
      </c>
      <c r="AB18" s="304">
        <f>SUM(B18:AA18)/0.27</f>
        <v>92.592592592592581</v>
      </c>
    </row>
    <row r="19" spans="1:37" ht="18" customHeight="1" thickBot="1" x14ac:dyDescent="0.3">
      <c r="A19" s="84" t="s">
        <v>122</v>
      </c>
      <c r="B19" s="2">
        <v>1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0</v>
      </c>
      <c r="I19" s="2">
        <v>0</v>
      </c>
      <c r="J19" s="2">
        <v>0</v>
      </c>
      <c r="K19" s="126">
        <v>1</v>
      </c>
      <c r="L19" s="126">
        <v>1</v>
      </c>
      <c r="M19" s="126">
        <v>1</v>
      </c>
      <c r="N19" s="126">
        <v>0</v>
      </c>
      <c r="O19" s="126">
        <v>1</v>
      </c>
      <c r="P19" s="126">
        <v>0</v>
      </c>
      <c r="Q19" s="126">
        <v>0</v>
      </c>
      <c r="R19" s="126">
        <v>1</v>
      </c>
      <c r="S19" s="126">
        <v>1</v>
      </c>
      <c r="T19" s="229">
        <v>0</v>
      </c>
      <c r="U19" s="229">
        <v>0</v>
      </c>
      <c r="V19" s="229">
        <v>1</v>
      </c>
      <c r="W19" s="229">
        <v>1</v>
      </c>
      <c r="X19" s="229">
        <v>0</v>
      </c>
      <c r="Y19" s="229">
        <v>0</v>
      </c>
      <c r="Z19" s="229">
        <v>0</v>
      </c>
      <c r="AA19" s="229">
        <v>0</v>
      </c>
      <c r="AB19" s="301">
        <f>SUM(B19:AA19)/0.27</f>
        <v>51.851851851851848</v>
      </c>
    </row>
    <row r="20" spans="1:37" ht="15.75" thickBot="1" x14ac:dyDescent="0.3">
      <c r="A20" s="128" t="s">
        <v>123</v>
      </c>
      <c r="B20" s="126">
        <v>1</v>
      </c>
      <c r="C20" s="126">
        <v>1</v>
      </c>
      <c r="D20" s="126">
        <v>1</v>
      </c>
      <c r="E20" s="126">
        <v>0</v>
      </c>
      <c r="F20" s="126">
        <v>1</v>
      </c>
      <c r="G20" s="126">
        <v>1</v>
      </c>
      <c r="H20" s="126">
        <v>0</v>
      </c>
      <c r="I20" s="126">
        <v>1</v>
      </c>
      <c r="J20" s="126">
        <v>1</v>
      </c>
      <c r="K20" s="126">
        <v>1</v>
      </c>
      <c r="L20" s="126">
        <v>1</v>
      </c>
      <c r="M20" s="126">
        <v>1</v>
      </c>
      <c r="N20" s="126">
        <v>1</v>
      </c>
      <c r="O20" s="126">
        <v>0</v>
      </c>
      <c r="P20" s="126">
        <v>0</v>
      </c>
      <c r="Q20" s="126">
        <v>0</v>
      </c>
      <c r="R20" s="126">
        <v>0</v>
      </c>
      <c r="S20" s="126">
        <v>1</v>
      </c>
      <c r="T20" s="229">
        <v>1</v>
      </c>
      <c r="U20" s="229">
        <v>1</v>
      </c>
      <c r="V20" s="229">
        <v>1</v>
      </c>
      <c r="W20" s="229">
        <v>0</v>
      </c>
      <c r="X20" s="229">
        <v>0</v>
      </c>
      <c r="Y20" s="229">
        <v>0</v>
      </c>
      <c r="Z20" s="229">
        <v>0</v>
      </c>
      <c r="AA20" s="229">
        <v>1</v>
      </c>
      <c r="AB20" s="307">
        <f>SUM(B20:AA20)/0.27</f>
        <v>59.259259259259252</v>
      </c>
    </row>
    <row r="21" spans="1:37" ht="16.5" thickBot="1" x14ac:dyDescent="0.3">
      <c r="A21" s="84" t="s">
        <v>124</v>
      </c>
      <c r="B21" s="126">
        <v>1</v>
      </c>
      <c r="C21" s="126">
        <v>1</v>
      </c>
      <c r="D21" s="126">
        <v>1</v>
      </c>
      <c r="E21" s="126">
        <v>1</v>
      </c>
      <c r="F21" s="126">
        <v>1</v>
      </c>
      <c r="G21" s="126">
        <v>1</v>
      </c>
      <c r="H21" s="126">
        <v>0</v>
      </c>
      <c r="I21" s="126">
        <v>1</v>
      </c>
      <c r="J21" s="126">
        <v>1</v>
      </c>
      <c r="K21" s="126">
        <v>1</v>
      </c>
      <c r="L21" s="126">
        <v>1</v>
      </c>
      <c r="M21" s="126">
        <v>1</v>
      </c>
      <c r="N21" s="126">
        <v>1</v>
      </c>
      <c r="O21" s="126">
        <v>1</v>
      </c>
      <c r="P21" s="126">
        <v>1</v>
      </c>
      <c r="Q21" s="126">
        <v>1</v>
      </c>
      <c r="R21" s="126">
        <v>1</v>
      </c>
      <c r="S21" s="126">
        <v>1</v>
      </c>
      <c r="T21" s="229">
        <v>0</v>
      </c>
      <c r="U21" s="229">
        <v>0</v>
      </c>
      <c r="V21" s="229">
        <v>0</v>
      </c>
      <c r="W21" s="229">
        <v>1</v>
      </c>
      <c r="X21" s="229">
        <v>1</v>
      </c>
      <c r="Y21" s="229">
        <v>0</v>
      </c>
      <c r="Z21" s="229">
        <v>1</v>
      </c>
      <c r="AA21" s="229">
        <v>1</v>
      </c>
      <c r="AB21" s="308">
        <f>SUM(B21:AA21)/0.27</f>
        <v>77.777777777777771</v>
      </c>
    </row>
    <row r="22" spans="1:37" ht="15.75" thickBot="1" x14ac:dyDescent="0.3">
      <c r="A22" s="157" t="s">
        <v>48</v>
      </c>
      <c r="B22" s="164">
        <v>13</v>
      </c>
      <c r="C22" s="164">
        <v>13</v>
      </c>
      <c r="D22" s="164">
        <v>15</v>
      </c>
      <c r="E22" s="164">
        <v>13</v>
      </c>
      <c r="F22" s="164">
        <v>15</v>
      </c>
      <c r="G22" s="164">
        <v>12</v>
      </c>
      <c r="H22" s="130">
        <v>7</v>
      </c>
      <c r="I22" s="164">
        <v>8</v>
      </c>
      <c r="J22" s="166">
        <v>13</v>
      </c>
      <c r="K22" s="164">
        <v>14</v>
      </c>
      <c r="L22" s="164">
        <v>14</v>
      </c>
      <c r="M22" s="164">
        <v>12</v>
      </c>
      <c r="N22" s="164">
        <v>13</v>
      </c>
      <c r="O22" s="164">
        <v>14</v>
      </c>
      <c r="P22" s="164">
        <v>10</v>
      </c>
      <c r="Q22" s="166">
        <v>12</v>
      </c>
      <c r="R22" s="166">
        <v>11</v>
      </c>
      <c r="S22" s="164">
        <v>11</v>
      </c>
      <c r="T22" s="162">
        <v>11</v>
      </c>
      <c r="U22" s="162">
        <v>10</v>
      </c>
      <c r="V22" s="162">
        <v>11</v>
      </c>
      <c r="W22" s="162">
        <v>11</v>
      </c>
      <c r="X22" s="162">
        <v>12</v>
      </c>
      <c r="Y22" s="162">
        <v>10</v>
      </c>
      <c r="Z22" s="162">
        <v>12</v>
      </c>
      <c r="AA22" s="162">
        <v>9</v>
      </c>
      <c r="AB22" s="47"/>
      <c r="AC22" s="47"/>
      <c r="AD22" s="47"/>
      <c r="AE22" s="47"/>
      <c r="AF22" s="47"/>
      <c r="AG22" s="47"/>
      <c r="AH22" s="47"/>
      <c r="AI22" s="47"/>
      <c r="AJ22" s="47"/>
      <c r="AK22" s="6"/>
    </row>
    <row r="24" spans="1:37" ht="15.75" x14ac:dyDescent="0.25">
      <c r="A24" s="245"/>
    </row>
    <row r="26" spans="1:37" x14ac:dyDescent="0.25">
      <c r="A26" s="290" t="s">
        <v>125</v>
      </c>
      <c r="B26" s="244">
        <v>1</v>
      </c>
      <c r="C26" s="244">
        <v>0</v>
      </c>
      <c r="D26" s="244">
        <v>1</v>
      </c>
      <c r="E26" s="244">
        <v>1</v>
      </c>
      <c r="F26" s="244">
        <v>1</v>
      </c>
      <c r="G26" s="244">
        <v>1</v>
      </c>
      <c r="H26" s="244">
        <v>0</v>
      </c>
      <c r="I26" s="244">
        <v>0</v>
      </c>
      <c r="J26" s="244">
        <v>1</v>
      </c>
      <c r="K26" s="244">
        <v>1</v>
      </c>
      <c r="L26" s="244">
        <v>1</v>
      </c>
      <c r="M26" s="244">
        <v>1</v>
      </c>
      <c r="N26" s="244">
        <v>1</v>
      </c>
      <c r="O26" s="244">
        <v>1</v>
      </c>
      <c r="P26" s="244">
        <v>1</v>
      </c>
      <c r="Q26" s="244">
        <v>1</v>
      </c>
      <c r="R26" s="244">
        <v>0</v>
      </c>
      <c r="S26" s="244">
        <v>0</v>
      </c>
      <c r="T26" s="244">
        <v>0</v>
      </c>
      <c r="U26" s="244" t="s">
        <v>126</v>
      </c>
      <c r="V26" s="244" t="s">
        <v>126</v>
      </c>
      <c r="W26" s="244"/>
      <c r="X26" s="244"/>
      <c r="Y26" s="244"/>
      <c r="Z26" s="244"/>
      <c r="AA26" s="244"/>
      <c r="AB26" s="244">
        <f>SUM(B26:AA26)/0.23</f>
        <v>56.521739130434781</v>
      </c>
    </row>
    <row r="28" spans="1:37" ht="28.5" customHeight="1" x14ac:dyDescent="0.25">
      <c r="A28" s="292" t="s">
        <v>127</v>
      </c>
      <c r="B28" s="126">
        <v>1</v>
      </c>
      <c r="C28" s="126">
        <v>1</v>
      </c>
      <c r="D28" s="126">
        <v>1</v>
      </c>
      <c r="E28" s="126">
        <v>1</v>
      </c>
      <c r="F28" s="126">
        <v>1</v>
      </c>
      <c r="G28" s="126">
        <v>1</v>
      </c>
      <c r="H28" s="126">
        <v>1</v>
      </c>
      <c r="I28" s="126">
        <v>1</v>
      </c>
      <c r="J28" s="126">
        <v>1</v>
      </c>
      <c r="K28" s="126">
        <v>1</v>
      </c>
      <c r="L28" s="126">
        <v>1</v>
      </c>
      <c r="M28" s="126">
        <v>1</v>
      </c>
      <c r="N28" s="126">
        <v>1</v>
      </c>
      <c r="O28" s="126">
        <v>1</v>
      </c>
      <c r="P28" s="126">
        <v>1</v>
      </c>
      <c r="Q28" s="126">
        <v>1</v>
      </c>
      <c r="R28" s="126">
        <v>1</v>
      </c>
      <c r="S28" s="126">
        <v>1</v>
      </c>
      <c r="T28" s="229">
        <v>1</v>
      </c>
      <c r="U28" s="229">
        <v>1</v>
      </c>
      <c r="V28" s="229">
        <v>1</v>
      </c>
      <c r="W28" s="229">
        <v>1</v>
      </c>
      <c r="X28" s="229">
        <v>1</v>
      </c>
      <c r="Y28" s="229">
        <v>1</v>
      </c>
      <c r="Z28" s="229">
        <v>1</v>
      </c>
      <c r="AA28" s="229">
        <v>1</v>
      </c>
      <c r="AB28" s="291">
        <f>SUM(B28:AA28)/0.27</f>
        <v>96.296296296296291</v>
      </c>
    </row>
  </sheetData>
  <pageMargins left="0.7" right="0.7" top="0.78740157499999996" bottom="0.78740157499999996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E31"/>
  <sheetViews>
    <sheetView tabSelected="1" topLeftCell="A6" zoomScaleNormal="100" workbookViewId="0">
      <selection activeCell="A30" sqref="A30"/>
    </sheetView>
  </sheetViews>
  <sheetFormatPr defaultRowHeight="15" x14ac:dyDescent="0.25"/>
  <cols>
    <col min="1" max="1" width="71" customWidth="1"/>
    <col min="2" max="3" width="6.140625" customWidth="1"/>
    <col min="4" max="4" width="6" customWidth="1"/>
    <col min="5" max="5" width="8.7109375" customWidth="1"/>
    <col min="6" max="6" width="6" customWidth="1"/>
    <col min="7" max="7" width="7" customWidth="1"/>
    <col min="8" max="8" width="6.42578125" customWidth="1"/>
    <col min="9" max="9" width="6.85546875" customWidth="1"/>
    <col min="10" max="10" width="6.5703125" customWidth="1"/>
    <col min="11" max="11" width="5.5703125" customWidth="1"/>
    <col min="12" max="12" width="4.85546875" customWidth="1"/>
    <col min="13" max="13" width="6.28515625" customWidth="1"/>
    <col min="14" max="14" width="5.140625" customWidth="1"/>
    <col min="15" max="15" width="6.28515625" customWidth="1"/>
    <col min="16" max="16" width="4.7109375" customWidth="1"/>
    <col min="17" max="17" width="4.42578125" customWidth="1"/>
    <col min="18" max="18" width="4.85546875" customWidth="1"/>
    <col min="19" max="19" width="4.42578125" customWidth="1"/>
    <col min="20" max="20" width="5.5703125" customWidth="1"/>
    <col min="21" max="23" width="4.42578125" customWidth="1"/>
    <col min="24" max="24" width="6.42578125" customWidth="1"/>
  </cols>
  <sheetData>
    <row r="2" spans="1:26" ht="25.5" x14ac:dyDescent="0.35">
      <c r="A2" s="3" t="s">
        <v>251</v>
      </c>
    </row>
    <row r="4" spans="1:26" s="62" customFormat="1" ht="18" x14ac:dyDescent="0.25">
      <c r="A4" s="61" t="s">
        <v>15</v>
      </c>
    </row>
    <row r="5" spans="1:26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</row>
    <row r="6" spans="1:26" ht="69.75" thickBot="1" x14ac:dyDescent="0.3">
      <c r="A6" s="98" t="s">
        <v>1</v>
      </c>
      <c r="B6" s="99">
        <v>44165</v>
      </c>
      <c r="C6" s="100">
        <v>44237</v>
      </c>
      <c r="D6" s="101">
        <v>44305</v>
      </c>
      <c r="E6" s="101">
        <v>44342</v>
      </c>
      <c r="F6" s="101">
        <v>44368</v>
      </c>
      <c r="G6" s="101">
        <v>44431</v>
      </c>
      <c r="H6" s="101">
        <v>44487</v>
      </c>
      <c r="I6" s="102">
        <v>44524</v>
      </c>
      <c r="J6" s="172">
        <v>44606</v>
      </c>
      <c r="K6" s="169">
        <v>44655</v>
      </c>
      <c r="L6" s="169">
        <v>44711</v>
      </c>
      <c r="M6" s="169">
        <v>44741</v>
      </c>
      <c r="N6" s="169">
        <v>44802</v>
      </c>
      <c r="O6" s="169">
        <v>44837</v>
      </c>
      <c r="P6" s="169">
        <v>44893</v>
      </c>
      <c r="Q6" s="99">
        <v>44965</v>
      </c>
      <c r="R6" s="99">
        <v>45033</v>
      </c>
      <c r="S6" s="99">
        <v>45033</v>
      </c>
      <c r="T6" s="99">
        <v>45105</v>
      </c>
      <c r="U6" s="99">
        <v>45159</v>
      </c>
      <c r="V6" s="99">
        <v>45203</v>
      </c>
      <c r="W6" s="99">
        <v>45250</v>
      </c>
      <c r="X6" s="86" t="s">
        <v>2</v>
      </c>
    </row>
    <row r="7" spans="1:26" ht="23.25" customHeight="1" thickBot="1" x14ac:dyDescent="0.3">
      <c r="A7" s="271" t="s">
        <v>128</v>
      </c>
      <c r="B7" s="280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88">
        <f>SUM(B7:W7)/0.22</f>
        <v>0</v>
      </c>
      <c r="Y7" s="6"/>
    </row>
    <row r="8" spans="1:26" x14ac:dyDescent="0.25">
      <c r="A8" s="285" t="s">
        <v>129</v>
      </c>
      <c r="B8" s="280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88">
        <f>SUM(B8:W8)/0.01</f>
        <v>0</v>
      </c>
      <c r="Y8" s="6"/>
    </row>
    <row r="9" spans="1:26" x14ac:dyDescent="0.25">
      <c r="A9" s="63" t="s">
        <v>130</v>
      </c>
      <c r="B9" s="8">
        <v>1</v>
      </c>
      <c r="C9" s="8">
        <v>1</v>
      </c>
      <c r="D9" s="8">
        <v>1</v>
      </c>
      <c r="E9" s="8">
        <v>1</v>
      </c>
      <c r="F9" s="8">
        <v>0</v>
      </c>
      <c r="G9" s="8">
        <v>1</v>
      </c>
      <c r="H9" s="8">
        <v>0</v>
      </c>
      <c r="I9" s="8">
        <v>1</v>
      </c>
      <c r="J9" s="8">
        <v>1</v>
      </c>
      <c r="K9" s="8">
        <v>0</v>
      </c>
      <c r="L9" s="8">
        <v>1</v>
      </c>
      <c r="M9" s="8">
        <v>0</v>
      </c>
      <c r="N9" s="8">
        <v>1</v>
      </c>
      <c r="O9" s="8">
        <v>1</v>
      </c>
      <c r="P9" s="8">
        <v>1</v>
      </c>
      <c r="Q9" s="8">
        <v>0</v>
      </c>
      <c r="R9" s="8">
        <v>1</v>
      </c>
      <c r="S9" s="8">
        <v>0</v>
      </c>
      <c r="T9" s="8">
        <v>0</v>
      </c>
      <c r="U9" s="8">
        <v>1</v>
      </c>
      <c r="V9" s="8">
        <v>0</v>
      </c>
      <c r="W9" s="8">
        <v>1</v>
      </c>
      <c r="X9" s="109">
        <f>SUM(B9:W9)/0.23</f>
        <v>60.869565217391305</v>
      </c>
      <c r="Y9" s="6"/>
    </row>
    <row r="10" spans="1:26" ht="15.75" thickBot="1" x14ac:dyDescent="0.3">
      <c r="A10" s="105" t="s">
        <v>131</v>
      </c>
      <c r="B10" s="8">
        <v>1</v>
      </c>
      <c r="C10" s="8">
        <v>1</v>
      </c>
      <c r="D10" s="8">
        <v>1</v>
      </c>
      <c r="E10" s="8">
        <v>0</v>
      </c>
      <c r="F10" s="8">
        <v>1</v>
      </c>
      <c r="G10" s="8">
        <v>1</v>
      </c>
      <c r="H10" s="8">
        <v>1</v>
      </c>
      <c r="I10" s="8" t="s">
        <v>252</v>
      </c>
      <c r="J10" s="8" t="s">
        <v>252</v>
      </c>
      <c r="K10" s="8">
        <v>1</v>
      </c>
      <c r="L10" s="8" t="s">
        <v>252</v>
      </c>
      <c r="M10" s="8">
        <v>0</v>
      </c>
      <c r="N10" s="8" t="s">
        <v>252</v>
      </c>
      <c r="O10" s="8" t="s">
        <v>252</v>
      </c>
      <c r="P10" s="8">
        <v>1</v>
      </c>
      <c r="Q10" s="8" t="s">
        <v>252</v>
      </c>
      <c r="R10" s="8" t="s">
        <v>252</v>
      </c>
      <c r="S10" s="8">
        <v>1</v>
      </c>
      <c r="T10" s="8" t="s">
        <v>252</v>
      </c>
      <c r="U10" s="8" t="s">
        <v>252</v>
      </c>
      <c r="V10" s="8" t="s">
        <v>252</v>
      </c>
      <c r="W10" s="8">
        <v>1</v>
      </c>
      <c r="X10" s="87">
        <f>SUM(B10:W10)/0.23</f>
        <v>43.478260869565219</v>
      </c>
      <c r="Y10" s="6"/>
    </row>
    <row r="11" spans="1:26" ht="16.5" thickBot="1" x14ac:dyDescent="0.3">
      <c r="A11" s="249" t="s">
        <v>132</v>
      </c>
      <c r="B11" s="107">
        <v>1</v>
      </c>
      <c r="C11" s="8">
        <v>1</v>
      </c>
      <c r="D11" s="8">
        <v>1</v>
      </c>
      <c r="E11" s="8">
        <v>1</v>
      </c>
      <c r="F11" s="8">
        <v>0</v>
      </c>
      <c r="G11" s="8">
        <v>0</v>
      </c>
      <c r="H11" s="8">
        <v>1</v>
      </c>
      <c r="I11" s="8">
        <v>0</v>
      </c>
      <c r="J11" s="8">
        <v>0</v>
      </c>
      <c r="K11" s="8">
        <v>0</v>
      </c>
      <c r="L11" s="8">
        <v>1</v>
      </c>
      <c r="M11" s="8">
        <v>1</v>
      </c>
      <c r="N11" s="8">
        <v>0</v>
      </c>
      <c r="O11" s="8">
        <v>1</v>
      </c>
      <c r="P11" s="8">
        <v>0</v>
      </c>
      <c r="Q11" s="8">
        <v>1</v>
      </c>
      <c r="R11" s="8">
        <v>1</v>
      </c>
      <c r="S11" s="8">
        <v>0</v>
      </c>
      <c r="T11" s="8">
        <v>0</v>
      </c>
      <c r="U11" s="8" t="s">
        <v>252</v>
      </c>
      <c r="V11" s="8" t="s">
        <v>252</v>
      </c>
      <c r="W11" s="8">
        <v>1</v>
      </c>
      <c r="X11" s="88">
        <f>SUM(B11:W11)/0.22</f>
        <v>50</v>
      </c>
      <c r="Y11" s="6"/>
    </row>
    <row r="12" spans="1:26" ht="16.5" thickBot="1" x14ac:dyDescent="0.3">
      <c r="A12" s="106" t="s">
        <v>133</v>
      </c>
      <c r="B12" s="104">
        <v>1</v>
      </c>
      <c r="C12" s="8">
        <v>1</v>
      </c>
      <c r="D12" s="8">
        <v>1</v>
      </c>
      <c r="E12" s="8">
        <v>1</v>
      </c>
      <c r="F12" s="8">
        <v>1</v>
      </c>
      <c r="G12" s="8">
        <v>0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8">
        <f t="shared" ref="X12:X17" si="0">SUM(B12:W12)/0.23</f>
        <v>91.304347826086953</v>
      </c>
      <c r="Y12" s="6"/>
    </row>
    <row r="13" spans="1:26" ht="16.5" thickBot="1" x14ac:dyDescent="0.3">
      <c r="A13" s="106" t="s">
        <v>134</v>
      </c>
      <c r="B13" s="104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8">
        <f t="shared" si="0"/>
        <v>95.65217391304347</v>
      </c>
      <c r="Y13" s="6"/>
    </row>
    <row r="14" spans="1:26" ht="16.5" thickBot="1" x14ac:dyDescent="0.3">
      <c r="A14" s="106" t="s">
        <v>135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0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8">
        <f t="shared" si="0"/>
        <v>91.304347826086953</v>
      </c>
      <c r="Y14" s="6"/>
    </row>
    <row r="15" spans="1:26" ht="15.75" thickBot="1" x14ac:dyDescent="0.3">
      <c r="A15" s="63" t="s">
        <v>17</v>
      </c>
      <c r="B15" s="104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110">
        <f t="shared" si="0"/>
        <v>95.65217391304347</v>
      </c>
      <c r="Y15" s="6"/>
    </row>
    <row r="16" spans="1:26" ht="16.5" thickBot="1" x14ac:dyDescent="0.3">
      <c r="A16" s="83" t="s">
        <v>16</v>
      </c>
      <c r="B16" s="70">
        <v>1</v>
      </c>
      <c r="C16" s="70">
        <v>1</v>
      </c>
      <c r="D16" s="70">
        <v>0</v>
      </c>
      <c r="E16" s="70">
        <v>1</v>
      </c>
      <c r="F16" s="70">
        <v>0</v>
      </c>
      <c r="G16" s="70">
        <v>1</v>
      </c>
      <c r="H16" s="70">
        <v>0</v>
      </c>
      <c r="I16" s="70">
        <v>1</v>
      </c>
      <c r="J16" s="70">
        <v>1</v>
      </c>
      <c r="K16" s="70">
        <v>0</v>
      </c>
      <c r="L16" s="70">
        <v>0</v>
      </c>
      <c r="M16" s="70">
        <v>0</v>
      </c>
      <c r="N16" s="70">
        <v>1</v>
      </c>
      <c r="O16" s="70">
        <v>0</v>
      </c>
      <c r="P16" s="70">
        <v>0</v>
      </c>
      <c r="Q16" s="70">
        <v>0</v>
      </c>
      <c r="R16" s="70">
        <v>1</v>
      </c>
      <c r="S16" s="70">
        <v>1</v>
      </c>
      <c r="T16" s="70">
        <v>0</v>
      </c>
      <c r="U16" s="70">
        <v>0</v>
      </c>
      <c r="V16" s="70">
        <v>1</v>
      </c>
      <c r="W16" s="70">
        <v>1</v>
      </c>
      <c r="X16" s="88">
        <f t="shared" si="0"/>
        <v>47.826086956521735</v>
      </c>
      <c r="Y16" s="6"/>
      <c r="Z16" t="s">
        <v>136</v>
      </c>
    </row>
    <row r="17" spans="1:31" ht="16.5" thickBot="1" x14ac:dyDescent="0.3">
      <c r="A17" s="83" t="s">
        <v>137</v>
      </c>
      <c r="B17" s="108">
        <v>0</v>
      </c>
      <c r="C17" s="70">
        <v>1</v>
      </c>
      <c r="D17" s="70">
        <v>1</v>
      </c>
      <c r="E17" s="70">
        <v>0</v>
      </c>
      <c r="F17" s="70" t="s">
        <v>252</v>
      </c>
      <c r="G17" s="70">
        <v>0</v>
      </c>
      <c r="H17" s="70">
        <v>0</v>
      </c>
      <c r="I17" s="70" t="s">
        <v>252</v>
      </c>
      <c r="J17" s="70" t="s">
        <v>252</v>
      </c>
      <c r="K17" s="70">
        <v>1</v>
      </c>
      <c r="L17" s="70" t="s">
        <v>252</v>
      </c>
      <c r="M17" s="70">
        <v>0</v>
      </c>
      <c r="N17" s="70" t="s">
        <v>252</v>
      </c>
      <c r="O17" s="70" t="s">
        <v>252</v>
      </c>
      <c r="P17" s="70" t="s">
        <v>252</v>
      </c>
      <c r="Q17" s="70">
        <v>1</v>
      </c>
      <c r="R17" s="70">
        <v>1</v>
      </c>
      <c r="S17" s="70">
        <v>0</v>
      </c>
      <c r="T17" s="70" t="s">
        <v>252</v>
      </c>
      <c r="U17" s="70">
        <v>0</v>
      </c>
      <c r="V17" s="70" t="s">
        <v>252</v>
      </c>
      <c r="W17" s="70">
        <v>0</v>
      </c>
      <c r="X17" s="110">
        <f t="shared" si="0"/>
        <v>21.739130434782609</v>
      </c>
      <c r="Y17" s="6"/>
    </row>
    <row r="18" spans="1:31" ht="16.5" thickBot="1" x14ac:dyDescent="0.3">
      <c r="A18" s="83" t="s">
        <v>138</v>
      </c>
      <c r="B18" s="104">
        <v>1</v>
      </c>
      <c r="C18" s="8">
        <v>1</v>
      </c>
      <c r="D18" s="8">
        <v>0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0</v>
      </c>
      <c r="N18" s="8">
        <v>1</v>
      </c>
      <c r="O18" s="8">
        <v>1</v>
      </c>
      <c r="P18" s="8">
        <v>1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8">
        <f>SUM(B18:W18)/0.22</f>
        <v>90.909090909090907</v>
      </c>
      <c r="Y18" s="6"/>
    </row>
    <row r="19" spans="1:31" ht="16.5" thickBot="1" x14ac:dyDescent="0.3">
      <c r="A19" s="83" t="s">
        <v>139</v>
      </c>
      <c r="B19" s="104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0</v>
      </c>
      <c r="M19" s="8">
        <v>1</v>
      </c>
      <c r="N19" s="8">
        <v>0</v>
      </c>
      <c r="O19" s="8">
        <v>1</v>
      </c>
      <c r="P19" s="8">
        <v>1</v>
      </c>
      <c r="Q19" s="8">
        <v>1</v>
      </c>
      <c r="R19" s="8">
        <v>1</v>
      </c>
      <c r="S19" s="8">
        <v>0</v>
      </c>
      <c r="T19" s="8">
        <v>0</v>
      </c>
      <c r="U19" s="8">
        <v>0</v>
      </c>
      <c r="V19" s="8">
        <v>0</v>
      </c>
      <c r="W19" s="8">
        <v>1</v>
      </c>
      <c r="X19" s="89">
        <f>SUM(B19:W19)/0.23</f>
        <v>69.565217391304344</v>
      </c>
      <c r="Y19" s="6"/>
    </row>
    <row r="20" spans="1:31" ht="15.75" thickBot="1" x14ac:dyDescent="0.3">
      <c r="A20" s="59" t="s">
        <v>140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0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8">
        <v>1</v>
      </c>
      <c r="R20" s="8">
        <v>0</v>
      </c>
      <c r="S20" s="8">
        <v>1</v>
      </c>
      <c r="T20" s="8">
        <v>1</v>
      </c>
      <c r="U20" s="8">
        <v>1</v>
      </c>
      <c r="V20" s="8">
        <v>0</v>
      </c>
      <c r="W20" s="8">
        <v>1</v>
      </c>
      <c r="X20" s="89">
        <f>SUM(B20:W20)/0.23</f>
        <v>82.608695652173907</v>
      </c>
      <c r="Y20" s="6"/>
    </row>
    <row r="21" spans="1:31" x14ac:dyDescent="0.25">
      <c r="A21" s="59" t="s">
        <v>141</v>
      </c>
      <c r="B21" s="8">
        <v>1</v>
      </c>
      <c r="C21" s="8">
        <v>1</v>
      </c>
      <c r="D21" s="8">
        <v>1</v>
      </c>
      <c r="E21" s="8">
        <v>1</v>
      </c>
      <c r="F21" s="8" t="s">
        <v>252</v>
      </c>
      <c r="G21" s="8">
        <v>1</v>
      </c>
      <c r="H21" s="8">
        <v>1</v>
      </c>
      <c r="I21" s="8">
        <v>0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0</v>
      </c>
      <c r="R21" s="8">
        <v>1</v>
      </c>
      <c r="S21" s="8">
        <v>1</v>
      </c>
      <c r="T21" s="8">
        <v>1</v>
      </c>
      <c r="U21" s="8">
        <v>0</v>
      </c>
      <c r="V21" s="8">
        <v>1</v>
      </c>
      <c r="W21" s="8">
        <v>1</v>
      </c>
      <c r="X21" s="111">
        <f>SUM(B21:W21)/0.23</f>
        <v>78.260869565217391</v>
      </c>
      <c r="Y21" s="6"/>
    </row>
    <row r="22" spans="1:31" ht="15.75" thickBot="1" x14ac:dyDescent="0.3">
      <c r="A22" s="146" t="s">
        <v>48</v>
      </c>
      <c r="B22" s="150">
        <v>14</v>
      </c>
      <c r="C22" s="154">
        <v>15</v>
      </c>
      <c r="D22" s="147">
        <v>13</v>
      </c>
      <c r="E22" s="147">
        <v>13</v>
      </c>
      <c r="F22" s="147">
        <v>10</v>
      </c>
      <c r="G22" s="147">
        <v>11</v>
      </c>
      <c r="H22" s="147">
        <v>12</v>
      </c>
      <c r="I22" s="155">
        <v>11</v>
      </c>
      <c r="J22" s="154">
        <v>11</v>
      </c>
      <c r="K22" s="147">
        <v>12</v>
      </c>
      <c r="L22" s="147">
        <v>11</v>
      </c>
      <c r="M22" s="131">
        <v>9</v>
      </c>
      <c r="N22" s="147">
        <v>11</v>
      </c>
      <c r="O22" s="147">
        <v>12</v>
      </c>
      <c r="P22" s="147">
        <v>12</v>
      </c>
      <c r="Q22" s="147">
        <v>11</v>
      </c>
      <c r="R22" s="150">
        <v>13</v>
      </c>
      <c r="S22" s="150">
        <v>11</v>
      </c>
      <c r="T22" s="150">
        <v>8</v>
      </c>
      <c r="U22" s="150">
        <v>9</v>
      </c>
      <c r="V22" s="150">
        <v>9</v>
      </c>
      <c r="W22" s="150">
        <v>14</v>
      </c>
      <c r="X22" s="49"/>
      <c r="Y22" s="48"/>
      <c r="Z22" s="48"/>
      <c r="AA22" s="48"/>
      <c r="AB22" s="48"/>
      <c r="AC22" s="48"/>
      <c r="AD22" s="47"/>
      <c r="AE22" s="6"/>
    </row>
    <row r="25" spans="1:31" ht="30.75" thickBot="1" x14ac:dyDescent="0.3">
      <c r="A25" s="284" t="s">
        <v>142</v>
      </c>
      <c r="B25" s="104">
        <v>1</v>
      </c>
      <c r="C25" s="8">
        <v>1</v>
      </c>
      <c r="D25" s="8">
        <v>1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8">
        <v>1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8">
        <v>1</v>
      </c>
      <c r="W25" s="8">
        <v>1</v>
      </c>
      <c r="X25" s="88">
        <f>SUM(B25:W25)/0.22</f>
        <v>100</v>
      </c>
    </row>
    <row r="26" spans="1:31" ht="30" x14ac:dyDescent="0.25">
      <c r="A26" s="283" t="s">
        <v>143</v>
      </c>
      <c r="B26" s="104">
        <v>1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0</v>
      </c>
      <c r="N26" s="8">
        <v>1</v>
      </c>
      <c r="O26" s="8">
        <v>1</v>
      </c>
      <c r="P26" s="8">
        <v>1</v>
      </c>
      <c r="Q26" s="8">
        <v>1</v>
      </c>
      <c r="R26" s="8">
        <v>1</v>
      </c>
      <c r="S26" s="8">
        <v>1</v>
      </c>
      <c r="T26" s="8">
        <v>0</v>
      </c>
      <c r="U26" s="8">
        <v>1</v>
      </c>
      <c r="V26" s="8">
        <v>1</v>
      </c>
      <c r="W26" s="8">
        <v>1</v>
      </c>
      <c r="X26" s="88">
        <f>SUM(B26:W26)/0.22</f>
        <v>90.909090909090907</v>
      </c>
    </row>
    <row r="29" spans="1:31" ht="15.75" x14ac:dyDescent="0.25">
      <c r="A29" s="1" t="s">
        <v>253</v>
      </c>
    </row>
    <row r="30" spans="1:31" ht="15.75" x14ac:dyDescent="0.25">
      <c r="A30" s="1" t="s">
        <v>254</v>
      </c>
    </row>
    <row r="31" spans="1:31" ht="15.75" x14ac:dyDescent="0.25">
      <c r="A31" s="1" t="s">
        <v>255</v>
      </c>
    </row>
  </sheetData>
  <pageMargins left="0.7" right="0.7" top="0.78740157499999996" bottom="0.78740157499999996" header="0.3" footer="0.3"/>
  <pageSetup paperSize="9" orientation="landscape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25"/>
  <sheetViews>
    <sheetView zoomScaleNormal="100" workbookViewId="0">
      <selection activeCell="A2" sqref="A2"/>
    </sheetView>
  </sheetViews>
  <sheetFormatPr defaultRowHeight="15" x14ac:dyDescent="0.25"/>
  <cols>
    <col min="1" max="1" width="61.7109375" customWidth="1"/>
    <col min="2" max="2" width="8.85546875" customWidth="1"/>
    <col min="3" max="3" width="7.5703125" customWidth="1"/>
    <col min="4" max="4" width="8.42578125" customWidth="1"/>
    <col min="5" max="5" width="8.7109375" customWidth="1"/>
    <col min="6" max="6" width="7.42578125" customWidth="1"/>
    <col min="7" max="7" width="8.85546875" customWidth="1"/>
    <col min="8" max="8" width="8.5703125" customWidth="1"/>
    <col min="9" max="9" width="7.5703125" customWidth="1"/>
    <col min="10" max="10" width="7.85546875" customWidth="1"/>
    <col min="11" max="11" width="7.42578125" customWidth="1"/>
    <col min="12" max="12" width="6.5703125" customWidth="1"/>
    <col min="13" max="13" width="5.140625" customWidth="1"/>
    <col min="14" max="14" width="5.7109375" customWidth="1"/>
    <col min="15" max="16" width="4.42578125" customWidth="1"/>
    <col min="17" max="17" width="6.140625" customWidth="1"/>
    <col min="18" max="18" width="4.7109375" customWidth="1"/>
    <col min="19" max="19" width="5.5703125" customWidth="1"/>
    <col min="20" max="20" width="3.5703125" customWidth="1"/>
    <col min="21" max="22" width="4.140625" customWidth="1"/>
    <col min="23" max="23" width="6.7109375" customWidth="1"/>
  </cols>
  <sheetData>
    <row r="2" spans="1:23" ht="25.5" x14ac:dyDescent="0.35">
      <c r="A2" s="3" t="s">
        <v>251</v>
      </c>
    </row>
    <row r="4" spans="1:23" ht="18" x14ac:dyDescent="0.25">
      <c r="A4" s="61" t="s">
        <v>24</v>
      </c>
    </row>
    <row r="5" spans="1:23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</row>
    <row r="6" spans="1:23" ht="69.75" thickBot="1" x14ac:dyDescent="0.3">
      <c r="A6" s="158" t="s">
        <v>1</v>
      </c>
      <c r="B6" s="101">
        <v>44167</v>
      </c>
      <c r="C6" s="101">
        <v>44258</v>
      </c>
      <c r="D6" s="101">
        <v>44308</v>
      </c>
      <c r="E6" s="101">
        <v>44343</v>
      </c>
      <c r="F6" s="101">
        <v>44441</v>
      </c>
      <c r="G6" s="101">
        <v>44476</v>
      </c>
      <c r="H6" s="101">
        <v>44532</v>
      </c>
      <c r="I6" s="170">
        <v>44623</v>
      </c>
      <c r="J6" s="170">
        <v>44658</v>
      </c>
      <c r="K6" s="169">
        <v>44714</v>
      </c>
      <c r="L6" s="172">
        <v>44735</v>
      </c>
      <c r="M6" s="169">
        <v>44803</v>
      </c>
      <c r="N6" s="102" t="s">
        <v>144</v>
      </c>
      <c r="O6" s="112">
        <v>44896</v>
      </c>
      <c r="P6" s="112">
        <v>44950</v>
      </c>
      <c r="Q6" s="112">
        <v>44978</v>
      </c>
      <c r="R6" s="112">
        <v>45027</v>
      </c>
      <c r="S6" s="103">
        <v>45069</v>
      </c>
      <c r="T6" s="101">
        <v>45160</v>
      </c>
      <c r="U6" s="101">
        <v>45209</v>
      </c>
      <c r="V6" s="101">
        <v>45251</v>
      </c>
      <c r="W6" s="118" t="s">
        <v>2</v>
      </c>
    </row>
    <row r="7" spans="1:23" ht="16.5" thickBot="1" x14ac:dyDescent="0.3">
      <c r="A7" s="133" t="s">
        <v>145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6">
        <v>1</v>
      </c>
      <c r="H7" s="16">
        <v>1</v>
      </c>
      <c r="I7" s="16">
        <v>1</v>
      </c>
      <c r="J7" s="16">
        <v>1</v>
      </c>
      <c r="K7" s="16">
        <v>1</v>
      </c>
      <c r="L7" s="16">
        <v>1</v>
      </c>
      <c r="M7" s="16">
        <v>1</v>
      </c>
      <c r="N7" s="16">
        <v>0</v>
      </c>
      <c r="O7" s="16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13">
        <f>SUM(B7:V7)/0.21</f>
        <v>95.238095238095241</v>
      </c>
    </row>
    <row r="8" spans="1:23" ht="16.5" thickBot="1" x14ac:dyDescent="0.3">
      <c r="A8" s="79" t="s">
        <v>146</v>
      </c>
      <c r="B8" s="16">
        <v>1</v>
      </c>
      <c r="C8" s="16">
        <v>1</v>
      </c>
      <c r="D8" s="16">
        <v>1</v>
      </c>
      <c r="E8" s="16">
        <v>1</v>
      </c>
      <c r="F8" s="16">
        <v>0</v>
      </c>
      <c r="G8" s="16">
        <v>1</v>
      </c>
      <c r="H8" s="16">
        <v>1</v>
      </c>
      <c r="I8" s="16">
        <v>0</v>
      </c>
      <c r="J8" s="16">
        <v>0</v>
      </c>
      <c r="K8" s="16">
        <v>1</v>
      </c>
      <c r="L8" s="16">
        <v>0</v>
      </c>
      <c r="M8" s="16">
        <v>0</v>
      </c>
      <c r="N8" s="16">
        <v>1</v>
      </c>
      <c r="O8" s="16">
        <v>1</v>
      </c>
      <c r="P8" s="16">
        <v>1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1</v>
      </c>
      <c r="W8" s="113">
        <f>SUM(B8:V8)/0.21</f>
        <v>52.38095238095238</v>
      </c>
    </row>
    <row r="9" spans="1:23" ht="16.5" thickBot="1" x14ac:dyDescent="0.3">
      <c r="A9" s="79" t="s">
        <v>147</v>
      </c>
      <c r="B9" s="16">
        <v>1</v>
      </c>
      <c r="C9" s="16">
        <v>1</v>
      </c>
      <c r="D9" s="16">
        <v>1</v>
      </c>
      <c r="E9" s="16">
        <v>1</v>
      </c>
      <c r="F9" s="16">
        <v>0</v>
      </c>
      <c r="G9" s="16">
        <v>1</v>
      </c>
      <c r="H9" s="16">
        <v>1</v>
      </c>
      <c r="I9" s="16">
        <v>1</v>
      </c>
      <c r="J9" s="16">
        <v>0</v>
      </c>
      <c r="K9" s="16">
        <v>1</v>
      </c>
      <c r="L9" s="16">
        <v>0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13">
        <f>SUM(B9:V9)/0.21</f>
        <v>85.714285714285722</v>
      </c>
    </row>
    <row r="10" spans="1:23" ht="16.5" thickBot="1" x14ac:dyDescent="0.3">
      <c r="A10" s="255" t="s">
        <v>148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16">
        <v>0</v>
      </c>
      <c r="S10" s="16">
        <v>0</v>
      </c>
      <c r="T10" s="16">
        <v>1</v>
      </c>
      <c r="U10" s="16">
        <v>0</v>
      </c>
      <c r="V10" s="16">
        <v>0</v>
      </c>
      <c r="W10" s="113">
        <f>SUM(B10:V10)/0.05</f>
        <v>20</v>
      </c>
    </row>
    <row r="11" spans="1:23" ht="16.5" thickBot="1" x14ac:dyDescent="0.3">
      <c r="A11" s="79" t="s">
        <v>149</v>
      </c>
      <c r="B11" s="16">
        <v>1</v>
      </c>
      <c r="C11" s="16">
        <v>1</v>
      </c>
      <c r="D11" s="16">
        <v>1</v>
      </c>
      <c r="E11" s="16">
        <v>0</v>
      </c>
      <c r="F11" s="16">
        <v>0</v>
      </c>
      <c r="G11" s="16">
        <v>0</v>
      </c>
      <c r="H11" s="16">
        <v>0</v>
      </c>
      <c r="I11" s="16">
        <v>1</v>
      </c>
      <c r="J11" s="16">
        <v>1</v>
      </c>
      <c r="K11" s="16">
        <v>1</v>
      </c>
      <c r="L11" s="16">
        <v>0</v>
      </c>
      <c r="M11" s="16">
        <v>0</v>
      </c>
      <c r="N11" s="16">
        <v>1</v>
      </c>
      <c r="O11" s="16">
        <v>0</v>
      </c>
      <c r="P11" s="16">
        <v>1</v>
      </c>
      <c r="Q11" s="16">
        <v>0</v>
      </c>
      <c r="R11" s="16">
        <v>1</v>
      </c>
      <c r="S11" s="16">
        <v>1</v>
      </c>
      <c r="T11" s="16">
        <v>1</v>
      </c>
      <c r="U11" s="16">
        <v>0</v>
      </c>
      <c r="V11" s="16">
        <v>1</v>
      </c>
      <c r="W11" s="113">
        <f>SUM(B11:V11)/0.21</f>
        <v>57.142857142857146</v>
      </c>
    </row>
    <row r="12" spans="1:23" ht="16.5" thickBot="1" x14ac:dyDescent="0.3">
      <c r="A12" s="79" t="s">
        <v>150</v>
      </c>
      <c r="B12" s="16">
        <v>1</v>
      </c>
      <c r="C12" s="16">
        <v>1</v>
      </c>
      <c r="D12" s="16">
        <v>0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0</v>
      </c>
      <c r="M12" s="16">
        <v>1</v>
      </c>
      <c r="N12" s="16">
        <v>0</v>
      </c>
      <c r="O12" s="16">
        <v>1</v>
      </c>
      <c r="P12" s="16">
        <v>1</v>
      </c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1</v>
      </c>
      <c r="W12" s="113">
        <f>SUM(B12:V12)/0.21</f>
        <v>66.666666666666671</v>
      </c>
    </row>
    <row r="13" spans="1:23" ht="16.5" thickBot="1" x14ac:dyDescent="0.3">
      <c r="A13" s="79" t="s">
        <v>151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0</v>
      </c>
      <c r="K13" s="16">
        <v>1</v>
      </c>
      <c r="L13" s="16">
        <v>0</v>
      </c>
      <c r="M13" s="16">
        <v>0</v>
      </c>
      <c r="N13" s="16">
        <v>1</v>
      </c>
      <c r="O13" s="16">
        <v>1</v>
      </c>
      <c r="P13" s="16">
        <v>1</v>
      </c>
      <c r="Q13" s="16">
        <v>1</v>
      </c>
      <c r="R13" s="16">
        <v>0</v>
      </c>
      <c r="S13" s="16">
        <v>1</v>
      </c>
      <c r="T13" s="16">
        <v>1</v>
      </c>
      <c r="U13" s="16">
        <v>1</v>
      </c>
      <c r="V13" s="16">
        <v>1</v>
      </c>
      <c r="W13" s="113">
        <f>SUM(B13:V13)/0.21</f>
        <v>80.952380952380949</v>
      </c>
    </row>
    <row r="14" spans="1:23" ht="16.5" thickBot="1" x14ac:dyDescent="0.3">
      <c r="A14" s="221" t="s">
        <v>152</v>
      </c>
      <c r="B14" s="218"/>
      <c r="C14" s="16">
        <v>1</v>
      </c>
      <c r="D14" s="16">
        <v>1</v>
      </c>
      <c r="E14" s="16">
        <v>1</v>
      </c>
      <c r="F14" s="16">
        <v>0</v>
      </c>
      <c r="G14" s="16">
        <v>1</v>
      </c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0</v>
      </c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13">
        <f>SUM(B14:V14)/0.2</f>
        <v>90</v>
      </c>
    </row>
    <row r="15" spans="1:23" ht="16.5" thickBot="1" x14ac:dyDescent="0.3">
      <c r="A15" s="79" t="s">
        <v>25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0</v>
      </c>
      <c r="O15" s="16">
        <v>0</v>
      </c>
      <c r="P15" s="16">
        <v>1</v>
      </c>
      <c r="Q15" s="16">
        <v>1</v>
      </c>
      <c r="R15" s="16">
        <v>0</v>
      </c>
      <c r="S15" s="16">
        <v>1</v>
      </c>
      <c r="T15" s="16">
        <v>1</v>
      </c>
      <c r="U15" s="16">
        <v>1</v>
      </c>
      <c r="V15" s="16">
        <v>0</v>
      </c>
      <c r="W15" s="113">
        <f t="shared" ref="W15:W21" si="0">SUM(B15:V15)/0.21</f>
        <v>80.952380952380949</v>
      </c>
    </row>
    <row r="16" spans="1:23" ht="16.5" thickBot="1" x14ac:dyDescent="0.3">
      <c r="A16" s="79" t="s">
        <v>26</v>
      </c>
      <c r="B16" s="5">
        <v>1</v>
      </c>
      <c r="C16" s="5">
        <v>1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1</v>
      </c>
      <c r="P16" s="5">
        <v>1</v>
      </c>
      <c r="Q16" s="5">
        <v>1</v>
      </c>
      <c r="R16" s="5">
        <v>1</v>
      </c>
      <c r="S16" s="16">
        <v>1</v>
      </c>
      <c r="T16" s="16">
        <v>1</v>
      </c>
      <c r="U16" s="16">
        <v>1</v>
      </c>
      <c r="V16" s="16">
        <v>1</v>
      </c>
      <c r="W16" s="113">
        <f t="shared" si="0"/>
        <v>57.142857142857146</v>
      </c>
    </row>
    <row r="17" spans="1:23" ht="15" customHeight="1" thickBot="1" x14ac:dyDescent="0.3">
      <c r="A17" s="79" t="s">
        <v>153</v>
      </c>
      <c r="B17" s="16">
        <v>1</v>
      </c>
      <c r="C17" s="16">
        <v>0</v>
      </c>
      <c r="D17" s="16">
        <v>0</v>
      </c>
      <c r="E17" s="16">
        <v>1</v>
      </c>
      <c r="F17" s="16">
        <v>1</v>
      </c>
      <c r="G17" s="16">
        <v>0</v>
      </c>
      <c r="H17" s="5">
        <v>1</v>
      </c>
      <c r="I17" s="5">
        <v>1</v>
      </c>
      <c r="J17" s="5">
        <v>0</v>
      </c>
      <c r="K17" s="5">
        <v>1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1</v>
      </c>
      <c r="T17" s="5">
        <v>0</v>
      </c>
      <c r="U17" s="5">
        <v>1</v>
      </c>
      <c r="V17" s="5">
        <v>1</v>
      </c>
      <c r="W17" s="113">
        <f t="shared" si="0"/>
        <v>52.38095238095238</v>
      </c>
    </row>
    <row r="18" spans="1:23" ht="16.5" thickBot="1" x14ac:dyDescent="0.3">
      <c r="A18" s="79" t="s">
        <v>154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0</v>
      </c>
      <c r="I18" s="16">
        <v>1</v>
      </c>
      <c r="J18" s="16">
        <v>1</v>
      </c>
      <c r="K18" s="16">
        <v>1</v>
      </c>
      <c r="L18" s="16">
        <v>0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0</v>
      </c>
      <c r="S18" s="5">
        <v>0</v>
      </c>
      <c r="T18" s="5">
        <v>1</v>
      </c>
      <c r="U18" s="5">
        <v>0</v>
      </c>
      <c r="V18" s="5">
        <v>1</v>
      </c>
      <c r="W18" s="113">
        <f t="shared" si="0"/>
        <v>76.19047619047619</v>
      </c>
    </row>
    <row r="19" spans="1:23" ht="16.5" thickBot="1" x14ac:dyDescent="0.3">
      <c r="A19" s="79" t="s">
        <v>121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0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5">
        <v>1</v>
      </c>
      <c r="T19" s="5">
        <v>1</v>
      </c>
      <c r="U19" s="5">
        <v>1</v>
      </c>
      <c r="V19" s="5">
        <v>1</v>
      </c>
      <c r="W19" s="114">
        <f t="shared" si="0"/>
        <v>95.238095238095241</v>
      </c>
    </row>
    <row r="20" spans="1:23" ht="16.5" thickBot="1" x14ac:dyDescent="0.3">
      <c r="A20" s="79" t="s">
        <v>155</v>
      </c>
      <c r="B20" s="16">
        <v>1</v>
      </c>
      <c r="C20" s="16">
        <v>1</v>
      </c>
      <c r="D20" s="16">
        <v>0</v>
      </c>
      <c r="E20" s="16">
        <v>0</v>
      </c>
      <c r="F20" s="16">
        <v>0</v>
      </c>
      <c r="G20" s="16">
        <v>1</v>
      </c>
      <c r="H20" s="16">
        <v>0</v>
      </c>
      <c r="I20" s="16">
        <v>1</v>
      </c>
      <c r="J20" s="16">
        <v>0</v>
      </c>
      <c r="K20" s="16">
        <v>1</v>
      </c>
      <c r="L20" s="16">
        <v>1</v>
      </c>
      <c r="M20" s="16">
        <v>0</v>
      </c>
      <c r="N20" s="16">
        <v>1</v>
      </c>
      <c r="O20" s="16">
        <v>1</v>
      </c>
      <c r="P20" s="16">
        <v>1</v>
      </c>
      <c r="Q20" s="16">
        <v>1</v>
      </c>
      <c r="R20" s="16">
        <v>0</v>
      </c>
      <c r="S20" s="16">
        <v>0</v>
      </c>
      <c r="T20" s="16">
        <v>0</v>
      </c>
      <c r="U20" s="16">
        <v>1</v>
      </c>
      <c r="V20" s="16">
        <v>0</v>
      </c>
      <c r="W20" s="151">
        <f t="shared" si="0"/>
        <v>52.38095238095238</v>
      </c>
    </row>
    <row r="21" spans="1:23" ht="16.5" thickBot="1" x14ac:dyDescent="0.3">
      <c r="A21" s="80" t="s">
        <v>156</v>
      </c>
      <c r="B21" s="13">
        <v>1</v>
      </c>
      <c r="C21" s="13">
        <v>1</v>
      </c>
      <c r="D21" s="13">
        <v>1</v>
      </c>
      <c r="E21" s="13">
        <v>0</v>
      </c>
      <c r="F21" s="13">
        <v>1</v>
      </c>
      <c r="G21" s="13">
        <v>1</v>
      </c>
      <c r="H21" s="13">
        <v>1</v>
      </c>
      <c r="I21" s="13">
        <v>0</v>
      </c>
      <c r="J21" s="13">
        <v>1</v>
      </c>
      <c r="K21" s="13">
        <v>1</v>
      </c>
      <c r="L21" s="13">
        <v>0</v>
      </c>
      <c r="M21" s="13">
        <v>1</v>
      </c>
      <c r="N21" s="13">
        <v>1</v>
      </c>
      <c r="O21" s="13">
        <v>0</v>
      </c>
      <c r="P21" s="13">
        <v>1</v>
      </c>
      <c r="Q21" s="13">
        <v>1</v>
      </c>
      <c r="R21" s="13">
        <v>1</v>
      </c>
      <c r="S21" s="13">
        <v>1</v>
      </c>
      <c r="T21" s="13">
        <v>0</v>
      </c>
      <c r="U21" s="13">
        <v>1</v>
      </c>
      <c r="V21" s="13">
        <v>1</v>
      </c>
      <c r="W21" s="113">
        <f t="shared" si="0"/>
        <v>76.19047619047619</v>
      </c>
    </row>
    <row r="22" spans="1:23" ht="15.75" thickBot="1" x14ac:dyDescent="0.3">
      <c r="A22" s="146" t="s">
        <v>48</v>
      </c>
      <c r="B22" s="147">
        <v>14</v>
      </c>
      <c r="C22" s="147">
        <v>14</v>
      </c>
      <c r="D22" s="147">
        <v>12</v>
      </c>
      <c r="E22" s="147">
        <v>11</v>
      </c>
      <c r="F22" s="147">
        <f>SUM(F7:F21)</f>
        <v>8</v>
      </c>
      <c r="G22" s="147">
        <v>12</v>
      </c>
      <c r="H22" s="147">
        <v>11</v>
      </c>
      <c r="I22" s="147">
        <f t="shared" ref="I22:N22" si="1">SUM(I7:I21)</f>
        <v>11</v>
      </c>
      <c r="J22" s="147">
        <v>9</v>
      </c>
      <c r="K22" s="150">
        <v>13</v>
      </c>
      <c r="L22" s="220">
        <v>6</v>
      </c>
      <c r="M22" s="131">
        <f t="shared" si="1"/>
        <v>10</v>
      </c>
      <c r="N22" s="132">
        <f t="shared" si="1"/>
        <v>9</v>
      </c>
      <c r="O22" s="131">
        <f t="shared" ref="O22:T22" si="2">SUM(O7:O21)</f>
        <v>10</v>
      </c>
      <c r="P22" s="131">
        <f t="shared" si="2"/>
        <v>13</v>
      </c>
      <c r="Q22" s="131">
        <f t="shared" si="2"/>
        <v>11</v>
      </c>
      <c r="R22" s="235">
        <f t="shared" si="2"/>
        <v>7</v>
      </c>
      <c r="S22" s="131">
        <f t="shared" si="2"/>
        <v>10</v>
      </c>
      <c r="T22" s="131">
        <f t="shared" si="2"/>
        <v>10</v>
      </c>
      <c r="U22" s="131">
        <f t="shared" ref="U22:V22" si="3">SUM(U7:U21)</f>
        <v>10</v>
      </c>
      <c r="V22" s="131">
        <f t="shared" si="3"/>
        <v>12</v>
      </c>
    </row>
    <row r="24" spans="1:23" ht="25.5" customHeight="1" thickBot="1" x14ac:dyDescent="0.3">
      <c r="A24" s="219" t="s">
        <v>157</v>
      </c>
    </row>
    <row r="25" spans="1:23" ht="24" customHeight="1" x14ac:dyDescent="0.25">
      <c r="A25" s="248" t="s">
        <v>158</v>
      </c>
      <c r="B25" s="16">
        <v>1</v>
      </c>
      <c r="C25" s="16">
        <v>1</v>
      </c>
      <c r="D25" s="16">
        <v>1</v>
      </c>
      <c r="E25" s="16">
        <v>1</v>
      </c>
      <c r="F25" s="16">
        <v>0</v>
      </c>
      <c r="G25" s="16">
        <v>1</v>
      </c>
      <c r="H25" s="16">
        <v>1</v>
      </c>
      <c r="I25" s="16">
        <v>0</v>
      </c>
      <c r="J25" s="16">
        <v>1</v>
      </c>
      <c r="K25" s="16">
        <v>1</v>
      </c>
      <c r="L25" s="16">
        <v>1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/>
      <c r="S25" s="16"/>
      <c r="T25" s="16"/>
      <c r="U25" s="16"/>
      <c r="V25" s="16"/>
      <c r="W25" s="113">
        <f>SUM(B25:V25)/0.14</f>
        <v>64.285714285714278</v>
      </c>
    </row>
  </sheetData>
  <pageMargins left="0.7" right="0.7" top="0.78740157499999996" bottom="0.78740157499999996" header="0.3" footer="0.3"/>
  <pageSetup paperSize="9" orientation="landscape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29"/>
  <sheetViews>
    <sheetView workbookViewId="0">
      <selection activeCell="A2" sqref="A2"/>
    </sheetView>
  </sheetViews>
  <sheetFormatPr defaultRowHeight="15" x14ac:dyDescent="0.25"/>
  <cols>
    <col min="1" max="1" width="56.85546875" customWidth="1"/>
    <col min="2" max="2" width="9.140625" customWidth="1"/>
    <col min="3" max="3" width="9" customWidth="1"/>
    <col min="4" max="4" width="8.140625" customWidth="1"/>
    <col min="5" max="5" width="8.42578125" customWidth="1"/>
    <col min="6" max="6" width="8.85546875" customWidth="1"/>
    <col min="7" max="7" width="8.28515625" customWidth="1"/>
    <col min="8" max="8" width="9.5703125" customWidth="1"/>
    <col min="9" max="9" width="9.28515625" customWidth="1"/>
    <col min="10" max="10" width="7.42578125" customWidth="1"/>
    <col min="11" max="11" width="6.28515625" customWidth="1"/>
    <col min="12" max="12" width="8.28515625" customWidth="1"/>
    <col min="13" max="13" width="4.85546875" customWidth="1"/>
    <col min="14" max="14" width="5.140625" customWidth="1"/>
    <col min="15" max="15" width="5.7109375" customWidth="1"/>
    <col min="16" max="16" width="5.140625" customWidth="1"/>
    <col min="17" max="17" width="4.85546875" customWidth="1"/>
    <col min="18" max="18" width="5.140625" customWidth="1"/>
    <col min="19" max="19" width="5.7109375" customWidth="1"/>
    <col min="20" max="20" width="4.7109375" customWidth="1"/>
    <col min="21" max="22" width="4.85546875" customWidth="1"/>
    <col min="23" max="23" width="6.5703125" customWidth="1"/>
  </cols>
  <sheetData>
    <row r="2" spans="1:24" ht="25.5" x14ac:dyDescent="0.35">
      <c r="A2" s="3" t="s">
        <v>251</v>
      </c>
    </row>
    <row r="4" spans="1:24" ht="18" x14ac:dyDescent="0.25">
      <c r="A4" s="61" t="s">
        <v>18</v>
      </c>
    </row>
    <row r="5" spans="1:24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</row>
    <row r="6" spans="1:24" ht="69.75" thickBot="1" x14ac:dyDescent="0.3">
      <c r="A6" s="159" t="s">
        <v>1</v>
      </c>
      <c r="B6" s="99">
        <v>44166</v>
      </c>
      <c r="C6" s="100">
        <v>44238</v>
      </c>
      <c r="D6" s="101">
        <v>44271</v>
      </c>
      <c r="E6" s="101">
        <v>44334</v>
      </c>
      <c r="F6" s="101">
        <v>44362</v>
      </c>
      <c r="G6" s="101">
        <v>44425</v>
      </c>
      <c r="H6" s="101">
        <v>44481</v>
      </c>
      <c r="I6" s="101">
        <v>44516</v>
      </c>
      <c r="J6" s="170">
        <v>44607</v>
      </c>
      <c r="K6" s="173">
        <v>44663</v>
      </c>
      <c r="L6" s="172">
        <v>44698</v>
      </c>
      <c r="M6" s="169" t="s">
        <v>159</v>
      </c>
      <c r="N6" s="169" t="s">
        <v>160</v>
      </c>
      <c r="O6" s="169">
        <v>44845</v>
      </c>
      <c r="P6" s="169">
        <v>44880</v>
      </c>
      <c r="Q6" s="99">
        <v>44964</v>
      </c>
      <c r="R6" s="99">
        <v>45006</v>
      </c>
      <c r="S6" s="99">
        <v>45055</v>
      </c>
      <c r="T6" s="99">
        <v>45146</v>
      </c>
      <c r="U6" s="99">
        <v>45209</v>
      </c>
      <c r="V6" s="99">
        <v>45237</v>
      </c>
      <c r="W6" s="287" t="s">
        <v>2</v>
      </c>
    </row>
    <row r="7" spans="1:24" ht="21.75" customHeight="1" thickBot="1" x14ac:dyDescent="0.3">
      <c r="A7" s="119" t="s">
        <v>161</v>
      </c>
      <c r="B7" s="15">
        <v>1</v>
      </c>
      <c r="C7" s="16">
        <v>1</v>
      </c>
      <c r="D7" s="16">
        <v>1</v>
      </c>
      <c r="E7" s="16">
        <v>1</v>
      </c>
      <c r="F7" s="16">
        <v>1</v>
      </c>
      <c r="G7" s="16">
        <v>1</v>
      </c>
      <c r="H7" s="16">
        <v>0</v>
      </c>
      <c r="I7" s="16">
        <v>1</v>
      </c>
      <c r="J7" s="16">
        <v>1</v>
      </c>
      <c r="K7" s="16">
        <v>0</v>
      </c>
      <c r="L7" s="16">
        <v>1</v>
      </c>
      <c r="M7" s="16">
        <v>1</v>
      </c>
      <c r="N7" s="16">
        <v>1</v>
      </c>
      <c r="O7" s="16">
        <v>1</v>
      </c>
      <c r="P7" s="16">
        <v>0</v>
      </c>
      <c r="Q7" s="16">
        <v>1</v>
      </c>
      <c r="R7" s="16">
        <v>1</v>
      </c>
      <c r="S7" s="16">
        <v>0</v>
      </c>
      <c r="T7" s="16">
        <v>1</v>
      </c>
      <c r="U7" s="16">
        <v>1</v>
      </c>
      <c r="V7" s="31">
        <v>1</v>
      </c>
      <c r="W7" s="288">
        <f>SUM(B7:V7)/0.21</f>
        <v>80.952380952380949</v>
      </c>
      <c r="X7" s="6"/>
    </row>
    <row r="8" spans="1:24" ht="16.5" thickBot="1" x14ac:dyDescent="0.3">
      <c r="A8" s="84" t="s">
        <v>162</v>
      </c>
      <c r="B8" s="15">
        <v>1</v>
      </c>
      <c r="C8" s="16">
        <v>1</v>
      </c>
      <c r="D8" s="16">
        <v>1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0</v>
      </c>
      <c r="K8" s="16">
        <v>1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1</v>
      </c>
      <c r="S8" s="16">
        <v>0</v>
      </c>
      <c r="T8" s="16">
        <v>1</v>
      </c>
      <c r="U8" s="16">
        <v>1</v>
      </c>
      <c r="V8" s="31">
        <v>0</v>
      </c>
      <c r="W8" s="288">
        <f>SUM(B8:V8)/0.22</f>
        <v>59.090909090909093</v>
      </c>
      <c r="X8" s="6"/>
    </row>
    <row r="9" spans="1:24" ht="19.5" customHeight="1" thickBot="1" x14ac:dyDescent="0.3">
      <c r="A9" s="84" t="s">
        <v>163</v>
      </c>
      <c r="B9" s="15">
        <v>1</v>
      </c>
      <c r="C9" s="16">
        <v>1</v>
      </c>
      <c r="D9" s="16">
        <v>0</v>
      </c>
      <c r="E9" s="16">
        <v>0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0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31">
        <v>1</v>
      </c>
      <c r="W9" s="288">
        <f>SUM(B9:V9)/0.21</f>
        <v>85.714285714285722</v>
      </c>
      <c r="X9" s="6"/>
    </row>
    <row r="10" spans="1:24" ht="16.5" thickBot="1" x14ac:dyDescent="0.3">
      <c r="A10" s="84" t="s">
        <v>164</v>
      </c>
      <c r="B10" s="280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81"/>
      <c r="W10" s="288">
        <f>SUM(B10:V10)/0.01</f>
        <v>0</v>
      </c>
      <c r="X10" s="6"/>
    </row>
    <row r="11" spans="1:24" ht="16.5" thickBot="1" x14ac:dyDescent="0.3">
      <c r="A11" s="84" t="s">
        <v>165</v>
      </c>
      <c r="B11" s="16">
        <v>1</v>
      </c>
      <c r="C11" s="16">
        <v>1</v>
      </c>
      <c r="D11" s="16">
        <v>1</v>
      </c>
      <c r="E11" s="16">
        <v>0</v>
      </c>
      <c r="F11" s="16">
        <v>1</v>
      </c>
      <c r="G11" s="16">
        <v>0</v>
      </c>
      <c r="H11" s="16">
        <v>1</v>
      </c>
      <c r="I11" s="16">
        <v>0</v>
      </c>
      <c r="J11" s="16">
        <v>0</v>
      </c>
      <c r="K11" s="16">
        <v>1</v>
      </c>
      <c r="L11" s="16">
        <v>0</v>
      </c>
      <c r="M11" s="16">
        <v>0</v>
      </c>
      <c r="N11" s="16">
        <v>0</v>
      </c>
      <c r="O11" s="16">
        <v>1</v>
      </c>
      <c r="P11" s="16">
        <v>0</v>
      </c>
      <c r="Q11" s="16">
        <v>1</v>
      </c>
      <c r="R11" s="16">
        <v>0</v>
      </c>
      <c r="S11" s="16">
        <v>1</v>
      </c>
      <c r="T11" s="16">
        <v>1</v>
      </c>
      <c r="U11" s="16">
        <v>1</v>
      </c>
      <c r="V11" s="31">
        <v>0</v>
      </c>
      <c r="W11" s="288">
        <f>SUM(B11:V11)/0.22</f>
        <v>50</v>
      </c>
      <c r="X11" s="6"/>
    </row>
    <row r="12" spans="1:24" ht="16.5" thickBot="1" x14ac:dyDescent="0.3">
      <c r="A12" s="84" t="s">
        <v>166</v>
      </c>
      <c r="B12" s="15">
        <v>1</v>
      </c>
      <c r="C12" s="16">
        <v>1</v>
      </c>
      <c r="D12" s="16">
        <v>1</v>
      </c>
      <c r="E12" s="16">
        <v>1</v>
      </c>
      <c r="F12" s="16">
        <v>0</v>
      </c>
      <c r="G12" s="16">
        <v>0</v>
      </c>
      <c r="H12" s="16">
        <v>1</v>
      </c>
      <c r="I12" s="16">
        <v>0</v>
      </c>
      <c r="J12" s="16">
        <v>1</v>
      </c>
      <c r="K12" s="16">
        <v>0</v>
      </c>
      <c r="L12" s="16">
        <v>1</v>
      </c>
      <c r="M12" s="16">
        <v>0</v>
      </c>
      <c r="N12" s="16">
        <v>0</v>
      </c>
      <c r="O12" s="16">
        <v>1</v>
      </c>
      <c r="P12" s="16">
        <v>1</v>
      </c>
      <c r="Q12" s="16">
        <v>0</v>
      </c>
      <c r="R12" s="16">
        <v>1</v>
      </c>
      <c r="S12" s="16">
        <v>1</v>
      </c>
      <c r="T12" s="16">
        <v>1</v>
      </c>
      <c r="U12" s="16">
        <v>1</v>
      </c>
      <c r="V12" s="31">
        <v>0</v>
      </c>
      <c r="W12" s="288">
        <f>SUM(B12:V12)/0.22</f>
        <v>59.090909090909093</v>
      </c>
      <c r="X12" s="6"/>
    </row>
    <row r="13" spans="1:24" ht="16.5" thickBot="1" x14ac:dyDescent="0.3">
      <c r="A13" s="84" t="s">
        <v>167</v>
      </c>
      <c r="B13" s="15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0</v>
      </c>
      <c r="I13" s="16">
        <v>1</v>
      </c>
      <c r="J13" s="16">
        <v>1</v>
      </c>
      <c r="K13" s="16">
        <v>0</v>
      </c>
      <c r="L13" s="16">
        <v>1</v>
      </c>
      <c r="M13" s="16">
        <v>1</v>
      </c>
      <c r="N13" s="16">
        <v>0</v>
      </c>
      <c r="O13" s="16">
        <v>1</v>
      </c>
      <c r="P13" s="16">
        <v>1</v>
      </c>
      <c r="Q13" s="16">
        <v>0</v>
      </c>
      <c r="R13" s="16">
        <v>1</v>
      </c>
      <c r="S13" s="16">
        <v>1</v>
      </c>
      <c r="T13" s="16">
        <v>0</v>
      </c>
      <c r="U13" s="16">
        <v>0</v>
      </c>
      <c r="V13" s="31">
        <v>1</v>
      </c>
      <c r="W13" s="288">
        <f>SUM(B13:V13)/0.21</f>
        <v>71.428571428571431</v>
      </c>
      <c r="X13" s="6"/>
    </row>
    <row r="14" spans="1:24" ht="16.5" thickBot="1" x14ac:dyDescent="0.3">
      <c r="A14" s="79" t="s">
        <v>168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16">
        <v>0</v>
      </c>
      <c r="R14" s="16">
        <v>1</v>
      </c>
      <c r="S14" s="16">
        <v>0</v>
      </c>
      <c r="T14" s="16">
        <v>1</v>
      </c>
      <c r="U14" s="16">
        <v>1</v>
      </c>
      <c r="V14" s="31">
        <v>0</v>
      </c>
      <c r="W14" s="288">
        <f>SUM(B14:V14)/0.07</f>
        <v>42.857142857142854</v>
      </c>
      <c r="X14" s="6"/>
    </row>
    <row r="15" spans="1:24" ht="16.5" thickBot="1" x14ac:dyDescent="0.3">
      <c r="A15" s="84" t="s">
        <v>169</v>
      </c>
      <c r="B15" s="15">
        <v>1</v>
      </c>
      <c r="C15" s="16">
        <v>1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6">
        <v>0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31">
        <v>1</v>
      </c>
      <c r="W15" s="288">
        <f>SUM(B15:V15)/0.22</f>
        <v>90.909090909090907</v>
      </c>
      <c r="X15" s="6"/>
    </row>
    <row r="16" spans="1:24" ht="16.5" thickBot="1" x14ac:dyDescent="0.3">
      <c r="A16" s="84" t="s">
        <v>19</v>
      </c>
      <c r="B16" s="5">
        <v>1</v>
      </c>
      <c r="C16" s="5">
        <v>1</v>
      </c>
      <c r="D16" s="5">
        <v>1</v>
      </c>
      <c r="E16" s="5">
        <v>1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16">
        <v>1</v>
      </c>
      <c r="L16" s="5">
        <v>1</v>
      </c>
      <c r="M16" s="5">
        <v>1</v>
      </c>
      <c r="N16" s="5">
        <v>1</v>
      </c>
      <c r="O16" s="5">
        <v>0</v>
      </c>
      <c r="P16" s="5">
        <v>0</v>
      </c>
      <c r="Q16" s="5">
        <v>1</v>
      </c>
      <c r="R16" s="5">
        <v>1</v>
      </c>
      <c r="S16" s="5">
        <v>1</v>
      </c>
      <c r="T16" s="5">
        <v>0</v>
      </c>
      <c r="U16" s="5">
        <v>0</v>
      </c>
      <c r="V16" s="258">
        <v>1</v>
      </c>
      <c r="W16" s="288">
        <f>SUM(B16:V16)/0.21</f>
        <v>61.904761904761905</v>
      </c>
      <c r="X16" s="6"/>
    </row>
    <row r="17" spans="1:24" ht="16.5" thickBot="1" x14ac:dyDescent="0.3">
      <c r="A17" s="84" t="s">
        <v>20</v>
      </c>
      <c r="B17" s="5">
        <v>1</v>
      </c>
      <c r="C17" s="5">
        <v>0</v>
      </c>
      <c r="D17" s="5">
        <v>1</v>
      </c>
      <c r="E17" s="5">
        <v>1</v>
      </c>
      <c r="F17" s="5">
        <v>1</v>
      </c>
      <c r="G17" s="5">
        <v>0</v>
      </c>
      <c r="H17" s="5">
        <v>1</v>
      </c>
      <c r="I17" s="5">
        <v>1</v>
      </c>
      <c r="J17" s="5">
        <v>1</v>
      </c>
      <c r="K17" s="16">
        <v>1</v>
      </c>
      <c r="L17" s="5">
        <v>1</v>
      </c>
      <c r="M17" s="5">
        <v>0</v>
      </c>
      <c r="N17" s="5">
        <v>0</v>
      </c>
      <c r="O17" s="5">
        <v>1</v>
      </c>
      <c r="P17" s="5">
        <v>1</v>
      </c>
      <c r="Q17" s="5">
        <v>0</v>
      </c>
      <c r="R17" s="5">
        <v>1</v>
      </c>
      <c r="S17" s="5">
        <v>1</v>
      </c>
      <c r="T17" s="5">
        <v>1</v>
      </c>
      <c r="U17" s="5">
        <v>1</v>
      </c>
      <c r="V17" s="258">
        <v>1</v>
      </c>
      <c r="W17" s="288">
        <f>SUM(B17:V17)/0.21</f>
        <v>76.19047619047619</v>
      </c>
      <c r="X17" s="6"/>
    </row>
    <row r="18" spans="1:24" ht="16.5" thickBot="1" x14ac:dyDescent="0.3">
      <c r="A18" s="84" t="s">
        <v>170</v>
      </c>
      <c r="B18" s="15">
        <v>1</v>
      </c>
      <c r="C18" s="16">
        <v>1</v>
      </c>
      <c r="D18" s="16">
        <v>1</v>
      </c>
      <c r="E18" s="16">
        <v>0</v>
      </c>
      <c r="F18" s="16">
        <v>1</v>
      </c>
      <c r="G18" s="16">
        <v>0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0</v>
      </c>
      <c r="R18" s="16">
        <v>1</v>
      </c>
      <c r="S18" s="16">
        <v>1</v>
      </c>
      <c r="T18" s="16">
        <v>1</v>
      </c>
      <c r="U18" s="16">
        <v>1</v>
      </c>
      <c r="V18" s="31">
        <v>0</v>
      </c>
      <c r="W18" s="288">
        <f>SUM(B18:V18)/0.22</f>
        <v>77.272727272727266</v>
      </c>
      <c r="X18" s="6"/>
    </row>
    <row r="19" spans="1:24" ht="16.5" thickBot="1" x14ac:dyDescent="0.3">
      <c r="A19" s="84" t="s">
        <v>171</v>
      </c>
      <c r="B19" s="15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31">
        <v>1</v>
      </c>
      <c r="W19" s="288">
        <f>SUM(B19:V19)/0.22</f>
        <v>95.454545454545453</v>
      </c>
      <c r="X19" s="6"/>
    </row>
    <row r="20" spans="1:24" ht="16.5" thickBot="1" x14ac:dyDescent="0.3">
      <c r="A20" s="84" t="s">
        <v>172</v>
      </c>
      <c r="B20" s="15">
        <v>1</v>
      </c>
      <c r="C20" s="16">
        <v>0</v>
      </c>
      <c r="D20" s="16">
        <v>1</v>
      </c>
      <c r="E20" s="16">
        <v>1</v>
      </c>
      <c r="F20" s="16">
        <v>1</v>
      </c>
      <c r="G20" s="16">
        <v>1</v>
      </c>
      <c r="H20" s="16">
        <v>0</v>
      </c>
      <c r="I20" s="16">
        <v>0</v>
      </c>
      <c r="J20" s="16">
        <v>1</v>
      </c>
      <c r="K20" s="16">
        <v>1</v>
      </c>
      <c r="L20" s="16">
        <v>1</v>
      </c>
      <c r="M20" s="16">
        <v>1</v>
      </c>
      <c r="N20" s="16">
        <v>0</v>
      </c>
      <c r="O20" s="16">
        <v>0</v>
      </c>
      <c r="P20" s="16">
        <v>1</v>
      </c>
      <c r="Q20" s="16">
        <v>0</v>
      </c>
      <c r="R20" s="16">
        <v>0</v>
      </c>
      <c r="S20" s="16">
        <v>0</v>
      </c>
      <c r="T20" s="16">
        <v>1</v>
      </c>
      <c r="U20" s="16">
        <v>1</v>
      </c>
      <c r="V20" s="31">
        <v>0</v>
      </c>
      <c r="W20" s="288">
        <f>SUM(B20:V20)/0.21</f>
        <v>57.142857142857146</v>
      </c>
      <c r="X20" s="6"/>
    </row>
    <row r="21" spans="1:24" ht="15.75" x14ac:dyDescent="0.25">
      <c r="A21" s="76" t="s">
        <v>173</v>
      </c>
      <c r="B21" s="44">
        <v>1</v>
      </c>
      <c r="C21" s="18">
        <v>1</v>
      </c>
      <c r="D21" s="18">
        <v>1</v>
      </c>
      <c r="E21" s="18">
        <v>0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0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32">
        <v>1</v>
      </c>
      <c r="W21" s="288">
        <f>SUM(B21:V21)/0.21</f>
        <v>90.476190476190482</v>
      </c>
      <c r="X21" s="6"/>
    </row>
    <row r="22" spans="1:24" ht="15.75" thickBot="1" x14ac:dyDescent="0.3">
      <c r="A22" s="157" t="s">
        <v>48</v>
      </c>
      <c r="B22" s="162">
        <v>15</v>
      </c>
      <c r="C22" s="163">
        <v>13</v>
      </c>
      <c r="D22" s="164">
        <v>13</v>
      </c>
      <c r="E22" s="164">
        <v>10</v>
      </c>
      <c r="F22" s="164">
        <v>11</v>
      </c>
      <c r="G22" s="164">
        <v>9</v>
      </c>
      <c r="H22" s="164">
        <v>10</v>
      </c>
      <c r="I22" s="164">
        <v>10</v>
      </c>
      <c r="J22" s="164">
        <v>12</v>
      </c>
      <c r="K22" s="165">
        <v>10</v>
      </c>
      <c r="L22" s="163">
        <v>11</v>
      </c>
      <c r="M22" s="164">
        <v>10</v>
      </c>
      <c r="N22" s="164">
        <v>8</v>
      </c>
      <c r="O22" s="164">
        <v>10</v>
      </c>
      <c r="P22" s="164">
        <v>9</v>
      </c>
      <c r="Q22" s="130">
        <v>7</v>
      </c>
      <c r="R22" s="164">
        <v>13</v>
      </c>
      <c r="S22" s="164">
        <v>11</v>
      </c>
      <c r="T22" s="164">
        <v>12</v>
      </c>
      <c r="U22" s="164">
        <v>12</v>
      </c>
      <c r="V22" s="162">
        <v>8</v>
      </c>
      <c r="W22" s="6"/>
      <c r="X22" s="6"/>
    </row>
    <row r="23" spans="1:2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7" spans="1:24" ht="15.75" x14ac:dyDescent="0.25">
      <c r="A27" s="286" t="s">
        <v>174</v>
      </c>
      <c r="B27" s="15">
        <v>1</v>
      </c>
      <c r="C27" s="16">
        <v>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1</v>
      </c>
      <c r="J27" s="16">
        <v>1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/>
      <c r="R27" s="16"/>
      <c r="S27" s="16"/>
      <c r="T27" s="16"/>
      <c r="U27" s="16"/>
      <c r="V27" s="31"/>
      <c r="W27" s="288">
        <f>SUM(B27:V27)/0.15</f>
        <v>26.666666666666668</v>
      </c>
    </row>
    <row r="29" spans="1:24" ht="30.75" customHeight="1" x14ac:dyDescent="0.25">
      <c r="A29" s="289" t="s">
        <v>175</v>
      </c>
      <c r="B29" s="15">
        <v>1</v>
      </c>
      <c r="C29" s="16">
        <v>1</v>
      </c>
      <c r="D29" s="16">
        <v>1</v>
      </c>
      <c r="E29" s="16">
        <v>1</v>
      </c>
      <c r="F29" s="16">
        <v>0</v>
      </c>
      <c r="G29" s="16">
        <v>0</v>
      </c>
      <c r="H29" s="16">
        <v>1</v>
      </c>
      <c r="I29" s="16">
        <v>1</v>
      </c>
      <c r="J29" s="16">
        <v>1</v>
      </c>
      <c r="K29" s="16">
        <v>1</v>
      </c>
      <c r="L29" s="16">
        <v>0</v>
      </c>
      <c r="M29" s="16">
        <v>1</v>
      </c>
      <c r="N29" s="16">
        <v>0</v>
      </c>
      <c r="O29" s="16">
        <v>0</v>
      </c>
      <c r="P29" s="16">
        <v>1</v>
      </c>
      <c r="Q29" s="16">
        <v>0</v>
      </c>
      <c r="R29" s="16">
        <v>1</v>
      </c>
      <c r="S29" s="16">
        <v>1</v>
      </c>
      <c r="T29" s="16">
        <v>0</v>
      </c>
      <c r="U29" s="16">
        <v>0</v>
      </c>
      <c r="V29" s="31">
        <v>0</v>
      </c>
      <c r="W29" s="288">
        <f>SUM(B29:V29)/0.21</f>
        <v>57.142857142857146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X24"/>
  <sheetViews>
    <sheetView workbookViewId="0">
      <selection activeCell="A2" sqref="A2"/>
    </sheetView>
  </sheetViews>
  <sheetFormatPr defaultRowHeight="15" x14ac:dyDescent="0.25"/>
  <cols>
    <col min="1" max="1" width="53.140625" customWidth="1"/>
    <col min="2" max="2" width="9" customWidth="1"/>
    <col min="3" max="3" width="8.5703125" customWidth="1"/>
    <col min="4" max="5" width="7.140625" customWidth="1"/>
    <col min="6" max="6" width="6.28515625" customWidth="1"/>
    <col min="7" max="7" width="8.28515625" customWidth="1"/>
    <col min="8" max="8" width="8.42578125" customWidth="1"/>
    <col min="9" max="9" width="9" customWidth="1"/>
    <col min="10" max="11" width="6.85546875" customWidth="1"/>
    <col min="12" max="13" width="5.28515625" customWidth="1"/>
    <col min="14" max="15" width="5" customWidth="1"/>
    <col min="16" max="16" width="5.28515625" customWidth="1"/>
    <col min="17" max="17" width="3.42578125" customWidth="1"/>
    <col min="18" max="18" width="4.28515625" customWidth="1"/>
    <col min="19" max="19" width="6.28515625" customWidth="1"/>
  </cols>
  <sheetData>
    <row r="2" spans="1:24" ht="25.5" x14ac:dyDescent="0.35">
      <c r="A2" s="3" t="s">
        <v>251</v>
      </c>
    </row>
    <row r="4" spans="1:24" ht="18" x14ac:dyDescent="0.25">
      <c r="A4" s="61" t="s">
        <v>21</v>
      </c>
    </row>
    <row r="5" spans="1:24" ht="15.75" thickBot="1" x14ac:dyDescent="0.3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/>
      <c r="T5" s="7"/>
      <c r="U5" s="7"/>
      <c r="V5" s="7"/>
      <c r="W5" s="7"/>
      <c r="X5" s="7"/>
    </row>
    <row r="6" spans="1:24" ht="100.5" thickBot="1" x14ac:dyDescent="0.3">
      <c r="A6" s="159" t="s">
        <v>1</v>
      </c>
      <c r="B6" s="101">
        <v>44173</v>
      </c>
      <c r="C6" s="101">
        <v>44263</v>
      </c>
      <c r="D6" s="101">
        <v>44354</v>
      </c>
      <c r="E6" s="101">
        <v>44445</v>
      </c>
      <c r="F6" s="99" t="s">
        <v>176</v>
      </c>
      <c r="G6" s="99">
        <v>44536</v>
      </c>
      <c r="H6" s="170">
        <v>44620</v>
      </c>
      <c r="I6" s="170" t="s">
        <v>177</v>
      </c>
      <c r="J6" s="173">
        <v>44802</v>
      </c>
      <c r="K6" s="174" t="s">
        <v>178</v>
      </c>
      <c r="L6" s="174" t="s">
        <v>179</v>
      </c>
      <c r="M6" s="112">
        <v>44984</v>
      </c>
      <c r="N6" s="112" t="s">
        <v>180</v>
      </c>
      <c r="O6" s="112">
        <v>45075</v>
      </c>
      <c r="P6" s="112">
        <v>45166</v>
      </c>
      <c r="Q6" s="112" t="s">
        <v>181</v>
      </c>
      <c r="R6" s="112">
        <v>45258</v>
      </c>
      <c r="S6" s="90" t="s">
        <v>2</v>
      </c>
    </row>
    <row r="7" spans="1:24" ht="19.149999999999999" customHeight="1" thickBot="1" x14ac:dyDescent="0.3">
      <c r="A7" s="116" t="s">
        <v>182</v>
      </c>
      <c r="B7" s="5">
        <v>1</v>
      </c>
      <c r="C7" s="5">
        <v>1</v>
      </c>
      <c r="D7" s="5">
        <v>1</v>
      </c>
      <c r="E7" s="5">
        <v>0</v>
      </c>
      <c r="F7" s="5">
        <v>0</v>
      </c>
      <c r="G7" s="5">
        <v>1</v>
      </c>
      <c r="H7" s="5">
        <v>1</v>
      </c>
      <c r="I7" s="5">
        <v>1</v>
      </c>
      <c r="J7" s="5">
        <v>1</v>
      </c>
      <c r="K7" s="5">
        <v>0</v>
      </c>
      <c r="L7" s="5">
        <v>1</v>
      </c>
      <c r="M7" s="5">
        <v>1</v>
      </c>
      <c r="N7" s="5">
        <v>0</v>
      </c>
      <c r="O7" s="5">
        <v>1</v>
      </c>
      <c r="P7" s="5">
        <v>1</v>
      </c>
      <c r="Q7" s="5">
        <v>0</v>
      </c>
      <c r="R7" s="5">
        <v>1</v>
      </c>
      <c r="S7" s="113">
        <f>SUM(B7:R7)/0.17</f>
        <v>70.588235294117638</v>
      </c>
    </row>
    <row r="8" spans="1:24" ht="16.5" thickBot="1" x14ac:dyDescent="0.3">
      <c r="A8" s="83" t="s">
        <v>183</v>
      </c>
      <c r="B8" s="5">
        <v>1</v>
      </c>
      <c r="C8" s="5">
        <v>1</v>
      </c>
      <c r="D8" s="5">
        <v>1</v>
      </c>
      <c r="E8" s="5">
        <v>1</v>
      </c>
      <c r="F8" s="5">
        <v>0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0</v>
      </c>
      <c r="O8" s="5">
        <v>1</v>
      </c>
      <c r="P8" s="5">
        <v>0</v>
      </c>
      <c r="Q8" s="5">
        <v>1</v>
      </c>
      <c r="R8" s="5">
        <v>1</v>
      </c>
      <c r="S8" s="113">
        <f t="shared" ref="S8:S21" si="0">SUM(B8:R8)/0.17</f>
        <v>82.35294117647058</v>
      </c>
    </row>
    <row r="9" spans="1:24" ht="16.5" thickBot="1" x14ac:dyDescent="0.3">
      <c r="A9" s="83" t="s">
        <v>184</v>
      </c>
      <c r="B9" s="16">
        <v>1</v>
      </c>
      <c r="C9" s="16">
        <v>1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1</v>
      </c>
      <c r="J9" s="16">
        <v>1</v>
      </c>
      <c r="K9" s="16">
        <v>0</v>
      </c>
      <c r="L9" s="16">
        <v>1</v>
      </c>
      <c r="M9" s="16">
        <v>0</v>
      </c>
      <c r="N9" s="16">
        <v>0</v>
      </c>
      <c r="O9" s="16">
        <v>0</v>
      </c>
      <c r="P9" s="16">
        <v>0</v>
      </c>
      <c r="Q9" s="16">
        <v>1</v>
      </c>
      <c r="R9" s="16">
        <v>0</v>
      </c>
      <c r="S9" s="113">
        <f t="shared" si="0"/>
        <v>35.294117647058819</v>
      </c>
    </row>
    <row r="10" spans="1:24" ht="15" customHeight="1" thickBot="1" x14ac:dyDescent="0.3">
      <c r="A10" s="83" t="s">
        <v>185</v>
      </c>
      <c r="B10" s="16">
        <v>1</v>
      </c>
      <c r="C10" s="16">
        <v>1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6">
        <v>0</v>
      </c>
      <c r="P10" s="16">
        <v>1</v>
      </c>
      <c r="Q10" s="16">
        <v>1</v>
      </c>
      <c r="R10" s="16">
        <v>1</v>
      </c>
      <c r="S10" s="113">
        <f t="shared" si="0"/>
        <v>94.117647058823522</v>
      </c>
    </row>
    <row r="11" spans="1:24" ht="16.5" thickBot="1" x14ac:dyDescent="0.3">
      <c r="A11" s="83" t="s">
        <v>186</v>
      </c>
      <c r="B11" s="16">
        <v>1</v>
      </c>
      <c r="C11" s="16">
        <v>1</v>
      </c>
      <c r="D11" s="16">
        <v>1</v>
      </c>
      <c r="E11" s="16">
        <v>0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0</v>
      </c>
      <c r="R11" s="16">
        <v>1</v>
      </c>
      <c r="S11" s="113">
        <f t="shared" si="0"/>
        <v>88.235294117647058</v>
      </c>
    </row>
    <row r="12" spans="1:24" ht="16.5" thickBot="1" x14ac:dyDescent="0.3">
      <c r="A12" s="83" t="s">
        <v>187</v>
      </c>
      <c r="B12" s="16">
        <v>1</v>
      </c>
      <c r="C12" s="16">
        <v>0</v>
      </c>
      <c r="D12" s="16">
        <v>1</v>
      </c>
      <c r="E12" s="16">
        <v>1</v>
      </c>
      <c r="F12" s="16">
        <v>1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1</v>
      </c>
      <c r="M12" s="16">
        <v>0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13">
        <f t="shared" si="0"/>
        <v>70.588235294117638</v>
      </c>
    </row>
    <row r="13" spans="1:24" ht="16.5" thickBot="1" x14ac:dyDescent="0.3">
      <c r="A13" s="83" t="s">
        <v>188</v>
      </c>
      <c r="B13" s="15">
        <v>1</v>
      </c>
      <c r="C13" s="15">
        <v>1</v>
      </c>
      <c r="D13" s="15">
        <v>1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0</v>
      </c>
      <c r="P13" s="15">
        <v>1</v>
      </c>
      <c r="Q13" s="15">
        <v>1</v>
      </c>
      <c r="R13" s="15">
        <v>1</v>
      </c>
      <c r="S13" s="113">
        <f t="shared" si="0"/>
        <v>94.117647058823522</v>
      </c>
    </row>
    <row r="14" spans="1:24" ht="16.5" thickBot="1" x14ac:dyDescent="0.3">
      <c r="A14" s="83" t="s">
        <v>189</v>
      </c>
      <c r="B14" s="16">
        <v>1</v>
      </c>
      <c r="C14" s="16">
        <v>1</v>
      </c>
      <c r="D14" s="16">
        <v>0</v>
      </c>
      <c r="E14" s="16">
        <v>0</v>
      </c>
      <c r="F14" s="16">
        <v>1</v>
      </c>
      <c r="G14" s="16">
        <v>1</v>
      </c>
      <c r="H14" s="16">
        <v>1</v>
      </c>
      <c r="I14" s="16">
        <v>1</v>
      </c>
      <c r="J14" s="16">
        <v>1</v>
      </c>
      <c r="K14" s="16">
        <v>0</v>
      </c>
      <c r="L14" s="16">
        <v>1</v>
      </c>
      <c r="M14" s="16">
        <v>1</v>
      </c>
      <c r="N14" s="16">
        <v>1</v>
      </c>
      <c r="O14" s="16">
        <v>0</v>
      </c>
      <c r="P14" s="16">
        <v>1</v>
      </c>
      <c r="Q14" s="16">
        <v>0</v>
      </c>
      <c r="R14" s="16">
        <v>0</v>
      </c>
      <c r="S14" s="113">
        <f t="shared" si="0"/>
        <v>64.705882352941174</v>
      </c>
    </row>
    <row r="15" spans="1:24" ht="16.5" thickBot="1" x14ac:dyDescent="0.3">
      <c r="A15" s="83" t="s">
        <v>190</v>
      </c>
      <c r="B15" s="16">
        <v>1</v>
      </c>
      <c r="C15" s="16">
        <v>0</v>
      </c>
      <c r="D15" s="16">
        <v>1</v>
      </c>
      <c r="E15" s="16">
        <v>0</v>
      </c>
      <c r="F15" s="16">
        <v>1</v>
      </c>
      <c r="G15" s="16">
        <v>0</v>
      </c>
      <c r="H15" s="16">
        <v>0</v>
      </c>
      <c r="I15" s="16">
        <v>1</v>
      </c>
      <c r="J15" s="16">
        <v>1</v>
      </c>
      <c r="K15" s="16">
        <v>1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1</v>
      </c>
      <c r="R15" s="16">
        <v>1</v>
      </c>
      <c r="S15" s="113">
        <f t="shared" si="0"/>
        <v>52.941176470588232</v>
      </c>
    </row>
    <row r="16" spans="1:24" s="69" customFormat="1" ht="16.5" thickBot="1" x14ac:dyDescent="0.3">
      <c r="A16" s="83" t="s">
        <v>22</v>
      </c>
      <c r="B16" s="16">
        <v>1</v>
      </c>
      <c r="C16" s="16">
        <v>1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0</v>
      </c>
      <c r="J16" s="16">
        <v>1</v>
      </c>
      <c r="K16" s="16">
        <v>0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13">
        <f t="shared" si="0"/>
        <v>88.235294117647058</v>
      </c>
    </row>
    <row r="17" spans="1:19" ht="16.5" thickBot="1" x14ac:dyDescent="0.3">
      <c r="A17" s="83" t="s">
        <v>23</v>
      </c>
      <c r="B17" s="16">
        <v>1</v>
      </c>
      <c r="C17" s="16">
        <v>1</v>
      </c>
      <c r="D17" s="16">
        <v>1</v>
      </c>
      <c r="E17" s="16">
        <v>0</v>
      </c>
      <c r="F17" s="16">
        <v>1</v>
      </c>
      <c r="G17" s="16">
        <v>0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0</v>
      </c>
      <c r="N17" s="16">
        <v>0</v>
      </c>
      <c r="O17" s="16">
        <v>1</v>
      </c>
      <c r="P17" s="16">
        <v>0</v>
      </c>
      <c r="Q17" s="16">
        <v>0</v>
      </c>
      <c r="R17" s="16">
        <v>1</v>
      </c>
      <c r="S17" s="113">
        <f t="shared" si="0"/>
        <v>64.705882352941174</v>
      </c>
    </row>
    <row r="18" spans="1:19" ht="16.5" thickBot="1" x14ac:dyDescent="0.3">
      <c r="A18" s="83" t="s">
        <v>191</v>
      </c>
      <c r="B18" s="16">
        <v>1</v>
      </c>
      <c r="C18" s="16">
        <v>1</v>
      </c>
      <c r="D18" s="16">
        <v>0</v>
      </c>
      <c r="E18" s="16">
        <v>1</v>
      </c>
      <c r="F18" s="16">
        <v>0</v>
      </c>
      <c r="G18" s="16">
        <v>1</v>
      </c>
      <c r="H18" s="16">
        <v>1</v>
      </c>
      <c r="I18" s="16">
        <v>1</v>
      </c>
      <c r="J18" s="16">
        <v>0</v>
      </c>
      <c r="K18" s="16">
        <v>1</v>
      </c>
      <c r="L18" s="16">
        <v>0</v>
      </c>
      <c r="M18" s="16">
        <v>1</v>
      </c>
      <c r="N18" s="16">
        <v>0</v>
      </c>
      <c r="O18" s="16">
        <v>0</v>
      </c>
      <c r="P18" s="16">
        <v>1</v>
      </c>
      <c r="Q18" s="16">
        <v>0</v>
      </c>
      <c r="R18" s="16">
        <v>1</v>
      </c>
      <c r="S18" s="113">
        <f t="shared" si="0"/>
        <v>58.823529411764703</v>
      </c>
    </row>
    <row r="19" spans="1:19" ht="16.5" thickBot="1" x14ac:dyDescent="0.3">
      <c r="A19" s="83" t="s">
        <v>192</v>
      </c>
      <c r="B19" s="16">
        <v>1</v>
      </c>
      <c r="C19" s="16">
        <v>1</v>
      </c>
      <c r="D19" s="16">
        <v>1</v>
      </c>
      <c r="E19" s="16">
        <v>0</v>
      </c>
      <c r="F19" s="16">
        <v>0</v>
      </c>
      <c r="G19" s="16">
        <v>1</v>
      </c>
      <c r="H19" s="16">
        <v>1</v>
      </c>
      <c r="I19" s="16">
        <v>1</v>
      </c>
      <c r="J19" s="16">
        <v>0</v>
      </c>
      <c r="K19" s="16">
        <v>0</v>
      </c>
      <c r="L19" s="16">
        <v>1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13">
        <f t="shared" si="0"/>
        <v>52.941176470588232</v>
      </c>
    </row>
    <row r="20" spans="1:19" ht="16.5" thickBot="1" x14ac:dyDescent="0.3">
      <c r="A20" s="83" t="s">
        <v>193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0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14">
        <f t="shared" si="0"/>
        <v>94.117647058823522</v>
      </c>
    </row>
    <row r="21" spans="1:19" ht="16.5" thickBot="1" x14ac:dyDescent="0.3">
      <c r="A21" s="83" t="s">
        <v>194</v>
      </c>
      <c r="B21" s="16">
        <v>1</v>
      </c>
      <c r="C21" s="16">
        <v>1</v>
      </c>
      <c r="D21" s="16">
        <v>1</v>
      </c>
      <c r="E21" s="16">
        <v>0</v>
      </c>
      <c r="F21" s="16">
        <v>0</v>
      </c>
      <c r="G21" s="16">
        <v>1</v>
      </c>
      <c r="H21" s="16">
        <v>1</v>
      </c>
      <c r="I21" s="16">
        <v>0</v>
      </c>
      <c r="J21" s="16">
        <v>1</v>
      </c>
      <c r="K21" s="16">
        <v>1</v>
      </c>
      <c r="L21" s="16">
        <v>1</v>
      </c>
      <c r="M21" s="16">
        <v>0</v>
      </c>
      <c r="N21" s="16">
        <v>0</v>
      </c>
      <c r="O21" s="16">
        <v>1</v>
      </c>
      <c r="P21" s="16">
        <v>1</v>
      </c>
      <c r="Q21" s="16">
        <v>0</v>
      </c>
      <c r="R21" s="16">
        <v>0</v>
      </c>
      <c r="S21" s="115">
        <f t="shared" si="0"/>
        <v>58.823529411764703</v>
      </c>
    </row>
    <row r="22" spans="1:19" ht="15.75" thickBot="1" x14ac:dyDescent="0.3">
      <c r="A22" s="146" t="s">
        <v>48</v>
      </c>
      <c r="B22" s="147">
        <f>SUM(B7:B21)</f>
        <v>15</v>
      </c>
      <c r="C22" s="147">
        <f t="shared" ref="C22:D22" si="1">SUM(C7:C21)</f>
        <v>13</v>
      </c>
      <c r="D22" s="147">
        <f t="shared" si="1"/>
        <v>12</v>
      </c>
      <c r="E22" s="117">
        <f>SUM(E7:E21)</f>
        <v>7</v>
      </c>
      <c r="F22" s="147">
        <f t="shared" ref="F22:J22" si="2">SUM(F7:F21)</f>
        <v>9</v>
      </c>
      <c r="G22" s="147">
        <f t="shared" si="2"/>
        <v>11</v>
      </c>
      <c r="H22" s="147">
        <f t="shared" si="2"/>
        <v>13</v>
      </c>
      <c r="I22" s="147">
        <f>SUM(I7:I21)</f>
        <v>12</v>
      </c>
      <c r="J22" s="150">
        <f t="shared" si="2"/>
        <v>12</v>
      </c>
      <c r="K22" s="147">
        <f t="shared" ref="K22:Q22" si="3">SUM(K7:K21)</f>
        <v>9</v>
      </c>
      <c r="L22" s="160">
        <f t="shared" si="3"/>
        <v>13</v>
      </c>
      <c r="M22" s="160">
        <f t="shared" si="3"/>
        <v>11</v>
      </c>
      <c r="N22" s="246">
        <f t="shared" si="3"/>
        <v>7</v>
      </c>
      <c r="O22" s="160">
        <f t="shared" si="3"/>
        <v>8</v>
      </c>
      <c r="P22" s="160">
        <f t="shared" si="3"/>
        <v>10</v>
      </c>
      <c r="Q22" s="160">
        <f t="shared" si="3"/>
        <v>8</v>
      </c>
      <c r="R22" s="161">
        <f>SUM(R7:R21)</f>
        <v>12</v>
      </c>
      <c r="S22" s="48"/>
    </row>
    <row r="24" spans="1:19" x14ac:dyDescent="0.25">
      <c r="A24" s="6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  <SharedWithUsers xmlns="8e6f025c-7295-448f-97b5-2da47159e6bb">
      <UserInfo>
        <DisplayName>Bártová Daniela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081d828b524041750f3166a25e95e253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985f12a46e36baa49fa33e76cf34cc42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476ef9-cf10-47f0-8493-eb5fab048bf6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A6F48E-DBBA-45C2-80D3-3954C54F4DC0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customXml/itemProps2.xml><?xml version="1.0" encoding="utf-8"?>
<ds:datastoreItem xmlns:ds="http://schemas.openxmlformats.org/officeDocument/2006/customXml" ds:itemID="{806ADC8C-B233-4883-AB8E-9F3B67EAC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9B1B75-3FB8-483F-B932-6A39D5E57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finanční</vt:lpstr>
      <vt:lpstr>kontrolní</vt:lpstr>
      <vt:lpstr>výchovu, vzdělávání a zam.</vt:lpstr>
      <vt:lpstr>národnostní menšiny</vt:lpstr>
      <vt:lpstr>ÚP a SR</vt:lpstr>
      <vt:lpstr>zdravotní a preven. péče</vt:lpstr>
      <vt:lpstr>dopravu</vt:lpstr>
      <vt:lpstr>ŽPZ</vt:lpstr>
      <vt:lpstr>zahraniční a přeshraniční spol.</vt:lpstr>
      <vt:lpstr>sociální</vt:lpstr>
      <vt:lpstr>kulturu a památky</vt:lpstr>
      <vt:lpstr>tělovýchovu a sport</vt:lpstr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Bártová Daniela</dc:creator>
  <cp:keywords/>
  <dc:description/>
  <cp:lastModifiedBy>Bayerová Petra</cp:lastModifiedBy>
  <cp:revision/>
  <dcterms:created xsi:type="dcterms:W3CDTF">2018-01-10T15:32:54Z</dcterms:created>
  <dcterms:modified xsi:type="dcterms:W3CDTF">2024-02-27T07:34:15Z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2022-02-01T14:35:05Z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f1c7fc20-33ca-4ec2-b1ec-fc893a40c88a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