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ŠKOLA\Rozvody vody pavilon A,K, areál aktualizace 2023\"/>
    </mc:Choice>
  </mc:AlternateContent>
  <xr:revisionPtr revIDLastSave="0" documentId="13_ncr:1_{62D05E82-6835-4AE6-986C-1729F4C56AA2}" xr6:coauthVersionLast="47" xr6:coauthVersionMax="47" xr10:uidLastSave="{00000000-0000-0000-0000-000000000000}"/>
  <bookViews>
    <workbookView xWindow="-105" yWindow="0" windowWidth="19410" windowHeight="20985" xr2:uid="{00000000-000D-0000-FFFF-FFFF00000000}"/>
  </bookViews>
  <sheets>
    <sheet name="Rekapitulace stavby" sheetId="1" r:id="rId1"/>
    <sheet name="A - Pavilón - A" sheetId="2" r:id="rId2"/>
    <sheet name="B - Pavilón - B" sheetId="3" state="hidden" r:id="rId3"/>
    <sheet name="D - Pavilón - D" sheetId="4" state="hidden" r:id="rId4"/>
    <sheet name="E - Pavilón - E" sheetId="5" state="hidden" r:id="rId5"/>
    <sheet name="F - Pavilón - F" sheetId="6" state="hidden" r:id="rId6"/>
    <sheet name="K - Pavilón - K" sheetId="7" r:id="rId7"/>
    <sheet name="V - Rekonstrukce areálový..." sheetId="8" r:id="rId8"/>
    <sheet name="Pokyny pro vyplnění" sheetId="9" r:id="rId9"/>
  </sheets>
  <definedNames>
    <definedName name="_xlnm._FilterDatabase" localSheetId="1" hidden="1">'A - Pavilón - A'!$C$95:$K$313</definedName>
    <definedName name="_xlnm._FilterDatabase" localSheetId="2" hidden="1">'B - Pavilón - B'!$C$95:$K$332</definedName>
    <definedName name="_xlnm._FilterDatabase" localSheetId="3" hidden="1">'D - Pavilón - D'!$C$91:$K$285</definedName>
    <definedName name="_xlnm._FilterDatabase" localSheetId="4" hidden="1">'E - Pavilón - E'!$C$89:$K$232</definedName>
    <definedName name="_xlnm._FilterDatabase" localSheetId="5" hidden="1">'F - Pavilón - F'!$C$90:$K$256</definedName>
    <definedName name="_xlnm._FilterDatabase" localSheetId="6" hidden="1">'K - Pavilón - K'!$C$91:$K$259</definedName>
    <definedName name="_xlnm._FilterDatabase" localSheetId="7" hidden="1">'V - Rekonstrukce areálový...'!$C$85:$K$140</definedName>
    <definedName name="_xlnm.Print_Titles" localSheetId="1">'A - Pavilón - A'!$95:$95</definedName>
    <definedName name="_xlnm.Print_Titles" localSheetId="2">'B - Pavilón - B'!$95:$95</definedName>
    <definedName name="_xlnm.Print_Titles" localSheetId="3">'D - Pavilón - D'!$91:$91</definedName>
    <definedName name="_xlnm.Print_Titles" localSheetId="4">'E - Pavilón - E'!$89:$89</definedName>
    <definedName name="_xlnm.Print_Titles" localSheetId="5">'F - Pavilón - F'!$90:$90</definedName>
    <definedName name="_xlnm.Print_Titles" localSheetId="6">'K - Pavilón - K'!$91:$91</definedName>
    <definedName name="_xlnm.Print_Titles" localSheetId="0">'Rekapitulace stavby'!$52:$52</definedName>
    <definedName name="_xlnm.Print_Titles" localSheetId="7">'V - Rekonstrukce areálový...'!$85:$85</definedName>
    <definedName name="_xlnm.Print_Area" localSheetId="1">'A - Pavilón - A'!$C$4:$J$39,'A - Pavilón - A'!$C$45:$J$77,'A - Pavilón - A'!$C$83:$K$313</definedName>
    <definedName name="_xlnm.Print_Area" localSheetId="2">'B - Pavilón - B'!$C$4:$J$39,'B - Pavilón - B'!$C$45:$J$77,'B - Pavilón - B'!$C$83:$K$332</definedName>
    <definedName name="_xlnm.Print_Area" localSheetId="3">'D - Pavilón - D'!$C$4:$J$39,'D - Pavilón - D'!$C$45:$J$73,'D - Pavilón - D'!$C$79:$K$285</definedName>
    <definedName name="_xlnm.Print_Area" localSheetId="4">'E - Pavilón - E'!$C$4:$J$39,'E - Pavilón - E'!$C$45:$J$71,'E - Pavilón - E'!$C$77:$K$232</definedName>
    <definedName name="_xlnm.Print_Area" localSheetId="5">'F - Pavilón - F'!$C$4:$J$39,'F - Pavilón - F'!$C$45:$J$72,'F - Pavilón - F'!$C$78:$K$256</definedName>
    <definedName name="_xlnm.Print_Area" localSheetId="6">'K - Pavilón - K'!$C$4:$J$39,'K - Pavilón - K'!$C$45:$J$73,'K - Pavilón - K'!$C$79:$K$259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stavby'!$C$42:$AQ$62</definedName>
    <definedName name="_xlnm.Print_Area" localSheetId="7">'V - Rekonstrukce areálový...'!$C$4:$J$39,'V - Rekonstrukce areálový...'!$C$45:$J$67,'V - Rekonstrukce areálový...'!$C$73:$K$140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54" i="1" l="1"/>
  <c r="J37" i="8"/>
  <c r="J36" i="8"/>
  <c r="AY61" i="1" s="1"/>
  <c r="J35" i="8"/>
  <c r="AX61" i="1" s="1"/>
  <c r="BI139" i="8"/>
  <c r="BH139" i="8"/>
  <c r="BG139" i="8"/>
  <c r="BF139" i="8"/>
  <c r="T139" i="8"/>
  <c r="T138" i="8" s="1"/>
  <c r="R139" i="8"/>
  <c r="R138" i="8" s="1"/>
  <c r="P139" i="8"/>
  <c r="P138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0" i="8"/>
  <c r="BH120" i="8"/>
  <c r="BG120" i="8"/>
  <c r="BF120" i="8"/>
  <c r="T120" i="8"/>
  <c r="R120" i="8"/>
  <c r="P120" i="8"/>
  <c r="BI119" i="8"/>
  <c r="BH119" i="8"/>
  <c r="BG119" i="8"/>
  <c r="BF119" i="8"/>
  <c r="T119" i="8"/>
  <c r="R119" i="8"/>
  <c r="P119" i="8"/>
  <c r="BI115" i="8"/>
  <c r="BH115" i="8"/>
  <c r="BG115" i="8"/>
  <c r="BF115" i="8"/>
  <c r="T115" i="8"/>
  <c r="R115" i="8"/>
  <c r="P115" i="8"/>
  <c r="BI108" i="8"/>
  <c r="BH108" i="8"/>
  <c r="BG108" i="8"/>
  <c r="BF108" i="8"/>
  <c r="T108" i="8"/>
  <c r="T107" i="8" s="1"/>
  <c r="R108" i="8"/>
  <c r="R107" i="8" s="1"/>
  <c r="P108" i="8"/>
  <c r="P107" i="8" s="1"/>
  <c r="BI101" i="8"/>
  <c r="BH101" i="8"/>
  <c r="BG101" i="8"/>
  <c r="BF101" i="8"/>
  <c r="T101" i="8"/>
  <c r="R101" i="8"/>
  <c r="P101" i="8"/>
  <c r="BI95" i="8"/>
  <c r="BH95" i="8"/>
  <c r="BG95" i="8"/>
  <c r="BF95" i="8"/>
  <c r="T95" i="8"/>
  <c r="R95" i="8"/>
  <c r="P95" i="8"/>
  <c r="BI89" i="8"/>
  <c r="BH89" i="8"/>
  <c r="BG89" i="8"/>
  <c r="BF89" i="8"/>
  <c r="T89" i="8"/>
  <c r="R89" i="8"/>
  <c r="P89" i="8"/>
  <c r="J83" i="8"/>
  <c r="J82" i="8"/>
  <c r="F82" i="8"/>
  <c r="F80" i="8"/>
  <c r="E78" i="8"/>
  <c r="J55" i="8"/>
  <c r="J54" i="8"/>
  <c r="F54" i="8"/>
  <c r="F52" i="8"/>
  <c r="E50" i="8"/>
  <c r="J18" i="8"/>
  <c r="E18" i="8"/>
  <c r="F83" i="8" s="1"/>
  <c r="J17" i="8"/>
  <c r="J12" i="8"/>
  <c r="J80" i="8"/>
  <c r="E7" i="8"/>
  <c r="E76" i="8" s="1"/>
  <c r="J37" i="7"/>
  <c r="J36" i="7"/>
  <c r="AY60" i="1" s="1"/>
  <c r="J35" i="7"/>
  <c r="AX60" i="1"/>
  <c r="BI258" i="7"/>
  <c r="BH258" i="7"/>
  <c r="BG258" i="7"/>
  <c r="BF258" i="7"/>
  <c r="T258" i="7"/>
  <c r="T257" i="7" s="1"/>
  <c r="R258" i="7"/>
  <c r="R257" i="7" s="1"/>
  <c r="P258" i="7"/>
  <c r="P257" i="7" s="1"/>
  <c r="BI255" i="7"/>
  <c r="BH255" i="7"/>
  <c r="BG255" i="7"/>
  <c r="BF255" i="7"/>
  <c r="T255" i="7"/>
  <c r="T254" i="7" s="1"/>
  <c r="R255" i="7"/>
  <c r="R254" i="7" s="1"/>
  <c r="P255" i="7"/>
  <c r="P254" i="7" s="1"/>
  <c r="P253" i="7" s="1"/>
  <c r="BI250" i="7"/>
  <c r="BH250" i="7"/>
  <c r="BG250" i="7"/>
  <c r="BF250" i="7"/>
  <c r="T250" i="7"/>
  <c r="R250" i="7"/>
  <c r="P250" i="7"/>
  <c r="BI247" i="7"/>
  <c r="BH247" i="7"/>
  <c r="BG247" i="7"/>
  <c r="BF247" i="7"/>
  <c r="T247" i="7"/>
  <c r="R247" i="7"/>
  <c r="P247" i="7"/>
  <c r="BI244" i="7"/>
  <c r="BH244" i="7"/>
  <c r="BG244" i="7"/>
  <c r="BF244" i="7"/>
  <c r="T244" i="7"/>
  <c r="R244" i="7"/>
  <c r="P244" i="7"/>
  <c r="BI241" i="7"/>
  <c r="BH241" i="7"/>
  <c r="BG241" i="7"/>
  <c r="BF241" i="7"/>
  <c r="T241" i="7"/>
  <c r="R241" i="7"/>
  <c r="P241" i="7"/>
  <c r="BI239" i="7"/>
  <c r="BH239" i="7"/>
  <c r="BG239" i="7"/>
  <c r="BF239" i="7"/>
  <c r="T239" i="7"/>
  <c r="R239" i="7"/>
  <c r="P239" i="7"/>
  <c r="BI237" i="7"/>
  <c r="BH237" i="7"/>
  <c r="BG237" i="7"/>
  <c r="BF237" i="7"/>
  <c r="T237" i="7"/>
  <c r="R237" i="7"/>
  <c r="P237" i="7"/>
  <c r="BI236" i="7"/>
  <c r="BH236" i="7"/>
  <c r="BG236" i="7"/>
  <c r="BF236" i="7"/>
  <c r="T236" i="7"/>
  <c r="R236" i="7"/>
  <c r="P236" i="7"/>
  <c r="BI234" i="7"/>
  <c r="BH234" i="7"/>
  <c r="BG234" i="7"/>
  <c r="BF234" i="7"/>
  <c r="T234" i="7"/>
  <c r="R234" i="7"/>
  <c r="P234" i="7"/>
  <c r="BI233" i="7"/>
  <c r="BH233" i="7"/>
  <c r="BG233" i="7"/>
  <c r="BF233" i="7"/>
  <c r="T233" i="7"/>
  <c r="R233" i="7"/>
  <c r="P233" i="7"/>
  <c r="BI231" i="7"/>
  <c r="BH231" i="7"/>
  <c r="BG231" i="7"/>
  <c r="BF231" i="7"/>
  <c r="T231" i="7"/>
  <c r="R231" i="7"/>
  <c r="P231" i="7"/>
  <c r="BI229" i="7"/>
  <c r="BH229" i="7"/>
  <c r="BG229" i="7"/>
  <c r="BF229" i="7"/>
  <c r="T229" i="7"/>
  <c r="R229" i="7"/>
  <c r="P229" i="7"/>
  <c r="BI227" i="7"/>
  <c r="BH227" i="7"/>
  <c r="BG227" i="7"/>
  <c r="BF227" i="7"/>
  <c r="T227" i="7"/>
  <c r="R227" i="7"/>
  <c r="P227" i="7"/>
  <c r="BI221" i="7"/>
  <c r="BH221" i="7"/>
  <c r="BG221" i="7"/>
  <c r="BF221" i="7"/>
  <c r="T221" i="7"/>
  <c r="R221" i="7"/>
  <c r="P221" i="7"/>
  <c r="BI219" i="7"/>
  <c r="BH219" i="7"/>
  <c r="BG219" i="7"/>
  <c r="BF219" i="7"/>
  <c r="T219" i="7"/>
  <c r="R219" i="7"/>
  <c r="P219" i="7"/>
  <c r="BI215" i="7"/>
  <c r="BH215" i="7"/>
  <c r="BG215" i="7"/>
  <c r="BF215" i="7"/>
  <c r="T215" i="7"/>
  <c r="R215" i="7"/>
  <c r="P215" i="7"/>
  <c r="BI206" i="7"/>
  <c r="BH206" i="7"/>
  <c r="BG206" i="7"/>
  <c r="BF206" i="7"/>
  <c r="T206" i="7"/>
  <c r="T205" i="7"/>
  <c r="R206" i="7"/>
  <c r="R205" i="7" s="1"/>
  <c r="P206" i="7"/>
  <c r="P205" i="7" s="1"/>
  <c r="BI203" i="7"/>
  <c r="BH203" i="7"/>
  <c r="BG203" i="7"/>
  <c r="BF203" i="7"/>
  <c r="T203" i="7"/>
  <c r="R203" i="7"/>
  <c r="P203" i="7"/>
  <c r="BI201" i="7"/>
  <c r="BH201" i="7"/>
  <c r="BG201" i="7"/>
  <c r="BF201" i="7"/>
  <c r="T201" i="7"/>
  <c r="R201" i="7"/>
  <c r="P201" i="7"/>
  <c r="BI199" i="7"/>
  <c r="BH199" i="7"/>
  <c r="BG199" i="7"/>
  <c r="BF199" i="7"/>
  <c r="T199" i="7"/>
  <c r="R199" i="7"/>
  <c r="P199" i="7"/>
  <c r="BI197" i="7"/>
  <c r="BH197" i="7"/>
  <c r="BG197" i="7"/>
  <c r="BF197" i="7"/>
  <c r="T197" i="7"/>
  <c r="R197" i="7"/>
  <c r="P197" i="7"/>
  <c r="BI195" i="7"/>
  <c r="BH195" i="7"/>
  <c r="BG195" i="7"/>
  <c r="BF195" i="7"/>
  <c r="T195" i="7"/>
  <c r="R195" i="7"/>
  <c r="P195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0" i="7"/>
  <c r="BH150" i="7"/>
  <c r="BG150" i="7"/>
  <c r="BF150" i="7"/>
  <c r="T150" i="7"/>
  <c r="R150" i="7"/>
  <c r="P150" i="7"/>
  <c r="BI146" i="7"/>
  <c r="BH146" i="7"/>
  <c r="BG146" i="7"/>
  <c r="BF146" i="7"/>
  <c r="T146" i="7"/>
  <c r="R146" i="7"/>
  <c r="P146" i="7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BI116" i="7"/>
  <c r="BH116" i="7"/>
  <c r="BG116" i="7"/>
  <c r="BF116" i="7"/>
  <c r="T116" i="7"/>
  <c r="R116" i="7"/>
  <c r="P116" i="7"/>
  <c r="BI112" i="7"/>
  <c r="BH112" i="7"/>
  <c r="BG112" i="7"/>
  <c r="BF112" i="7"/>
  <c r="T112" i="7"/>
  <c r="R112" i="7"/>
  <c r="P112" i="7"/>
  <c r="BI107" i="7"/>
  <c r="BH107" i="7"/>
  <c r="BG107" i="7"/>
  <c r="BF107" i="7"/>
  <c r="T107" i="7"/>
  <c r="R107" i="7"/>
  <c r="P107" i="7"/>
  <c r="BI103" i="7"/>
  <c r="BH103" i="7"/>
  <c r="BG103" i="7"/>
  <c r="BF103" i="7"/>
  <c r="T103" i="7"/>
  <c r="R103" i="7"/>
  <c r="P103" i="7"/>
  <c r="BI101" i="7"/>
  <c r="BH101" i="7"/>
  <c r="BG101" i="7"/>
  <c r="BF101" i="7"/>
  <c r="T101" i="7"/>
  <c r="R101" i="7"/>
  <c r="P101" i="7"/>
  <c r="BI99" i="7"/>
  <c r="BH99" i="7"/>
  <c r="BG99" i="7"/>
  <c r="BF99" i="7"/>
  <c r="T99" i="7"/>
  <c r="R99" i="7"/>
  <c r="P99" i="7"/>
  <c r="BI97" i="7"/>
  <c r="BH97" i="7"/>
  <c r="BG97" i="7"/>
  <c r="BF97" i="7"/>
  <c r="T97" i="7"/>
  <c r="R97" i="7"/>
  <c r="P97" i="7"/>
  <c r="BI95" i="7"/>
  <c r="BH95" i="7"/>
  <c r="BG95" i="7"/>
  <c r="BF95" i="7"/>
  <c r="T95" i="7"/>
  <c r="R95" i="7"/>
  <c r="P95" i="7"/>
  <c r="J89" i="7"/>
  <c r="J88" i="7"/>
  <c r="F88" i="7"/>
  <c r="F86" i="7"/>
  <c r="E84" i="7"/>
  <c r="J55" i="7"/>
  <c r="J54" i="7"/>
  <c r="F54" i="7"/>
  <c r="F52" i="7"/>
  <c r="E50" i="7"/>
  <c r="J18" i="7"/>
  <c r="E18" i="7"/>
  <c r="F89" i="7" s="1"/>
  <c r="J17" i="7"/>
  <c r="J12" i="7"/>
  <c r="J52" i="7" s="1"/>
  <c r="E7" i="7"/>
  <c r="E48" i="7" s="1"/>
  <c r="J37" i="6"/>
  <c r="J36" i="6"/>
  <c r="AY59" i="1"/>
  <c r="J35" i="6"/>
  <c r="AX59" i="1"/>
  <c r="BI255" i="6"/>
  <c r="BH255" i="6"/>
  <c r="BG255" i="6"/>
  <c r="BF255" i="6"/>
  <c r="T255" i="6"/>
  <c r="T254" i="6"/>
  <c r="R255" i="6"/>
  <c r="R254" i="6"/>
  <c r="P255" i="6"/>
  <c r="P254" i="6"/>
  <c r="BI252" i="6"/>
  <c r="BH252" i="6"/>
  <c r="BG252" i="6"/>
  <c r="BF252" i="6"/>
  <c r="T252" i="6"/>
  <c r="T251" i="6" s="1"/>
  <c r="T250" i="6" s="1"/>
  <c r="R252" i="6"/>
  <c r="R251" i="6" s="1"/>
  <c r="R250" i="6" s="1"/>
  <c r="P252" i="6"/>
  <c r="P251" i="6"/>
  <c r="P250" i="6" s="1"/>
  <c r="BI247" i="6"/>
  <c r="BH247" i="6"/>
  <c r="BG247" i="6"/>
  <c r="BF247" i="6"/>
  <c r="T247" i="6"/>
  <c r="R247" i="6"/>
  <c r="P247" i="6"/>
  <c r="BI244" i="6"/>
  <c r="BH244" i="6"/>
  <c r="BG244" i="6"/>
  <c r="BF244" i="6"/>
  <c r="T244" i="6"/>
  <c r="R244" i="6"/>
  <c r="P244" i="6"/>
  <c r="BI241" i="6"/>
  <c r="BH241" i="6"/>
  <c r="BG241" i="6"/>
  <c r="BF241" i="6"/>
  <c r="T241" i="6"/>
  <c r="R241" i="6"/>
  <c r="P241" i="6"/>
  <c r="BI231" i="6"/>
  <c r="BH231" i="6"/>
  <c r="BG231" i="6"/>
  <c r="BF231" i="6"/>
  <c r="T231" i="6"/>
  <c r="T230" i="6" s="1"/>
  <c r="R231" i="6"/>
  <c r="R230" i="6" s="1"/>
  <c r="P231" i="6"/>
  <c r="P230" i="6"/>
  <c r="BI228" i="6"/>
  <c r="BH228" i="6"/>
  <c r="BG228" i="6"/>
  <c r="BF228" i="6"/>
  <c r="T228" i="6"/>
  <c r="R228" i="6"/>
  <c r="P228" i="6"/>
  <c r="BI226" i="6"/>
  <c r="BH226" i="6"/>
  <c r="BG226" i="6"/>
  <c r="BF226" i="6"/>
  <c r="T226" i="6"/>
  <c r="R226" i="6"/>
  <c r="P226" i="6"/>
  <c r="BI224" i="6"/>
  <c r="BH224" i="6"/>
  <c r="BG224" i="6"/>
  <c r="BF224" i="6"/>
  <c r="T224" i="6"/>
  <c r="R224" i="6"/>
  <c r="P224" i="6"/>
  <c r="BI222" i="6"/>
  <c r="BH222" i="6"/>
  <c r="BG222" i="6"/>
  <c r="BF222" i="6"/>
  <c r="T222" i="6"/>
  <c r="R222" i="6"/>
  <c r="P222" i="6"/>
  <c r="BI220" i="6"/>
  <c r="BH220" i="6"/>
  <c r="BG220" i="6"/>
  <c r="BF220" i="6"/>
  <c r="T220" i="6"/>
  <c r="R220" i="6"/>
  <c r="P220" i="6"/>
  <c r="BI218" i="6"/>
  <c r="BH218" i="6"/>
  <c r="BG218" i="6"/>
  <c r="BF218" i="6"/>
  <c r="T218" i="6"/>
  <c r="R218" i="6"/>
  <c r="P218" i="6"/>
  <c r="BI216" i="6"/>
  <c r="BH216" i="6"/>
  <c r="BG216" i="6"/>
  <c r="BF216" i="6"/>
  <c r="T216" i="6"/>
  <c r="R216" i="6"/>
  <c r="P216" i="6"/>
  <c r="BI212" i="6"/>
  <c r="BH212" i="6"/>
  <c r="BG212" i="6"/>
  <c r="BF212" i="6"/>
  <c r="T212" i="6"/>
  <c r="R212" i="6"/>
  <c r="P212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3" i="6"/>
  <c r="BH203" i="6"/>
  <c r="BG203" i="6"/>
  <c r="BF203" i="6"/>
  <c r="T203" i="6"/>
  <c r="R203" i="6"/>
  <c r="P203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3" i="6"/>
  <c r="BH183" i="6"/>
  <c r="BG183" i="6"/>
  <c r="BF183" i="6"/>
  <c r="T183" i="6"/>
  <c r="R183" i="6"/>
  <c r="P183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2" i="6"/>
  <c r="BH172" i="6"/>
  <c r="BG172" i="6"/>
  <c r="BF172" i="6"/>
  <c r="T172" i="6"/>
  <c r="R172" i="6"/>
  <c r="P172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2" i="6"/>
  <c r="BH132" i="6"/>
  <c r="BG132" i="6"/>
  <c r="BF132" i="6"/>
  <c r="T132" i="6"/>
  <c r="R132" i="6"/>
  <c r="P132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4" i="6"/>
  <c r="BH114" i="6"/>
  <c r="BG114" i="6"/>
  <c r="BF114" i="6"/>
  <c r="T114" i="6"/>
  <c r="R114" i="6"/>
  <c r="P114" i="6"/>
  <c r="BI110" i="6"/>
  <c r="BH110" i="6"/>
  <c r="BG110" i="6"/>
  <c r="BF110" i="6"/>
  <c r="T110" i="6"/>
  <c r="R110" i="6"/>
  <c r="P110" i="6"/>
  <c r="BI106" i="6"/>
  <c r="BH106" i="6"/>
  <c r="BG106" i="6"/>
  <c r="BF106" i="6"/>
  <c r="T106" i="6"/>
  <c r="R106" i="6"/>
  <c r="P106" i="6"/>
  <c r="BI102" i="6"/>
  <c r="BH102" i="6"/>
  <c r="BG102" i="6"/>
  <c r="BF102" i="6"/>
  <c r="T102" i="6"/>
  <c r="R102" i="6"/>
  <c r="P102" i="6"/>
  <c r="BI100" i="6"/>
  <c r="BH100" i="6"/>
  <c r="BG100" i="6"/>
  <c r="BF100" i="6"/>
  <c r="T100" i="6"/>
  <c r="R100" i="6"/>
  <c r="P100" i="6"/>
  <c r="BI98" i="6"/>
  <c r="BH98" i="6"/>
  <c r="BG98" i="6"/>
  <c r="BF98" i="6"/>
  <c r="T98" i="6"/>
  <c r="R98" i="6"/>
  <c r="P98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J88" i="6"/>
  <c r="J87" i="6"/>
  <c r="F87" i="6"/>
  <c r="F85" i="6"/>
  <c r="E83" i="6"/>
  <c r="J55" i="6"/>
  <c r="J54" i="6"/>
  <c r="F54" i="6"/>
  <c r="F52" i="6"/>
  <c r="E50" i="6"/>
  <c r="J18" i="6"/>
  <c r="E18" i="6"/>
  <c r="F88" i="6"/>
  <c r="J17" i="6"/>
  <c r="J12" i="6"/>
  <c r="J85" i="6"/>
  <c r="E7" i="6"/>
  <c r="E81" i="6"/>
  <c r="J37" i="5"/>
  <c r="J36" i="5"/>
  <c r="AY58" i="1" s="1"/>
  <c r="J35" i="5"/>
  <c r="AX58" i="1" s="1"/>
  <c r="BI231" i="5"/>
  <c r="BH231" i="5"/>
  <c r="BG231" i="5"/>
  <c r="BF231" i="5"/>
  <c r="T231" i="5"/>
  <c r="T230" i="5"/>
  <c r="R231" i="5"/>
  <c r="R230" i="5" s="1"/>
  <c r="P231" i="5"/>
  <c r="P230" i="5" s="1"/>
  <c r="BI228" i="5"/>
  <c r="BH228" i="5"/>
  <c r="BG228" i="5"/>
  <c r="BF228" i="5"/>
  <c r="T228" i="5"/>
  <c r="T227" i="5" s="1"/>
  <c r="T226" i="5" s="1"/>
  <c r="R228" i="5"/>
  <c r="R227" i="5"/>
  <c r="P228" i="5"/>
  <c r="P227" i="5" s="1"/>
  <c r="P226" i="5" s="1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7" i="5"/>
  <c r="BH217" i="5"/>
  <c r="BG217" i="5"/>
  <c r="BF217" i="5"/>
  <c r="T217" i="5"/>
  <c r="R217" i="5"/>
  <c r="P217" i="5"/>
  <c r="BI205" i="5"/>
  <c r="BH205" i="5"/>
  <c r="BG205" i="5"/>
  <c r="BF205" i="5"/>
  <c r="T205" i="5"/>
  <c r="T204" i="5"/>
  <c r="R205" i="5"/>
  <c r="R204" i="5" s="1"/>
  <c r="P205" i="5"/>
  <c r="P204" i="5"/>
  <c r="BI202" i="5"/>
  <c r="BH202" i="5"/>
  <c r="BG202" i="5"/>
  <c r="BF202" i="5"/>
  <c r="T202" i="5"/>
  <c r="R202" i="5"/>
  <c r="P202" i="5"/>
  <c r="BI198" i="5"/>
  <c r="BH198" i="5"/>
  <c r="BG198" i="5"/>
  <c r="BF198" i="5"/>
  <c r="T198" i="5"/>
  <c r="R198" i="5"/>
  <c r="P198" i="5"/>
  <c r="BI194" i="5"/>
  <c r="BH194" i="5"/>
  <c r="BG194" i="5"/>
  <c r="BF194" i="5"/>
  <c r="T194" i="5"/>
  <c r="R194" i="5"/>
  <c r="P194" i="5"/>
  <c r="BI190" i="5"/>
  <c r="BH190" i="5"/>
  <c r="BG190" i="5"/>
  <c r="BF190" i="5"/>
  <c r="T190" i="5"/>
  <c r="R190" i="5"/>
  <c r="P190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79" i="5"/>
  <c r="BH179" i="5"/>
  <c r="BG179" i="5"/>
  <c r="BF179" i="5"/>
  <c r="T179" i="5"/>
  <c r="R179" i="5"/>
  <c r="P179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58" i="5"/>
  <c r="BH158" i="5"/>
  <c r="BG158" i="5"/>
  <c r="BF158" i="5"/>
  <c r="T158" i="5"/>
  <c r="R158" i="5"/>
  <c r="P158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30" i="5"/>
  <c r="BH130" i="5"/>
  <c r="BG130" i="5"/>
  <c r="BF130" i="5"/>
  <c r="T130" i="5"/>
  <c r="R130" i="5"/>
  <c r="P130" i="5"/>
  <c r="BI126" i="5"/>
  <c r="BH126" i="5"/>
  <c r="BG126" i="5"/>
  <c r="BF126" i="5"/>
  <c r="T126" i="5"/>
  <c r="R126" i="5"/>
  <c r="P126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09" i="5"/>
  <c r="BH109" i="5"/>
  <c r="BG109" i="5"/>
  <c r="BF109" i="5"/>
  <c r="T109" i="5"/>
  <c r="R109" i="5"/>
  <c r="P109" i="5"/>
  <c r="BI105" i="5"/>
  <c r="BH105" i="5"/>
  <c r="BG105" i="5"/>
  <c r="BF105" i="5"/>
  <c r="T105" i="5"/>
  <c r="R105" i="5"/>
  <c r="P105" i="5"/>
  <c r="BI101" i="5"/>
  <c r="BH101" i="5"/>
  <c r="BG101" i="5"/>
  <c r="BF101" i="5"/>
  <c r="T101" i="5"/>
  <c r="R101" i="5"/>
  <c r="P101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J87" i="5"/>
  <c r="J86" i="5"/>
  <c r="F86" i="5"/>
  <c r="F84" i="5"/>
  <c r="E82" i="5"/>
  <c r="J55" i="5"/>
  <c r="J54" i="5"/>
  <c r="F54" i="5"/>
  <c r="F52" i="5"/>
  <c r="E50" i="5"/>
  <c r="J18" i="5"/>
  <c r="E18" i="5"/>
  <c r="F55" i="5" s="1"/>
  <c r="J17" i="5"/>
  <c r="J12" i="5"/>
  <c r="J84" i="5"/>
  <c r="E7" i="5"/>
  <c r="E80" i="5" s="1"/>
  <c r="J37" i="4"/>
  <c r="J36" i="4"/>
  <c r="AY57" i="1" s="1"/>
  <c r="J35" i="4"/>
  <c r="AX57" i="1"/>
  <c r="BI284" i="4"/>
  <c r="BH284" i="4"/>
  <c r="BG284" i="4"/>
  <c r="BF284" i="4"/>
  <c r="T284" i="4"/>
  <c r="T283" i="4" s="1"/>
  <c r="R284" i="4"/>
  <c r="R283" i="4"/>
  <c r="P284" i="4"/>
  <c r="P283" i="4" s="1"/>
  <c r="BI281" i="4"/>
  <c r="BH281" i="4"/>
  <c r="BG281" i="4"/>
  <c r="BF281" i="4"/>
  <c r="T281" i="4"/>
  <c r="T280" i="4" s="1"/>
  <c r="T279" i="4" s="1"/>
  <c r="R281" i="4"/>
  <c r="R280" i="4" s="1"/>
  <c r="R279" i="4" s="1"/>
  <c r="P281" i="4"/>
  <c r="P280" i="4" s="1"/>
  <c r="BI276" i="4"/>
  <c r="BH276" i="4"/>
  <c r="BG276" i="4"/>
  <c r="BF276" i="4"/>
  <c r="T276" i="4"/>
  <c r="R276" i="4"/>
  <c r="P276" i="4"/>
  <c r="BI273" i="4"/>
  <c r="BH273" i="4"/>
  <c r="BG273" i="4"/>
  <c r="BF273" i="4"/>
  <c r="T273" i="4"/>
  <c r="R273" i="4"/>
  <c r="P273" i="4"/>
  <c r="BI270" i="4"/>
  <c r="BH270" i="4"/>
  <c r="BG270" i="4"/>
  <c r="BF270" i="4"/>
  <c r="T270" i="4"/>
  <c r="R270" i="4"/>
  <c r="P270" i="4"/>
  <c r="BI267" i="4"/>
  <c r="BH267" i="4"/>
  <c r="BG267" i="4"/>
  <c r="BF267" i="4"/>
  <c r="T267" i="4"/>
  <c r="R267" i="4"/>
  <c r="P267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3" i="4"/>
  <c r="BH253" i="4"/>
  <c r="BG253" i="4"/>
  <c r="BF253" i="4"/>
  <c r="T253" i="4"/>
  <c r="R253" i="4"/>
  <c r="P253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32" i="4"/>
  <c r="BH232" i="4"/>
  <c r="BG232" i="4"/>
  <c r="BF232" i="4"/>
  <c r="T232" i="4"/>
  <c r="T231" i="4"/>
  <c r="R232" i="4"/>
  <c r="R231" i="4"/>
  <c r="P232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5" i="4"/>
  <c r="BH215" i="4"/>
  <c r="BG215" i="4"/>
  <c r="BF215" i="4"/>
  <c r="T215" i="4"/>
  <c r="R215" i="4"/>
  <c r="P215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5" i="4"/>
  <c r="BH195" i="4"/>
  <c r="BG195" i="4"/>
  <c r="BF195" i="4"/>
  <c r="T195" i="4"/>
  <c r="R195" i="4"/>
  <c r="P195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1" i="4"/>
  <c r="BH151" i="4"/>
  <c r="BG151" i="4"/>
  <c r="BF151" i="4"/>
  <c r="T151" i="4"/>
  <c r="R151" i="4"/>
  <c r="P151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1" i="4"/>
  <c r="BH111" i="4"/>
  <c r="BG111" i="4"/>
  <c r="BF111" i="4"/>
  <c r="T111" i="4"/>
  <c r="R111" i="4"/>
  <c r="P111" i="4"/>
  <c r="BI107" i="4"/>
  <c r="BH107" i="4"/>
  <c r="BG107" i="4"/>
  <c r="F35" i="4" s="1"/>
  <c r="BF107" i="4"/>
  <c r="T107" i="4"/>
  <c r="R107" i="4"/>
  <c r="P107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J89" i="4"/>
  <c r="J88" i="4"/>
  <c r="F88" i="4"/>
  <c r="F86" i="4"/>
  <c r="E84" i="4"/>
  <c r="J55" i="4"/>
  <c r="J54" i="4"/>
  <c r="F54" i="4"/>
  <c r="F52" i="4"/>
  <c r="E50" i="4"/>
  <c r="J18" i="4"/>
  <c r="E18" i="4"/>
  <c r="F55" i="4" s="1"/>
  <c r="J17" i="4"/>
  <c r="J12" i="4"/>
  <c r="J86" i="4" s="1"/>
  <c r="E7" i="4"/>
  <c r="E48" i="4" s="1"/>
  <c r="T272" i="3"/>
  <c r="P272" i="3"/>
  <c r="J37" i="3"/>
  <c r="J36" i="3"/>
  <c r="AY56" i="1"/>
  <c r="J35" i="3"/>
  <c r="AX56" i="1"/>
  <c r="BI331" i="3"/>
  <c r="BH331" i="3"/>
  <c r="BG331" i="3"/>
  <c r="BF331" i="3"/>
  <c r="T331" i="3"/>
  <c r="T330" i="3" s="1"/>
  <c r="R331" i="3"/>
  <c r="R330" i="3" s="1"/>
  <c r="P331" i="3"/>
  <c r="P330" i="3"/>
  <c r="BI328" i="3"/>
  <c r="BH328" i="3"/>
  <c r="BG328" i="3"/>
  <c r="BF328" i="3"/>
  <c r="T328" i="3"/>
  <c r="T327" i="3"/>
  <c r="R328" i="3"/>
  <c r="R327" i="3"/>
  <c r="R326" i="3" s="1"/>
  <c r="P328" i="3"/>
  <c r="P327" i="3"/>
  <c r="P326" i="3" s="1"/>
  <c r="BI323" i="3"/>
  <c r="BH323" i="3"/>
  <c r="BG323" i="3"/>
  <c r="BF323" i="3"/>
  <c r="T323" i="3"/>
  <c r="R323" i="3"/>
  <c r="P323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88" i="3"/>
  <c r="BH288" i="3"/>
  <c r="BG288" i="3"/>
  <c r="BF288" i="3"/>
  <c r="T288" i="3"/>
  <c r="R288" i="3"/>
  <c r="P288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73" i="3"/>
  <c r="BH273" i="3"/>
  <c r="BG273" i="3"/>
  <c r="BF273" i="3"/>
  <c r="T273" i="3"/>
  <c r="R273" i="3"/>
  <c r="R272" i="3" s="1"/>
  <c r="P273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6" i="3"/>
  <c r="BH266" i="3"/>
  <c r="BG266" i="3"/>
  <c r="BF266" i="3"/>
  <c r="T266" i="3"/>
  <c r="R266" i="3"/>
  <c r="P266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2" i="3"/>
  <c r="BH232" i="3"/>
  <c r="BG232" i="3"/>
  <c r="BF232" i="3"/>
  <c r="T232" i="3"/>
  <c r="R232" i="3"/>
  <c r="P232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5" i="3"/>
  <c r="BH205" i="3"/>
  <c r="BG205" i="3"/>
  <c r="BF205" i="3"/>
  <c r="T205" i="3"/>
  <c r="T204" i="3" s="1"/>
  <c r="R205" i="3"/>
  <c r="R204" i="3"/>
  <c r="P205" i="3"/>
  <c r="P204" i="3"/>
  <c r="BI202" i="3"/>
  <c r="BH202" i="3"/>
  <c r="BG202" i="3"/>
  <c r="BF202" i="3"/>
  <c r="T202" i="3"/>
  <c r="R202" i="3"/>
  <c r="P202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4" i="3"/>
  <c r="BH124" i="3"/>
  <c r="BG124" i="3"/>
  <c r="BF124" i="3"/>
  <c r="T124" i="3"/>
  <c r="R124" i="3"/>
  <c r="P124" i="3"/>
  <c r="BI119" i="3"/>
  <c r="BH119" i="3"/>
  <c r="BG119" i="3"/>
  <c r="BF119" i="3"/>
  <c r="T119" i="3"/>
  <c r="R119" i="3"/>
  <c r="P119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F37" i="3" s="1"/>
  <c r="BH107" i="3"/>
  <c r="BG107" i="3"/>
  <c r="BF107" i="3"/>
  <c r="T107" i="3"/>
  <c r="R107" i="3"/>
  <c r="P107" i="3"/>
  <c r="BI104" i="3"/>
  <c r="BH104" i="3"/>
  <c r="BG104" i="3"/>
  <c r="BF104" i="3"/>
  <c r="T104" i="3"/>
  <c r="T103" i="3"/>
  <c r="R104" i="3"/>
  <c r="R103" i="3"/>
  <c r="P104" i="3"/>
  <c r="P103" i="3" s="1"/>
  <c r="BI99" i="3"/>
  <c r="BH99" i="3"/>
  <c r="BG99" i="3"/>
  <c r="BF99" i="3"/>
  <c r="T99" i="3"/>
  <c r="T98" i="3"/>
  <c r="R99" i="3"/>
  <c r="R98" i="3"/>
  <c r="P99" i="3"/>
  <c r="P98" i="3"/>
  <c r="J93" i="3"/>
  <c r="J92" i="3"/>
  <c r="F92" i="3"/>
  <c r="F90" i="3"/>
  <c r="E88" i="3"/>
  <c r="J55" i="3"/>
  <c r="J54" i="3"/>
  <c r="F54" i="3"/>
  <c r="F52" i="3"/>
  <c r="E50" i="3"/>
  <c r="J18" i="3"/>
  <c r="E18" i="3"/>
  <c r="F93" i="3" s="1"/>
  <c r="J17" i="3"/>
  <c r="J12" i="3"/>
  <c r="J90" i="3" s="1"/>
  <c r="E7" i="3"/>
  <c r="E86" i="3"/>
  <c r="J37" i="2"/>
  <c r="J36" i="2"/>
  <c r="AY55" i="1" s="1"/>
  <c r="J35" i="2"/>
  <c r="AX55" i="1" s="1"/>
  <c r="BI312" i="2"/>
  <c r="BH312" i="2"/>
  <c r="BG312" i="2"/>
  <c r="BF312" i="2"/>
  <c r="T312" i="2"/>
  <c r="T311" i="2" s="1"/>
  <c r="R312" i="2"/>
  <c r="R311" i="2" s="1"/>
  <c r="P312" i="2"/>
  <c r="P311" i="2" s="1"/>
  <c r="BI309" i="2"/>
  <c r="BH309" i="2"/>
  <c r="BG309" i="2"/>
  <c r="BF309" i="2"/>
  <c r="T309" i="2"/>
  <c r="T308" i="2"/>
  <c r="T307" i="2" s="1"/>
  <c r="R309" i="2"/>
  <c r="R308" i="2"/>
  <c r="P309" i="2"/>
  <c r="P308" i="2" s="1"/>
  <c r="P307" i="2" s="1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55" i="2"/>
  <c r="BH255" i="2"/>
  <c r="BG255" i="2"/>
  <c r="BF255" i="2"/>
  <c r="T255" i="2"/>
  <c r="T254" i="2"/>
  <c r="R255" i="2"/>
  <c r="R254" i="2" s="1"/>
  <c r="P255" i="2"/>
  <c r="P254" i="2" s="1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T190" i="2"/>
  <c r="R191" i="2"/>
  <c r="R190" i="2"/>
  <c r="P191" i="2"/>
  <c r="P190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4" i="2"/>
  <c r="BH104" i="2"/>
  <c r="BG104" i="2"/>
  <c r="BF104" i="2"/>
  <c r="T104" i="2"/>
  <c r="T103" i="2"/>
  <c r="R104" i="2"/>
  <c r="R103" i="2"/>
  <c r="P104" i="2"/>
  <c r="P103" i="2" s="1"/>
  <c r="BI99" i="2"/>
  <c r="BH99" i="2"/>
  <c r="BG99" i="2"/>
  <c r="BF99" i="2"/>
  <c r="T99" i="2"/>
  <c r="T98" i="2"/>
  <c r="R99" i="2"/>
  <c r="R98" i="2"/>
  <c r="P99" i="2"/>
  <c r="P98" i="2"/>
  <c r="J93" i="2"/>
  <c r="J92" i="2"/>
  <c r="F92" i="2"/>
  <c r="F90" i="2"/>
  <c r="E88" i="2"/>
  <c r="J55" i="2"/>
  <c r="J54" i="2"/>
  <c r="F54" i="2"/>
  <c r="F52" i="2"/>
  <c r="E50" i="2"/>
  <c r="J18" i="2"/>
  <c r="E18" i="2"/>
  <c r="F93" i="2" s="1"/>
  <c r="J17" i="2"/>
  <c r="J12" i="2"/>
  <c r="J90" i="2" s="1"/>
  <c r="E7" i="2"/>
  <c r="E48" i="2"/>
  <c r="L50" i="1"/>
  <c r="AM50" i="1"/>
  <c r="AM49" i="1"/>
  <c r="L49" i="1"/>
  <c r="AM47" i="1"/>
  <c r="L47" i="1"/>
  <c r="L45" i="1"/>
  <c r="L44" i="1"/>
  <c r="BK312" i="2"/>
  <c r="J237" i="2"/>
  <c r="BK214" i="2"/>
  <c r="BK182" i="2"/>
  <c r="J301" i="2"/>
  <c r="BK239" i="2"/>
  <c r="BK166" i="2"/>
  <c r="J132" i="2"/>
  <c r="J104" i="2"/>
  <c r="BK281" i="2"/>
  <c r="BK191" i="2"/>
  <c r="J158" i="2"/>
  <c r="J127" i="2"/>
  <c r="BK267" i="2"/>
  <c r="J182" i="2"/>
  <c r="BK158" i="2"/>
  <c r="J307" i="3"/>
  <c r="J238" i="3"/>
  <c r="BK164" i="3"/>
  <c r="BK134" i="3"/>
  <c r="J305" i="3"/>
  <c r="BK205" i="3"/>
  <c r="J229" i="4"/>
  <c r="J206" i="4"/>
  <c r="BK135" i="4"/>
  <c r="BK107" i="4"/>
  <c r="BK248" i="4"/>
  <c r="J175" i="4"/>
  <c r="J137" i="4"/>
  <c r="J116" i="4"/>
  <c r="BK265" i="4"/>
  <c r="J201" i="4"/>
  <c r="J170" i="4"/>
  <c r="J107" i="4"/>
  <c r="BK217" i="5"/>
  <c r="J148" i="5"/>
  <c r="J120" i="5"/>
  <c r="BK184" i="5"/>
  <c r="J115" i="5"/>
  <c r="J205" i="5"/>
  <c r="BK114" i="5"/>
  <c r="BK179" i="5"/>
  <c r="J134" i="5"/>
  <c r="J199" i="6"/>
  <c r="BK168" i="6"/>
  <c r="BK137" i="6"/>
  <c r="BK222" i="6"/>
  <c r="J168" i="6"/>
  <c r="J124" i="6"/>
  <c r="J247" i="6"/>
  <c r="BK179" i="6"/>
  <c r="BK120" i="6"/>
  <c r="J117" i="6"/>
  <c r="J100" i="6"/>
  <c r="J258" i="7"/>
  <c r="J241" i="7"/>
  <c r="BK236" i="7"/>
  <c r="J97" i="7"/>
  <c r="J187" i="7"/>
  <c r="BK95" i="7"/>
  <c r="BK155" i="7"/>
  <c r="BK136" i="8"/>
  <c r="BK101" i="8"/>
  <c r="BK301" i="2"/>
  <c r="BK160" i="2"/>
  <c r="BK129" i="2"/>
  <c r="BK194" i="2"/>
  <c r="J150" i="2"/>
  <c r="BK317" i="3"/>
  <c r="BK242" i="3"/>
  <c r="J183" i="3"/>
  <c r="J138" i="3"/>
  <c r="J212" i="3"/>
  <c r="J174" i="3"/>
  <c r="BK307" i="3"/>
  <c r="J273" i="3"/>
  <c r="J205" i="3"/>
  <c r="BK174" i="3"/>
  <c r="BK142" i="3"/>
  <c r="BK255" i="3"/>
  <c r="BK222" i="3"/>
  <c r="J252" i="2"/>
  <c r="BK167" i="2"/>
  <c r="BK109" i="2"/>
  <c r="J278" i="2"/>
  <c r="BK230" i="2"/>
  <c r="BK154" i="2"/>
  <c r="BK123" i="2"/>
  <c r="BK113" i="2"/>
  <c r="BK210" i="2"/>
  <c r="J177" i="2"/>
  <c r="J142" i="2"/>
  <c r="J123" i="2"/>
  <c r="BK286" i="2"/>
  <c r="J239" i="2"/>
  <c r="J115" i="2"/>
  <c r="BK258" i="3"/>
  <c r="J195" i="3"/>
  <c r="J158" i="3"/>
  <c r="J107" i="3"/>
  <c r="J232" i="3"/>
  <c r="BK267" i="4"/>
  <c r="J215" i="4"/>
  <c r="BK183" i="4"/>
  <c r="BK121" i="4"/>
  <c r="BK95" i="4"/>
  <c r="J204" i="4"/>
  <c r="BK133" i="4"/>
  <c r="BK123" i="4"/>
  <c r="J281" i="4"/>
  <c r="BK229" i="4"/>
  <c r="BK185" i="4"/>
  <c r="J117" i="4"/>
  <c r="J228" i="5"/>
  <c r="J169" i="5"/>
  <c r="BK140" i="5"/>
  <c r="J114" i="5"/>
  <c r="J198" i="5"/>
  <c r="BK126" i="5"/>
  <c r="J144" i="5"/>
  <c r="J99" i="5"/>
  <c r="J162" i="5"/>
  <c r="BK120" i="5"/>
  <c r="J218" i="6"/>
  <c r="BK183" i="6"/>
  <c r="J110" i="6"/>
  <c r="J231" i="6"/>
  <c r="BK203" i="6"/>
  <c r="BK144" i="6"/>
  <c r="BK96" i="6"/>
  <c r="J203" i="6"/>
  <c r="BK118" i="6"/>
  <c r="BK115" i="6"/>
  <c r="J106" i="6"/>
  <c r="J98" i="6"/>
  <c r="J250" i="7"/>
  <c r="BK237" i="7"/>
  <c r="J121" i="7"/>
  <c r="BK129" i="7"/>
  <c r="J236" i="7"/>
  <c r="BK195" i="7"/>
  <c r="J118" i="7"/>
  <c r="BK95" i="8"/>
  <c r="BK120" i="8"/>
  <c r="BK292" i="2"/>
  <c r="BK244" i="2"/>
  <c r="BK228" i="2"/>
  <c r="J171" i="2"/>
  <c r="BK140" i="2"/>
  <c r="BK305" i="3"/>
  <c r="J208" i="3"/>
  <c r="BK162" i="3"/>
  <c r="BK111" i="3"/>
  <c r="J286" i="3"/>
  <c r="BK226" i="3"/>
  <c r="BK156" i="3"/>
  <c r="BK187" i="3"/>
  <c r="J164" i="3"/>
  <c r="BK131" i="3"/>
  <c r="J300" i="3"/>
  <c r="J260" i="3"/>
  <c r="J230" i="3"/>
  <c r="BK219" i="4"/>
  <c r="J133" i="4"/>
  <c r="J208" i="4"/>
  <c r="BK155" i="4"/>
  <c r="BK116" i="4"/>
  <c r="J171" i="5"/>
  <c r="BK119" i="5"/>
  <c r="BK164" i="5"/>
  <c r="J117" i="5"/>
  <c r="J172" i="5"/>
  <c r="BK202" i="5"/>
  <c r="BK146" i="5"/>
  <c r="BK231" i="6"/>
  <c r="BK187" i="6"/>
  <c r="BK146" i="6"/>
  <c r="J102" i="6"/>
  <c r="BK220" i="6"/>
  <c r="BK166" i="6"/>
  <c r="J121" i="6"/>
  <c r="J255" i="6"/>
  <c r="J183" i="6"/>
  <c r="J144" i="6"/>
  <c r="BK231" i="7"/>
  <c r="BK184" i="7"/>
  <c r="BK121" i="7"/>
  <c r="BK112" i="7"/>
  <c r="J233" i="7"/>
  <c r="BK187" i="7"/>
  <c r="BK120" i="7"/>
  <c r="J201" i="7"/>
  <c r="J150" i="7"/>
  <c r="J112" i="7"/>
  <c r="J197" i="7"/>
  <c r="BK146" i="7"/>
  <c r="J107" i="7"/>
  <c r="BK124" i="8"/>
  <c r="J95" i="8"/>
  <c r="J108" i="8"/>
  <c r="BK143" i="4"/>
  <c r="BK115" i="4"/>
  <c r="BK177" i="4"/>
  <c r="J115" i="4"/>
  <c r="BK223" i="5"/>
  <c r="BK167" i="5"/>
  <c r="BK101" i="5"/>
  <c r="BK174" i="5"/>
  <c r="J105" i="5"/>
  <c r="BK117" i="5"/>
  <c r="J164" i="5"/>
  <c r="BK226" i="6"/>
  <c r="J179" i="6"/>
  <c r="BK124" i="6"/>
  <c r="BK241" i="6"/>
  <c r="BK162" i="6"/>
  <c r="BK116" i="6"/>
  <c r="J187" i="6"/>
  <c r="BK123" i="6"/>
  <c r="J119" i="7"/>
  <c r="BK229" i="7"/>
  <c r="J155" i="7"/>
  <c r="J195" i="7"/>
  <c r="BK131" i="7"/>
  <c r="BK206" i="7"/>
  <c r="BK103" i="7"/>
  <c r="J136" i="8"/>
  <c r="J120" i="8"/>
  <c r="BK248" i="2"/>
  <c r="J194" i="2"/>
  <c r="BK148" i="2"/>
  <c r="J284" i="2"/>
  <c r="J220" i="3"/>
  <c r="J168" i="3"/>
  <c r="BK132" i="3"/>
  <c r="BK299" i="3"/>
  <c r="J251" i="3"/>
  <c r="J152" i="3"/>
  <c r="BK119" i="3"/>
  <c r="BK227" i="4"/>
  <c r="BK137" i="4"/>
  <c r="BK244" i="4"/>
  <c r="BK204" i="4"/>
  <c r="BK158" i="4"/>
  <c r="BK101" i="4"/>
  <c r="BK276" i="4"/>
  <c r="BK262" i="4"/>
  <c r="BK232" i="4"/>
  <c r="J221" i="4"/>
  <c r="J185" i="4"/>
  <c r="J147" i="4"/>
  <c r="BK131" i="4"/>
  <c r="BK284" i="4"/>
  <c r="BK189" i="4"/>
  <c r="BK151" i="4"/>
  <c r="J101" i="4"/>
  <c r="BK194" i="5"/>
  <c r="J97" i="5"/>
  <c r="J186" i="5"/>
  <c r="J101" i="5"/>
  <c r="J190" i="5"/>
  <c r="J184" i="5"/>
  <c r="J252" i="6"/>
  <c r="BK154" i="6"/>
  <c r="BK106" i="6"/>
  <c r="BK199" i="6"/>
  <c r="J120" i="6"/>
  <c r="J206" i="6"/>
  <c r="J160" i="6"/>
  <c r="J221" i="7"/>
  <c r="J163" i="7"/>
  <c r="J116" i="7"/>
  <c r="J203" i="7"/>
  <c r="BK161" i="7"/>
  <c r="BK247" i="7"/>
  <c r="BK163" i="7"/>
  <c r="BK250" i="7"/>
  <c r="J186" i="7"/>
  <c r="J128" i="8"/>
  <c r="BK280" i="2"/>
  <c r="J232" i="2"/>
  <c r="BK164" i="2"/>
  <c r="J304" i="2"/>
  <c r="J274" i="2"/>
  <c r="BK235" i="2"/>
  <c r="BK175" i="2"/>
  <c r="BK115" i="2"/>
  <c r="J295" i="2"/>
  <c r="J240" i="2"/>
  <c r="J184" i="2"/>
  <c r="BK130" i="2"/>
  <c r="BK198" i="2"/>
  <c r="BK136" i="2"/>
  <c r="J256" i="3"/>
  <c r="J179" i="3"/>
  <c r="BK113" i="3"/>
  <c r="J244" i="3"/>
  <c r="J162" i="3"/>
  <c r="J317" i="3"/>
  <c r="BK208" i="3"/>
  <c r="BK158" i="3"/>
  <c r="BK295" i="3"/>
  <c r="J242" i="3"/>
  <c r="J148" i="3"/>
  <c r="BK104" i="3"/>
  <c r="BK225" i="4"/>
  <c r="BK120" i="4"/>
  <c r="BK278" i="2"/>
  <c r="J198" i="2"/>
  <c r="BK152" i="2"/>
  <c r="J129" i="2"/>
  <c r="J283" i="2"/>
  <c r="J244" i="2"/>
  <c r="J206" i="2"/>
  <c r="BK146" i="2"/>
  <c r="J246" i="2"/>
  <c r="J235" i="2"/>
  <c r="BK206" i="2"/>
  <c r="BK171" i="2"/>
  <c r="J136" i="2"/>
  <c r="J111" i="2"/>
  <c r="J216" i="2"/>
  <c r="J167" i="2"/>
  <c r="J133" i="2"/>
  <c r="BK320" i="3"/>
  <c r="BK246" i="3"/>
  <c r="BK178" i="3"/>
  <c r="J124" i="3"/>
  <c r="BK262" i="3"/>
  <c r="J187" i="3"/>
  <c r="J154" i="3"/>
  <c r="J113" i="3"/>
  <c r="BK99" i="3"/>
  <c r="BK255" i="4"/>
  <c r="BK147" i="4"/>
  <c r="J260" i="4"/>
  <c r="BK181" i="4"/>
  <c r="J158" i="4"/>
  <c r="J129" i="4"/>
  <c r="J121" i="4"/>
  <c r="BK257" i="4"/>
  <c r="BK191" i="4"/>
  <c r="BK129" i="4"/>
  <c r="J99" i="4"/>
  <c r="J179" i="5"/>
  <c r="BK95" i="5"/>
  <c r="BK162" i="5"/>
  <c r="BK99" i="5"/>
  <c r="J167" i="5"/>
  <c r="BK134" i="5"/>
  <c r="BK198" i="5"/>
  <c r="BK148" i="5"/>
  <c r="BK228" i="6"/>
  <c r="J191" i="6"/>
  <c r="J158" i="6"/>
  <c r="BK122" i="6"/>
  <c r="J96" i="6"/>
  <c r="BK160" i="6"/>
  <c r="BK117" i="6"/>
  <c r="BK218" i="6"/>
  <c r="J146" i="6"/>
  <c r="BK121" i="6"/>
  <c r="J116" i="6"/>
  <c r="J114" i="6"/>
  <c r="BK94" i="6"/>
  <c r="J247" i="7"/>
  <c r="J129" i="7"/>
  <c r="J206" i="7"/>
  <c r="BK117" i="7"/>
  <c r="J215" i="7"/>
  <c r="J101" i="7"/>
  <c r="J134" i="8"/>
  <c r="BK115" i="8"/>
  <c r="J276" i="2"/>
  <c r="J140" i="2"/>
  <c r="BK269" i="2"/>
  <c r="J164" i="2"/>
  <c r="BK132" i="2"/>
  <c r="J288" i="3"/>
  <c r="BK248" i="3"/>
  <c r="J170" i="3"/>
  <c r="J131" i="3"/>
  <c r="J130" i="3"/>
  <c r="J299" i="3"/>
  <c r="BK238" i="3"/>
  <c r="BK179" i="3"/>
  <c r="BK152" i="3"/>
  <c r="J115" i="3"/>
  <c r="BK286" i="3"/>
  <c r="J176" i="3"/>
  <c r="J150" i="3"/>
  <c r="J129" i="3"/>
  <c r="J276" i="4"/>
  <c r="J262" i="4"/>
  <c r="BK209" i="4"/>
  <c r="BK162" i="4"/>
  <c r="BK246" i="4"/>
  <c r="BK166" i="4"/>
  <c r="J123" i="4"/>
  <c r="J97" i="4"/>
  <c r="BK142" i="5"/>
  <c r="BK93" i="5"/>
  <c r="BK109" i="5"/>
  <c r="BK228" i="5"/>
  <c r="J122" i="5"/>
  <c r="BK171" i="5"/>
  <c r="J126" i="5"/>
  <c r="J212" i="6"/>
  <c r="J172" i="6"/>
  <c r="BK126" i="6"/>
  <c r="J228" i="6"/>
  <c r="BK191" i="6"/>
  <c r="BK152" i="6"/>
  <c r="BK114" i="6"/>
  <c r="J216" i="6"/>
  <c r="BK164" i="6"/>
  <c r="J126" i="6"/>
  <c r="J219" i="7"/>
  <c r="J175" i="7"/>
  <c r="J255" i="7"/>
  <c r="BK221" i="7"/>
  <c r="J182" i="7"/>
  <c r="BK157" i="7"/>
  <c r="J95" i="7"/>
  <c r="BK180" i="7"/>
  <c r="BK133" i="7"/>
  <c r="BK97" i="7"/>
  <c r="BK182" i="7"/>
  <c r="BK135" i="7"/>
  <c r="BK99" i="7"/>
  <c r="BK89" i="8"/>
  <c r="J127" i="8"/>
  <c r="J179" i="4"/>
  <c r="BK127" i="4"/>
  <c r="J273" i="4"/>
  <c r="J255" i="4"/>
  <c r="J195" i="4"/>
  <c r="J155" i="4"/>
  <c r="BK119" i="4"/>
  <c r="J202" i="5"/>
  <c r="BK116" i="5"/>
  <c r="BK190" i="5"/>
  <c r="J116" i="5"/>
  <c r="J146" i="5"/>
  <c r="BK205" i="5"/>
  <c r="BK122" i="5"/>
  <c r="BK206" i="6"/>
  <c r="J164" i="6"/>
  <c r="J115" i="6"/>
  <c r="BK224" i="6"/>
  <c r="J123" i="6"/>
  <c r="BK197" i="6"/>
  <c r="BK148" i="6"/>
  <c r="J137" i="7"/>
  <c r="J234" i="7"/>
  <c r="BK173" i="7"/>
  <c r="J125" i="7"/>
  <c r="J169" i="7"/>
  <c r="BK101" i="7"/>
  <c r="J133" i="7"/>
  <c r="J101" i="8"/>
  <c r="J115" i="8"/>
  <c r="BK255" i="2"/>
  <c r="BK202" i="2"/>
  <c r="BK162" i="2"/>
  <c r="J119" i="2"/>
  <c r="BK298" i="2"/>
  <c r="BK250" i="2"/>
  <c r="J226" i="2"/>
  <c r="J156" i="2"/>
  <c r="J312" i="2"/>
  <c r="BK242" i="2"/>
  <c r="J212" i="2"/>
  <c r="BK142" i="2"/>
  <c r="BK119" i="2"/>
  <c r="BK302" i="3"/>
  <c r="BK244" i="3"/>
  <c r="BK189" i="3"/>
  <c r="BK150" i="3"/>
  <c r="BK130" i="3"/>
  <c r="BK297" i="3"/>
  <c r="J224" i="3"/>
  <c r="BK137" i="3"/>
  <c r="BK303" i="3"/>
  <c r="BK253" i="3"/>
  <c r="BK185" i="3"/>
  <c r="J140" i="3"/>
  <c r="J99" i="3"/>
  <c r="BK256" i="3"/>
  <c r="J181" i="3"/>
  <c r="J134" i="3"/>
  <c r="J246" i="4"/>
  <c r="BK187" i="4"/>
  <c r="BK97" i="4"/>
  <c r="BK215" i="4"/>
  <c r="J183" i="4"/>
  <c r="J145" i="4"/>
  <c r="J95" i="4"/>
  <c r="J263" i="4"/>
  <c r="J225" i="4"/>
  <c r="BK208" i="4"/>
  <c r="J177" i="4"/>
  <c r="J135" i="4"/>
  <c r="J267" i="4"/>
  <c r="J209" i="4"/>
  <c r="J111" i="4"/>
  <c r="BK172" i="5"/>
  <c r="BK144" i="5"/>
  <c r="J220" i="5"/>
  <c r="J118" i="5"/>
  <c r="J217" i="5"/>
  <c r="BK154" i="5"/>
  <c r="BK208" i="6"/>
  <c r="J132" i="6"/>
  <c r="J226" i="6"/>
  <c r="J176" i="6"/>
  <c r="BK100" i="6"/>
  <c r="BK189" i="6"/>
  <c r="J152" i="6"/>
  <c r="BK201" i="7"/>
  <c r="J120" i="7"/>
  <c r="J227" i="7"/>
  <c r="BK186" i="7"/>
  <c r="J146" i="7"/>
  <c r="BK227" i="7"/>
  <c r="BK137" i="7"/>
  <c r="J229" i="7"/>
  <c r="J173" i="7"/>
  <c r="BK116" i="7"/>
  <c r="BK128" i="8"/>
  <c r="BK108" i="8"/>
  <c r="J265" i="2"/>
  <c r="J188" i="2"/>
  <c r="BK134" i="2"/>
  <c r="J286" i="2"/>
  <c r="BK208" i="2"/>
  <c r="BK127" i="2"/>
  <c r="BK99" i="2"/>
  <c r="J288" i="2"/>
  <c r="BK222" i="2"/>
  <c r="J169" i="2"/>
  <c r="J128" i="2"/>
  <c r="BK232" i="2"/>
  <c r="J148" i="2"/>
  <c r="J293" i="3"/>
  <c r="BK202" i="3"/>
  <c r="BK146" i="3"/>
  <c r="BK300" i="3"/>
  <c r="J197" i="3"/>
  <c r="J331" i="3"/>
  <c r="J255" i="3"/>
  <c r="BK197" i="3"/>
  <c r="BK144" i="3"/>
  <c r="J264" i="3"/>
  <c r="BK228" i="3"/>
  <c r="J172" i="3"/>
  <c r="BK273" i="4"/>
  <c r="BK195" i="4"/>
  <c r="J253" i="4"/>
  <c r="J269" i="2"/>
  <c r="J228" i="2"/>
  <c r="J191" i="2"/>
  <c r="J138" i="2"/>
  <c r="BK288" i="2"/>
  <c r="J267" i="2"/>
  <c r="J214" i="2"/>
  <c r="J109" i="2"/>
  <c r="AS54" i="1"/>
  <c r="J130" i="2"/>
  <c r="BK309" i="2"/>
  <c r="BK252" i="2"/>
  <c r="J146" i="2"/>
  <c r="J99" i="2"/>
  <c r="BK270" i="3"/>
  <c r="BK216" i="3"/>
  <c r="J142" i="3"/>
  <c r="J268" i="3"/>
  <c r="BK172" i="3"/>
  <c r="BK158" i="6"/>
  <c r="J119" i="6"/>
  <c r="BK110" i="6"/>
  <c r="BK102" i="6"/>
  <c r="BK255" i="7"/>
  <c r="J239" i="7"/>
  <c r="BK169" i="7"/>
  <c r="BK241" i="7"/>
  <c r="BK165" i="7"/>
  <c r="BK175" i="7"/>
  <c r="J139" i="7"/>
  <c r="J125" i="8"/>
  <c r="J130" i="8"/>
  <c r="BK173" i="2"/>
  <c r="BK131" i="2"/>
  <c r="BK218" i="2"/>
  <c r="BK156" i="2"/>
  <c r="J113" i="2"/>
  <c r="J266" i="3"/>
  <c r="J228" i="3"/>
  <c r="BK148" i="3"/>
  <c r="J311" i="3"/>
  <c r="BK264" i="3"/>
  <c r="J189" i="3"/>
  <c r="J328" i="3"/>
  <c r="J295" i="3"/>
  <c r="J222" i="3"/>
  <c r="J137" i="3"/>
  <c r="BK314" i="3"/>
  <c r="BK273" i="3"/>
  <c r="BK272" i="3" s="1"/>
  <c r="J272" i="3" s="1"/>
  <c r="J70" i="3" s="1"/>
  <c r="J248" i="3"/>
  <c r="J185" i="3"/>
  <c r="BK140" i="3"/>
  <c r="BK253" i="4"/>
  <c r="J191" i="4"/>
  <c r="BK117" i="4"/>
  <c r="J199" i="4"/>
  <c r="J139" i="4"/>
  <c r="J154" i="5"/>
  <c r="BK105" i="5"/>
  <c r="BK130" i="5"/>
  <c r="BK97" i="5"/>
  <c r="J142" i="5"/>
  <c r="J113" i="5"/>
  <c r="J158" i="5"/>
  <c r="J220" i="6"/>
  <c r="J193" i="6"/>
  <c r="J162" i="6"/>
  <c r="J118" i="6"/>
  <c r="J244" i="6"/>
  <c r="J208" i="6"/>
  <c r="J139" i="6"/>
  <c r="BK244" i="6"/>
  <c r="BK193" i="6"/>
  <c r="J154" i="6"/>
  <c r="BK234" i="7"/>
  <c r="BK203" i="7"/>
  <c r="J161" i="7"/>
  <c r="BK118" i="7"/>
  <c r="J199" i="7"/>
  <c r="J165" i="7"/>
  <c r="BK150" i="7"/>
  <c r="BK239" i="7"/>
  <c r="BK189" i="7"/>
  <c r="BK127" i="7"/>
  <c r="J237" i="7"/>
  <c r="BK159" i="7"/>
  <c r="J123" i="7"/>
  <c r="BK134" i="8"/>
  <c r="BK130" i="8"/>
  <c r="J119" i="8"/>
  <c r="J151" i="4"/>
  <c r="J120" i="4"/>
  <c r="BK263" i="4"/>
  <c r="BK223" i="4"/>
  <c r="J187" i="4"/>
  <c r="BK139" i="4"/>
  <c r="J103" i="4"/>
  <c r="J174" i="5"/>
  <c r="J130" i="5"/>
  <c r="J223" i="5"/>
  <c r="J119" i="5"/>
  <c r="J95" i="5"/>
  <c r="BK186" i="5"/>
  <c r="BK255" i="6"/>
  <c r="J189" i="6"/>
  <c r="BK98" i="6"/>
  <c r="BK195" i="6"/>
  <c r="J94" i="6"/>
  <c r="BK172" i="6"/>
  <c r="J190" i="7"/>
  <c r="J117" i="7"/>
  <c r="J189" i="7"/>
  <c r="J135" i="7"/>
  <c r="J184" i="7"/>
  <c r="BK123" i="7"/>
  <c r="J177" i="7"/>
  <c r="BK119" i="7"/>
  <c r="J89" i="8"/>
  <c r="BK274" i="2"/>
  <c r="BK216" i="2"/>
  <c r="BK169" i="2"/>
  <c r="BK104" i="2"/>
  <c r="BK276" i="2"/>
  <c r="BK237" i="2"/>
  <c r="BK188" i="2"/>
  <c r="J144" i="2"/>
  <c r="J255" i="2"/>
  <c r="J175" i="2"/>
  <c r="J160" i="2"/>
  <c r="BK331" i="3"/>
  <c r="J284" i="3"/>
  <c r="BK230" i="3"/>
  <c r="BK166" i="3"/>
  <c r="J144" i="3"/>
  <c r="BK109" i="3"/>
  <c r="BK266" i="3"/>
  <c r="BK195" i="3"/>
  <c r="BK323" i="3"/>
  <c r="BK288" i="3"/>
  <c r="J202" i="3"/>
  <c r="BK160" i="3"/>
  <c r="BK107" i="3"/>
  <c r="BK284" i="3"/>
  <c r="J234" i="3"/>
  <c r="J146" i="3"/>
  <c r="BK270" i="4"/>
  <c r="BK199" i="4"/>
  <c r="BK111" i="4"/>
  <c r="J219" i="4"/>
  <c r="BK201" i="4"/>
  <c r="J118" i="4"/>
  <c r="BK281" i="4"/>
  <c r="J265" i="4"/>
  <c r="J257" i="4"/>
  <c r="J223" i="4"/>
  <c r="BK206" i="4"/>
  <c r="BK145" i="4"/>
  <c r="J122" i="4"/>
  <c r="BK260" i="4"/>
  <c r="BK175" i="4"/>
  <c r="BK118" i="4"/>
  <c r="BK220" i="5"/>
  <c r="BK118" i="5"/>
  <c r="J150" i="5"/>
  <c r="J93" i="5"/>
  <c r="J140" i="5"/>
  <c r="J138" i="5"/>
  <c r="J195" i="6"/>
  <c r="BK119" i="6"/>
  <c r="BK216" i="6"/>
  <c r="J137" i="6"/>
  <c r="J222" i="6"/>
  <c r="J122" i="6"/>
  <c r="BK215" i="7"/>
  <c r="BK139" i="7"/>
  <c r="BK244" i="7"/>
  <c r="BK190" i="7"/>
  <c r="J127" i="7"/>
  <c r="BK171" i="7"/>
  <c r="J99" i="7"/>
  <c r="J142" i="7"/>
  <c r="BK139" i="8"/>
  <c r="J139" i="8"/>
  <c r="BK304" i="2"/>
  <c r="J218" i="2"/>
  <c r="J173" i="2"/>
  <c r="BK128" i="2"/>
  <c r="BK246" i="2"/>
  <c r="J222" i="2"/>
  <c r="BK150" i="2"/>
  <c r="BK111" i="2"/>
  <c r="J309" i="2"/>
  <c r="BK283" i="2"/>
  <c r="J202" i="2"/>
  <c r="BK138" i="2"/>
  <c r="BK265" i="2"/>
  <c r="J162" i="2"/>
  <c r="BK311" i="3"/>
  <c r="BK234" i="3"/>
  <c r="BK154" i="3"/>
  <c r="BK328" i="3"/>
  <c r="J216" i="3"/>
  <c r="J133" i="3"/>
  <c r="J302" i="3"/>
  <c r="J246" i="3"/>
  <c r="BK170" i="3"/>
  <c r="J104" i="3"/>
  <c r="J258" i="3"/>
  <c r="BK220" i="3"/>
  <c r="BK138" i="3"/>
  <c r="J244" i="4"/>
  <c r="J143" i="4"/>
  <c r="BK115" i="3"/>
  <c r="J232" i="4"/>
  <c r="J141" i="4"/>
  <c r="BK99" i="4"/>
  <c r="J181" i="4"/>
  <c r="J127" i="4"/>
  <c r="BK231" i="5"/>
  <c r="BK150" i="5"/>
  <c r="J152" i="5"/>
  <c r="J194" i="5"/>
  <c r="J109" i="5"/>
  <c r="BK152" i="5"/>
  <c r="J197" i="6"/>
  <c r="BK139" i="6"/>
  <c r="BK212" i="6"/>
  <c r="J156" i="6"/>
  <c r="J241" i="6"/>
  <c r="BK156" i="6"/>
  <c r="J171" i="7"/>
  <c r="J103" i="7"/>
  <c r="BK219" i="7"/>
  <c r="J159" i="7"/>
  <c r="J244" i="7"/>
  <c r="BK142" i="7"/>
  <c r="J231" i="7"/>
  <c r="J157" i="7"/>
  <c r="BK127" i="8"/>
  <c r="BK125" i="8"/>
  <c r="J298" i="2"/>
  <c r="J230" i="2"/>
  <c r="BK184" i="2"/>
  <c r="J131" i="2"/>
  <c r="J281" i="2"/>
  <c r="J242" i="2"/>
  <c r="J210" i="2"/>
  <c r="J152" i="2"/>
  <c r="BK284" i="2"/>
  <c r="BK226" i="2"/>
  <c r="J166" i="2"/>
  <c r="J134" i="2"/>
  <c r="J314" i="3"/>
  <c r="BK251" i="3"/>
  <c r="BK212" i="3"/>
  <c r="J160" i="3"/>
  <c r="BK133" i="3"/>
  <c r="J320" i="3"/>
  <c r="BK260" i="3"/>
  <c r="J166" i="3"/>
  <c r="J111" i="3"/>
  <c r="J297" i="3"/>
  <c r="BK232" i="3"/>
  <c r="BK176" i="3"/>
  <c r="J156" i="3"/>
  <c r="J119" i="3"/>
  <c r="J262" i="3"/>
  <c r="J226" i="3"/>
  <c r="J109" i="3"/>
  <c r="BK211" i="4"/>
  <c r="J131" i="4"/>
  <c r="BK221" i="4"/>
  <c r="BK170" i="4"/>
  <c r="BK141" i="4"/>
  <c r="J284" i="4"/>
  <c r="J270" i="4"/>
  <c r="BK259" i="4"/>
  <c r="J227" i="4"/>
  <c r="J211" i="4"/>
  <c r="J189" i="4"/>
  <c r="J162" i="4"/>
  <c r="J119" i="4"/>
  <c r="J248" i="4"/>
  <c r="BK179" i="4"/>
  <c r="BK122" i="4"/>
  <c r="J231" i="5"/>
  <c r="BK158" i="5"/>
  <c r="BK138" i="5"/>
  <c r="BK113" i="5"/>
  <c r="BK115" i="5"/>
  <c r="BK169" i="5"/>
  <c r="J224" i="6"/>
  <c r="J166" i="6"/>
  <c r="BK247" i="6"/>
  <c r="J148" i="6"/>
  <c r="BK252" i="6"/>
  <c r="BK176" i="6"/>
  <c r="BK132" i="6"/>
  <c r="BK233" i="7"/>
  <c r="BK177" i="7"/>
  <c r="BK258" i="7"/>
  <c r="J180" i="7"/>
  <c r="BK107" i="7"/>
  <c r="BK197" i="7"/>
  <c r="BK125" i="7"/>
  <c r="BK199" i="7"/>
  <c r="J131" i="7"/>
  <c r="BK119" i="8"/>
  <c r="J124" i="8"/>
  <c r="J250" i="2"/>
  <c r="BK212" i="2"/>
  <c r="J154" i="2"/>
  <c r="BK107" i="2"/>
  <c r="J280" i="2"/>
  <c r="BK240" i="2"/>
  <c r="BK133" i="2"/>
  <c r="J107" i="2"/>
  <c r="J292" i="2"/>
  <c r="J248" i="2"/>
  <c r="J208" i="2"/>
  <c r="BK144" i="2"/>
  <c r="BK295" i="2"/>
  <c r="BK177" i="2"/>
  <c r="J323" i="3"/>
  <c r="BK268" i="3"/>
  <c r="BK168" i="3"/>
  <c r="J132" i="3"/>
  <c r="J270" i="3"/>
  <c r="J178" i="3"/>
  <c r="BK293" i="3"/>
  <c r="BK224" i="3"/>
  <c r="BK181" i="3"/>
  <c r="BK129" i="3"/>
  <c r="J303" i="3"/>
  <c r="J253" i="3"/>
  <c r="BK183" i="3"/>
  <c r="BK124" i="3"/>
  <c r="J259" i="4"/>
  <c r="J166" i="4"/>
  <c r="BK103" i="4"/>
  <c r="T326" i="3" l="1"/>
  <c r="R253" i="7"/>
  <c r="T253" i="7"/>
  <c r="R226" i="5"/>
  <c r="R307" i="2"/>
  <c r="P279" i="4"/>
  <c r="R106" i="2"/>
  <c r="R97" i="2" s="1"/>
  <c r="P118" i="2"/>
  <c r="R135" i="2"/>
  <c r="BK193" i="2"/>
  <c r="J193" i="2" s="1"/>
  <c r="J68" i="2" s="1"/>
  <c r="BK234" i="2"/>
  <c r="J234" i="2" s="1"/>
  <c r="J69" i="2" s="1"/>
  <c r="P264" i="2"/>
  <c r="BK287" i="2"/>
  <c r="J287" i="2"/>
  <c r="J72" i="2" s="1"/>
  <c r="BK294" i="2"/>
  <c r="J294" i="2"/>
  <c r="J73" i="2" s="1"/>
  <c r="BK106" i="3"/>
  <c r="J106" i="3" s="1"/>
  <c r="J63" i="3" s="1"/>
  <c r="BK118" i="3"/>
  <c r="J118" i="3"/>
  <c r="J65" i="3"/>
  <c r="BK139" i="3"/>
  <c r="J139" i="3"/>
  <c r="J66" i="3" s="1"/>
  <c r="R207" i="3"/>
  <c r="P250" i="3"/>
  <c r="R283" i="3"/>
  <c r="BK306" i="3"/>
  <c r="J306" i="3" s="1"/>
  <c r="J72" i="3" s="1"/>
  <c r="P313" i="3"/>
  <c r="T94" i="4"/>
  <c r="T93" i="4"/>
  <c r="BK106" i="4"/>
  <c r="J106" i="4"/>
  <c r="J63" i="4" s="1"/>
  <c r="BK126" i="4"/>
  <c r="J126" i="4"/>
  <c r="J64" i="4" s="1"/>
  <c r="BK157" i="4"/>
  <c r="J157" i="4" s="1"/>
  <c r="J65" i="4" s="1"/>
  <c r="BK203" i="4"/>
  <c r="J203" i="4"/>
  <c r="J66" i="4"/>
  <c r="T243" i="4"/>
  <c r="P106" i="2"/>
  <c r="P97" i="2" s="1"/>
  <c r="R118" i="2"/>
  <c r="P135" i="2"/>
  <c r="P193" i="2"/>
  <c r="T234" i="2"/>
  <c r="T264" i="2"/>
  <c r="R287" i="2"/>
  <c r="T294" i="2"/>
  <c r="P106" i="3"/>
  <c r="P97" i="3"/>
  <c r="R118" i="3"/>
  <c r="P139" i="3"/>
  <c r="BK207" i="3"/>
  <c r="J207" i="3"/>
  <c r="J68" i="3"/>
  <c r="BK250" i="3"/>
  <c r="J250" i="3" s="1"/>
  <c r="J69" i="3" s="1"/>
  <c r="P283" i="3"/>
  <c r="P306" i="3"/>
  <c r="BK313" i="3"/>
  <c r="J313" i="3" s="1"/>
  <c r="J73" i="3" s="1"/>
  <c r="R94" i="4"/>
  <c r="R93" i="4" s="1"/>
  <c r="P106" i="4"/>
  <c r="P126" i="4"/>
  <c r="R157" i="4"/>
  <c r="P203" i="4"/>
  <c r="P243" i="4"/>
  <c r="R266" i="4"/>
  <c r="BK92" i="5"/>
  <c r="J92" i="5"/>
  <c r="J61" i="5"/>
  <c r="R104" i="5"/>
  <c r="R121" i="5"/>
  <c r="T166" i="5"/>
  <c r="T216" i="5"/>
  <c r="P93" i="6"/>
  <c r="P92" i="6" s="1"/>
  <c r="BK105" i="6"/>
  <c r="J105" i="6" s="1"/>
  <c r="J63" i="6" s="1"/>
  <c r="BK125" i="6"/>
  <c r="J125" i="6" s="1"/>
  <c r="J64" i="6" s="1"/>
  <c r="BK178" i="6"/>
  <c r="J178" i="6"/>
  <c r="J65" i="6" s="1"/>
  <c r="R205" i="6"/>
  <c r="BK240" i="6"/>
  <c r="J240" i="6" s="1"/>
  <c r="J68" i="6" s="1"/>
  <c r="BK106" i="7"/>
  <c r="J106" i="7" s="1"/>
  <c r="J63" i="7" s="1"/>
  <c r="BK106" i="2"/>
  <c r="J106" i="2" s="1"/>
  <c r="J63" i="2" s="1"/>
  <c r="BK118" i="2"/>
  <c r="J118" i="2" s="1"/>
  <c r="J65" i="2" s="1"/>
  <c r="T135" i="2"/>
  <c r="R193" i="2"/>
  <c r="R234" i="2"/>
  <c r="BK264" i="2"/>
  <c r="J264" i="2" s="1"/>
  <c r="J71" i="2" s="1"/>
  <c r="T287" i="2"/>
  <c r="R294" i="2"/>
  <c r="R106" i="3"/>
  <c r="R97" i="3"/>
  <c r="T118" i="3"/>
  <c r="T139" i="3"/>
  <c r="P207" i="3"/>
  <c r="P117" i="3" s="1"/>
  <c r="T250" i="3"/>
  <c r="BK283" i="3"/>
  <c r="J283" i="3" s="1"/>
  <c r="J71" i="3" s="1"/>
  <c r="T306" i="3"/>
  <c r="R313" i="3"/>
  <c r="P94" i="4"/>
  <c r="P93" i="4"/>
  <c r="T106" i="4"/>
  <c r="T126" i="4"/>
  <c r="P157" i="4"/>
  <c r="R203" i="4"/>
  <c r="R243" i="4"/>
  <c r="P266" i="4"/>
  <c r="P92" i="5"/>
  <c r="P91" i="5" s="1"/>
  <c r="BK104" i="5"/>
  <c r="T121" i="5"/>
  <c r="P166" i="5"/>
  <c r="R216" i="5"/>
  <c r="R93" i="6"/>
  <c r="R92" i="6" s="1"/>
  <c r="P105" i="6"/>
  <c r="P125" i="6"/>
  <c r="R178" i="6"/>
  <c r="T205" i="6"/>
  <c r="R240" i="6"/>
  <c r="BK94" i="7"/>
  <c r="J94" i="7"/>
  <c r="J61" i="7"/>
  <c r="T94" i="7"/>
  <c r="T93" i="7"/>
  <c r="R106" i="7"/>
  <c r="BK122" i="7"/>
  <c r="J122" i="7"/>
  <c r="J64" i="7"/>
  <c r="R122" i="7"/>
  <c r="P141" i="7"/>
  <c r="BK179" i="7"/>
  <c r="J179" i="7" s="1"/>
  <c r="J66" i="7" s="1"/>
  <c r="R179" i="7"/>
  <c r="BK214" i="7"/>
  <c r="J214" i="7"/>
  <c r="J68" i="7"/>
  <c r="T214" i="7"/>
  <c r="R240" i="7"/>
  <c r="T88" i="8"/>
  <c r="BK114" i="8"/>
  <c r="J114" i="8" s="1"/>
  <c r="J63" i="8" s="1"/>
  <c r="T114" i="8"/>
  <c r="T133" i="8"/>
  <c r="T132" i="8"/>
  <c r="T92" i="5"/>
  <c r="T91" i="5"/>
  <c r="T104" i="5"/>
  <c r="T103" i="5" s="1"/>
  <c r="P121" i="5"/>
  <c r="P103" i="5" s="1"/>
  <c r="R166" i="5"/>
  <c r="P216" i="5"/>
  <c r="BK93" i="6"/>
  <c r="J93" i="6" s="1"/>
  <c r="J61" i="6" s="1"/>
  <c r="R105" i="6"/>
  <c r="T125" i="6"/>
  <c r="P178" i="6"/>
  <c r="BK205" i="6"/>
  <c r="J205" i="6"/>
  <c r="J66" i="6" s="1"/>
  <c r="P240" i="6"/>
  <c r="R94" i="7"/>
  <c r="R93" i="7" s="1"/>
  <c r="BK141" i="7"/>
  <c r="J141" i="7" s="1"/>
  <c r="J65" i="7" s="1"/>
  <c r="R141" i="7"/>
  <c r="P179" i="7"/>
  <c r="P214" i="7"/>
  <c r="BK240" i="7"/>
  <c r="J240" i="7"/>
  <c r="J69" i="7" s="1"/>
  <c r="P240" i="7"/>
  <c r="BK88" i="8"/>
  <c r="R88" i="8"/>
  <c r="P114" i="8"/>
  <c r="BK133" i="8"/>
  <c r="R133" i="8"/>
  <c r="R132" i="8"/>
  <c r="T106" i="2"/>
  <c r="T97" i="2" s="1"/>
  <c r="T118" i="2"/>
  <c r="BK135" i="2"/>
  <c r="J135" i="2" s="1"/>
  <c r="J66" i="2" s="1"/>
  <c r="T193" i="2"/>
  <c r="P234" i="2"/>
  <c r="R264" i="2"/>
  <c r="P287" i="2"/>
  <c r="P294" i="2"/>
  <c r="T106" i="3"/>
  <c r="T97" i="3"/>
  <c r="P118" i="3"/>
  <c r="R139" i="3"/>
  <c r="T207" i="3"/>
  <c r="R250" i="3"/>
  <c r="T283" i="3"/>
  <c r="R306" i="3"/>
  <c r="T313" i="3"/>
  <c r="BK94" i="4"/>
  <c r="J94" i="4" s="1"/>
  <c r="J61" i="4" s="1"/>
  <c r="R106" i="4"/>
  <c r="R126" i="4"/>
  <c r="T157" i="4"/>
  <c r="T203" i="4"/>
  <c r="BK243" i="4"/>
  <c r="J243" i="4"/>
  <c r="J68" i="4"/>
  <c r="BK266" i="4"/>
  <c r="J266" i="4" s="1"/>
  <c r="J69" i="4" s="1"/>
  <c r="T266" i="4"/>
  <c r="R92" i="5"/>
  <c r="R91" i="5"/>
  <c r="P104" i="5"/>
  <c r="BK121" i="5"/>
  <c r="J121" i="5"/>
  <c r="J64" i="5" s="1"/>
  <c r="BK166" i="5"/>
  <c r="J166" i="5" s="1"/>
  <c r="J65" i="5" s="1"/>
  <c r="BK216" i="5"/>
  <c r="J216" i="5"/>
  <c r="J67" i="5"/>
  <c r="T93" i="6"/>
  <c r="T92" i="6"/>
  <c r="T105" i="6"/>
  <c r="R125" i="6"/>
  <c r="T178" i="6"/>
  <c r="P205" i="6"/>
  <c r="T240" i="6"/>
  <c r="P94" i="7"/>
  <c r="P93" i="7" s="1"/>
  <c r="P106" i="7"/>
  <c r="T106" i="7"/>
  <c r="P122" i="7"/>
  <c r="T122" i="7"/>
  <c r="T141" i="7"/>
  <c r="T179" i="7"/>
  <c r="R214" i="7"/>
  <c r="T240" i="7"/>
  <c r="P88" i="8"/>
  <c r="P87" i="8" s="1"/>
  <c r="P86" i="8" s="1"/>
  <c r="AU61" i="1" s="1"/>
  <c r="R114" i="8"/>
  <c r="P133" i="8"/>
  <c r="P132" i="8"/>
  <c r="BK204" i="3"/>
  <c r="J204" i="3"/>
  <c r="J67" i="3" s="1"/>
  <c r="BK231" i="4"/>
  <c r="J231" i="4"/>
  <c r="J67" i="4" s="1"/>
  <c r="BK230" i="6"/>
  <c r="J230" i="6" s="1"/>
  <c r="J67" i="6" s="1"/>
  <c r="BK251" i="6"/>
  <c r="J251" i="6"/>
  <c r="J70" i="6"/>
  <c r="BK98" i="2"/>
  <c r="J98" i="2"/>
  <c r="J61" i="2" s="1"/>
  <c r="BK103" i="2"/>
  <c r="J103" i="2"/>
  <c r="J62" i="2" s="1"/>
  <c r="BK308" i="2"/>
  <c r="J308" i="2" s="1"/>
  <c r="J75" i="2" s="1"/>
  <c r="BK311" i="2"/>
  <c r="J311" i="2"/>
  <c r="J76" i="2"/>
  <c r="BK98" i="3"/>
  <c r="J98" i="3"/>
  <c r="J61" i="3" s="1"/>
  <c r="BK103" i="3"/>
  <c r="BK97" i="3" s="1"/>
  <c r="J97" i="3" s="1"/>
  <c r="J60" i="3" s="1"/>
  <c r="J103" i="3"/>
  <c r="J62" i="3" s="1"/>
  <c r="BK283" i="4"/>
  <c r="J283" i="4" s="1"/>
  <c r="J72" i="4" s="1"/>
  <c r="BK204" i="5"/>
  <c r="J204" i="5"/>
  <c r="J66" i="5"/>
  <c r="BK254" i="6"/>
  <c r="J254" i="6"/>
  <c r="J71" i="6" s="1"/>
  <c r="BK205" i="7"/>
  <c r="J205" i="7"/>
  <c r="J67" i="7" s="1"/>
  <c r="BK254" i="7"/>
  <c r="J254" i="7" s="1"/>
  <c r="J71" i="7" s="1"/>
  <c r="BK190" i="2"/>
  <c r="J190" i="2"/>
  <c r="J67" i="2"/>
  <c r="BK254" i="2"/>
  <c r="J254" i="2"/>
  <c r="J70" i="2" s="1"/>
  <c r="BK327" i="3"/>
  <c r="J327" i="3"/>
  <c r="J75" i="3" s="1"/>
  <c r="BK330" i="3"/>
  <c r="J330" i="3" s="1"/>
  <c r="J76" i="3" s="1"/>
  <c r="BK280" i="4"/>
  <c r="J280" i="4"/>
  <c r="J71" i="4"/>
  <c r="BK227" i="5"/>
  <c r="J227" i="5"/>
  <c r="J69" i="5" s="1"/>
  <c r="BK230" i="5"/>
  <c r="J230" i="5"/>
  <c r="J70" i="5" s="1"/>
  <c r="BK257" i="7"/>
  <c r="J257" i="7" s="1"/>
  <c r="J72" i="7" s="1"/>
  <c r="BK107" i="8"/>
  <c r="J107" i="8"/>
  <c r="J62" i="8"/>
  <c r="BK138" i="8"/>
  <c r="J138" i="8"/>
  <c r="J66" i="8" s="1"/>
  <c r="BK105" i="7"/>
  <c r="J105" i="7"/>
  <c r="J62" i="7" s="1"/>
  <c r="E48" i="8"/>
  <c r="F55" i="8"/>
  <c r="BE95" i="8"/>
  <c r="J52" i="8"/>
  <c r="BE89" i="8"/>
  <c r="BE101" i="8"/>
  <c r="BE115" i="8"/>
  <c r="BE119" i="8"/>
  <c r="BE134" i="8"/>
  <c r="BE136" i="8"/>
  <c r="BE124" i="8"/>
  <c r="BE127" i="8"/>
  <c r="BE139" i="8"/>
  <c r="BE108" i="8"/>
  <c r="BE120" i="8"/>
  <c r="BE125" i="8"/>
  <c r="BE128" i="8"/>
  <c r="BE130" i="8"/>
  <c r="J86" i="7"/>
  <c r="BE121" i="7"/>
  <c r="BE123" i="7"/>
  <c r="BE125" i="7"/>
  <c r="BE127" i="7"/>
  <c r="BE161" i="7"/>
  <c r="BE163" i="7"/>
  <c r="BE169" i="7"/>
  <c r="BE171" i="7"/>
  <c r="BE177" i="7"/>
  <c r="BE189" i="7"/>
  <c r="BE201" i="7"/>
  <c r="BE215" i="7"/>
  <c r="BE221" i="7"/>
  <c r="BE233" i="7"/>
  <c r="BE241" i="7"/>
  <c r="BE247" i="7"/>
  <c r="E82" i="7"/>
  <c r="BE103" i="7"/>
  <c r="BE112" i="7"/>
  <c r="BE119" i="7"/>
  <c r="BE120" i="7"/>
  <c r="BE137" i="7"/>
  <c r="BE150" i="7"/>
  <c r="BE157" i="7"/>
  <c r="BE159" i="7"/>
  <c r="BE173" i="7"/>
  <c r="BE199" i="7"/>
  <c r="BE219" i="7"/>
  <c r="BE229" i="7"/>
  <c r="BE231" i="7"/>
  <c r="BE239" i="7"/>
  <c r="BE244" i="7"/>
  <c r="BE250" i="7"/>
  <c r="BE99" i="7"/>
  <c r="BE101" i="7"/>
  <c r="BE107" i="7"/>
  <c r="BE116" i="7"/>
  <c r="BE118" i="7"/>
  <c r="BE129" i="7"/>
  <c r="BE131" i="7"/>
  <c r="BE142" i="7"/>
  <c r="BE175" i="7"/>
  <c r="BE195" i="7"/>
  <c r="BE203" i="7"/>
  <c r="BE234" i="7"/>
  <c r="BE236" i="7"/>
  <c r="BE237" i="7"/>
  <c r="BE255" i="7"/>
  <c r="F55" i="7"/>
  <c r="BE95" i="7"/>
  <c r="BE97" i="7"/>
  <c r="BE117" i="7"/>
  <c r="BE133" i="7"/>
  <c r="BE135" i="7"/>
  <c r="BE139" i="7"/>
  <c r="BE146" i="7"/>
  <c r="BE155" i="7"/>
  <c r="BE165" i="7"/>
  <c r="BE180" i="7"/>
  <c r="BE182" i="7"/>
  <c r="BE184" i="7"/>
  <c r="BE186" i="7"/>
  <c r="BE187" i="7"/>
  <c r="BE190" i="7"/>
  <c r="BE197" i="7"/>
  <c r="BE206" i="7"/>
  <c r="BE227" i="7"/>
  <c r="BE258" i="7"/>
  <c r="J104" i="5"/>
  <c r="J63" i="5" s="1"/>
  <c r="J52" i="6"/>
  <c r="F55" i="6"/>
  <c r="BE100" i="6"/>
  <c r="BE114" i="6"/>
  <c r="BE117" i="6"/>
  <c r="BE122" i="6"/>
  <c r="BE124" i="6"/>
  <c r="BE126" i="6"/>
  <c r="BE144" i="6"/>
  <c r="BE154" i="6"/>
  <c r="BE172" i="6"/>
  <c r="BE176" i="6"/>
  <c r="BE179" i="6"/>
  <c r="BE187" i="6"/>
  <c r="BE189" i="6"/>
  <c r="BE191" i="6"/>
  <c r="BE195" i="6"/>
  <c r="BE197" i="6"/>
  <c r="BE199" i="6"/>
  <c r="BE206" i="6"/>
  <c r="BE216" i="6"/>
  <c r="BE241" i="6"/>
  <c r="BE244" i="6"/>
  <c r="BE247" i="6"/>
  <c r="BE252" i="6"/>
  <c r="E48" i="6"/>
  <c r="BE98" i="6"/>
  <c r="BE106" i="6"/>
  <c r="BE110" i="6"/>
  <c r="BE115" i="6"/>
  <c r="BE116" i="6"/>
  <c r="BE119" i="6"/>
  <c r="BE120" i="6"/>
  <c r="BE139" i="6"/>
  <c r="BE148" i="6"/>
  <c r="BE160" i="6"/>
  <c r="BE193" i="6"/>
  <c r="BE208" i="6"/>
  <c r="BE212" i="6"/>
  <c r="BE220" i="6"/>
  <c r="BE222" i="6"/>
  <c r="BE224" i="6"/>
  <c r="BE228" i="6"/>
  <c r="BE94" i="6"/>
  <c r="BE96" i="6"/>
  <c r="BE102" i="6"/>
  <c r="BE118" i="6"/>
  <c r="BE121" i="6"/>
  <c r="BE123" i="6"/>
  <c r="BE132" i="6"/>
  <c r="BE137" i="6"/>
  <c r="BE146" i="6"/>
  <c r="BE152" i="6"/>
  <c r="BE156" i="6"/>
  <c r="BE158" i="6"/>
  <c r="BE162" i="6"/>
  <c r="BE164" i="6"/>
  <c r="BE166" i="6"/>
  <c r="BE168" i="6"/>
  <c r="BE183" i="6"/>
  <c r="BE203" i="6"/>
  <c r="BE218" i="6"/>
  <c r="BE226" i="6"/>
  <c r="BE231" i="6"/>
  <c r="BE255" i="6"/>
  <c r="BE231" i="5"/>
  <c r="BE142" i="5"/>
  <c r="BE217" i="5"/>
  <c r="BE223" i="5"/>
  <c r="BK93" i="4"/>
  <c r="J93" i="4" s="1"/>
  <c r="J60" i="4" s="1"/>
  <c r="J52" i="5"/>
  <c r="BE113" i="5"/>
  <c r="BE114" i="5"/>
  <c r="BE118" i="5"/>
  <c r="BE119" i="5"/>
  <c r="BE126" i="5"/>
  <c r="BE138" i="5"/>
  <c r="BE148" i="5"/>
  <c r="BE150" i="5"/>
  <c r="BE152" i="5"/>
  <c r="BE158" i="5"/>
  <c r="BE164" i="5"/>
  <c r="BE169" i="5"/>
  <c r="BE172" i="5"/>
  <c r="BE179" i="5"/>
  <c r="BE194" i="5"/>
  <c r="BE220" i="5"/>
  <c r="E48" i="5"/>
  <c r="F87" i="5"/>
  <c r="BE93" i="5"/>
  <c r="BE95" i="5"/>
  <c r="BE97" i="5"/>
  <c r="BE99" i="5"/>
  <c r="BE101" i="5"/>
  <c r="BE105" i="5"/>
  <c r="BE109" i="5"/>
  <c r="BE116" i="5"/>
  <c r="BE117" i="5"/>
  <c r="BE134" i="5"/>
  <c r="BE140" i="5"/>
  <c r="BE144" i="5"/>
  <c r="BE146" i="5"/>
  <c r="BE154" i="5"/>
  <c r="BE167" i="5"/>
  <c r="BE171" i="5"/>
  <c r="BE174" i="5"/>
  <c r="BE186" i="5"/>
  <c r="BE190" i="5"/>
  <c r="BE202" i="5"/>
  <c r="BE205" i="5"/>
  <c r="BE115" i="5"/>
  <c r="BE120" i="5"/>
  <c r="BE122" i="5"/>
  <c r="BE130" i="5"/>
  <c r="BE162" i="5"/>
  <c r="BE184" i="5"/>
  <c r="BE198" i="5"/>
  <c r="BE228" i="5"/>
  <c r="E82" i="4"/>
  <c r="F89" i="4"/>
  <c r="BE97" i="4"/>
  <c r="BE101" i="4"/>
  <c r="BE135" i="4"/>
  <c r="BE141" i="4"/>
  <c r="BE143" i="4"/>
  <c r="BE158" i="4"/>
  <c r="BE162" i="4"/>
  <c r="BE166" i="4"/>
  <c r="BE181" i="4"/>
  <c r="BE183" i="4"/>
  <c r="BE191" i="4"/>
  <c r="BE195" i="4"/>
  <c r="BE204" i="4"/>
  <c r="BE206" i="4"/>
  <c r="BE209" i="4"/>
  <c r="BE219" i="4"/>
  <c r="BE225" i="4"/>
  <c r="BE232" i="4"/>
  <c r="BE248" i="4"/>
  <c r="BE253" i="4"/>
  <c r="BE259" i="4"/>
  <c r="BE260" i="4"/>
  <c r="BE270" i="4"/>
  <c r="BE276" i="4"/>
  <c r="J52" i="4"/>
  <c r="BE95" i="4"/>
  <c r="BE99" i="4"/>
  <c r="BE107" i="4"/>
  <c r="BE117" i="4"/>
  <c r="BE137" i="4"/>
  <c r="BE139" i="4"/>
  <c r="BE199" i="4"/>
  <c r="BE208" i="4"/>
  <c r="BE211" i="4"/>
  <c r="BE215" i="4"/>
  <c r="BE227" i="4"/>
  <c r="BE265" i="4"/>
  <c r="BE273" i="4"/>
  <c r="BB57" i="1"/>
  <c r="BE103" i="4"/>
  <c r="BE111" i="4"/>
  <c r="BE116" i="4"/>
  <c r="BE119" i="4"/>
  <c r="BE120" i="4"/>
  <c r="BE121" i="4"/>
  <c r="BE131" i="4"/>
  <c r="BE133" i="4"/>
  <c r="BE145" i="4"/>
  <c r="BE147" i="4"/>
  <c r="BE177" i="4"/>
  <c r="BE185" i="4"/>
  <c r="BE189" i="4"/>
  <c r="BE221" i="4"/>
  <c r="BE223" i="4"/>
  <c r="BE229" i="4"/>
  <c r="BE255" i="4"/>
  <c r="BE257" i="4"/>
  <c r="BE115" i="4"/>
  <c r="BE118" i="4"/>
  <c r="BE122" i="4"/>
  <c r="BE123" i="4"/>
  <c r="BE127" i="4"/>
  <c r="BE129" i="4"/>
  <c r="BE151" i="4"/>
  <c r="BE155" i="4"/>
  <c r="BE170" i="4"/>
  <c r="BE175" i="4"/>
  <c r="BE179" i="4"/>
  <c r="BE187" i="4"/>
  <c r="BE201" i="4"/>
  <c r="BE244" i="4"/>
  <c r="BE246" i="4"/>
  <c r="BE262" i="4"/>
  <c r="BE263" i="4"/>
  <c r="BE267" i="4"/>
  <c r="BE281" i="4"/>
  <c r="BE284" i="4"/>
  <c r="BE129" i="3"/>
  <c r="BE130" i="3"/>
  <c r="BE131" i="3"/>
  <c r="BE132" i="3"/>
  <c r="BE134" i="3"/>
  <c r="BE160" i="3"/>
  <c r="BE162" i="3"/>
  <c r="BE166" i="3"/>
  <c r="BE168" i="3"/>
  <c r="BE176" i="3"/>
  <c r="BE178" i="3"/>
  <c r="BE187" i="3"/>
  <c r="BE189" i="3"/>
  <c r="BE212" i="3"/>
  <c r="BE232" i="3"/>
  <c r="BE238" i="3"/>
  <c r="BE244" i="3"/>
  <c r="BE264" i="3"/>
  <c r="BE268" i="3"/>
  <c r="BE288" i="3"/>
  <c r="BE300" i="3"/>
  <c r="BE303" i="3"/>
  <c r="BE317" i="3"/>
  <c r="BK117" i="2"/>
  <c r="E48" i="3"/>
  <c r="F55" i="3"/>
  <c r="BE109" i="3"/>
  <c r="BE111" i="3"/>
  <c r="BE133" i="3"/>
  <c r="BE137" i="3"/>
  <c r="BE148" i="3"/>
  <c r="BE152" i="3"/>
  <c r="BE154" i="3"/>
  <c r="BE164" i="3"/>
  <c r="BE202" i="3"/>
  <c r="BE208" i="3"/>
  <c r="BE216" i="3"/>
  <c r="BE242" i="3"/>
  <c r="BE248" i="3"/>
  <c r="BE256" i="3"/>
  <c r="BE258" i="3"/>
  <c r="BE260" i="3"/>
  <c r="BE266" i="3"/>
  <c r="BE270" i="3"/>
  <c r="BE284" i="3"/>
  <c r="BE305" i="3"/>
  <c r="J52" i="3"/>
  <c r="BE107" i="3"/>
  <c r="BE113" i="3"/>
  <c r="BE119" i="3"/>
  <c r="BE124" i="3"/>
  <c r="BE138" i="3"/>
  <c r="BE142" i="3"/>
  <c r="BE144" i="3"/>
  <c r="BE146" i="3"/>
  <c r="BE150" i="3"/>
  <c r="BE158" i="3"/>
  <c r="BE170" i="3"/>
  <c r="BE181" i="3"/>
  <c r="BE183" i="3"/>
  <c r="BE185" i="3"/>
  <c r="BE205" i="3"/>
  <c r="BE220" i="3"/>
  <c r="BE228" i="3"/>
  <c r="BE230" i="3"/>
  <c r="BE234" i="3"/>
  <c r="BE246" i="3"/>
  <c r="BE251" i="3"/>
  <c r="BE255" i="3"/>
  <c r="BE286" i="3"/>
  <c r="BE302" i="3"/>
  <c r="BE307" i="3"/>
  <c r="BE311" i="3"/>
  <c r="BE314" i="3"/>
  <c r="BE320" i="3"/>
  <c r="BE323" i="3"/>
  <c r="BE328" i="3"/>
  <c r="BE331" i="3"/>
  <c r="BE99" i="3"/>
  <c r="BE104" i="3"/>
  <c r="BE115" i="3"/>
  <c r="BE140" i="3"/>
  <c r="BE156" i="3"/>
  <c r="BE172" i="3"/>
  <c r="BE174" i="3"/>
  <c r="BE179" i="3"/>
  <c r="BE195" i="3"/>
  <c r="BE197" i="3"/>
  <c r="BE222" i="3"/>
  <c r="BE224" i="3"/>
  <c r="BE226" i="3"/>
  <c r="BE253" i="3"/>
  <c r="BE262" i="3"/>
  <c r="BE273" i="3"/>
  <c r="BE293" i="3"/>
  <c r="BE295" i="3"/>
  <c r="BE297" i="3"/>
  <c r="BE299" i="3"/>
  <c r="BD56" i="1"/>
  <c r="J52" i="2"/>
  <c r="E86" i="2"/>
  <c r="BE111" i="2"/>
  <c r="BE115" i="2"/>
  <c r="BE119" i="2"/>
  <c r="BE123" i="2"/>
  <c r="BE127" i="2"/>
  <c r="BE130" i="2"/>
  <c r="BE171" i="2"/>
  <c r="BE184" i="2"/>
  <c r="BE188" i="2"/>
  <c r="BE191" i="2"/>
  <c r="BE202" i="2"/>
  <c r="BE206" i="2"/>
  <c r="BE208" i="2"/>
  <c r="BE212" i="2"/>
  <c r="BE246" i="2"/>
  <c r="BE276" i="2"/>
  <c r="BE278" i="2"/>
  <c r="BE281" i="2"/>
  <c r="BE301" i="2"/>
  <c r="BE312" i="2"/>
  <c r="F55" i="2"/>
  <c r="BE104" i="2"/>
  <c r="BE107" i="2"/>
  <c r="BE109" i="2"/>
  <c r="BE113" i="2"/>
  <c r="BE129" i="2"/>
  <c r="BE131" i="2"/>
  <c r="BE133" i="2"/>
  <c r="BE144" i="2"/>
  <c r="BE146" i="2"/>
  <c r="BE148" i="2"/>
  <c r="BE152" i="2"/>
  <c r="BE154" i="2"/>
  <c r="BE162" i="2"/>
  <c r="BE164" i="2"/>
  <c r="BE166" i="2"/>
  <c r="BE175" i="2"/>
  <c r="BE214" i="2"/>
  <c r="BE228" i="2"/>
  <c r="BE230" i="2"/>
  <c r="BE235" i="2"/>
  <c r="BE239" i="2"/>
  <c r="BE242" i="2"/>
  <c r="BE248" i="2"/>
  <c r="BE250" i="2"/>
  <c r="BE265" i="2"/>
  <c r="BE267" i="2"/>
  <c r="BE269" i="2"/>
  <c r="BE274" i="2"/>
  <c r="BE283" i="2"/>
  <c r="BE284" i="2"/>
  <c r="BE298" i="2"/>
  <c r="BE128" i="2"/>
  <c r="BE132" i="2"/>
  <c r="BE134" i="2"/>
  <c r="BE136" i="2"/>
  <c r="BE140" i="2"/>
  <c r="BE156" i="2"/>
  <c r="BE160" i="2"/>
  <c r="BE167" i="2"/>
  <c r="BE169" i="2"/>
  <c r="BE194" i="2"/>
  <c r="BE198" i="2"/>
  <c r="BE210" i="2"/>
  <c r="BE216" i="2"/>
  <c r="BE218" i="2"/>
  <c r="BE226" i="2"/>
  <c r="BE255" i="2"/>
  <c r="BE280" i="2"/>
  <c r="BE304" i="2"/>
  <c r="BE309" i="2"/>
  <c r="BE99" i="2"/>
  <c r="BE138" i="2"/>
  <c r="BE142" i="2"/>
  <c r="BE150" i="2"/>
  <c r="BE158" i="2"/>
  <c r="BE173" i="2"/>
  <c r="BE177" i="2"/>
  <c r="BE182" i="2"/>
  <c r="BE222" i="2"/>
  <c r="BE232" i="2"/>
  <c r="BE237" i="2"/>
  <c r="BE240" i="2"/>
  <c r="BE244" i="2"/>
  <c r="BE252" i="2"/>
  <c r="BE286" i="2"/>
  <c r="BE288" i="2"/>
  <c r="BE292" i="2"/>
  <c r="BE295" i="2"/>
  <c r="J34" i="2"/>
  <c r="AW55" i="1"/>
  <c r="F34" i="6"/>
  <c r="BA59" i="1" s="1"/>
  <c r="F35" i="3"/>
  <c r="BB56" i="1"/>
  <c r="F35" i="2"/>
  <c r="BB55" i="1" s="1"/>
  <c r="F35" i="6"/>
  <c r="BB59" i="1"/>
  <c r="J34" i="3"/>
  <c r="AW56" i="1" s="1"/>
  <c r="J34" i="4"/>
  <c r="AW57" i="1"/>
  <c r="J34" i="6"/>
  <c r="AW59" i="1" s="1"/>
  <c r="F36" i="8"/>
  <c r="BC61" i="1"/>
  <c r="F36" i="2"/>
  <c r="BC55" i="1" s="1"/>
  <c r="F37" i="6"/>
  <c r="BD59" i="1"/>
  <c r="F37" i="4"/>
  <c r="BD57" i="1" s="1"/>
  <c r="F35" i="7"/>
  <c r="BB60" i="1"/>
  <c r="F34" i="4"/>
  <c r="BA57" i="1" s="1"/>
  <c r="J34" i="7"/>
  <c r="AW60" i="1"/>
  <c r="F34" i="8"/>
  <c r="BA61" i="1" s="1"/>
  <c r="F36" i="4"/>
  <c r="BC57" i="1"/>
  <c r="F36" i="5"/>
  <c r="BC58" i="1" s="1"/>
  <c r="F37" i="2"/>
  <c r="BD55" i="1"/>
  <c r="F36" i="6"/>
  <c r="BC59" i="1" s="1"/>
  <c r="F35" i="5"/>
  <c r="BB58" i="1"/>
  <c r="F34" i="7"/>
  <c r="BA60" i="1" s="1"/>
  <c r="F35" i="8"/>
  <c r="BB61" i="1"/>
  <c r="F36" i="3"/>
  <c r="BC56" i="1" s="1"/>
  <c r="F36" i="7"/>
  <c r="BC60" i="1"/>
  <c r="F34" i="5"/>
  <c r="BA58" i="1" s="1"/>
  <c r="F37" i="5"/>
  <c r="BD58" i="1"/>
  <c r="F34" i="2"/>
  <c r="BA55" i="1" s="1"/>
  <c r="F34" i="3"/>
  <c r="BA56" i="1"/>
  <c r="J34" i="8"/>
  <c r="AW61" i="1" s="1"/>
  <c r="F37" i="8"/>
  <c r="BD61" i="1"/>
  <c r="J34" i="5"/>
  <c r="AW58" i="1" s="1"/>
  <c r="F37" i="7"/>
  <c r="BD60" i="1"/>
  <c r="P90" i="5" l="1"/>
  <c r="AU58" i="1" s="1"/>
  <c r="P96" i="3"/>
  <c r="AU56" i="1" s="1"/>
  <c r="P105" i="7"/>
  <c r="P92" i="7" s="1"/>
  <c r="AU60" i="1" s="1"/>
  <c r="T104" i="6"/>
  <c r="T91" i="6"/>
  <c r="R105" i="4"/>
  <c r="T117" i="2"/>
  <c r="T96" i="2" s="1"/>
  <c r="T105" i="4"/>
  <c r="T92" i="4" s="1"/>
  <c r="R117" i="2"/>
  <c r="R96" i="2"/>
  <c r="BK87" i="8"/>
  <c r="J87" i="8"/>
  <c r="J60" i="8"/>
  <c r="R104" i="6"/>
  <c r="T90" i="5"/>
  <c r="T87" i="8"/>
  <c r="T86" i="8" s="1"/>
  <c r="R91" i="6"/>
  <c r="BK103" i="5"/>
  <c r="J103" i="5"/>
  <c r="J62" i="5" s="1"/>
  <c r="P105" i="4"/>
  <c r="P92" i="4" s="1"/>
  <c r="AU57" i="1" s="1"/>
  <c r="P117" i="2"/>
  <c r="P96" i="2"/>
  <c r="AU55" i="1"/>
  <c r="BK132" i="8"/>
  <c r="J132" i="8" s="1"/>
  <c r="J64" i="8" s="1"/>
  <c r="R103" i="5"/>
  <c r="R90" i="5" s="1"/>
  <c r="R92" i="4"/>
  <c r="T105" i="7"/>
  <c r="T92" i="7"/>
  <c r="R87" i="8"/>
  <c r="R86" i="8"/>
  <c r="R105" i="7"/>
  <c r="R92" i="7"/>
  <c r="P104" i="6"/>
  <c r="P91" i="6" s="1"/>
  <c r="AU59" i="1" s="1"/>
  <c r="T117" i="3"/>
  <c r="T96" i="3"/>
  <c r="R117" i="3"/>
  <c r="R96" i="3"/>
  <c r="BK307" i="2"/>
  <c r="J307" i="2"/>
  <c r="J74" i="2"/>
  <c r="BK326" i="3"/>
  <c r="BK96" i="3" s="1"/>
  <c r="J96" i="3" s="1"/>
  <c r="J30" i="3" s="1"/>
  <c r="AG56" i="1" s="1"/>
  <c r="J326" i="3"/>
  <c r="J74" i="3" s="1"/>
  <c r="BK92" i="6"/>
  <c r="J92" i="6" s="1"/>
  <c r="J60" i="6" s="1"/>
  <c r="BK104" i="6"/>
  <c r="J104" i="6"/>
  <c r="J62" i="6" s="1"/>
  <c r="BK117" i="3"/>
  <c r="J117" i="3"/>
  <c r="J64" i="3"/>
  <c r="BK279" i="4"/>
  <c r="BK92" i="4" s="1"/>
  <c r="J92" i="4" s="1"/>
  <c r="J30" i="4" s="1"/>
  <c r="AG57" i="1" s="1"/>
  <c r="J279" i="4"/>
  <c r="J70" i="4" s="1"/>
  <c r="BK253" i="7"/>
  <c r="J253" i="7" s="1"/>
  <c r="J70" i="7" s="1"/>
  <c r="J133" i="8"/>
  <c r="J65" i="8"/>
  <c r="BK91" i="5"/>
  <c r="J91" i="5"/>
  <c r="J60" i="5"/>
  <c r="BK250" i="6"/>
  <c r="J250" i="6"/>
  <c r="J69" i="6"/>
  <c r="J88" i="8"/>
  <c r="J61" i="8"/>
  <c r="BK97" i="2"/>
  <c r="J97" i="2"/>
  <c r="J60" i="2" s="1"/>
  <c r="BK105" i="4"/>
  <c r="J105" i="4" s="1"/>
  <c r="J62" i="4" s="1"/>
  <c r="BK226" i="5"/>
  <c r="J226" i="5"/>
  <c r="J68" i="5"/>
  <c r="BK93" i="7"/>
  <c r="J93" i="7" s="1"/>
  <c r="J60" i="7" s="1"/>
  <c r="J117" i="2"/>
  <c r="J64" i="2"/>
  <c r="BA54" i="1"/>
  <c r="AW54" i="1" s="1"/>
  <c r="AK30" i="1" s="1"/>
  <c r="BB54" i="1"/>
  <c r="W31" i="1" s="1"/>
  <c r="J33" i="3"/>
  <c r="AV56" i="1" s="1"/>
  <c r="AT56" i="1" s="1"/>
  <c r="F33" i="5"/>
  <c r="AZ58" i="1" s="1"/>
  <c r="J33" i="2"/>
  <c r="AV55" i="1" s="1"/>
  <c r="AT55" i="1" s="1"/>
  <c r="BC54" i="1"/>
  <c r="AY54" i="1" s="1"/>
  <c r="J33" i="7"/>
  <c r="AV60" i="1" s="1"/>
  <c r="AT60" i="1" s="1"/>
  <c r="J33" i="5"/>
  <c r="AV58" i="1" s="1"/>
  <c r="AT58" i="1" s="1"/>
  <c r="F33" i="7"/>
  <c r="AZ60" i="1"/>
  <c r="F33" i="4"/>
  <c r="AZ57" i="1"/>
  <c r="F33" i="6"/>
  <c r="AZ59" i="1" s="1"/>
  <c r="F33" i="8"/>
  <c r="AZ61" i="1" s="1"/>
  <c r="BD54" i="1"/>
  <c r="W33" i="1" s="1"/>
  <c r="F33" i="2"/>
  <c r="AZ55" i="1"/>
  <c r="J33" i="8"/>
  <c r="AV61" i="1"/>
  <c r="AT61" i="1" s="1"/>
  <c r="F33" i="3"/>
  <c r="AZ56" i="1" s="1"/>
  <c r="J33" i="6"/>
  <c r="AV59" i="1"/>
  <c r="AT59" i="1"/>
  <c r="J33" i="4"/>
  <c r="AV57" i="1"/>
  <c r="AT57" i="1"/>
  <c r="BK92" i="7" l="1"/>
  <c r="J92" i="7" s="1"/>
  <c r="J59" i="7" s="1"/>
  <c r="BK90" i="5"/>
  <c r="J90" i="5"/>
  <c r="J59" i="5"/>
  <c r="BK91" i="6"/>
  <c r="J91" i="6" s="1"/>
  <c r="J30" i="6" s="1"/>
  <c r="AG59" i="1" s="1"/>
  <c r="BK86" i="8"/>
  <c r="J86" i="8"/>
  <c r="J59" i="8"/>
  <c r="BK96" i="2"/>
  <c r="J96" i="2"/>
  <c r="J59" i="2"/>
  <c r="AN57" i="1"/>
  <c r="J59" i="4"/>
  <c r="AN56" i="1"/>
  <c r="J59" i="3"/>
  <c r="J39" i="4"/>
  <c r="J39" i="3"/>
  <c r="AX54" i="1"/>
  <c r="J30" i="7"/>
  <c r="AG60" i="1"/>
  <c r="AN60" i="1"/>
  <c r="W32" i="1"/>
  <c r="AZ54" i="1"/>
  <c r="W29" i="1" s="1"/>
  <c r="AU54" i="1"/>
  <c r="W30" i="1"/>
  <c r="J39" i="6" l="1"/>
  <c r="J59" i="6"/>
  <c r="J39" i="7"/>
  <c r="AN59" i="1"/>
  <c r="J30" i="8"/>
  <c r="AG61" i="1"/>
  <c r="J30" i="2"/>
  <c r="AG55" i="1" s="1"/>
  <c r="AN55" i="1" s="1"/>
  <c r="J30" i="5"/>
  <c r="AG58" i="1"/>
  <c r="AN58" i="1" s="1"/>
  <c r="AV54" i="1"/>
  <c r="AK29" i="1" s="1"/>
  <c r="J39" i="2" l="1"/>
  <c r="J39" i="5"/>
  <c r="J39" i="8"/>
  <c r="AN61" i="1"/>
  <c r="AK26" i="1"/>
  <c r="AK35" i="1" s="1"/>
  <c r="AT54" i="1"/>
  <c r="AN54" i="1" s="1"/>
</calcChain>
</file>

<file path=xl/sharedStrings.xml><?xml version="1.0" encoding="utf-8"?>
<sst xmlns="http://schemas.openxmlformats.org/spreadsheetml/2006/main" count="12682" uniqueCount="1466">
  <si>
    <t>Export Komplet</t>
  </si>
  <si>
    <t>VZ</t>
  </si>
  <si>
    <t>2.0</t>
  </si>
  <si>
    <t/>
  </si>
  <si>
    <t>False</t>
  </si>
  <si>
    <t>{c5f952f1-3e0d-45c0-98f0-18541afc5cdf}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</si>
  <si>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</si>
  <si>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</si>
  <si>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</si>
  <si>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</si>
  <si>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</si>
  <si>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</si>
  <si>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</si>
  <si>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</si>
  <si>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</si>
  <si>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</si>
  <si>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</si>
  <si>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</si>
  <si>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rozvodů vody v areálu školy</t>
  </si>
  <si>
    <t>KSO:</t>
  </si>
  <si>
    <t>CC-CZ:</t>
  </si>
  <si>
    <t>Místo:</t>
  </si>
  <si>
    <t>17. listopadu 1123/70, Ostrava - Poruba, 708 00</t>
  </si>
  <si>
    <t>Datum:</t>
  </si>
  <si>
    <t>30. 6. 2022</t>
  </si>
  <si>
    <t>Zadavatel:</t>
  </si>
  <si>
    <t>IČ:</t>
  </si>
  <si>
    <t>13644319</t>
  </si>
  <si>
    <t>Střední škola prof. Zdeňka Matějčka,Ostrava-Poruba</t>
  </si>
  <si>
    <t>DIČ:</t>
  </si>
  <si>
    <t>CZ13644319</t>
  </si>
  <si>
    <t>Uchazeč:</t>
  </si>
  <si>
    <t>Vyplň údaj</t>
  </si>
  <si>
    <t>Projektant:</t>
  </si>
  <si>
    <t>06369201</t>
  </si>
  <si>
    <t>Amun Pro s.r.o.</t>
  </si>
  <si>
    <t>CZ06369201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</si>
  <si>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</si>
  <si>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</si>
  <si>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</si>
  <si>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</si>
  <si>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</si>
  <si>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</si>
  <si>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</si>
  <si>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</si>
  <si>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</si>
  <si>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</si>
  <si>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</si>
  <si>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</si>
  <si>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</si>
  <si>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</si>
  <si>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</si>
  <si>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</si>
  <si>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</si>
  <si>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</si>
  <si>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</si>
  <si>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</si>
  <si>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</si>
  <si>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</si>
  <si>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</si>
  <si>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</si>
  <si>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</si>
  <si>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</si>
  <si>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</si>
  <si>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</si>
  <si>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</si>
  <si>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</si>
  <si>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</si>
  <si>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</si>
  <si>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</si>
  <si>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</si>
  <si>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</si>
  <si>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</si>
  <si>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</si>
  <si>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</si>
  <si>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</si>
  <si>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</si>
  <si>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</si>
  <si>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</si>
  <si>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</si>
  <si>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</si>
  <si>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Pavilón - A</t>
  </si>
  <si>
    <t>STA</t>
  </si>
  <si>
    <t>1</t>
  </si>
  <si>
    <t>{c6d6e136-5385-4743-9cad-1b5d2e6864aa}</t>
  </si>
  <si>
    <t>2</t>
  </si>
  <si>
    <t>B</t>
  </si>
  <si>
    <t>Pavilón - B</t>
  </si>
  <si>
    <t>{cdb487dc-c523-4f8e-ab39-3dab3a3093ce}</t>
  </si>
  <si>
    <t>Pavilón - D</t>
  </si>
  <si>
    <t>{334bfff3-1a5d-4de1-9993-cc319ff5f757}</t>
  </si>
  <si>
    <t>E</t>
  </si>
  <si>
    <t>Pavilón - E</t>
  </si>
  <si>
    <t>{d86eb86a-ce41-40ec-8e78-e0f96c52464c}</t>
  </si>
  <si>
    <t>F</t>
  </si>
  <si>
    <t>Pavilón - F</t>
  </si>
  <si>
    <t>{4b97ad42-e93f-4e8e-a451-9fb2abdc72aa}</t>
  </si>
  <si>
    <t>K</t>
  </si>
  <si>
    <t>Pavilón - K</t>
  </si>
  <si>
    <t>{d18478d7-6ed3-4fa2-bf97-dad6c2936891}</t>
  </si>
  <si>
    <t>V</t>
  </si>
  <si>
    <t>Rekonstrukce areálových rozvodů vody</t>
  </si>
  <si>
    <t>{61e232bc-9034-489e-818c-16b501959f6e}</t>
  </si>
  <si>
    <t>KRYCÍ LIST SOUPISU PRACÍ</t>
  </si>
  <si>
    <t>Objekt:</t>
  </si>
  <si>
    <t>A - Pavilón - 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</si>
  <si>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</si>
  <si>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</si>
  <si>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</si>
  <si>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</si>
  <si>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</si>
  <si>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</si>
  <si>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</si>
  <si>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</si>
  <si>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</si>
  <si>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</si>
  <si>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</si>
  <si>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</si>
  <si>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</si>
  <si>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</si>
  <si>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</si>
  <si>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</si>
  <si>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776 - Podlahy povlakové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</si>
  <si>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</si>
  <si>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</si>
  <si>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</si>
  <si>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</si>
  <si>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</si>
  <si>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</si>
  <si>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</si>
  <si>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</si>
  <si>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</si>
  <si>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</si>
  <si>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</si>
  <si>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</si>
  <si>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</si>
  <si>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</si>
  <si>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</si>
  <si>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</si>
  <si>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</si>
  <si>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</si>
  <si>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</si>
  <si>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</si>
  <si>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</si>
  <si>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</si>
  <si>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631311124</t>
  </si>
  <si>
    <t>Mazanina z betonu prostého bez zvýšených nároků na prostředí tl. přes 80 do 120 mm tř. C 16/20</t>
  </si>
  <si>
    <t>m3</t>
  </si>
  <si>
    <t>CS ÚRS 2022 02</t>
  </si>
  <si>
    <t>4</t>
  </si>
  <si>
    <t>1954963545</t>
  </si>
  <si>
    <t>Online PSC</t>
  </si>
  <si>
    <t>https://podminky.urs.cz/item/CS_URS_2022_02/631311124</t>
  </si>
  <si>
    <t>VV</t>
  </si>
  <si>
    <t>0,1*0,3*54</t>
  </si>
  <si>
    <t>Součet</t>
  </si>
  <si>
    <t>9</t>
  </si>
  <si>
    <t>Ostatní konstrukce a práce, bourání</t>
  </si>
  <si>
    <t>974042557</t>
  </si>
  <si>
    <t>Vysekání rýh v betonové nebo jiné monolitické dlažbě s betonovým podkladem do hl. 100 mm a šířky do 300 mm</t>
  </si>
  <si>
    <t>m</t>
  </si>
  <si>
    <t>101401181</t>
  </si>
  <si>
    <t>https://podminky.urs.cz/item/CS_URS_2022_02/974042557</t>
  </si>
  <si>
    <t>997</t>
  </si>
  <si>
    <t>Přesun sutě</t>
  </si>
  <si>
    <t>3</t>
  </si>
  <si>
    <t>997013211</t>
  </si>
  <si>
    <t>Vnitrostaveništní doprava suti a vybouraných hmot vodorovně do 50 m svisle ručně pro budovy a haly výšky do 6 m</t>
  </si>
  <si>
    <t>t</t>
  </si>
  <si>
    <t>-264560937</t>
  </si>
  <si>
    <t>https://podminky.urs.cz/item/CS_URS_2022_02/997013211</t>
  </si>
  <si>
    <t>997013501</t>
  </si>
  <si>
    <t>Odvoz suti a vybouraných hmot na skládku nebo meziskládku se složením, na vzdálenost do 1 km</t>
  </si>
  <si>
    <t>1615761640</t>
  </si>
  <si>
    <t>https://podminky.urs.cz/item/CS_URS_2022_02/997013501</t>
  </si>
  <si>
    <t>5</t>
  </si>
  <si>
    <t>997013509</t>
  </si>
  <si>
    <t>Odvoz suti a vybouraných hmot na skládku nebo meziskládku se složením, na vzdálenost Příplatek k ceně za každý další i započatý 1 km přes 1 km</t>
  </si>
  <si>
    <t>480042375</t>
  </si>
  <si>
    <t>https://podminky.urs.cz/item/CS_URS_2022_02/997013509</t>
  </si>
  <si>
    <t>997013631</t>
  </si>
  <si>
    <t>Poplatek za uložení stavebního odpadu na skládce (skládkovné) směsného stavebního a demoličního zatříděného do Katalogu odpadů pod kódem 17 09 04</t>
  </si>
  <si>
    <t>-2021375623</t>
  </si>
  <si>
    <t>https://podminky.urs.cz/item/CS_URS_2022_02/997013631</t>
  </si>
  <si>
    <t>7</t>
  </si>
  <si>
    <t>997013814</t>
  </si>
  <si>
    <t>Poplatek za uložení stavebního odpadu na skládce (skládkovné) z izolačních materiálů zatříděného do Katalogu odpadů pod kódem 17 06 04</t>
  </si>
  <si>
    <t>1154889266</t>
  </si>
  <si>
    <t>https://podminky.urs.cz/item/CS_URS_2022_02/997013814</t>
  </si>
  <si>
    <t>PSV</t>
  </si>
  <si>
    <t>Práce a dodávky PSV</t>
  </si>
  <si>
    <t>713</t>
  </si>
  <si>
    <t>Izolace tepelné</t>
  </si>
  <si>
    <t>8</t>
  </si>
  <si>
    <t>713410811</t>
  </si>
  <si>
    <t>Odstranění tepelné izolace potrubí a ohybů pásy nebo rohožemi bez povrchové úpravy ovinutými kolem potrubí a staženými ocelovým drátem potrubí, tloušťka izolace do 50 mm</t>
  </si>
  <si>
    <t>16</t>
  </si>
  <si>
    <t>1456552404</t>
  </si>
  <si>
    <t>https://podminky.urs.cz/item/CS_URS_2022_02/713410811</t>
  </si>
  <si>
    <t>156+30+212</t>
  </si>
  <si>
    <t>713411141</t>
  </si>
  <si>
    <t>Montáž izolace tepelné potrubí a ohybů pásy nebo rohožemi s povrchovou úpravou hliníkovou fólií připevněnými samolepící hliníkovou páskou potrubí jednovrstvá</t>
  </si>
  <si>
    <t>-1878133834</t>
  </si>
  <si>
    <t>https://podminky.urs.cz/item/CS_URS_2022_02/713411141</t>
  </si>
  <si>
    <t>144+68+18+12+132+9+27+37</t>
  </si>
  <si>
    <t>10</t>
  </si>
  <si>
    <t>M</t>
  </si>
  <si>
    <t>63154608</t>
  </si>
  <si>
    <t>pouzdro izolační potrubní z minerální vlny s Al fólií max. 250/100°C 89/50mm</t>
  </si>
  <si>
    <t>32</t>
  </si>
  <si>
    <t>-2114610980</t>
  </si>
  <si>
    <t>11</t>
  </si>
  <si>
    <t>63154607</t>
  </si>
  <si>
    <t>pouzdro izolační potrubní z minerální vlny s Al fólií max. 250/100°C 76/50mm</t>
  </si>
  <si>
    <t>1017216011</t>
  </si>
  <si>
    <t>12</t>
  </si>
  <si>
    <t>63154575</t>
  </si>
  <si>
    <t>pouzdro izolační potrubní z minerální vlny s Al fólií max. 250/100°C 60/40mm</t>
  </si>
  <si>
    <t>492498830</t>
  </si>
  <si>
    <t>13</t>
  </si>
  <si>
    <t>63154534</t>
  </si>
  <si>
    <t>pouzdro izolační potrubní z minerální vlny s Al fólií max. 250/100°C 48/30mm</t>
  </si>
  <si>
    <t>644922522</t>
  </si>
  <si>
    <t>14</t>
  </si>
  <si>
    <t>63154603</t>
  </si>
  <si>
    <t>pouzdro izolační potrubní z minerální vlny s Al fólií max. 250/100°C 42/50mm</t>
  </si>
  <si>
    <t>2013020502</t>
  </si>
  <si>
    <t>63154573</t>
  </si>
  <si>
    <t>pouzdro izolační potrubní z minerální vlny s Al fólií max. 250/100°C 42/40mm</t>
  </si>
  <si>
    <t>676359826</t>
  </si>
  <si>
    <t>63154008</t>
  </si>
  <si>
    <t>pouzdro izolační potrubní z minerální vlny s Al fólií max. 250/100°C 48/25mm</t>
  </si>
  <si>
    <t>1061473821</t>
  </si>
  <si>
    <t>17</t>
  </si>
  <si>
    <t>63154578</t>
  </si>
  <si>
    <t>pouzdro izolační potrubní z minerální vlny s Al fólií max. 250/100°C 89/40mm</t>
  </si>
  <si>
    <t>772149504</t>
  </si>
  <si>
    <t>722</t>
  </si>
  <si>
    <t>Zdravotechnika - vnitřní vodovod</t>
  </si>
  <si>
    <t>18</t>
  </si>
  <si>
    <t>722130233</t>
  </si>
  <si>
    <t>Potrubí z ocelových trubek pozinkovaných závitových svařovaných běžných DN 25</t>
  </si>
  <si>
    <t>-1506257379</t>
  </si>
  <si>
    <t>https://podminky.urs.cz/item/CS_URS_2022_02/722130233</t>
  </si>
  <si>
    <t>19</t>
  </si>
  <si>
    <t>722130234</t>
  </si>
  <si>
    <t>Potrubí z ocelových trubek pozinkovaných závitových svařovaných běžných DN 32</t>
  </si>
  <si>
    <t>-525639802</t>
  </si>
  <si>
    <t>https://podminky.urs.cz/item/CS_URS_2022_02/722130234</t>
  </si>
  <si>
    <t>20</t>
  </si>
  <si>
    <t>722130235</t>
  </si>
  <si>
    <t>Potrubí z ocelových trubek pozinkovaných závitových svařovaných běžných DN 40</t>
  </si>
  <si>
    <t>658802741</t>
  </si>
  <si>
    <t>https://podminky.urs.cz/item/CS_URS_2022_02/722130235</t>
  </si>
  <si>
    <t>722130238</t>
  </si>
  <si>
    <t>Potrubí z ocelových trubek pozinkovaných závitových svařovaných běžných DN 80</t>
  </si>
  <si>
    <t>184187540</t>
  </si>
  <si>
    <t>https://podminky.urs.cz/item/CS_URS_2022_02/722130238</t>
  </si>
  <si>
    <t>22</t>
  </si>
  <si>
    <t>722130801</t>
  </si>
  <si>
    <t>Demontáž potrubí z ocelových trubek pozinkovaných závitových do DN 25</t>
  </si>
  <si>
    <t>1497683910</t>
  </si>
  <si>
    <t>https://podminky.urs.cz/item/CS_URS_2022_02/722130801</t>
  </si>
  <si>
    <t>23</t>
  </si>
  <si>
    <t>722130802</t>
  </si>
  <si>
    <t>Demontáž potrubí z ocelových trubek pozinkovaných závitových přes 25 do DN 40</t>
  </si>
  <si>
    <t>1586249725</t>
  </si>
  <si>
    <t>https://podminky.urs.cz/item/CS_URS_2022_02/722130802</t>
  </si>
  <si>
    <t>24</t>
  </si>
  <si>
    <t>722130805</t>
  </si>
  <si>
    <t>Demontáž potrubí z ocelových trubek pozinkovaných závitových DN 80</t>
  </si>
  <si>
    <t>-1544896036</t>
  </si>
  <si>
    <t>https://podminky.urs.cz/item/CS_URS_2022_02/722130805</t>
  </si>
  <si>
    <t>25</t>
  </si>
  <si>
    <t>722174022</t>
  </si>
  <si>
    <t>Potrubí z plastových trubek z polypropylenu PPR svařovaných polyfúzně PN 20 (SDR 6) D 20 x 3,4</t>
  </si>
  <si>
    <t>-66283511</t>
  </si>
  <si>
    <t>https://podminky.urs.cz/item/CS_URS_2022_02/722174022</t>
  </si>
  <si>
    <t>26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</si>
  <si>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</si>
  <si>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</si>
  <si>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-1632253547</t>
  </si>
  <si>
    <t>https://podminky.urs.cz/item/CS_URS_2022_02/722181251</t>
  </si>
  <si>
    <t>27</t>
  </si>
  <si>
    <t>722181812</t>
  </si>
  <si>
    <t>Demontáž ochrany potrubí plstěných pásů z trub, průměru do 50 mm</t>
  </si>
  <si>
    <t>443111758</t>
  </si>
  <si>
    <t>https://podminky.urs.cz/item/CS_URS_2022_02/722181812</t>
  </si>
  <si>
    <t>28</t>
  </si>
  <si>
    <t>722181817</t>
  </si>
  <si>
    <t>Demontáž ochrany potrubí plstěných pásů z trub, průměru přes 50 do 150 mm</t>
  </si>
  <si>
    <t>2140537471</t>
  </si>
  <si>
    <t>https://podminky.urs.cz/item/CS_URS_2022_02/722181817</t>
  </si>
  <si>
    <t>29</t>
  </si>
  <si>
    <t>722190901</t>
  </si>
  <si>
    <t>Opravy ostatní uzavření nebo otevření vodovodního potrubí při opravách včetně vypuštění a napuštění</t>
  </si>
  <si>
    <t>kus</t>
  </si>
  <si>
    <t>1748710982</t>
  </si>
  <si>
    <t>https://podminky.urs.cz/item/CS_URS_2022_02/722190901</t>
  </si>
  <si>
    <t>30</t>
  </si>
  <si>
    <t>722211124</t>
  </si>
  <si>
    <t>Armatury přírubové šoupátka třmenová s ručním kolem těsnící sedla nerez/nerez PN 6 do 200°C DN 80</t>
  </si>
  <si>
    <t>soubor</t>
  </si>
  <si>
    <t>128768961</t>
  </si>
  <si>
    <t>https://podminky.urs.cz/item/CS_URS_2022_02/722211124</t>
  </si>
  <si>
    <t>31</t>
  </si>
  <si>
    <t>722211813</t>
  </si>
  <si>
    <t>Demontáž armatur přírubových se dvěma přírubami (vč. šoupátek se zemní soupravou) do DN 80</t>
  </si>
  <si>
    <t>-132629775</t>
  </si>
  <si>
    <t>https://podminky.urs.cz/item/CS_URS_2022_02/722211813</t>
  </si>
  <si>
    <t>722219104</t>
  </si>
  <si>
    <t>Armatury přírubové montáž vodovodních armatur přírubových ostatních typů DN 80</t>
  </si>
  <si>
    <t>-2038563527</t>
  </si>
  <si>
    <t>https://podminky.urs.cz/item/CS_URS_2022_02/722219104</t>
  </si>
  <si>
    <t>33</t>
  </si>
  <si>
    <t>42265776</t>
  </si>
  <si>
    <t>filtr s vypouštěcí přírubou DN 80x310mm</t>
  </si>
  <si>
    <t>-1655352199</t>
  </si>
  <si>
    <t>34</t>
  </si>
  <si>
    <t>722220861</t>
  </si>
  <si>
    <t>Demontáž armatur závitových se dvěma závity do G 3/4</t>
  </si>
  <si>
    <t>1461089778</t>
  </si>
  <si>
    <t>https://podminky.urs.cz/item/CS_URS_2022_02/722220861</t>
  </si>
  <si>
    <t>35</t>
  </si>
  <si>
    <t>722220862</t>
  </si>
  <si>
    <t>Demontáž armatur závitových se dvěma závity přes 3/4 do G 5/4</t>
  </si>
  <si>
    <t>91912560</t>
  </si>
  <si>
    <t>https://podminky.urs.cz/item/CS_URS_2022_02/722220862</t>
  </si>
  <si>
    <t>36</t>
  </si>
  <si>
    <t>722232043</t>
  </si>
  <si>
    <t>Armatury se dvěma závity kulové kohouty PN 42 do 185 °C přímé vnitřní závit G 1/2"</t>
  </si>
  <si>
    <t>-622012321</t>
  </si>
  <si>
    <t>https://podminky.urs.cz/item/CS_URS_2022_02/722232043</t>
  </si>
  <si>
    <t>37</t>
  </si>
  <si>
    <t>722232046</t>
  </si>
  <si>
    <t>Armatury se dvěma závity kulové kohouty PN 42 do 185 °C přímé vnitřní závit G 5/4"</t>
  </si>
  <si>
    <t>-1204529728</t>
  </si>
  <si>
    <t>https://podminky.urs.cz/item/CS_URS_2022_02/722232046</t>
  </si>
  <si>
    <t>38</t>
  </si>
  <si>
    <t>722232047</t>
  </si>
  <si>
    <t>Armatury se dvěma závity kulové kohouty PN 42 do 185 °C přímé vnitřní závit G 6/4"</t>
  </si>
  <si>
    <t>-1047756616</t>
  </si>
  <si>
    <t>https://podminky.urs.cz/item/CS_URS_2022_02/722232047</t>
  </si>
  <si>
    <t>39</t>
  </si>
  <si>
    <t>722290226</t>
  </si>
  <si>
    <t>Zkoušky, proplach a desinfekce vodovodního potrubí zkoušky těsnosti vodovodního potrubí závitového do DN 50</t>
  </si>
  <si>
    <t>-859491155</t>
  </si>
  <si>
    <t>https://podminky.urs.cz/item/CS_URS_2022_02/722290226</t>
  </si>
  <si>
    <t>2+9+27</t>
  </si>
  <si>
    <t>40</t>
  </si>
  <si>
    <t>722290229</t>
  </si>
  <si>
    <t>Zkoušky, proplach a desinfekce vodovodního potrubí zkoušky těsnosti vodovodního potrubí závitového přes DN 50 do DN 100</t>
  </si>
  <si>
    <t>1288692803</t>
  </si>
  <si>
    <t>https://podminky.urs.cz/item/CS_URS_2022_02/722290229</t>
  </si>
  <si>
    <t>41</t>
  </si>
  <si>
    <t>722290234</t>
  </si>
  <si>
    <t>Zkoušky, proplach a desinfekce vodovodního potrubí proplach a desinfekce vodovodního potrubí do DN 80</t>
  </si>
  <si>
    <t>-2078519230</t>
  </si>
  <si>
    <t>https://podminky.urs.cz/item/CS_URS_2022_02/722290234</t>
  </si>
  <si>
    <t>2+2+9+27+37</t>
  </si>
  <si>
    <t>42</t>
  </si>
  <si>
    <t>998722101</t>
  </si>
  <si>
    <t>Přesun hmot pro vnitřní vodovod stanovený z hmotnosti přesunovaného materiálu vodorovná dopravní vzdálenost do 50 m v objektech výšky do 6 m</t>
  </si>
  <si>
    <t>-2382574</t>
  </si>
  <si>
    <t>https://podminky.urs.cz/item/CS_URS_2022_02/998722101</t>
  </si>
  <si>
    <t>725</t>
  </si>
  <si>
    <t>Zdravotechnika - zařizovací předměty</t>
  </si>
  <si>
    <t>43</t>
  </si>
  <si>
    <t>725980123</t>
  </si>
  <si>
    <t>Dvířka 30/30</t>
  </si>
  <si>
    <t>2032708155</t>
  </si>
  <si>
    <t>https://podminky.urs.cz/item/CS_URS_2022_02/725980123</t>
  </si>
  <si>
    <t>733</t>
  </si>
  <si>
    <t>Ústřední vytápění - rozvodné potrubí</t>
  </si>
  <si>
    <t>44</t>
  </si>
  <si>
    <t>733110806</t>
  </si>
  <si>
    <t>Demontáž potrubí z trubek ocelových závitových DN přes 15 do 32</t>
  </si>
  <si>
    <t>-1811745879</t>
  </si>
  <si>
    <t>https://podminky.urs.cz/item/CS_URS_2022_02/733110806</t>
  </si>
  <si>
    <t>24+132</t>
  </si>
  <si>
    <t>45</t>
  </si>
  <si>
    <t>733110808</t>
  </si>
  <si>
    <t>Demontáž potrubí z trubek ocelových závitových DN přes 32 do 50</t>
  </si>
  <si>
    <t>-1899768411</t>
  </si>
  <si>
    <t>https://podminky.urs.cz/item/CS_URS_2022_02/733110808</t>
  </si>
  <si>
    <t>12+18</t>
  </si>
  <si>
    <t>46</t>
  </si>
  <si>
    <t>733110810</t>
  </si>
  <si>
    <t>Demontáž potrubí z trubek ocelových závitových DN přes 50 do 80</t>
  </si>
  <si>
    <t>1067853373</t>
  </si>
  <si>
    <t>https://podminky.urs.cz/item/CS_URS_2022_02/733110810</t>
  </si>
  <si>
    <t>68+144</t>
  </si>
  <si>
    <t>47</t>
  </si>
  <si>
    <t>733121114</t>
  </si>
  <si>
    <t>Potrubí z trubek ocelových hladkých spojovaných svařováním černých bezešvých nízkotlakých T= do +115°C Ø 31,8/2,6 - DN 25</t>
  </si>
  <si>
    <t>1668566061</t>
  </si>
  <si>
    <t>https://podminky.urs.cz/item/CS_URS_2022_02/733121114</t>
  </si>
  <si>
    <t>48</t>
  </si>
  <si>
    <t>733121115</t>
  </si>
  <si>
    <t>Potrubí z trubek ocelových hladkých spojovaných svařováním černých bezešvých nízkotlakých T= do +115°C Ø 38/2,6 - DN 32</t>
  </si>
  <si>
    <t>-1876474246</t>
  </si>
  <si>
    <t>https://podminky.urs.cz/item/CS_URS_2022_02/733121115</t>
  </si>
  <si>
    <t>49</t>
  </si>
  <si>
    <t>733121117</t>
  </si>
  <si>
    <t>Potrubí z trubek ocelových hladkých spojovaných svařováním černých bezešvých nízkotlakých T= do +115°C Ø 51/3,2 - DN 40</t>
  </si>
  <si>
    <t>2124338498</t>
  </si>
  <si>
    <t>https://podminky.urs.cz/item/CS_URS_2022_02/733121117</t>
  </si>
  <si>
    <t>50</t>
  </si>
  <si>
    <t>733121119</t>
  </si>
  <si>
    <t>Potrubí z trubek ocelových hladkých spojovaných svařováním černých bezešvých nízkotlakých T= do +115°C Ø 60,3/4,0 - DN 50</t>
  </si>
  <si>
    <t>-1779451597</t>
  </si>
  <si>
    <t>https://podminky.urs.cz/item/CS_URS_2022_02/733121119</t>
  </si>
  <si>
    <t>51</t>
  </si>
  <si>
    <t>733121122</t>
  </si>
  <si>
    <t>Potrubí z trubek ocelových hladkých spojovaných svařováním černých bezešvých nízkotlakých T= do +115°C Ø 76/3,2 - DN 65</t>
  </si>
  <si>
    <t>1149315503</t>
  </si>
  <si>
    <t>https://podminky.urs.cz/item/CS_URS_2022_02/733121122</t>
  </si>
  <si>
    <t>52</t>
  </si>
  <si>
    <t>733121125</t>
  </si>
  <si>
    <t>Potrubí z trubek ocelových hladkých spojovaných svařováním černých bezešvých nízkotlakých T= do +115°C Ø 89/3,6 - DN 80</t>
  </si>
  <si>
    <t>820735282</t>
  </si>
  <si>
    <t>https://podminky.urs.cz/item/CS_URS_2022_02/733121125</t>
  </si>
  <si>
    <t>53</t>
  </si>
  <si>
    <t>733190217</t>
  </si>
  <si>
    <t>Zkoušky těsnosti potrubí, manžety prostupové z trubek ocelových zkoušky těsnosti potrubí (za provozu) z trubek ocelových hladkých Ø do 51/2,6</t>
  </si>
  <si>
    <t>-663447561</t>
  </si>
  <si>
    <t>https://podminky.urs.cz/item/CS_URS_2022_02/733190217</t>
  </si>
  <si>
    <t>24+132+12</t>
  </si>
  <si>
    <t>54</t>
  </si>
  <si>
    <t>733190225</t>
  </si>
  <si>
    <t>Zkoušky těsnosti potrubí, manžety prostupové z trubek ocelových zkoušky těsnosti potrubí (za provozu) z trubek ocelových hladkých Ø přes 60,3/2,9 do 89/5,0</t>
  </si>
  <si>
    <t>-1854304186</t>
  </si>
  <si>
    <t>https://podminky.urs.cz/item/CS_URS_2022_02/733190225</t>
  </si>
  <si>
    <t>18+68+144</t>
  </si>
  <si>
    <t>55</t>
  </si>
  <si>
    <t>733191816</t>
  </si>
  <si>
    <t>Demontáž příslušenství potrubí odřezání třmenových držáků bez demontáže podpěr, konzol nebo výložníků Ø do 44,5</t>
  </si>
  <si>
    <t>-1403982969</t>
  </si>
  <si>
    <t>https://podminky.urs.cz/item/CS_URS_2022_02/733191816</t>
  </si>
  <si>
    <t>56</t>
  </si>
  <si>
    <t>733191823</t>
  </si>
  <si>
    <t>Demontáž příslušenství potrubí odřezání třmenových držáků bez demontáže podpěr, konzol nebo výložníků Ø přes 44,5 do 76</t>
  </si>
  <si>
    <t>694201851</t>
  </si>
  <si>
    <t>https://podminky.urs.cz/item/CS_URS_2022_02/733191823</t>
  </si>
  <si>
    <t>57</t>
  </si>
  <si>
    <t>733191828</t>
  </si>
  <si>
    <t>Demontáž příslušenství potrubí odřezání třmenových držáků bez demontáže podpěr, konzol nebo výložníků Ø přes 76 do 108</t>
  </si>
  <si>
    <t>1229334322</t>
  </si>
  <si>
    <t>https://podminky.urs.cz/item/CS_URS_2022_02/733191828</t>
  </si>
  <si>
    <t>58</t>
  </si>
  <si>
    <t>998733101</t>
  </si>
  <si>
    <t>Přesun hmot pro rozvody potrubí stanovený z hmotnosti přesunovaného materiálu vodorovná dopravní vzdálenost do 50 m v objektech výšky do 6 m</t>
  </si>
  <si>
    <t>-1387240615</t>
  </si>
  <si>
    <t>https://podminky.urs.cz/item/CS_URS_2022_02/998733101</t>
  </si>
  <si>
    <t>734</t>
  </si>
  <si>
    <t>Ústřední vytápění - armatury</t>
  </si>
  <si>
    <t>59</t>
  </si>
  <si>
    <t>734100812</t>
  </si>
  <si>
    <t>Demontáž armatur přírubových se dvěma přírubami přes 50 do DN 100</t>
  </si>
  <si>
    <t>-128739588</t>
  </si>
  <si>
    <t>https://podminky.urs.cz/item/CS_URS_2022_02/734100812</t>
  </si>
  <si>
    <t>60</t>
  </si>
  <si>
    <t>734109216</t>
  </si>
  <si>
    <t>Montáž armatur přírubových se dvěma přírubami PN 16 DN 80</t>
  </si>
  <si>
    <t>1996378433</t>
  </si>
  <si>
    <t>https://podminky.urs.cz/item/CS_URS_2022_02/734109216</t>
  </si>
  <si>
    <t>61</t>
  </si>
  <si>
    <t>55128089</t>
  </si>
  <si>
    <t>klapka uzavírací mezipřírubová PN16 T 120°C disk nerez DN 80</t>
  </si>
  <si>
    <t>1214466943</t>
  </si>
  <si>
    <t>62</t>
  </si>
  <si>
    <t>734200811</t>
  </si>
  <si>
    <t>Demontáž armatur závitových s jedním závitem do G 1/2</t>
  </si>
  <si>
    <t>24220892</t>
  </si>
  <si>
    <t>https://podminky.urs.cz/item/CS_URS_2022_02/734200811</t>
  </si>
  <si>
    <t>63</t>
  </si>
  <si>
    <t>734200822</t>
  </si>
  <si>
    <t>Demontáž armatur závitových se dvěma závity přes 1/2 do G 1</t>
  </si>
  <si>
    <t>1479500799</t>
  </si>
  <si>
    <t>https://podminky.urs.cz/item/CS_URS_2022_02/734200822</t>
  </si>
  <si>
    <t>64</t>
  </si>
  <si>
    <t>734200823</t>
  </si>
  <si>
    <t>Demontáž armatur závitových se dvěma závity přes 1 do G 6/4</t>
  </si>
  <si>
    <t>-655553438</t>
  </si>
  <si>
    <t>https://podminky.urs.cz/item/CS_URS_2022_02/734200823</t>
  </si>
  <si>
    <t>65</t>
  </si>
  <si>
    <t>734291123</t>
  </si>
  <si>
    <t>Ostatní armatury kohouty plnicí a vypouštěcí PN 10 do 90°C G 1/2</t>
  </si>
  <si>
    <t>851855738</t>
  </si>
  <si>
    <t>https://podminky.urs.cz/item/CS_URS_2022_02/734291123</t>
  </si>
  <si>
    <t>66</t>
  </si>
  <si>
    <t>734292715</t>
  </si>
  <si>
    <t>Ostatní armatury kulové kohouty PN 42 do 185°C přímé vnitřní závit G 1</t>
  </si>
  <si>
    <t>-728503067</t>
  </si>
  <si>
    <t>https://podminky.urs.cz/item/CS_URS_2022_02/734292715</t>
  </si>
  <si>
    <t>67</t>
  </si>
  <si>
    <t>734292716</t>
  </si>
  <si>
    <t>Ostatní armatury kulové kohouty PN 42 do 185°C přímé vnitřní závit G 1 1/4</t>
  </si>
  <si>
    <t>1598527997</t>
  </si>
  <si>
    <t>https://podminky.urs.cz/item/CS_URS_2022_02/734292716</t>
  </si>
  <si>
    <t>68</t>
  </si>
  <si>
    <t>998734101</t>
  </si>
  <si>
    <t>Přesun hmot pro armatury stanovený z hmotnosti přesunovaného materiálu vodorovná dopravní vzdálenost do 50 m v objektech výšky do 6 m</t>
  </si>
  <si>
    <t>-2046733954</t>
  </si>
  <si>
    <t>https://podminky.urs.cz/item/CS_URS_2022_02/998734101</t>
  </si>
  <si>
    <t>735</t>
  </si>
  <si>
    <t>Ústřední vytápění - otopná tělesa</t>
  </si>
  <si>
    <t>69</t>
  </si>
  <si>
    <t>735191910</t>
  </si>
  <si>
    <t>Ostatní opravy otopných těles napuštění vody do otopného systému včetně potrubí (bez kotle a ohříváků) otopných těles</t>
  </si>
  <si>
    <t>m2</t>
  </si>
  <si>
    <t>-1368938141</t>
  </si>
  <si>
    <t>https://podminky.urs.cz/item/CS_URS_2022_02/735191910</t>
  </si>
  <si>
    <t>0,002*24</t>
  </si>
  <si>
    <t>0,0032*132</t>
  </si>
  <si>
    <t>0,005*12</t>
  </si>
  <si>
    <t>0,0079*18</t>
  </si>
  <si>
    <t>0,0133*68</t>
  </si>
  <si>
    <t>0,0201*144</t>
  </si>
  <si>
    <t>741</t>
  </si>
  <si>
    <t>Elektroinstalace - silnoproud</t>
  </si>
  <si>
    <t>70</t>
  </si>
  <si>
    <t>741110521</t>
  </si>
  <si>
    <t>Montáž lišt a kanálků elektroinstalačních se spojkami, ohyby a rohy a s nasunutím do krabic vkládacích bez víčka, šířky do 60 mm</t>
  </si>
  <si>
    <t>-1003240244</t>
  </si>
  <si>
    <t>https://podminky.urs.cz/item/CS_URS_2022_02/741110521</t>
  </si>
  <si>
    <t>71</t>
  </si>
  <si>
    <t>63126087</t>
  </si>
  <si>
    <t>rošt kabelový kompozitní š 400mm</t>
  </si>
  <si>
    <t>-1223805959</t>
  </si>
  <si>
    <t>70*1,05 'Přepočtené koeficientem množství</t>
  </si>
  <si>
    <t>72</t>
  </si>
  <si>
    <t>741122211</t>
  </si>
  <si>
    <t>Montáž kabelů měděných bez ukončení uložených volně nebo v liště plných kulatých (např. CYKY) počtu a průřezu žil 3x1,5 až 6 mm2</t>
  </si>
  <si>
    <t>1915793682</t>
  </si>
  <si>
    <t>https://podminky.urs.cz/item/CS_URS_2022_02/741122211</t>
  </si>
  <si>
    <t>140</t>
  </si>
  <si>
    <t>73</t>
  </si>
  <si>
    <t>34111123</t>
  </si>
  <si>
    <t>kabel silový oheň retardující bezhalogenový bez funkční schopnosti při požáru třída reakce na oheň B2cas1d1a1 jádro Cu 0,6/1kV (1-CXKH-R B2) 3x1,5mm2</t>
  </si>
  <si>
    <t>1876500039</t>
  </si>
  <si>
    <t>140*1,15 'Přepočtené koeficientem množství</t>
  </si>
  <si>
    <t>74</t>
  </si>
  <si>
    <t>34111124</t>
  </si>
  <si>
    <t>kabel silový oheň retardující bezhalogenový bez funkční schopnosti při požáru třída reakce na oheň B2cas1d1a1 jádro Cu 0,6/1kV (1-CXKH-R B2) 3x2,5mm2</t>
  </si>
  <si>
    <t>-1933643752</t>
  </si>
  <si>
    <t>70*1,15 'Přepočtené koeficientem množství</t>
  </si>
  <si>
    <t>75</t>
  </si>
  <si>
    <t>741310022</t>
  </si>
  <si>
    <t>Montáž spínačů jedno nebo dvoupólových nástěnných se zapojením vodičů, pro prostředí normální přepínačů, řazení 6-střídavých</t>
  </si>
  <si>
    <t>-1291576857</t>
  </si>
  <si>
    <t>https://podminky.urs.cz/item/CS_URS_2022_02/741310022</t>
  </si>
  <si>
    <t>76</t>
  </si>
  <si>
    <t>34535018</t>
  </si>
  <si>
    <t>přepínač nástěnný střídavý, řazení 6, IP44, šroubové svorky</t>
  </si>
  <si>
    <t>-2079462267</t>
  </si>
  <si>
    <t>77</t>
  </si>
  <si>
    <t>741313012</t>
  </si>
  <si>
    <t>Montáž zásuvek domovních se zapojením vodičů bezšroubové připojení chráněných v krabici 10/16 A, pro prostředí normální, provedení 2P + PE dvojí zapojení pro průběžnou montáž</t>
  </si>
  <si>
    <t>-1971566130</t>
  </si>
  <si>
    <t>https://podminky.urs.cz/item/CS_URS_2022_02/741313012</t>
  </si>
  <si>
    <t>78</t>
  </si>
  <si>
    <t>34555247</t>
  </si>
  <si>
    <t>zásuvka nástěnná jednonásobná s víčkem pro průběžnou montáž, IP54, bezšroubové svorky</t>
  </si>
  <si>
    <t>445996305</t>
  </si>
  <si>
    <t>79</t>
  </si>
  <si>
    <t>741370032</t>
  </si>
  <si>
    <t>Montáž svítidel žárovkových se zapojením vodičů bytových nebo společenských místností nástěnných přisazených 1 zdroj se sklem</t>
  </si>
  <si>
    <t>2052406490</t>
  </si>
  <si>
    <t>https://podminky.urs.cz/item/CS_URS_2022_02/741370032</t>
  </si>
  <si>
    <t>80</t>
  </si>
  <si>
    <t>1000084274</t>
  </si>
  <si>
    <t>Žárovkové přisazené svítidlo - IP44</t>
  </si>
  <si>
    <t>253583912</t>
  </si>
  <si>
    <t>776</t>
  </si>
  <si>
    <t>Podlahy povlakové</t>
  </si>
  <si>
    <t>81</t>
  </si>
  <si>
    <t>776221111</t>
  </si>
  <si>
    <t>Montáž podlahovin z PVC lepením standardním lepidlem z pásů standardních</t>
  </si>
  <si>
    <t>53884363</t>
  </si>
  <si>
    <t>https://podminky.urs.cz/item/CS_URS_2022_02/776221111</t>
  </si>
  <si>
    <t>0,3*54*2</t>
  </si>
  <si>
    <t>82</t>
  </si>
  <si>
    <t>28412245</t>
  </si>
  <si>
    <t>krytina podlahová heterogenní š 1,5m tl 2mm</t>
  </si>
  <si>
    <t>1262633577</t>
  </si>
  <si>
    <t>32,4*1,1 'Přepočtené koeficientem množství</t>
  </si>
  <si>
    <t>HZS</t>
  </si>
  <si>
    <t>Hodinové zúčtovací sazby</t>
  </si>
  <si>
    <t>83</t>
  </si>
  <si>
    <t>HZS2212</t>
  </si>
  <si>
    <t>Hodinové zúčtovací sazby profesí PSV provádění stavebních instalací instalatér odborný_x000D_
- neočekávané instalatérské práce</t>
  </si>
  <si>
    <t>hod</t>
  </si>
  <si>
    <t>512</t>
  </si>
  <si>
    <t>-168376578</t>
  </si>
  <si>
    <t>https://podminky.urs.cz/item/CS_URS_2022_02/HZS2212</t>
  </si>
  <si>
    <t>2*8</t>
  </si>
  <si>
    <t>84</t>
  </si>
  <si>
    <t>HZS2222</t>
  </si>
  <si>
    <t>Hodinové zúčtovací sazby profesí PSV provádění stavebních instalací topenář odborný_x000D_
- neočekávané topenářské práce</t>
  </si>
  <si>
    <t>-1127999118</t>
  </si>
  <si>
    <t>https://podminky.urs.cz/item/CS_URS_2022_02/HZS2222</t>
  </si>
  <si>
    <t>85</t>
  </si>
  <si>
    <t>HZS2232</t>
  </si>
  <si>
    <t>Hodinové zúčtovací sazby profesí PSV provádění stavebních instalací elektrikář odborný_x000D_
- neočekávané elektro práce</t>
  </si>
  <si>
    <t>89183583</t>
  </si>
  <si>
    <t>https://podminky.urs.cz/item/CS_URS_2022_02/HZS2232</t>
  </si>
  <si>
    <t>86</t>
  </si>
  <si>
    <t>HZS2491</t>
  </si>
  <si>
    <t>Hodinové zúčtovací sazby profesí PSV zednické výpomoci a pomocné práce PSV dělník zednických výpomocí_x000D_
- neočekávané zednické výpomoci</t>
  </si>
  <si>
    <t>1265899480</t>
  </si>
  <si>
    <t>https://podminky.urs.cz/item/CS_URS_2022_02/HZS2491</t>
  </si>
  <si>
    <t>VRN</t>
  </si>
  <si>
    <t>Vedlejší rozpočtové náklady</t>
  </si>
  <si>
    <t>VRN1</t>
  </si>
  <si>
    <t>Průzkumné, geodetické a projektové práce</t>
  </si>
  <si>
    <t>87</t>
  </si>
  <si>
    <t>013002000</t>
  </si>
  <si>
    <t>Projektové práce_x000D_
- projekt skutečného provedení</t>
  </si>
  <si>
    <t>…</t>
  </si>
  <si>
    <t>1024</t>
  </si>
  <si>
    <t>-4342679</t>
  </si>
  <si>
    <t>https://podminky.urs.cz/item/CS_URS_2022_02/013002000</t>
  </si>
  <si>
    <t>VRN9</t>
  </si>
  <si>
    <t>Ostatní náklady</t>
  </si>
  <si>
    <t>88</t>
  </si>
  <si>
    <t>091003000</t>
  </si>
  <si>
    <t>Ostatní náklady bez rozlišení_x000D_
- ztížené pracovní podmínky při montáži potrubí v podzemním koridoru!</t>
  </si>
  <si>
    <t>1904053845</t>
  </si>
  <si>
    <t>https://podminky.urs.cz/item/CS_URS_2022_02/091003000</t>
  </si>
  <si>
    <t>B - Pavilón - B</t>
  </si>
  <si>
    <t>-182059271</t>
  </si>
  <si>
    <t>153732507</t>
  </si>
  <si>
    <t>-464275372</t>
  </si>
  <si>
    <t>1982640164</t>
  </si>
  <si>
    <t>367072504</t>
  </si>
  <si>
    <t>-2038560805</t>
  </si>
  <si>
    <t>541158129</t>
  </si>
  <si>
    <t>1339065405</t>
  </si>
  <si>
    <t>1920831657</t>
  </si>
  <si>
    <t>144+68+18+12+136+9+27+37</t>
  </si>
  <si>
    <t>1890927930</t>
  </si>
  <si>
    <t>-1326123530</t>
  </si>
  <si>
    <t>1357124996</t>
  </si>
  <si>
    <t>671520647</t>
  </si>
  <si>
    <t>536990382</t>
  </si>
  <si>
    <t>-520508189</t>
  </si>
  <si>
    <t>9+68</t>
  </si>
  <si>
    <t>-1303947466</t>
  </si>
  <si>
    <t>663136066</t>
  </si>
  <si>
    <t>1582091714</t>
  </si>
  <si>
    <t>1781263427</t>
  </si>
  <si>
    <t>1122377819</t>
  </si>
  <si>
    <t>-188232611</t>
  </si>
  <si>
    <t>361851812</t>
  </si>
  <si>
    <t>1521169893</t>
  </si>
  <si>
    <t>699947860</t>
  </si>
  <si>
    <t>722170804</t>
  </si>
  <si>
    <t>Demontáž rozvodů vody z plastů přes 25 do Ø 50 mm</t>
  </si>
  <si>
    <t>111586153</t>
  </si>
  <si>
    <t>https://podminky.urs.cz/item/CS_URS_2022_02/722170804</t>
  </si>
  <si>
    <t>-202840516</t>
  </si>
  <si>
    <t>722174025</t>
  </si>
  <si>
    <t>Potrubí z plastových trubek z polypropylenu PPR svařovaných polyfúzně PN 20 (SDR 6) D 40 x 6,7</t>
  </si>
  <si>
    <t>1659341052</t>
  </si>
  <si>
    <t>https://podminky.urs.cz/item/CS_URS_2022_02/722174025</t>
  </si>
  <si>
    <t>1856198807</t>
  </si>
  <si>
    <t>-163962436</t>
  </si>
  <si>
    <t>-937197419</t>
  </si>
  <si>
    <t>722181851</t>
  </si>
  <si>
    <t>Demontáž ochrany potrubí termoizolačních trubic z trub, průměru do 45 mm</t>
  </si>
  <si>
    <t>179478248</t>
  </si>
  <si>
    <t>https://podminky.urs.cz/item/CS_URS_2022_02/722181851</t>
  </si>
  <si>
    <t>722182014</t>
  </si>
  <si>
    <t>Podpůrný žlab pro potrubí průměru D 40</t>
  </si>
  <si>
    <t>-2034862893</t>
  </si>
  <si>
    <t>https://podminky.urs.cz/item/CS_URS_2022_02/722182014</t>
  </si>
  <si>
    <t>-1305217347</t>
  </si>
  <si>
    <t>308190113</t>
  </si>
  <si>
    <t>-1918544890</t>
  </si>
  <si>
    <t>2126326547</t>
  </si>
  <si>
    <t>-1753492245</t>
  </si>
  <si>
    <t>-919348022</t>
  </si>
  <si>
    <t>-1374286545</t>
  </si>
  <si>
    <t>152718955</t>
  </si>
  <si>
    <t>-80677016</t>
  </si>
  <si>
    <t>-355482521</t>
  </si>
  <si>
    <t>-774088820</t>
  </si>
  <si>
    <t>1+9+27</t>
  </si>
  <si>
    <t>-1900917006</t>
  </si>
  <si>
    <t>620040340</t>
  </si>
  <si>
    <t>1+1+9+27+37</t>
  </si>
  <si>
    <t>-2083883232</t>
  </si>
  <si>
    <t>-1187145176</t>
  </si>
  <si>
    <t>399391284</t>
  </si>
  <si>
    <t>4+24+132</t>
  </si>
  <si>
    <t>1998087816</t>
  </si>
  <si>
    <t>-1751232622</t>
  </si>
  <si>
    <t>733121110</t>
  </si>
  <si>
    <t>Potrubí z trubek ocelových hladkých spojovaných svařováním černých bezešvých nízkotlakých T= do +115°C Ø 22/2,6 - DN 15</t>
  </si>
  <si>
    <t>-414669213</t>
  </si>
  <si>
    <t>https://podminky.urs.cz/item/CS_URS_2022_02/733121110</t>
  </si>
  <si>
    <t>-978277788</t>
  </si>
  <si>
    <t>-1979498726</t>
  </si>
  <si>
    <t>-443485207</t>
  </si>
  <si>
    <t>-1344282373</t>
  </si>
  <si>
    <t>-998849769</t>
  </si>
  <si>
    <t>-1717399363</t>
  </si>
  <si>
    <t>-2101015230</t>
  </si>
  <si>
    <t>4+24+136+12</t>
  </si>
  <si>
    <t>-1347889733</t>
  </si>
  <si>
    <t>-1086330767</t>
  </si>
  <si>
    <t>-1092038924</t>
  </si>
  <si>
    <t>71611488</t>
  </si>
  <si>
    <t>-617473402</t>
  </si>
  <si>
    <t>-2047105874</t>
  </si>
  <si>
    <t>2117783998</t>
  </si>
  <si>
    <t>-599329985</t>
  </si>
  <si>
    <t>-1031455847</t>
  </si>
  <si>
    <t>-225382063</t>
  </si>
  <si>
    <t>218251317</t>
  </si>
  <si>
    <t>-561163663</t>
  </si>
  <si>
    <t>734292713</t>
  </si>
  <si>
    <t>Ostatní armatury kulové kohouty PN 42 do 185°C přímé vnitřní závit G 1/2</t>
  </si>
  <si>
    <t>235810351</t>
  </si>
  <si>
    <t>https://podminky.urs.cz/item/CS_URS_2022_02/734292713</t>
  </si>
  <si>
    <t>2003253525</t>
  </si>
  <si>
    <t>885398455</t>
  </si>
  <si>
    <t>-1862346552</t>
  </si>
  <si>
    <t>562300729</t>
  </si>
  <si>
    <t>0,001*4</t>
  </si>
  <si>
    <t>0,0032*136</t>
  </si>
  <si>
    <t>527619358</t>
  </si>
  <si>
    <t>1134637536</t>
  </si>
  <si>
    <t>-417200317</t>
  </si>
  <si>
    <t>-308160386</t>
  </si>
  <si>
    <t>-1110553846</t>
  </si>
  <si>
    <t>-515727046</t>
  </si>
  <si>
    <t>251286895</t>
  </si>
  <si>
    <t>1529934192</t>
  </si>
  <si>
    <t>410427788</t>
  </si>
  <si>
    <t>1200840971</t>
  </si>
  <si>
    <t>-760388475</t>
  </si>
  <si>
    <t>1323435178</t>
  </si>
  <si>
    <t>-160080685</t>
  </si>
  <si>
    <t>89</t>
  </si>
  <si>
    <t>1178207516</t>
  </si>
  <si>
    <t>90</t>
  </si>
  <si>
    <t>-372518312</t>
  </si>
  <si>
    <t>91</t>
  </si>
  <si>
    <t>29192809</t>
  </si>
  <si>
    <t>92</t>
  </si>
  <si>
    <t>-885043308</t>
  </si>
  <si>
    <t>93</t>
  </si>
  <si>
    <t>1258213383</t>
  </si>
  <si>
    <t>94</t>
  </si>
  <si>
    <t>1996631189</t>
  </si>
  <si>
    <t>D - Pavilón - D</t>
  </si>
  <si>
    <t>704486946</t>
  </si>
  <si>
    <t>-3720221</t>
  </si>
  <si>
    <t>-597407237</t>
  </si>
  <si>
    <t>-898410397</t>
  </si>
  <si>
    <t>-977111151</t>
  </si>
  <si>
    <t>-1248774210</t>
  </si>
  <si>
    <t>164+66+120+240</t>
  </si>
  <si>
    <t>1348703237</t>
  </si>
  <si>
    <t>30+60+12+60+38+58+32+12+120+120</t>
  </si>
  <si>
    <t>63154039</t>
  </si>
  <si>
    <t>pouzdro izolační potrubní z minerální vlny s Al fólií max. 250/100°C 169/60mm</t>
  </si>
  <si>
    <t>-1674393938</t>
  </si>
  <si>
    <t>1241559817</t>
  </si>
  <si>
    <t>1991713016</t>
  </si>
  <si>
    <t>-1069683021</t>
  </si>
  <si>
    <t>-984094644</t>
  </si>
  <si>
    <t>63154533</t>
  </si>
  <si>
    <t>pouzdro izolační potrubní z minerální vlny s Al fólií max. 250/100°C 42/30mm</t>
  </si>
  <si>
    <t>555283500</t>
  </si>
  <si>
    <t>63154602</t>
  </si>
  <si>
    <t>pouzdro izolační potrubní z minerální vlny s Al fólií max. 250/100°C 35/50mm</t>
  </si>
  <si>
    <t>-1048687597</t>
  </si>
  <si>
    <t>63154601</t>
  </si>
  <si>
    <t>pouzdro izolační potrubní z minerální vlny s Al fólií max. 250/100°C 28/50mm</t>
  </si>
  <si>
    <t>-2007462958</t>
  </si>
  <si>
    <t>63154570</t>
  </si>
  <si>
    <t>pouzdro izolační potrubní z minerální vlny s Al fólií max. 250/100°C 22/40mm</t>
  </si>
  <si>
    <t>1975473462</t>
  </si>
  <si>
    <t>120+2</t>
  </si>
  <si>
    <t>1161701786</t>
  </si>
  <si>
    <t>162965935</t>
  </si>
  <si>
    <t>722140113</t>
  </si>
  <si>
    <t>Potrubí z ocelových trubek z ušlechtilé oceli (nerez) spojované lisováním Ø 22/1,2</t>
  </si>
  <si>
    <t>1827005085</t>
  </si>
  <si>
    <t>https://podminky.urs.cz/item/CS_URS_2022_02/722140113</t>
  </si>
  <si>
    <t>722140116</t>
  </si>
  <si>
    <t>Potrubí z ocelových trubek z ušlechtilé oceli (nerez) spojované lisováním Ø 42/1,5</t>
  </si>
  <si>
    <t>1072561904</t>
  </si>
  <si>
    <t>https://podminky.urs.cz/item/CS_URS_2022_02/722140116</t>
  </si>
  <si>
    <t>196466227</t>
  </si>
  <si>
    <t>-1992137827</t>
  </si>
  <si>
    <t>-261592024</t>
  </si>
  <si>
    <t>722220863</t>
  </si>
  <si>
    <t>Demontáž armatur závitových se dvěma závity G 6/4</t>
  </si>
  <si>
    <t>-1236790310</t>
  </si>
  <si>
    <t>https://podminky.urs.cz/item/CS_URS_2022_02/722220863</t>
  </si>
  <si>
    <t>722232044</t>
  </si>
  <si>
    <t>Armatury se dvěma závity kulové kohouty PN 42 do 185 °C přímé vnitřní závit G 3/4"</t>
  </si>
  <si>
    <t>116418957</t>
  </si>
  <si>
    <t>https://podminky.urs.cz/item/CS_URS_2022_02/722232044</t>
  </si>
  <si>
    <t>398727304</t>
  </si>
  <si>
    <t>1966453014</t>
  </si>
  <si>
    <t>120+120</t>
  </si>
  <si>
    <t>-202442480</t>
  </si>
  <si>
    <t>227152688</t>
  </si>
  <si>
    <t>-928024906</t>
  </si>
  <si>
    <t>2+16+94+52</t>
  </si>
  <si>
    <t>1722816552</t>
  </si>
  <si>
    <t>26+40</t>
  </si>
  <si>
    <t>1223630865</t>
  </si>
  <si>
    <t>120</t>
  </si>
  <si>
    <t>733120836</t>
  </si>
  <si>
    <t>Demontáž potrubí z trubek ocelových hladkých Ø přes 133 do 159</t>
  </si>
  <si>
    <t>-282522718</t>
  </si>
  <si>
    <t>https://podminky.urs.cz/item/CS_URS_2022_02/733120836</t>
  </si>
  <si>
    <t>1290101874</t>
  </si>
  <si>
    <t>733121112</t>
  </si>
  <si>
    <t>Potrubí z trubek ocelových hladkých spojovaných svařováním černých bezešvých nízkotlakých T= do +115°C Ø 28/2,6 - DN 20</t>
  </si>
  <si>
    <t>407850211</t>
  </si>
  <si>
    <t>https://podminky.urs.cz/item/CS_URS_2022_02/733121112</t>
  </si>
  <si>
    <t>1325344485</t>
  </si>
  <si>
    <t>1329911667</t>
  </si>
  <si>
    <t>-1484789934</t>
  </si>
  <si>
    <t>-951642783</t>
  </si>
  <si>
    <t>1560926347</t>
  </si>
  <si>
    <t>733121135</t>
  </si>
  <si>
    <t>Potrubí z trubek ocelových hladkých spojovaných svařováním černých bezešvých nízkotlakých T= do +115°C Ø 159/4,5 - DN 150</t>
  </si>
  <si>
    <t>1534432236</t>
  </si>
  <si>
    <t>https://podminky.urs.cz/item/CS_URS_2022_02/733121135</t>
  </si>
  <si>
    <t>-1297835588</t>
  </si>
  <si>
    <t>2+16+94+52+26</t>
  </si>
  <si>
    <t>-263064394</t>
  </si>
  <si>
    <t>40+120</t>
  </si>
  <si>
    <t>733190235</t>
  </si>
  <si>
    <t>Zkoušky těsnosti potrubí, manžety prostupové z trubek ocelových zkoušky těsnosti potrubí (za provozu) z trubek ocelových hladkých Ø přes 133/5,0 do 159/6,3</t>
  </si>
  <si>
    <t>-368593016</t>
  </si>
  <si>
    <t>https://podminky.urs.cz/item/CS_URS_2022_02/733190235</t>
  </si>
  <si>
    <t>2091056696</t>
  </si>
  <si>
    <t>734100813</t>
  </si>
  <si>
    <t>Demontáž armatur přírubových se dvěma přírubami přes 100 do DN 150</t>
  </si>
  <si>
    <t>1373976799</t>
  </si>
  <si>
    <t>https://podminky.urs.cz/item/CS_URS_2022_02/734100813</t>
  </si>
  <si>
    <t>734109219</t>
  </si>
  <si>
    <t>Montáž armatur přírubových se dvěma přírubami PN 16 DN 150</t>
  </si>
  <si>
    <t>-596336917</t>
  </si>
  <si>
    <t>https://podminky.urs.cz/item/CS_URS_2022_02/734109219</t>
  </si>
  <si>
    <t>55128092</t>
  </si>
  <si>
    <t>klapka uzavírací mezipřírubová PN16 T 120°C disk nerez DN 150</t>
  </si>
  <si>
    <t>560245543</t>
  </si>
  <si>
    <t>919783182</t>
  </si>
  <si>
    <t>-1355038586</t>
  </si>
  <si>
    <t>2+8+18</t>
  </si>
  <si>
    <t>-1669756895</t>
  </si>
  <si>
    <t>738959061</t>
  </si>
  <si>
    <t>-1305992736</t>
  </si>
  <si>
    <t>734292714</t>
  </si>
  <si>
    <t>Ostatní armatury kulové kohouty PN 42 do 185°C přímé vnitřní závit G 3/4</t>
  </si>
  <si>
    <t>704699518</t>
  </si>
  <si>
    <t>https://podminky.urs.cz/item/CS_URS_2022_02/734292714</t>
  </si>
  <si>
    <t>-3593840</t>
  </si>
  <si>
    <t>629809924</t>
  </si>
  <si>
    <t>-1992345475</t>
  </si>
  <si>
    <t>2134481700</t>
  </si>
  <si>
    <t>0,001*2</t>
  </si>
  <si>
    <t>0,0015*16</t>
  </si>
  <si>
    <t>0,002*94</t>
  </si>
  <si>
    <t>0,0032*52</t>
  </si>
  <si>
    <t>0,005*26</t>
  </si>
  <si>
    <t>0,0079*40</t>
  </si>
  <si>
    <t>0,0133*120</t>
  </si>
  <si>
    <t>0,0707*240</t>
  </si>
  <si>
    <t>964496391</t>
  </si>
  <si>
    <t>1048149381</t>
  </si>
  <si>
    <t>60*1,05 'Přepočtené koeficientem množství</t>
  </si>
  <si>
    <t>-1053160444</t>
  </si>
  <si>
    <t>60+60</t>
  </si>
  <si>
    <t>-1555820954</t>
  </si>
  <si>
    <t>120*1,15 'Přepočtené koeficientem množství</t>
  </si>
  <si>
    <t>-1358153152</t>
  </si>
  <si>
    <t>60*1,15 'Přepočtené koeficientem množství</t>
  </si>
  <si>
    <t>47586374</t>
  </si>
  <si>
    <t>1976688912</t>
  </si>
  <si>
    <t>1207242654</t>
  </si>
  <si>
    <t>1225645213</t>
  </si>
  <si>
    <t>-760118007</t>
  </si>
  <si>
    <t>-1564298413</t>
  </si>
  <si>
    <t>-1259839386</t>
  </si>
  <si>
    <t>-1599580279</t>
  </si>
  <si>
    <t>2016270684</t>
  </si>
  <si>
    <t>-441097534</t>
  </si>
  <si>
    <t>648474570</t>
  </si>
  <si>
    <t>1433295776</t>
  </si>
  <si>
    <t>E - Pavilón - E</t>
  </si>
  <si>
    <t>-1836467561</t>
  </si>
  <si>
    <t>-568480844</t>
  </si>
  <si>
    <t>510513567</t>
  </si>
  <si>
    <t>-1699782768</t>
  </si>
  <si>
    <t>-1488849675</t>
  </si>
  <si>
    <t>44045326</t>
  </si>
  <si>
    <t>102+98+180+30</t>
  </si>
  <si>
    <t>314964452</t>
  </si>
  <si>
    <t>30+60+12+60+38+58+32+12</t>
  </si>
  <si>
    <t>63154034</t>
  </si>
  <si>
    <t>pouzdro izolační potrubní z minerální vlny s Al fólií max. 250/100°C 108/60mm</t>
  </si>
  <si>
    <t>12654352</t>
  </si>
  <si>
    <t>-897296817</t>
  </si>
  <si>
    <t>-283860415</t>
  </si>
  <si>
    <t>853025972</t>
  </si>
  <si>
    <t>-1426436514</t>
  </si>
  <si>
    <t>-1834403245</t>
  </si>
  <si>
    <t>1167405973</t>
  </si>
  <si>
    <t>-971287021</t>
  </si>
  <si>
    <t>-1523741876</t>
  </si>
  <si>
    <t>12+32+58</t>
  </si>
  <si>
    <t>-1685844371</t>
  </si>
  <si>
    <t>38+60</t>
  </si>
  <si>
    <t>-673177008</t>
  </si>
  <si>
    <t>120+60</t>
  </si>
  <si>
    <t>733120832</t>
  </si>
  <si>
    <t>Demontáž potrubí z trubek ocelových hladkých Ø přes 89 do 133</t>
  </si>
  <si>
    <t>-1675624884</t>
  </si>
  <si>
    <t>https://podminky.urs.cz/item/CS_URS_2022_02/733120832</t>
  </si>
  <si>
    <t>2086672133</t>
  </si>
  <si>
    <t>-1507487338</t>
  </si>
  <si>
    <t>1609849498</t>
  </si>
  <si>
    <t>1718199462</t>
  </si>
  <si>
    <t>387695937</t>
  </si>
  <si>
    <t>901781603</t>
  </si>
  <si>
    <t>140676052</t>
  </si>
  <si>
    <t>733121128</t>
  </si>
  <si>
    <t>Potrubí z trubek ocelových hladkých spojovaných svařováním černých bezešvých nízkotlakých T= do +115°C Ø 108/4,0</t>
  </si>
  <si>
    <t>-1395857261</t>
  </si>
  <si>
    <t>https://podminky.urs.cz/item/CS_URS_2022_02/733121128</t>
  </si>
  <si>
    <t>135926721</t>
  </si>
  <si>
    <t>12+32+58+38</t>
  </si>
  <si>
    <t>1652499196</t>
  </si>
  <si>
    <t>60+120+60</t>
  </si>
  <si>
    <t>733190232</t>
  </si>
  <si>
    <t>Zkoušky těsnosti potrubí, manžety prostupové z trubek ocelových zkoušky těsnosti potrubí (za provozu) z trubek ocelových hladkých Ø přes 89/5,0 do 133/5,0</t>
  </si>
  <si>
    <t>-1652496720</t>
  </si>
  <si>
    <t>https://podminky.urs.cz/item/CS_URS_2022_02/733190232</t>
  </si>
  <si>
    <t>1709548400</t>
  </si>
  <si>
    <t>-1761840302</t>
  </si>
  <si>
    <t>734109217</t>
  </si>
  <si>
    <t>Montáž armatur přírubových se dvěma přírubami PN 16 DN 100</t>
  </si>
  <si>
    <t>1226474751</t>
  </si>
  <si>
    <t>https://podminky.urs.cz/item/CS_URS_2022_02/734109217</t>
  </si>
  <si>
    <t>55128090</t>
  </si>
  <si>
    <t>klapka uzavírací mezipřírubová PN16 T 120°C disk nerez DN 100</t>
  </si>
  <si>
    <t>1870001469</t>
  </si>
  <si>
    <t>-619179939</t>
  </si>
  <si>
    <t>811102371</t>
  </si>
  <si>
    <t>3*2</t>
  </si>
  <si>
    <t>7*2</t>
  </si>
  <si>
    <t>-763672621</t>
  </si>
  <si>
    <t>10*2</t>
  </si>
  <si>
    <t>6*2</t>
  </si>
  <si>
    <t>-770489585</t>
  </si>
  <si>
    <t>-1406674855</t>
  </si>
  <si>
    <t>606446744</t>
  </si>
  <si>
    <t>1087282903</t>
  </si>
  <si>
    <t>734292717</t>
  </si>
  <si>
    <t>Ostatní armatury kulové kohouty PN 42 do 185°C přímé vnitřní závit G 1 1/2</t>
  </si>
  <si>
    <t>-1841640237</t>
  </si>
  <si>
    <t>https://podminky.urs.cz/item/CS_URS_2022_02/734292717</t>
  </si>
  <si>
    <t>-471010923</t>
  </si>
  <si>
    <t>493023614</t>
  </si>
  <si>
    <t>0,001*12</t>
  </si>
  <si>
    <t>0,002*32</t>
  </si>
  <si>
    <t>0,0032*58</t>
  </si>
  <si>
    <t>0,005*38</t>
  </si>
  <si>
    <t>0,0079*60</t>
  </si>
  <si>
    <t>0,201*60</t>
  </si>
  <si>
    <t>0,0314*30</t>
  </si>
  <si>
    <t>-1777303872</t>
  </si>
  <si>
    <t>974189724</t>
  </si>
  <si>
    <t>1460006337</t>
  </si>
  <si>
    <t>-647343714</t>
  </si>
  <si>
    <t>Ostatní náklady bez rozlišení_x000D_
- demontáž a zpětná montáž plechových krytů potrubí v šatnách!</t>
  </si>
  <si>
    <t>-2005029512</t>
  </si>
  <si>
    <t>F - Pavilón - F</t>
  </si>
  <si>
    <t>-255563578</t>
  </si>
  <si>
    <t>-634354838</t>
  </si>
  <si>
    <t>725606836</t>
  </si>
  <si>
    <t>1846031511</t>
  </si>
  <si>
    <t>-1275934765</t>
  </si>
  <si>
    <t>1422277200</t>
  </si>
  <si>
    <t>30+8+28+48+20+184</t>
  </si>
  <si>
    <t>-650784141</t>
  </si>
  <si>
    <t>184+20+48+28+8+30+12+12+75+85+75</t>
  </si>
  <si>
    <t>-1615670063</t>
  </si>
  <si>
    <t>428548864</t>
  </si>
  <si>
    <t>-1600867338</t>
  </si>
  <si>
    <t>-7733269</t>
  </si>
  <si>
    <t>63154571</t>
  </si>
  <si>
    <t>pouzdro izolační potrubní z minerální vlny s Al fólií max. 250/100°C 28/40mm</t>
  </si>
  <si>
    <t>-2027974075</t>
  </si>
  <si>
    <t>113994573</t>
  </si>
  <si>
    <t>63154004</t>
  </si>
  <si>
    <t>pouzdro izolační potrubní z minerální vlny s Al fólií max. 250/100°C 22/25mm</t>
  </si>
  <si>
    <t>252900322</t>
  </si>
  <si>
    <t>63154530</t>
  </si>
  <si>
    <t>pouzdro izolační potrubní z minerální vlny s Al fólií max. 250/100°C 22/30mm</t>
  </si>
  <si>
    <t>-189824616</t>
  </si>
  <si>
    <t>63154531</t>
  </si>
  <si>
    <t>pouzdro izolační potrubní z minerální vlny s Al fólií max. 250/100°C 28/25mm</t>
  </si>
  <si>
    <t>-1492812869</t>
  </si>
  <si>
    <t>63154532</t>
  </si>
  <si>
    <t>pouzdro izolační potrubní z minerální vlny s Al fólií max. 250/100°C 35/30mm</t>
  </si>
  <si>
    <t>695893415</t>
  </si>
  <si>
    <t>63154572</t>
  </si>
  <si>
    <t>pouzdro izolační potrubní z minerální vlny s Al fólií max. 250/100°C 35/40mm</t>
  </si>
  <si>
    <t>882256081</t>
  </si>
  <si>
    <t>550351843</t>
  </si>
  <si>
    <t>85+12</t>
  </si>
  <si>
    <t>75+12</t>
  </si>
  <si>
    <t>961323985</t>
  </si>
  <si>
    <t>722174023</t>
  </si>
  <si>
    <t>Potrubí z plastových trubek z polypropylenu PPR svařovaných polyfúzně PN 20 (SDR 6) D 25 x 4,2</t>
  </si>
  <si>
    <t>1361893254</t>
  </si>
  <si>
    <t>https://podminky.urs.cz/item/CS_URS_2022_02/722174023</t>
  </si>
  <si>
    <t>722174024</t>
  </si>
  <si>
    <t>Potrubí z plastových trubek z polypropylenu PPR svařovaných polyfúzně PN 20 (SDR 6) D 32 x 5,4</t>
  </si>
  <si>
    <t>-1927898880</t>
  </si>
  <si>
    <t>https://podminky.urs.cz/item/CS_URS_2022_02/722174024</t>
  </si>
  <si>
    <t>722182011</t>
  </si>
  <si>
    <t>Podpůrný žlab pro potrubí průměru D 20</t>
  </si>
  <si>
    <t>1739102729</t>
  </si>
  <si>
    <t>https://podminky.urs.cz/item/CS_URS_2022_02/722182011</t>
  </si>
  <si>
    <t>722182012</t>
  </si>
  <si>
    <t>Podpůrný žlab pro potrubí průměru D 25</t>
  </si>
  <si>
    <t>-526127006</t>
  </si>
  <si>
    <t>https://podminky.urs.cz/item/CS_URS_2022_02/722182012</t>
  </si>
  <si>
    <t>722182013</t>
  </si>
  <si>
    <t>Podpůrný žlab pro potrubí průměru D 32</t>
  </si>
  <si>
    <t>437983824</t>
  </si>
  <si>
    <t>https://podminky.urs.cz/item/CS_URS_2022_02/722182013</t>
  </si>
  <si>
    <t>85+75</t>
  </si>
  <si>
    <t>119544296</t>
  </si>
  <si>
    <t>722220851</t>
  </si>
  <si>
    <t>Demontáž armatur závitových s jedním závitem do G 3/4</t>
  </si>
  <si>
    <t>1050380832</t>
  </si>
  <si>
    <t>https://podminky.urs.cz/item/CS_URS_2022_02/722220851</t>
  </si>
  <si>
    <t>87106383</t>
  </si>
  <si>
    <t>-1231931132</t>
  </si>
  <si>
    <t>722224115</t>
  </si>
  <si>
    <t>Armatury s jedním závitem kohouty plnicí a vypouštěcí PN 10 G 1/2"</t>
  </si>
  <si>
    <t>502872040</t>
  </si>
  <si>
    <t>https://podminky.urs.cz/item/CS_URS_2022_02/722224115</t>
  </si>
  <si>
    <t>1081858806</t>
  </si>
  <si>
    <t>-578563993</t>
  </si>
  <si>
    <t>722232045</t>
  </si>
  <si>
    <t>Armatury se dvěma závity kulové kohouty PN 42 do 185 °C přímé vnitřní závit G 1"</t>
  </si>
  <si>
    <t>-597586408</t>
  </si>
  <si>
    <t>https://podminky.urs.cz/item/CS_URS_2022_02/722232045</t>
  </si>
  <si>
    <t>-1555539210</t>
  </si>
  <si>
    <t>259</t>
  </si>
  <si>
    <t>814787942</t>
  </si>
  <si>
    <t>871802655</t>
  </si>
  <si>
    <t>-1254319365</t>
  </si>
  <si>
    <t>30+8+28+48</t>
  </si>
  <si>
    <t>969313703</t>
  </si>
  <si>
    <t>20+184</t>
  </si>
  <si>
    <t>-278932431</t>
  </si>
  <si>
    <t>-610319580</t>
  </si>
  <si>
    <t>-360835460</t>
  </si>
  <si>
    <t>1575516327</t>
  </si>
  <si>
    <t>-833077022</t>
  </si>
  <si>
    <t>255146705</t>
  </si>
  <si>
    <t>1200282609</t>
  </si>
  <si>
    <t>1393401304</t>
  </si>
  <si>
    <t>1724569068</t>
  </si>
  <si>
    <t>-943121311</t>
  </si>
  <si>
    <t>16+4+12</t>
  </si>
  <si>
    <t>1446646369</t>
  </si>
  <si>
    <t>2+2</t>
  </si>
  <si>
    <t>-1521138984</t>
  </si>
  <si>
    <t>361682007</t>
  </si>
  <si>
    <t>-934111938</t>
  </si>
  <si>
    <t>-1113992121</t>
  </si>
  <si>
    <t>-2141116526</t>
  </si>
  <si>
    <t>734292718</t>
  </si>
  <si>
    <t>Ostatní armatury kulové kohouty PN 42 do 185°C přímé vnitřní závit G 2</t>
  </si>
  <si>
    <t>-232365433</t>
  </si>
  <si>
    <t>https://podminky.urs.cz/item/CS_URS_2022_02/734292718</t>
  </si>
  <si>
    <t>-325185008</t>
  </si>
  <si>
    <t>914505212</t>
  </si>
  <si>
    <t>0,001*30</t>
  </si>
  <si>
    <t>0,0015*8</t>
  </si>
  <si>
    <t>0,002*28</t>
  </si>
  <si>
    <t>0,0032*48</t>
  </si>
  <si>
    <t>0,005*20</t>
  </si>
  <si>
    <t>0,0079*184</t>
  </si>
  <si>
    <t>500534602</t>
  </si>
  <si>
    <t>-653091700</t>
  </si>
  <si>
    <t>427306418</t>
  </si>
  <si>
    <t>820046724</t>
  </si>
  <si>
    <t>Ostatní náklady bez rozlišení_x000D_
- ztížené pracovní podmínky při montáži potrubí pod stropem!_x000D_
- demontáž a zpětná montáž kuchyňské linky!</t>
  </si>
  <si>
    <t>-130415935</t>
  </si>
  <si>
    <t>K - Pavilón - K</t>
  </si>
  <si>
    <t>-431593696</t>
  </si>
  <si>
    <t>96417556</t>
  </si>
  <si>
    <t>1753832282</t>
  </si>
  <si>
    <t>-162047629</t>
  </si>
  <si>
    <t>1669808541</t>
  </si>
  <si>
    <t>-1560766156</t>
  </si>
  <si>
    <t>158+198+268</t>
  </si>
  <si>
    <t>-1303412296</t>
  </si>
  <si>
    <t>268+150+48+86+72+60</t>
  </si>
  <si>
    <t>63154052</t>
  </si>
  <si>
    <t>pouzdro izolační potrubní z minerální vlny s Al fólií max. 250/100°C 133/80mm</t>
  </si>
  <si>
    <t>-1446769541</t>
  </si>
  <si>
    <t>622282283</t>
  </si>
  <si>
    <t>653426878</t>
  </si>
  <si>
    <t>648406573</t>
  </si>
  <si>
    <t>-1631940471</t>
  </si>
  <si>
    <t>-415392587</t>
  </si>
  <si>
    <t>638918930</t>
  </si>
  <si>
    <t>71503320</t>
  </si>
  <si>
    <t>-805569194</t>
  </si>
  <si>
    <t>467449411</t>
  </si>
  <si>
    <t>-963028265</t>
  </si>
  <si>
    <t>1942259725</t>
  </si>
  <si>
    <t>-72573407</t>
  </si>
  <si>
    <t>-738947728</t>
  </si>
  <si>
    <t>-2109382907</t>
  </si>
  <si>
    <t>1684355871</t>
  </si>
  <si>
    <t>86+72</t>
  </si>
  <si>
    <t>-620424286</t>
  </si>
  <si>
    <t>48+150</t>
  </si>
  <si>
    <t>30926010</t>
  </si>
  <si>
    <t>96+96</t>
  </si>
  <si>
    <t>38+38</t>
  </si>
  <si>
    <t>1551117799</t>
  </si>
  <si>
    <t>892503368</t>
  </si>
  <si>
    <t>-483290233</t>
  </si>
  <si>
    <t>77585608</t>
  </si>
  <si>
    <t>733121133</t>
  </si>
  <si>
    <t>Potrubí z trubek ocelových hladkých spojovaných svařováním černých bezešvých nízkotlakých T= do +115°C Ø 133/4,0</t>
  </si>
  <si>
    <t>-243664662</t>
  </si>
  <si>
    <t>https://podminky.urs.cz/item/CS_URS_2022_02/733121133</t>
  </si>
  <si>
    <t>-640888882</t>
  </si>
  <si>
    <t>86+72+48+150</t>
  </si>
  <si>
    <t>-659359560</t>
  </si>
  <si>
    <t>-774122360</t>
  </si>
  <si>
    <t>1088583587</t>
  </si>
  <si>
    <t>733191836</t>
  </si>
  <si>
    <t>Demontáž příslušenství potrubí odřezání třmenových držáků bez demontáže podpěr, konzol nebo výložníků Ø přes 108 do 159</t>
  </si>
  <si>
    <t>378385613</t>
  </si>
  <si>
    <t>https://podminky.urs.cz/item/CS_URS_2022_02/733191836</t>
  </si>
  <si>
    <t>1360074468</t>
  </si>
  <si>
    <t>835073472</t>
  </si>
  <si>
    <t>2092085131</t>
  </si>
  <si>
    <t>-1856392678</t>
  </si>
  <si>
    <t>1593264937</t>
  </si>
  <si>
    <t>734109218</t>
  </si>
  <si>
    <t>Montáž armatur přírubových se dvěma přírubami PN 16 DN 125</t>
  </si>
  <si>
    <t>1254840207</t>
  </si>
  <si>
    <t>https://podminky.urs.cz/item/CS_URS_2022_02/734109218</t>
  </si>
  <si>
    <t>55128091</t>
  </si>
  <si>
    <t>klapka uzavírací mezipřírubová PN16 T 120°C disk nerez DN 125</t>
  </si>
  <si>
    <t>-618159689</t>
  </si>
  <si>
    <t>886126319</t>
  </si>
  <si>
    <t>1915219862</t>
  </si>
  <si>
    <t>-2099101736</t>
  </si>
  <si>
    <t>1988130272</t>
  </si>
  <si>
    <t>675082366</t>
  </si>
  <si>
    <t>1226222343</t>
  </si>
  <si>
    <t>1188734840</t>
  </si>
  <si>
    <t>0,002*86</t>
  </si>
  <si>
    <t>0,0032*72</t>
  </si>
  <si>
    <t>0,005*48</t>
  </si>
  <si>
    <t>0,0079*150</t>
  </si>
  <si>
    <t>0,0491*268</t>
  </si>
  <si>
    <t>-1794001015</t>
  </si>
  <si>
    <t>135+30</t>
  </si>
  <si>
    <t>768105579</t>
  </si>
  <si>
    <t>165*1,05 'Přepočtené koeficientem množství</t>
  </si>
  <si>
    <t>-1772770188</t>
  </si>
  <si>
    <t>135+135</t>
  </si>
  <si>
    <t>30+30</t>
  </si>
  <si>
    <t>687994068</t>
  </si>
  <si>
    <t>330*1,15 'Přepočtené koeficientem množství</t>
  </si>
  <si>
    <t>1658812901</t>
  </si>
  <si>
    <t>165*1,15 'Přepočtené koeficientem množství</t>
  </si>
  <si>
    <t>62837650</t>
  </si>
  <si>
    <t>-95397275</t>
  </si>
  <si>
    <t>1782265143</t>
  </si>
  <si>
    <t>1898786209</t>
  </si>
  <si>
    <t>267293142</t>
  </si>
  <si>
    <t>-528774084</t>
  </si>
  <si>
    <t>1947089118</t>
  </si>
  <si>
    <t>776412754</t>
  </si>
  <si>
    <t>2041835436</t>
  </si>
  <si>
    <t>810504220</t>
  </si>
  <si>
    <t>-58382953</t>
  </si>
  <si>
    <t>-203557474</t>
  </si>
  <si>
    <t>V - Rekonstrukce areálových rozvodů vody</t>
  </si>
  <si>
    <t xml:space="preserve">    1 - Zemní práce</t>
  </si>
  <si>
    <t xml:space="preserve">    4 - Vodorovné konstrukce</t>
  </si>
  <si>
    <t xml:space="preserve">    8 - Trubní vedení</t>
  </si>
  <si>
    <t xml:space="preserve">    VRN3 - Zařízení staveniště</t>
  </si>
  <si>
    <t>Zemní práce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</si>
  <si>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</si>
  <si>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dlažby_x000D_
 - zpětná montáž po rekonstrukci potrubí</t>
  </si>
  <si>
    <t>235582053</t>
  </si>
  <si>
    <t>https://podminky.urs.cz/item/CS_URS_2022_02/113106023</t>
  </si>
  <si>
    <t>25*1*2</t>
  </si>
  <si>
    <t>1,5*1*2</t>
  </si>
  <si>
    <t>132212112</t>
  </si>
  <si>
    <t>Hloubení rýh šířky do 800 mm ručně zapažených i nezapažených, s urovnáním dna do předepsaného profilu a spádu v hornině třídy těžitelnosti I skupiny 3 nesoudržných</t>
  </si>
  <si>
    <t>-1470236759</t>
  </si>
  <si>
    <t>https://podminky.urs.cz/item/CS_URS_2022_02/132212112</t>
  </si>
  <si>
    <t>149,5*1,5*0,5</t>
  </si>
  <si>
    <t>39*1,5*0,5</t>
  </si>
  <si>
    <t>35,4*1,5*0,5</t>
  </si>
  <si>
    <t>174112101</t>
  </si>
  <si>
    <t>Zásyp sypaninou z jakékoliv horniny při překopech inženýrských sítí ručně objemu do 30 m3 s uložením výkopku ve vrstvách se zhutněním jam, šachet, rýh nebo kolem objektů v těchto vykopávkách</t>
  </si>
  <si>
    <t>-789652368</t>
  </si>
  <si>
    <t>https://podminky.urs.cz/item/CS_URS_2022_02/174112101</t>
  </si>
  <si>
    <t>Vodorovné konstrukce</t>
  </si>
  <si>
    <t>451573111</t>
  </si>
  <si>
    <t>Lože pod potrubí, stoky a drobné objekty v otevřeném výkopu z písku a štěrkopísku do 63 mm</t>
  </si>
  <si>
    <t>1532031976</t>
  </si>
  <si>
    <t>https://podminky.urs.cz/item/CS_URS_2022_02/451573111</t>
  </si>
  <si>
    <t>(127+5+6,5+11)*0,1*0,5</t>
  </si>
  <si>
    <t>39*0,1*0,5</t>
  </si>
  <si>
    <t>35,4*0,1*0,5</t>
  </si>
  <si>
    <t>Trubní vedení</t>
  </si>
  <si>
    <t>871241911</t>
  </si>
  <si>
    <t>Výměna vodovodního potrubí z plastů v otevřeném výkopu z polyetylenu PE 100 svařovaných elektrotvarovkou SDR 11/PN16 D 90 x 8,2 mm</t>
  </si>
  <si>
    <t>-1663053101</t>
  </si>
  <si>
    <t>https://podminky.urs.cz/item/CS_URS_2022_02/871241911</t>
  </si>
  <si>
    <t>39+35,4</t>
  </si>
  <si>
    <t>28613556</t>
  </si>
  <si>
    <t>potrubí dvouvrstvé PE100 RC SDR11 90x8,2 dl 12m</t>
  </si>
  <si>
    <t>-2036669025</t>
  </si>
  <si>
    <t>871251911</t>
  </si>
  <si>
    <t>Výměna vodovodního potrubí z plastů v otevřeném výkopu z polyetylenu PE 100 svařovaných elektrotvarovkou SDR 11/PN16 D 110 x 10,0 mm</t>
  </si>
  <si>
    <t>51240874</t>
  </si>
  <si>
    <t>https://podminky.urs.cz/item/CS_URS_2022_02/871251911</t>
  </si>
  <si>
    <t>11+6,5+5</t>
  </si>
  <si>
    <t>28613557</t>
  </si>
  <si>
    <t>potrubí dvouvrstvé PE100 RC SDR11 110x10,0 dl 12m</t>
  </si>
  <si>
    <t>1382089797</t>
  </si>
  <si>
    <t>871341911</t>
  </si>
  <si>
    <t>Výměna vodovodního potrubí z plastů v otevřeném výkopu z polyetylenu PE 100 svařovaných elektrotvarovkou SDR 11/PN16 D 180 x 16,4 mm</t>
  </si>
  <si>
    <t>706623470</t>
  </si>
  <si>
    <t>https://podminky.urs.cz/item/CS_URS_2022_02/871341911</t>
  </si>
  <si>
    <t>28613561</t>
  </si>
  <si>
    <t>potrubí dvouvrstvé PE100 RC SDR11 180x16,4 dl 12m</t>
  </si>
  <si>
    <t>920194841</t>
  </si>
  <si>
    <t>891241811</t>
  </si>
  <si>
    <t>Demontáž vodovodních armatur na potrubí šoupátek nebo klapek uzavíracích v otevřeném výkopu nebo v šachtách DN 80</t>
  </si>
  <si>
    <t>869894594</t>
  </si>
  <si>
    <t>https://podminky.urs.cz/item/CS_URS_2022_02/891241811</t>
  </si>
  <si>
    <t>891311811</t>
  </si>
  <si>
    <t>Demontáž vodovodních armatur na potrubí šoupátek nebo klapek uzavíracích v otevřeném výkopu nebo v šachtách DN 150</t>
  </si>
  <si>
    <t>2083544293</t>
  </si>
  <si>
    <t>https://podminky.urs.cz/item/CS_URS_2022_02/891311811</t>
  </si>
  <si>
    <t>012002000</t>
  </si>
  <si>
    <t>Geodetické práce</t>
  </si>
  <si>
    <t>1980100675</t>
  </si>
  <si>
    <t>https://podminky.urs.cz/item/CS_URS_2022_02/012002000</t>
  </si>
  <si>
    <t>013254000</t>
  </si>
  <si>
    <t>Dokumentace skutečného provedení stavby</t>
  </si>
  <si>
    <t>1611210639</t>
  </si>
  <si>
    <t>https://podminky.urs.cz/item/CS_URS_2022_02/013254000</t>
  </si>
  <si>
    <t>VRN3</t>
  </si>
  <si>
    <t>Zařízení staveniště</t>
  </si>
  <si>
    <t>034002000</t>
  </si>
  <si>
    <t>Zabezpečení staveniště</t>
  </si>
  <si>
    <t>1166902076</t>
  </si>
  <si>
    <t>https://podminky.urs.cz/item/CS_URS_2022_02/034002000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</si>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</sst>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722220862" TargetMode="External"/><Relationship Id="rId21" Type="http://schemas.openxmlformats.org/officeDocument/2006/relationships/hyperlink" Target="https://podminky.urs.cz/item/CS_URS_2022_02/722190901" TargetMode="External"/><Relationship Id="rId42" Type="http://schemas.openxmlformats.org/officeDocument/2006/relationships/hyperlink" Target="https://podminky.urs.cz/item/CS_URS_2022_02/733121122" TargetMode="External"/><Relationship Id="rId47" Type="http://schemas.openxmlformats.org/officeDocument/2006/relationships/hyperlink" Target="https://podminky.urs.cz/item/CS_URS_2022_02/733191823" TargetMode="External"/><Relationship Id="rId63" Type="http://schemas.openxmlformats.org/officeDocument/2006/relationships/hyperlink" Target="https://podminky.urs.cz/item/CS_URS_2022_02/741313012" TargetMode="External"/><Relationship Id="rId68" Type="http://schemas.openxmlformats.org/officeDocument/2006/relationships/hyperlink" Target="https://podminky.urs.cz/item/CS_URS_2022_02/HZS2232" TargetMode="External"/><Relationship Id="rId7" Type="http://schemas.openxmlformats.org/officeDocument/2006/relationships/hyperlink" Target="https://podminky.urs.cz/item/CS_URS_2022_02/997013814" TargetMode="External"/><Relationship Id="rId71" Type="http://schemas.openxmlformats.org/officeDocument/2006/relationships/hyperlink" Target="https://podminky.urs.cz/item/CS_URS_2022_02/091003000" TargetMode="External"/><Relationship Id="rId2" Type="http://schemas.openxmlformats.org/officeDocument/2006/relationships/hyperlink" Target="https://podminky.urs.cz/item/CS_URS_2022_02/974042557" TargetMode="External"/><Relationship Id="rId16" Type="http://schemas.openxmlformats.org/officeDocument/2006/relationships/hyperlink" Target="https://podminky.urs.cz/item/CS_URS_2022_02/722130805" TargetMode="External"/><Relationship Id="rId29" Type="http://schemas.openxmlformats.org/officeDocument/2006/relationships/hyperlink" Target="https://podminky.urs.cz/item/CS_URS_2022_02/722232047" TargetMode="External"/><Relationship Id="rId11" Type="http://schemas.openxmlformats.org/officeDocument/2006/relationships/hyperlink" Target="https://podminky.urs.cz/item/CS_URS_2022_02/722130234" TargetMode="External"/><Relationship Id="rId24" Type="http://schemas.openxmlformats.org/officeDocument/2006/relationships/hyperlink" Target="https://podminky.urs.cz/item/CS_URS_2022_02/722219104" TargetMode="External"/><Relationship Id="rId32" Type="http://schemas.openxmlformats.org/officeDocument/2006/relationships/hyperlink" Target="https://podminky.urs.cz/item/CS_URS_2022_02/722290234" TargetMode="External"/><Relationship Id="rId37" Type="http://schemas.openxmlformats.org/officeDocument/2006/relationships/hyperlink" Target="https://podminky.urs.cz/item/CS_URS_2022_02/733110810" TargetMode="External"/><Relationship Id="rId40" Type="http://schemas.openxmlformats.org/officeDocument/2006/relationships/hyperlink" Target="https://podminky.urs.cz/item/CS_URS_2022_02/733121117" TargetMode="External"/><Relationship Id="rId45" Type="http://schemas.openxmlformats.org/officeDocument/2006/relationships/hyperlink" Target="https://podminky.urs.cz/item/CS_URS_2022_02/733190225" TargetMode="External"/><Relationship Id="rId53" Type="http://schemas.openxmlformats.org/officeDocument/2006/relationships/hyperlink" Target="https://podminky.urs.cz/item/CS_URS_2022_02/734200822" TargetMode="External"/><Relationship Id="rId58" Type="http://schemas.openxmlformats.org/officeDocument/2006/relationships/hyperlink" Target="https://podminky.urs.cz/item/CS_URS_2022_02/998734101" TargetMode="External"/><Relationship Id="rId66" Type="http://schemas.openxmlformats.org/officeDocument/2006/relationships/hyperlink" Target="https://podminky.urs.cz/item/CS_URS_2022_02/HZS2212" TargetMode="External"/><Relationship Id="rId5" Type="http://schemas.openxmlformats.org/officeDocument/2006/relationships/hyperlink" Target="https://podminky.urs.cz/item/CS_URS_2022_02/997013509" TargetMode="External"/><Relationship Id="rId61" Type="http://schemas.openxmlformats.org/officeDocument/2006/relationships/hyperlink" Target="https://podminky.urs.cz/item/CS_URS_2022_02/741122211" TargetMode="External"/><Relationship Id="rId19" Type="http://schemas.openxmlformats.org/officeDocument/2006/relationships/hyperlink" Target="https://podminky.urs.cz/item/CS_URS_2022_02/722181812" TargetMode="External"/><Relationship Id="rId14" Type="http://schemas.openxmlformats.org/officeDocument/2006/relationships/hyperlink" Target="https://podminky.urs.cz/item/CS_URS_2022_02/722130801" TargetMode="External"/><Relationship Id="rId22" Type="http://schemas.openxmlformats.org/officeDocument/2006/relationships/hyperlink" Target="https://podminky.urs.cz/item/CS_URS_2022_02/722211124" TargetMode="External"/><Relationship Id="rId27" Type="http://schemas.openxmlformats.org/officeDocument/2006/relationships/hyperlink" Target="https://podminky.urs.cz/item/CS_URS_2022_02/722232043" TargetMode="External"/><Relationship Id="rId30" Type="http://schemas.openxmlformats.org/officeDocument/2006/relationships/hyperlink" Target="https://podminky.urs.cz/item/CS_URS_2022_02/722290226" TargetMode="External"/><Relationship Id="rId35" Type="http://schemas.openxmlformats.org/officeDocument/2006/relationships/hyperlink" Target="https://podminky.urs.cz/item/CS_URS_2022_02/733110806" TargetMode="External"/><Relationship Id="rId43" Type="http://schemas.openxmlformats.org/officeDocument/2006/relationships/hyperlink" Target="https://podminky.urs.cz/item/CS_URS_2022_02/733121125" TargetMode="External"/><Relationship Id="rId48" Type="http://schemas.openxmlformats.org/officeDocument/2006/relationships/hyperlink" Target="https://podminky.urs.cz/item/CS_URS_2022_02/733191828" TargetMode="External"/><Relationship Id="rId56" Type="http://schemas.openxmlformats.org/officeDocument/2006/relationships/hyperlink" Target="https://podminky.urs.cz/item/CS_URS_2022_02/734292715" TargetMode="External"/><Relationship Id="rId64" Type="http://schemas.openxmlformats.org/officeDocument/2006/relationships/hyperlink" Target="https://podminky.urs.cz/item/CS_URS_2022_02/741370032" TargetMode="External"/><Relationship Id="rId69" Type="http://schemas.openxmlformats.org/officeDocument/2006/relationships/hyperlink" Target="https://podminky.urs.cz/item/CS_URS_2022_02/HZS2491" TargetMode="External"/><Relationship Id="rId8" Type="http://schemas.openxmlformats.org/officeDocument/2006/relationships/hyperlink" Target="https://podminky.urs.cz/item/CS_URS_2022_02/713410811" TargetMode="External"/><Relationship Id="rId51" Type="http://schemas.openxmlformats.org/officeDocument/2006/relationships/hyperlink" Target="https://podminky.urs.cz/item/CS_URS_2022_02/734109216" TargetMode="External"/><Relationship Id="rId72" Type="http://schemas.openxmlformats.org/officeDocument/2006/relationships/drawing" Target="../drawings/drawing2.xml"/><Relationship Id="rId3" Type="http://schemas.openxmlformats.org/officeDocument/2006/relationships/hyperlink" Target="https://podminky.urs.cz/item/CS_URS_2022_02/997013211" TargetMode="External"/><Relationship Id="rId12" Type="http://schemas.openxmlformats.org/officeDocument/2006/relationships/hyperlink" Target="https://podminky.urs.cz/item/CS_URS_2022_02/722130235" TargetMode="External"/><Relationship Id="rId17" Type="http://schemas.openxmlformats.org/officeDocument/2006/relationships/hyperlink" Target="https://podminky.urs.cz/item/CS_URS_2022_02/722174022" TargetMode="External"/><Relationship Id="rId25" Type="http://schemas.openxmlformats.org/officeDocument/2006/relationships/hyperlink" Target="https://podminky.urs.cz/item/CS_URS_2022_02/722220861" TargetMode="External"/><Relationship Id="rId33" Type="http://schemas.openxmlformats.org/officeDocument/2006/relationships/hyperlink" Target="https://podminky.urs.cz/item/CS_URS_2022_02/998722101" TargetMode="External"/><Relationship Id="rId38" Type="http://schemas.openxmlformats.org/officeDocument/2006/relationships/hyperlink" Target="https://podminky.urs.cz/item/CS_URS_2022_02/733121114" TargetMode="External"/><Relationship Id="rId46" Type="http://schemas.openxmlformats.org/officeDocument/2006/relationships/hyperlink" Target="https://podminky.urs.cz/item/CS_URS_2022_02/733191816" TargetMode="External"/><Relationship Id="rId59" Type="http://schemas.openxmlformats.org/officeDocument/2006/relationships/hyperlink" Target="https://podminky.urs.cz/item/CS_URS_2022_02/735191910" TargetMode="External"/><Relationship Id="rId67" Type="http://schemas.openxmlformats.org/officeDocument/2006/relationships/hyperlink" Target="https://podminky.urs.cz/item/CS_URS_2022_02/HZS2222" TargetMode="External"/><Relationship Id="rId20" Type="http://schemas.openxmlformats.org/officeDocument/2006/relationships/hyperlink" Target="https://podminky.urs.cz/item/CS_URS_2022_02/722181817" TargetMode="External"/><Relationship Id="rId41" Type="http://schemas.openxmlformats.org/officeDocument/2006/relationships/hyperlink" Target="https://podminky.urs.cz/item/CS_URS_2022_02/733121119" TargetMode="External"/><Relationship Id="rId54" Type="http://schemas.openxmlformats.org/officeDocument/2006/relationships/hyperlink" Target="https://podminky.urs.cz/item/CS_URS_2022_02/734200823" TargetMode="External"/><Relationship Id="rId62" Type="http://schemas.openxmlformats.org/officeDocument/2006/relationships/hyperlink" Target="https://podminky.urs.cz/item/CS_URS_2022_02/741310022" TargetMode="External"/><Relationship Id="rId70" Type="http://schemas.openxmlformats.org/officeDocument/2006/relationships/hyperlink" Target="https://podminky.urs.cz/item/CS_URS_2022_02/013002000" TargetMode="External"/><Relationship Id="rId1" Type="http://schemas.openxmlformats.org/officeDocument/2006/relationships/hyperlink" Target="https://podminky.urs.cz/item/CS_URS_2022_02/631311124" TargetMode="External"/><Relationship Id="rId6" Type="http://schemas.openxmlformats.org/officeDocument/2006/relationships/hyperlink" Target="https://podminky.urs.cz/item/CS_URS_2022_02/997013631" TargetMode="External"/><Relationship Id="rId15" Type="http://schemas.openxmlformats.org/officeDocument/2006/relationships/hyperlink" Target="https://podminky.urs.cz/item/CS_URS_2022_02/722130802" TargetMode="External"/><Relationship Id="rId23" Type="http://schemas.openxmlformats.org/officeDocument/2006/relationships/hyperlink" Target="https://podminky.urs.cz/item/CS_URS_2022_02/722211813" TargetMode="External"/><Relationship Id="rId28" Type="http://schemas.openxmlformats.org/officeDocument/2006/relationships/hyperlink" Target="https://podminky.urs.cz/item/CS_URS_2022_02/722232046" TargetMode="External"/><Relationship Id="rId36" Type="http://schemas.openxmlformats.org/officeDocument/2006/relationships/hyperlink" Target="https://podminky.urs.cz/item/CS_URS_2022_02/733110808" TargetMode="External"/><Relationship Id="rId49" Type="http://schemas.openxmlformats.org/officeDocument/2006/relationships/hyperlink" Target="https://podminky.urs.cz/item/CS_URS_2022_02/998733101" TargetMode="External"/><Relationship Id="rId57" Type="http://schemas.openxmlformats.org/officeDocument/2006/relationships/hyperlink" Target="https://podminky.urs.cz/item/CS_URS_2022_02/734292716" TargetMode="External"/><Relationship Id="rId10" Type="http://schemas.openxmlformats.org/officeDocument/2006/relationships/hyperlink" Target="https://podminky.urs.cz/item/CS_URS_2022_02/722130233" TargetMode="External"/><Relationship Id="rId31" Type="http://schemas.openxmlformats.org/officeDocument/2006/relationships/hyperlink" Target="https://podminky.urs.cz/item/CS_URS_2022_02/722290229" TargetMode="External"/><Relationship Id="rId44" Type="http://schemas.openxmlformats.org/officeDocument/2006/relationships/hyperlink" Target="https://podminky.urs.cz/item/CS_URS_2022_02/733190217" TargetMode="External"/><Relationship Id="rId52" Type="http://schemas.openxmlformats.org/officeDocument/2006/relationships/hyperlink" Target="https://podminky.urs.cz/item/CS_URS_2022_02/734200811" TargetMode="External"/><Relationship Id="rId60" Type="http://schemas.openxmlformats.org/officeDocument/2006/relationships/hyperlink" Target="https://podminky.urs.cz/item/CS_URS_2022_02/741110521" TargetMode="External"/><Relationship Id="rId65" Type="http://schemas.openxmlformats.org/officeDocument/2006/relationships/hyperlink" Target="https://podminky.urs.cz/item/CS_URS_2022_02/776221111" TargetMode="External"/><Relationship Id="rId4" Type="http://schemas.openxmlformats.org/officeDocument/2006/relationships/hyperlink" Target="https://podminky.urs.cz/item/CS_URS_2022_02/997013501" TargetMode="External"/><Relationship Id="rId9" Type="http://schemas.openxmlformats.org/officeDocument/2006/relationships/hyperlink" Target="https://podminky.urs.cz/item/CS_URS_2022_02/713411141" TargetMode="External"/><Relationship Id="rId13" Type="http://schemas.openxmlformats.org/officeDocument/2006/relationships/hyperlink" Target="https://podminky.urs.cz/item/CS_URS_2022_02/722130238" TargetMode="External"/><Relationship Id="rId18" Type="http://schemas.openxmlformats.org/officeDocument/2006/relationships/hyperlink" Target="https://podminky.urs.cz/item/CS_URS_2022_02/722181251" TargetMode="External"/><Relationship Id="rId39" Type="http://schemas.openxmlformats.org/officeDocument/2006/relationships/hyperlink" Target="https://podminky.urs.cz/item/CS_URS_2022_02/733121115" TargetMode="External"/><Relationship Id="rId34" Type="http://schemas.openxmlformats.org/officeDocument/2006/relationships/hyperlink" Target="https://podminky.urs.cz/item/CS_URS_2022_02/725980123" TargetMode="External"/><Relationship Id="rId50" Type="http://schemas.openxmlformats.org/officeDocument/2006/relationships/hyperlink" Target="https://podminky.urs.cz/item/CS_URS_2022_02/734100812" TargetMode="External"/><Relationship Id="rId55" Type="http://schemas.openxmlformats.org/officeDocument/2006/relationships/hyperlink" Target="https://podminky.urs.cz/item/CS_URS_2022_02/734291123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722211124" TargetMode="External"/><Relationship Id="rId21" Type="http://schemas.openxmlformats.org/officeDocument/2006/relationships/hyperlink" Target="https://podminky.urs.cz/item/CS_URS_2022_02/722181812" TargetMode="External"/><Relationship Id="rId42" Type="http://schemas.openxmlformats.org/officeDocument/2006/relationships/hyperlink" Target="https://podminky.urs.cz/item/CS_URS_2022_02/733121110" TargetMode="External"/><Relationship Id="rId47" Type="http://schemas.openxmlformats.org/officeDocument/2006/relationships/hyperlink" Target="https://podminky.urs.cz/item/CS_URS_2022_02/733121122" TargetMode="External"/><Relationship Id="rId63" Type="http://schemas.openxmlformats.org/officeDocument/2006/relationships/hyperlink" Target="https://podminky.urs.cz/item/CS_URS_2022_02/734292716" TargetMode="External"/><Relationship Id="rId68" Type="http://schemas.openxmlformats.org/officeDocument/2006/relationships/hyperlink" Target="https://podminky.urs.cz/item/CS_URS_2022_02/741310022" TargetMode="External"/><Relationship Id="rId16" Type="http://schemas.openxmlformats.org/officeDocument/2006/relationships/hyperlink" Target="https://podminky.urs.cz/item/CS_URS_2022_02/722130805" TargetMode="External"/><Relationship Id="rId11" Type="http://schemas.openxmlformats.org/officeDocument/2006/relationships/hyperlink" Target="https://podminky.urs.cz/item/CS_URS_2022_02/722130234" TargetMode="External"/><Relationship Id="rId24" Type="http://schemas.openxmlformats.org/officeDocument/2006/relationships/hyperlink" Target="https://podminky.urs.cz/item/CS_URS_2022_02/722182014" TargetMode="External"/><Relationship Id="rId32" Type="http://schemas.openxmlformats.org/officeDocument/2006/relationships/hyperlink" Target="https://podminky.urs.cz/item/CS_URS_2022_02/722232046" TargetMode="External"/><Relationship Id="rId37" Type="http://schemas.openxmlformats.org/officeDocument/2006/relationships/hyperlink" Target="https://podminky.urs.cz/item/CS_URS_2022_02/998722101" TargetMode="External"/><Relationship Id="rId40" Type="http://schemas.openxmlformats.org/officeDocument/2006/relationships/hyperlink" Target="https://podminky.urs.cz/item/CS_URS_2022_02/733110808" TargetMode="External"/><Relationship Id="rId45" Type="http://schemas.openxmlformats.org/officeDocument/2006/relationships/hyperlink" Target="https://podminky.urs.cz/item/CS_URS_2022_02/733121117" TargetMode="External"/><Relationship Id="rId53" Type="http://schemas.openxmlformats.org/officeDocument/2006/relationships/hyperlink" Target="https://podminky.urs.cz/item/CS_URS_2022_02/733191828" TargetMode="External"/><Relationship Id="rId58" Type="http://schemas.openxmlformats.org/officeDocument/2006/relationships/hyperlink" Target="https://podminky.urs.cz/item/CS_URS_2022_02/734200822" TargetMode="External"/><Relationship Id="rId66" Type="http://schemas.openxmlformats.org/officeDocument/2006/relationships/hyperlink" Target="https://podminky.urs.cz/item/CS_URS_2022_02/741110521" TargetMode="External"/><Relationship Id="rId74" Type="http://schemas.openxmlformats.org/officeDocument/2006/relationships/hyperlink" Target="https://podminky.urs.cz/item/CS_URS_2022_02/HZS2232" TargetMode="External"/><Relationship Id="rId5" Type="http://schemas.openxmlformats.org/officeDocument/2006/relationships/hyperlink" Target="https://podminky.urs.cz/item/CS_URS_2022_02/997013509" TargetMode="External"/><Relationship Id="rId61" Type="http://schemas.openxmlformats.org/officeDocument/2006/relationships/hyperlink" Target="https://podminky.urs.cz/item/CS_URS_2022_02/734292713" TargetMode="External"/><Relationship Id="rId19" Type="http://schemas.openxmlformats.org/officeDocument/2006/relationships/hyperlink" Target="https://podminky.urs.cz/item/CS_URS_2022_02/722174025" TargetMode="External"/><Relationship Id="rId14" Type="http://schemas.openxmlformats.org/officeDocument/2006/relationships/hyperlink" Target="https://podminky.urs.cz/item/CS_URS_2022_02/722130801" TargetMode="External"/><Relationship Id="rId22" Type="http://schemas.openxmlformats.org/officeDocument/2006/relationships/hyperlink" Target="https://podminky.urs.cz/item/CS_URS_2022_02/722181817" TargetMode="External"/><Relationship Id="rId27" Type="http://schemas.openxmlformats.org/officeDocument/2006/relationships/hyperlink" Target="https://podminky.urs.cz/item/CS_URS_2022_02/722211813" TargetMode="External"/><Relationship Id="rId30" Type="http://schemas.openxmlformats.org/officeDocument/2006/relationships/hyperlink" Target="https://podminky.urs.cz/item/CS_URS_2022_02/722220862" TargetMode="External"/><Relationship Id="rId35" Type="http://schemas.openxmlformats.org/officeDocument/2006/relationships/hyperlink" Target="https://podminky.urs.cz/item/CS_URS_2022_02/722290229" TargetMode="External"/><Relationship Id="rId43" Type="http://schemas.openxmlformats.org/officeDocument/2006/relationships/hyperlink" Target="https://podminky.urs.cz/item/CS_URS_2022_02/733121114" TargetMode="External"/><Relationship Id="rId48" Type="http://schemas.openxmlformats.org/officeDocument/2006/relationships/hyperlink" Target="https://podminky.urs.cz/item/CS_URS_2022_02/733121125" TargetMode="External"/><Relationship Id="rId56" Type="http://schemas.openxmlformats.org/officeDocument/2006/relationships/hyperlink" Target="https://podminky.urs.cz/item/CS_URS_2022_02/734109216" TargetMode="External"/><Relationship Id="rId64" Type="http://schemas.openxmlformats.org/officeDocument/2006/relationships/hyperlink" Target="https://podminky.urs.cz/item/CS_URS_2022_02/998734101" TargetMode="External"/><Relationship Id="rId69" Type="http://schemas.openxmlformats.org/officeDocument/2006/relationships/hyperlink" Target="https://podminky.urs.cz/item/CS_URS_2022_02/741313012" TargetMode="External"/><Relationship Id="rId77" Type="http://schemas.openxmlformats.org/officeDocument/2006/relationships/hyperlink" Target="https://podminky.urs.cz/item/CS_URS_2022_02/091003000" TargetMode="External"/><Relationship Id="rId8" Type="http://schemas.openxmlformats.org/officeDocument/2006/relationships/hyperlink" Target="https://podminky.urs.cz/item/CS_URS_2022_02/713410811" TargetMode="External"/><Relationship Id="rId51" Type="http://schemas.openxmlformats.org/officeDocument/2006/relationships/hyperlink" Target="https://podminky.urs.cz/item/CS_URS_2022_02/733191816" TargetMode="External"/><Relationship Id="rId72" Type="http://schemas.openxmlformats.org/officeDocument/2006/relationships/hyperlink" Target="https://podminky.urs.cz/item/CS_URS_2022_02/HZS2212" TargetMode="External"/><Relationship Id="rId3" Type="http://schemas.openxmlformats.org/officeDocument/2006/relationships/hyperlink" Target="https://podminky.urs.cz/item/CS_URS_2022_02/997013211" TargetMode="External"/><Relationship Id="rId12" Type="http://schemas.openxmlformats.org/officeDocument/2006/relationships/hyperlink" Target="https://podminky.urs.cz/item/CS_URS_2022_02/722130235" TargetMode="External"/><Relationship Id="rId17" Type="http://schemas.openxmlformats.org/officeDocument/2006/relationships/hyperlink" Target="https://podminky.urs.cz/item/CS_URS_2022_02/722170804" TargetMode="External"/><Relationship Id="rId25" Type="http://schemas.openxmlformats.org/officeDocument/2006/relationships/hyperlink" Target="https://podminky.urs.cz/item/CS_URS_2022_02/722190901" TargetMode="External"/><Relationship Id="rId33" Type="http://schemas.openxmlformats.org/officeDocument/2006/relationships/hyperlink" Target="https://podminky.urs.cz/item/CS_URS_2022_02/722232047" TargetMode="External"/><Relationship Id="rId38" Type="http://schemas.openxmlformats.org/officeDocument/2006/relationships/hyperlink" Target="https://podminky.urs.cz/item/CS_URS_2022_02/725980123" TargetMode="External"/><Relationship Id="rId46" Type="http://schemas.openxmlformats.org/officeDocument/2006/relationships/hyperlink" Target="https://podminky.urs.cz/item/CS_URS_2022_02/733121119" TargetMode="External"/><Relationship Id="rId59" Type="http://schemas.openxmlformats.org/officeDocument/2006/relationships/hyperlink" Target="https://podminky.urs.cz/item/CS_URS_2022_02/734200823" TargetMode="External"/><Relationship Id="rId67" Type="http://schemas.openxmlformats.org/officeDocument/2006/relationships/hyperlink" Target="https://podminky.urs.cz/item/CS_URS_2022_02/741122211" TargetMode="External"/><Relationship Id="rId20" Type="http://schemas.openxmlformats.org/officeDocument/2006/relationships/hyperlink" Target="https://podminky.urs.cz/item/CS_URS_2022_02/722181251" TargetMode="External"/><Relationship Id="rId41" Type="http://schemas.openxmlformats.org/officeDocument/2006/relationships/hyperlink" Target="https://podminky.urs.cz/item/CS_URS_2022_02/733110810" TargetMode="External"/><Relationship Id="rId54" Type="http://schemas.openxmlformats.org/officeDocument/2006/relationships/hyperlink" Target="https://podminky.urs.cz/item/CS_URS_2022_02/998733101" TargetMode="External"/><Relationship Id="rId62" Type="http://schemas.openxmlformats.org/officeDocument/2006/relationships/hyperlink" Target="https://podminky.urs.cz/item/CS_URS_2022_02/734292715" TargetMode="External"/><Relationship Id="rId70" Type="http://schemas.openxmlformats.org/officeDocument/2006/relationships/hyperlink" Target="https://podminky.urs.cz/item/CS_URS_2022_02/741370032" TargetMode="External"/><Relationship Id="rId75" Type="http://schemas.openxmlformats.org/officeDocument/2006/relationships/hyperlink" Target="https://podminky.urs.cz/item/CS_URS_2022_02/HZS2491" TargetMode="External"/><Relationship Id="rId1" Type="http://schemas.openxmlformats.org/officeDocument/2006/relationships/hyperlink" Target="https://podminky.urs.cz/item/CS_URS_2022_02/631311124" TargetMode="External"/><Relationship Id="rId6" Type="http://schemas.openxmlformats.org/officeDocument/2006/relationships/hyperlink" Target="https://podminky.urs.cz/item/CS_URS_2022_02/997013631" TargetMode="External"/><Relationship Id="rId15" Type="http://schemas.openxmlformats.org/officeDocument/2006/relationships/hyperlink" Target="https://podminky.urs.cz/item/CS_URS_2022_02/722130802" TargetMode="External"/><Relationship Id="rId23" Type="http://schemas.openxmlformats.org/officeDocument/2006/relationships/hyperlink" Target="https://podminky.urs.cz/item/CS_URS_2022_02/722181851" TargetMode="External"/><Relationship Id="rId28" Type="http://schemas.openxmlformats.org/officeDocument/2006/relationships/hyperlink" Target="https://podminky.urs.cz/item/CS_URS_2022_02/722219104" TargetMode="External"/><Relationship Id="rId36" Type="http://schemas.openxmlformats.org/officeDocument/2006/relationships/hyperlink" Target="https://podminky.urs.cz/item/CS_URS_2022_02/722290234" TargetMode="External"/><Relationship Id="rId49" Type="http://schemas.openxmlformats.org/officeDocument/2006/relationships/hyperlink" Target="https://podminky.urs.cz/item/CS_URS_2022_02/733190217" TargetMode="External"/><Relationship Id="rId57" Type="http://schemas.openxmlformats.org/officeDocument/2006/relationships/hyperlink" Target="https://podminky.urs.cz/item/CS_URS_2022_02/734200811" TargetMode="External"/><Relationship Id="rId10" Type="http://schemas.openxmlformats.org/officeDocument/2006/relationships/hyperlink" Target="https://podminky.urs.cz/item/CS_URS_2022_02/722130233" TargetMode="External"/><Relationship Id="rId31" Type="http://schemas.openxmlformats.org/officeDocument/2006/relationships/hyperlink" Target="https://podminky.urs.cz/item/CS_URS_2022_02/722232043" TargetMode="External"/><Relationship Id="rId44" Type="http://schemas.openxmlformats.org/officeDocument/2006/relationships/hyperlink" Target="https://podminky.urs.cz/item/CS_URS_2022_02/733121115" TargetMode="External"/><Relationship Id="rId52" Type="http://schemas.openxmlformats.org/officeDocument/2006/relationships/hyperlink" Target="https://podminky.urs.cz/item/CS_URS_2022_02/733191823" TargetMode="External"/><Relationship Id="rId60" Type="http://schemas.openxmlformats.org/officeDocument/2006/relationships/hyperlink" Target="https://podminky.urs.cz/item/CS_URS_2022_02/734291123" TargetMode="External"/><Relationship Id="rId65" Type="http://schemas.openxmlformats.org/officeDocument/2006/relationships/hyperlink" Target="https://podminky.urs.cz/item/CS_URS_2022_02/735191910" TargetMode="External"/><Relationship Id="rId73" Type="http://schemas.openxmlformats.org/officeDocument/2006/relationships/hyperlink" Target="https://podminky.urs.cz/item/CS_URS_2022_02/HZS2222" TargetMode="External"/><Relationship Id="rId78" Type="http://schemas.openxmlformats.org/officeDocument/2006/relationships/drawing" Target="../drawings/drawing3.xml"/><Relationship Id="rId4" Type="http://schemas.openxmlformats.org/officeDocument/2006/relationships/hyperlink" Target="https://podminky.urs.cz/item/CS_URS_2022_02/997013501" TargetMode="External"/><Relationship Id="rId9" Type="http://schemas.openxmlformats.org/officeDocument/2006/relationships/hyperlink" Target="https://podminky.urs.cz/item/CS_URS_2022_02/713411141" TargetMode="External"/><Relationship Id="rId13" Type="http://schemas.openxmlformats.org/officeDocument/2006/relationships/hyperlink" Target="https://podminky.urs.cz/item/CS_URS_2022_02/722130238" TargetMode="External"/><Relationship Id="rId18" Type="http://schemas.openxmlformats.org/officeDocument/2006/relationships/hyperlink" Target="https://podminky.urs.cz/item/CS_URS_2022_02/722174022" TargetMode="External"/><Relationship Id="rId39" Type="http://schemas.openxmlformats.org/officeDocument/2006/relationships/hyperlink" Target="https://podminky.urs.cz/item/CS_URS_2022_02/733110806" TargetMode="External"/><Relationship Id="rId34" Type="http://schemas.openxmlformats.org/officeDocument/2006/relationships/hyperlink" Target="https://podminky.urs.cz/item/CS_URS_2022_02/722290226" TargetMode="External"/><Relationship Id="rId50" Type="http://schemas.openxmlformats.org/officeDocument/2006/relationships/hyperlink" Target="https://podminky.urs.cz/item/CS_URS_2022_02/733190225" TargetMode="External"/><Relationship Id="rId55" Type="http://schemas.openxmlformats.org/officeDocument/2006/relationships/hyperlink" Target="https://podminky.urs.cz/item/CS_URS_2022_02/734100812" TargetMode="External"/><Relationship Id="rId76" Type="http://schemas.openxmlformats.org/officeDocument/2006/relationships/hyperlink" Target="https://podminky.urs.cz/item/CS_URS_2022_02/013002000" TargetMode="External"/><Relationship Id="rId7" Type="http://schemas.openxmlformats.org/officeDocument/2006/relationships/hyperlink" Target="https://podminky.urs.cz/item/CS_URS_2022_02/997013814" TargetMode="External"/><Relationship Id="rId71" Type="http://schemas.openxmlformats.org/officeDocument/2006/relationships/hyperlink" Target="https://podminky.urs.cz/item/CS_URS_2022_02/776221111" TargetMode="External"/><Relationship Id="rId2" Type="http://schemas.openxmlformats.org/officeDocument/2006/relationships/hyperlink" Target="https://podminky.urs.cz/item/CS_URS_2022_02/974042557" TargetMode="External"/><Relationship Id="rId29" Type="http://schemas.openxmlformats.org/officeDocument/2006/relationships/hyperlink" Target="https://podminky.urs.cz/item/CS_URS_2022_02/72222086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722190901" TargetMode="External"/><Relationship Id="rId18" Type="http://schemas.openxmlformats.org/officeDocument/2006/relationships/hyperlink" Target="https://podminky.urs.cz/item/CS_URS_2022_02/722290226" TargetMode="External"/><Relationship Id="rId26" Type="http://schemas.openxmlformats.org/officeDocument/2006/relationships/hyperlink" Target="https://podminky.urs.cz/item/CS_URS_2022_02/733121112" TargetMode="External"/><Relationship Id="rId39" Type="http://schemas.openxmlformats.org/officeDocument/2006/relationships/hyperlink" Target="https://podminky.urs.cz/item/CS_URS_2022_02/734200811" TargetMode="External"/><Relationship Id="rId21" Type="http://schemas.openxmlformats.org/officeDocument/2006/relationships/hyperlink" Target="https://podminky.urs.cz/item/CS_URS_2022_02/733110806" TargetMode="External"/><Relationship Id="rId34" Type="http://schemas.openxmlformats.org/officeDocument/2006/relationships/hyperlink" Target="https://podminky.urs.cz/item/CS_URS_2022_02/733190225" TargetMode="External"/><Relationship Id="rId42" Type="http://schemas.openxmlformats.org/officeDocument/2006/relationships/hyperlink" Target="https://podminky.urs.cz/item/CS_URS_2022_02/734291123" TargetMode="External"/><Relationship Id="rId47" Type="http://schemas.openxmlformats.org/officeDocument/2006/relationships/hyperlink" Target="https://podminky.urs.cz/item/CS_URS_2022_02/998734101" TargetMode="External"/><Relationship Id="rId50" Type="http://schemas.openxmlformats.org/officeDocument/2006/relationships/hyperlink" Target="https://podminky.urs.cz/item/CS_URS_2022_02/741122211" TargetMode="External"/><Relationship Id="rId55" Type="http://schemas.openxmlformats.org/officeDocument/2006/relationships/hyperlink" Target="https://podminky.urs.cz/item/CS_URS_2022_02/HZS2222" TargetMode="External"/><Relationship Id="rId7" Type="http://schemas.openxmlformats.org/officeDocument/2006/relationships/hyperlink" Target="https://podminky.urs.cz/item/CS_URS_2022_02/713411141" TargetMode="External"/><Relationship Id="rId2" Type="http://schemas.openxmlformats.org/officeDocument/2006/relationships/hyperlink" Target="https://podminky.urs.cz/item/CS_URS_2022_02/997013501" TargetMode="External"/><Relationship Id="rId16" Type="http://schemas.openxmlformats.org/officeDocument/2006/relationships/hyperlink" Target="https://podminky.urs.cz/item/CS_URS_2022_02/722232044" TargetMode="External"/><Relationship Id="rId29" Type="http://schemas.openxmlformats.org/officeDocument/2006/relationships/hyperlink" Target="https://podminky.urs.cz/item/CS_URS_2022_02/733121117" TargetMode="External"/><Relationship Id="rId11" Type="http://schemas.openxmlformats.org/officeDocument/2006/relationships/hyperlink" Target="https://podminky.urs.cz/item/CS_URS_2022_02/722140116" TargetMode="External"/><Relationship Id="rId24" Type="http://schemas.openxmlformats.org/officeDocument/2006/relationships/hyperlink" Target="https://podminky.urs.cz/item/CS_URS_2022_02/733120836" TargetMode="External"/><Relationship Id="rId32" Type="http://schemas.openxmlformats.org/officeDocument/2006/relationships/hyperlink" Target="https://podminky.urs.cz/item/CS_URS_2022_02/733121135" TargetMode="External"/><Relationship Id="rId37" Type="http://schemas.openxmlformats.org/officeDocument/2006/relationships/hyperlink" Target="https://podminky.urs.cz/item/CS_URS_2022_02/734100813" TargetMode="External"/><Relationship Id="rId40" Type="http://schemas.openxmlformats.org/officeDocument/2006/relationships/hyperlink" Target="https://podminky.urs.cz/item/CS_URS_2022_02/734200822" TargetMode="External"/><Relationship Id="rId45" Type="http://schemas.openxmlformats.org/officeDocument/2006/relationships/hyperlink" Target="https://podminky.urs.cz/item/CS_URS_2022_02/734292715" TargetMode="External"/><Relationship Id="rId53" Type="http://schemas.openxmlformats.org/officeDocument/2006/relationships/hyperlink" Target="https://podminky.urs.cz/item/CS_URS_2022_02/741370032" TargetMode="External"/><Relationship Id="rId58" Type="http://schemas.openxmlformats.org/officeDocument/2006/relationships/hyperlink" Target="https://podminky.urs.cz/item/CS_URS_2022_02/013002000" TargetMode="External"/><Relationship Id="rId5" Type="http://schemas.openxmlformats.org/officeDocument/2006/relationships/hyperlink" Target="https://podminky.urs.cz/item/CS_URS_2022_02/997013814" TargetMode="External"/><Relationship Id="rId19" Type="http://schemas.openxmlformats.org/officeDocument/2006/relationships/hyperlink" Target="https://podminky.urs.cz/item/CS_URS_2022_02/722290234" TargetMode="External"/><Relationship Id="rId4" Type="http://schemas.openxmlformats.org/officeDocument/2006/relationships/hyperlink" Target="https://podminky.urs.cz/item/CS_URS_2022_02/997013631" TargetMode="External"/><Relationship Id="rId9" Type="http://schemas.openxmlformats.org/officeDocument/2006/relationships/hyperlink" Target="https://podminky.urs.cz/item/CS_URS_2022_02/722130802" TargetMode="External"/><Relationship Id="rId14" Type="http://schemas.openxmlformats.org/officeDocument/2006/relationships/hyperlink" Target="https://podminky.urs.cz/item/CS_URS_2022_02/722220861" TargetMode="External"/><Relationship Id="rId22" Type="http://schemas.openxmlformats.org/officeDocument/2006/relationships/hyperlink" Target="https://podminky.urs.cz/item/CS_URS_2022_02/733110808" TargetMode="External"/><Relationship Id="rId27" Type="http://schemas.openxmlformats.org/officeDocument/2006/relationships/hyperlink" Target="https://podminky.urs.cz/item/CS_URS_2022_02/733121114" TargetMode="External"/><Relationship Id="rId30" Type="http://schemas.openxmlformats.org/officeDocument/2006/relationships/hyperlink" Target="https://podminky.urs.cz/item/CS_URS_2022_02/733121119" TargetMode="External"/><Relationship Id="rId35" Type="http://schemas.openxmlformats.org/officeDocument/2006/relationships/hyperlink" Target="https://podminky.urs.cz/item/CS_URS_2022_02/733190235" TargetMode="External"/><Relationship Id="rId43" Type="http://schemas.openxmlformats.org/officeDocument/2006/relationships/hyperlink" Target="https://podminky.urs.cz/item/CS_URS_2022_02/734292713" TargetMode="External"/><Relationship Id="rId48" Type="http://schemas.openxmlformats.org/officeDocument/2006/relationships/hyperlink" Target="https://podminky.urs.cz/item/CS_URS_2022_02/735191910" TargetMode="External"/><Relationship Id="rId56" Type="http://schemas.openxmlformats.org/officeDocument/2006/relationships/hyperlink" Target="https://podminky.urs.cz/item/CS_URS_2022_02/HZS2232" TargetMode="External"/><Relationship Id="rId8" Type="http://schemas.openxmlformats.org/officeDocument/2006/relationships/hyperlink" Target="https://podminky.urs.cz/item/CS_URS_2022_02/722130801" TargetMode="External"/><Relationship Id="rId51" Type="http://schemas.openxmlformats.org/officeDocument/2006/relationships/hyperlink" Target="https://podminky.urs.cz/item/CS_URS_2022_02/741310022" TargetMode="External"/><Relationship Id="rId3" Type="http://schemas.openxmlformats.org/officeDocument/2006/relationships/hyperlink" Target="https://podminky.urs.cz/item/CS_URS_2022_02/997013509" TargetMode="External"/><Relationship Id="rId12" Type="http://schemas.openxmlformats.org/officeDocument/2006/relationships/hyperlink" Target="https://podminky.urs.cz/item/CS_URS_2022_02/722181812" TargetMode="External"/><Relationship Id="rId17" Type="http://schemas.openxmlformats.org/officeDocument/2006/relationships/hyperlink" Target="https://podminky.urs.cz/item/CS_URS_2022_02/722232047" TargetMode="External"/><Relationship Id="rId25" Type="http://schemas.openxmlformats.org/officeDocument/2006/relationships/hyperlink" Target="https://podminky.urs.cz/item/CS_URS_2022_02/733121110" TargetMode="External"/><Relationship Id="rId33" Type="http://schemas.openxmlformats.org/officeDocument/2006/relationships/hyperlink" Target="https://podminky.urs.cz/item/CS_URS_2022_02/733190217" TargetMode="External"/><Relationship Id="rId38" Type="http://schemas.openxmlformats.org/officeDocument/2006/relationships/hyperlink" Target="https://podminky.urs.cz/item/CS_URS_2022_02/734109219" TargetMode="External"/><Relationship Id="rId46" Type="http://schemas.openxmlformats.org/officeDocument/2006/relationships/hyperlink" Target="https://podminky.urs.cz/item/CS_URS_2022_02/734292716" TargetMode="External"/><Relationship Id="rId59" Type="http://schemas.openxmlformats.org/officeDocument/2006/relationships/hyperlink" Target="https://podminky.urs.cz/item/CS_URS_2022_02/091003000" TargetMode="External"/><Relationship Id="rId20" Type="http://schemas.openxmlformats.org/officeDocument/2006/relationships/hyperlink" Target="https://podminky.urs.cz/item/CS_URS_2022_02/998722101" TargetMode="External"/><Relationship Id="rId41" Type="http://schemas.openxmlformats.org/officeDocument/2006/relationships/hyperlink" Target="https://podminky.urs.cz/item/CS_URS_2022_02/734200823" TargetMode="External"/><Relationship Id="rId54" Type="http://schemas.openxmlformats.org/officeDocument/2006/relationships/hyperlink" Target="https://podminky.urs.cz/item/CS_URS_2022_02/HZS2212" TargetMode="External"/><Relationship Id="rId1" Type="http://schemas.openxmlformats.org/officeDocument/2006/relationships/hyperlink" Target="https://podminky.urs.cz/item/CS_URS_2022_02/997013211" TargetMode="External"/><Relationship Id="rId6" Type="http://schemas.openxmlformats.org/officeDocument/2006/relationships/hyperlink" Target="https://podminky.urs.cz/item/CS_URS_2022_02/713410811" TargetMode="External"/><Relationship Id="rId15" Type="http://schemas.openxmlformats.org/officeDocument/2006/relationships/hyperlink" Target="https://podminky.urs.cz/item/CS_URS_2022_02/722220863" TargetMode="External"/><Relationship Id="rId23" Type="http://schemas.openxmlformats.org/officeDocument/2006/relationships/hyperlink" Target="https://podminky.urs.cz/item/CS_URS_2022_02/733110810" TargetMode="External"/><Relationship Id="rId28" Type="http://schemas.openxmlformats.org/officeDocument/2006/relationships/hyperlink" Target="https://podminky.urs.cz/item/CS_URS_2022_02/733121115" TargetMode="External"/><Relationship Id="rId36" Type="http://schemas.openxmlformats.org/officeDocument/2006/relationships/hyperlink" Target="https://podminky.urs.cz/item/CS_URS_2022_02/998733101" TargetMode="External"/><Relationship Id="rId49" Type="http://schemas.openxmlformats.org/officeDocument/2006/relationships/hyperlink" Target="https://podminky.urs.cz/item/CS_URS_2022_02/741110521" TargetMode="External"/><Relationship Id="rId57" Type="http://schemas.openxmlformats.org/officeDocument/2006/relationships/hyperlink" Target="https://podminky.urs.cz/item/CS_URS_2022_02/HZS2491" TargetMode="External"/><Relationship Id="rId10" Type="http://schemas.openxmlformats.org/officeDocument/2006/relationships/hyperlink" Target="https://podminky.urs.cz/item/CS_URS_2022_02/722140113" TargetMode="External"/><Relationship Id="rId31" Type="http://schemas.openxmlformats.org/officeDocument/2006/relationships/hyperlink" Target="https://podminky.urs.cz/item/CS_URS_2022_02/733121122" TargetMode="External"/><Relationship Id="rId44" Type="http://schemas.openxmlformats.org/officeDocument/2006/relationships/hyperlink" Target="https://podminky.urs.cz/item/CS_URS_2022_02/734292714" TargetMode="External"/><Relationship Id="rId52" Type="http://schemas.openxmlformats.org/officeDocument/2006/relationships/hyperlink" Target="https://podminky.urs.cz/item/CS_URS_2022_02/741313012" TargetMode="External"/><Relationship Id="rId60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733121114" TargetMode="External"/><Relationship Id="rId18" Type="http://schemas.openxmlformats.org/officeDocument/2006/relationships/hyperlink" Target="https://podminky.urs.cz/item/CS_URS_2022_02/733121125" TargetMode="External"/><Relationship Id="rId26" Type="http://schemas.openxmlformats.org/officeDocument/2006/relationships/hyperlink" Target="https://podminky.urs.cz/item/CS_URS_2022_02/734200811" TargetMode="External"/><Relationship Id="rId39" Type="http://schemas.openxmlformats.org/officeDocument/2006/relationships/hyperlink" Target="https://podminky.urs.cz/item/CS_URS_2022_02/013002000" TargetMode="External"/><Relationship Id="rId21" Type="http://schemas.openxmlformats.org/officeDocument/2006/relationships/hyperlink" Target="https://podminky.urs.cz/item/CS_URS_2022_02/733190225" TargetMode="External"/><Relationship Id="rId34" Type="http://schemas.openxmlformats.org/officeDocument/2006/relationships/hyperlink" Target="https://podminky.urs.cz/item/CS_URS_2022_02/998734101" TargetMode="External"/><Relationship Id="rId7" Type="http://schemas.openxmlformats.org/officeDocument/2006/relationships/hyperlink" Target="https://podminky.urs.cz/item/CS_URS_2022_02/713411141" TargetMode="External"/><Relationship Id="rId2" Type="http://schemas.openxmlformats.org/officeDocument/2006/relationships/hyperlink" Target="https://podminky.urs.cz/item/CS_URS_2022_02/997013501" TargetMode="External"/><Relationship Id="rId16" Type="http://schemas.openxmlformats.org/officeDocument/2006/relationships/hyperlink" Target="https://podminky.urs.cz/item/CS_URS_2022_02/733121119" TargetMode="External"/><Relationship Id="rId20" Type="http://schemas.openxmlformats.org/officeDocument/2006/relationships/hyperlink" Target="https://podminky.urs.cz/item/CS_URS_2022_02/733190217" TargetMode="External"/><Relationship Id="rId29" Type="http://schemas.openxmlformats.org/officeDocument/2006/relationships/hyperlink" Target="https://podminky.urs.cz/item/CS_URS_2022_02/734291123" TargetMode="External"/><Relationship Id="rId41" Type="http://schemas.openxmlformats.org/officeDocument/2006/relationships/drawing" Target="../drawings/drawing5.xml"/><Relationship Id="rId1" Type="http://schemas.openxmlformats.org/officeDocument/2006/relationships/hyperlink" Target="https://podminky.urs.cz/item/CS_URS_2022_02/997013211" TargetMode="External"/><Relationship Id="rId6" Type="http://schemas.openxmlformats.org/officeDocument/2006/relationships/hyperlink" Target="https://podminky.urs.cz/item/CS_URS_2022_02/713410811" TargetMode="External"/><Relationship Id="rId11" Type="http://schemas.openxmlformats.org/officeDocument/2006/relationships/hyperlink" Target="https://podminky.urs.cz/item/CS_URS_2022_02/733120832" TargetMode="External"/><Relationship Id="rId24" Type="http://schemas.openxmlformats.org/officeDocument/2006/relationships/hyperlink" Target="https://podminky.urs.cz/item/CS_URS_2022_02/734100812" TargetMode="External"/><Relationship Id="rId32" Type="http://schemas.openxmlformats.org/officeDocument/2006/relationships/hyperlink" Target="https://podminky.urs.cz/item/CS_URS_2022_02/734292716" TargetMode="External"/><Relationship Id="rId37" Type="http://schemas.openxmlformats.org/officeDocument/2006/relationships/hyperlink" Target="https://podminky.urs.cz/item/CS_URS_2022_02/HZS2222" TargetMode="External"/><Relationship Id="rId40" Type="http://schemas.openxmlformats.org/officeDocument/2006/relationships/hyperlink" Target="https://podminky.urs.cz/item/CS_URS_2022_02/091003000" TargetMode="External"/><Relationship Id="rId5" Type="http://schemas.openxmlformats.org/officeDocument/2006/relationships/hyperlink" Target="https://podminky.urs.cz/item/CS_URS_2022_02/997013814" TargetMode="External"/><Relationship Id="rId15" Type="http://schemas.openxmlformats.org/officeDocument/2006/relationships/hyperlink" Target="https://podminky.urs.cz/item/CS_URS_2022_02/733121117" TargetMode="External"/><Relationship Id="rId23" Type="http://schemas.openxmlformats.org/officeDocument/2006/relationships/hyperlink" Target="https://podminky.urs.cz/item/CS_URS_2022_02/998733101" TargetMode="External"/><Relationship Id="rId28" Type="http://schemas.openxmlformats.org/officeDocument/2006/relationships/hyperlink" Target="https://podminky.urs.cz/item/CS_URS_2022_02/734200823" TargetMode="External"/><Relationship Id="rId36" Type="http://schemas.openxmlformats.org/officeDocument/2006/relationships/hyperlink" Target="https://podminky.urs.cz/item/CS_URS_2022_02/HZS2212" TargetMode="External"/><Relationship Id="rId10" Type="http://schemas.openxmlformats.org/officeDocument/2006/relationships/hyperlink" Target="https://podminky.urs.cz/item/CS_URS_2022_02/733110810" TargetMode="External"/><Relationship Id="rId19" Type="http://schemas.openxmlformats.org/officeDocument/2006/relationships/hyperlink" Target="https://podminky.urs.cz/item/CS_URS_2022_02/733121128" TargetMode="External"/><Relationship Id="rId31" Type="http://schemas.openxmlformats.org/officeDocument/2006/relationships/hyperlink" Target="https://podminky.urs.cz/item/CS_URS_2022_02/734292715" TargetMode="External"/><Relationship Id="rId4" Type="http://schemas.openxmlformats.org/officeDocument/2006/relationships/hyperlink" Target="https://podminky.urs.cz/item/CS_URS_2022_02/997013631" TargetMode="External"/><Relationship Id="rId9" Type="http://schemas.openxmlformats.org/officeDocument/2006/relationships/hyperlink" Target="https://podminky.urs.cz/item/CS_URS_2022_02/733110808" TargetMode="External"/><Relationship Id="rId14" Type="http://schemas.openxmlformats.org/officeDocument/2006/relationships/hyperlink" Target="https://podminky.urs.cz/item/CS_URS_2022_02/733121115" TargetMode="External"/><Relationship Id="rId22" Type="http://schemas.openxmlformats.org/officeDocument/2006/relationships/hyperlink" Target="https://podminky.urs.cz/item/CS_URS_2022_02/733190232" TargetMode="External"/><Relationship Id="rId27" Type="http://schemas.openxmlformats.org/officeDocument/2006/relationships/hyperlink" Target="https://podminky.urs.cz/item/CS_URS_2022_02/734200822" TargetMode="External"/><Relationship Id="rId30" Type="http://schemas.openxmlformats.org/officeDocument/2006/relationships/hyperlink" Target="https://podminky.urs.cz/item/CS_URS_2022_02/734292714" TargetMode="External"/><Relationship Id="rId35" Type="http://schemas.openxmlformats.org/officeDocument/2006/relationships/hyperlink" Target="https://podminky.urs.cz/item/CS_URS_2022_02/735191910" TargetMode="External"/><Relationship Id="rId8" Type="http://schemas.openxmlformats.org/officeDocument/2006/relationships/hyperlink" Target="https://podminky.urs.cz/item/CS_URS_2022_02/733110806" TargetMode="External"/><Relationship Id="rId3" Type="http://schemas.openxmlformats.org/officeDocument/2006/relationships/hyperlink" Target="https://podminky.urs.cz/item/CS_URS_2022_02/997013509" TargetMode="External"/><Relationship Id="rId12" Type="http://schemas.openxmlformats.org/officeDocument/2006/relationships/hyperlink" Target="https://podminky.urs.cz/item/CS_URS_2022_02/733121112" TargetMode="External"/><Relationship Id="rId17" Type="http://schemas.openxmlformats.org/officeDocument/2006/relationships/hyperlink" Target="https://podminky.urs.cz/item/CS_URS_2022_02/733121122" TargetMode="External"/><Relationship Id="rId25" Type="http://schemas.openxmlformats.org/officeDocument/2006/relationships/hyperlink" Target="https://podminky.urs.cz/item/CS_URS_2022_02/734109217" TargetMode="External"/><Relationship Id="rId33" Type="http://schemas.openxmlformats.org/officeDocument/2006/relationships/hyperlink" Target="https://podminky.urs.cz/item/CS_URS_2022_02/734292717" TargetMode="External"/><Relationship Id="rId38" Type="http://schemas.openxmlformats.org/officeDocument/2006/relationships/hyperlink" Target="https://podminky.urs.cz/item/CS_URS_2022_02/HZS2491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722182012" TargetMode="External"/><Relationship Id="rId18" Type="http://schemas.openxmlformats.org/officeDocument/2006/relationships/hyperlink" Target="https://podminky.urs.cz/item/CS_URS_2022_02/722220862" TargetMode="External"/><Relationship Id="rId26" Type="http://schemas.openxmlformats.org/officeDocument/2006/relationships/hyperlink" Target="https://podminky.urs.cz/item/CS_URS_2022_02/733110806" TargetMode="External"/><Relationship Id="rId39" Type="http://schemas.openxmlformats.org/officeDocument/2006/relationships/hyperlink" Target="https://podminky.urs.cz/item/CS_URS_2022_02/734291123" TargetMode="External"/><Relationship Id="rId21" Type="http://schemas.openxmlformats.org/officeDocument/2006/relationships/hyperlink" Target="https://podminky.urs.cz/item/CS_URS_2022_02/722232044" TargetMode="External"/><Relationship Id="rId34" Type="http://schemas.openxmlformats.org/officeDocument/2006/relationships/hyperlink" Target="https://podminky.urs.cz/item/CS_URS_2022_02/733190217" TargetMode="External"/><Relationship Id="rId42" Type="http://schemas.openxmlformats.org/officeDocument/2006/relationships/hyperlink" Target="https://podminky.urs.cz/item/CS_URS_2022_02/734292715" TargetMode="External"/><Relationship Id="rId47" Type="http://schemas.openxmlformats.org/officeDocument/2006/relationships/hyperlink" Target="https://podminky.urs.cz/item/CS_URS_2022_02/HZS2212" TargetMode="External"/><Relationship Id="rId50" Type="http://schemas.openxmlformats.org/officeDocument/2006/relationships/hyperlink" Target="https://podminky.urs.cz/item/CS_URS_2022_02/013002000" TargetMode="External"/><Relationship Id="rId7" Type="http://schemas.openxmlformats.org/officeDocument/2006/relationships/hyperlink" Target="https://podminky.urs.cz/item/CS_URS_2022_02/713411141" TargetMode="External"/><Relationship Id="rId2" Type="http://schemas.openxmlformats.org/officeDocument/2006/relationships/hyperlink" Target="https://podminky.urs.cz/item/CS_URS_2022_02/997013501" TargetMode="External"/><Relationship Id="rId16" Type="http://schemas.openxmlformats.org/officeDocument/2006/relationships/hyperlink" Target="https://podminky.urs.cz/item/CS_URS_2022_02/722220851" TargetMode="External"/><Relationship Id="rId29" Type="http://schemas.openxmlformats.org/officeDocument/2006/relationships/hyperlink" Target="https://podminky.urs.cz/item/CS_URS_2022_02/733121112" TargetMode="External"/><Relationship Id="rId11" Type="http://schemas.openxmlformats.org/officeDocument/2006/relationships/hyperlink" Target="https://podminky.urs.cz/item/CS_URS_2022_02/722174024" TargetMode="External"/><Relationship Id="rId24" Type="http://schemas.openxmlformats.org/officeDocument/2006/relationships/hyperlink" Target="https://podminky.urs.cz/item/CS_URS_2022_02/722290234" TargetMode="External"/><Relationship Id="rId32" Type="http://schemas.openxmlformats.org/officeDocument/2006/relationships/hyperlink" Target="https://podminky.urs.cz/item/CS_URS_2022_02/733121117" TargetMode="External"/><Relationship Id="rId37" Type="http://schemas.openxmlformats.org/officeDocument/2006/relationships/hyperlink" Target="https://podminky.urs.cz/item/CS_URS_2022_02/734200822" TargetMode="External"/><Relationship Id="rId40" Type="http://schemas.openxmlformats.org/officeDocument/2006/relationships/hyperlink" Target="https://podminky.urs.cz/item/CS_URS_2022_02/734292713" TargetMode="External"/><Relationship Id="rId45" Type="http://schemas.openxmlformats.org/officeDocument/2006/relationships/hyperlink" Target="https://podminky.urs.cz/item/CS_URS_2022_02/998734101" TargetMode="External"/><Relationship Id="rId5" Type="http://schemas.openxmlformats.org/officeDocument/2006/relationships/hyperlink" Target="https://podminky.urs.cz/item/CS_URS_2022_02/997013814" TargetMode="External"/><Relationship Id="rId15" Type="http://schemas.openxmlformats.org/officeDocument/2006/relationships/hyperlink" Target="https://podminky.urs.cz/item/CS_URS_2022_02/722190901" TargetMode="External"/><Relationship Id="rId23" Type="http://schemas.openxmlformats.org/officeDocument/2006/relationships/hyperlink" Target="https://podminky.urs.cz/item/CS_URS_2022_02/722290226" TargetMode="External"/><Relationship Id="rId28" Type="http://schemas.openxmlformats.org/officeDocument/2006/relationships/hyperlink" Target="https://podminky.urs.cz/item/CS_URS_2022_02/733121110" TargetMode="External"/><Relationship Id="rId36" Type="http://schemas.openxmlformats.org/officeDocument/2006/relationships/hyperlink" Target="https://podminky.urs.cz/item/CS_URS_2022_02/734200811" TargetMode="External"/><Relationship Id="rId49" Type="http://schemas.openxmlformats.org/officeDocument/2006/relationships/hyperlink" Target="https://podminky.urs.cz/item/CS_URS_2022_02/HZS2491" TargetMode="External"/><Relationship Id="rId10" Type="http://schemas.openxmlformats.org/officeDocument/2006/relationships/hyperlink" Target="https://podminky.urs.cz/item/CS_URS_2022_02/722174023" TargetMode="External"/><Relationship Id="rId19" Type="http://schemas.openxmlformats.org/officeDocument/2006/relationships/hyperlink" Target="https://podminky.urs.cz/item/CS_URS_2022_02/722224115" TargetMode="External"/><Relationship Id="rId31" Type="http://schemas.openxmlformats.org/officeDocument/2006/relationships/hyperlink" Target="https://podminky.urs.cz/item/CS_URS_2022_02/733121115" TargetMode="External"/><Relationship Id="rId44" Type="http://schemas.openxmlformats.org/officeDocument/2006/relationships/hyperlink" Target="https://podminky.urs.cz/item/CS_URS_2022_02/734292718" TargetMode="External"/><Relationship Id="rId52" Type="http://schemas.openxmlformats.org/officeDocument/2006/relationships/drawing" Target="../drawings/drawing6.xml"/><Relationship Id="rId4" Type="http://schemas.openxmlformats.org/officeDocument/2006/relationships/hyperlink" Target="https://podminky.urs.cz/item/CS_URS_2022_02/997013631" TargetMode="External"/><Relationship Id="rId9" Type="http://schemas.openxmlformats.org/officeDocument/2006/relationships/hyperlink" Target="https://podminky.urs.cz/item/CS_URS_2022_02/722174022" TargetMode="External"/><Relationship Id="rId14" Type="http://schemas.openxmlformats.org/officeDocument/2006/relationships/hyperlink" Target="https://podminky.urs.cz/item/CS_URS_2022_02/722182013" TargetMode="External"/><Relationship Id="rId22" Type="http://schemas.openxmlformats.org/officeDocument/2006/relationships/hyperlink" Target="https://podminky.urs.cz/item/CS_URS_2022_02/722232045" TargetMode="External"/><Relationship Id="rId27" Type="http://schemas.openxmlformats.org/officeDocument/2006/relationships/hyperlink" Target="https://podminky.urs.cz/item/CS_URS_2022_02/733110808" TargetMode="External"/><Relationship Id="rId30" Type="http://schemas.openxmlformats.org/officeDocument/2006/relationships/hyperlink" Target="https://podminky.urs.cz/item/CS_URS_2022_02/733121114" TargetMode="External"/><Relationship Id="rId35" Type="http://schemas.openxmlformats.org/officeDocument/2006/relationships/hyperlink" Target="https://podminky.urs.cz/item/CS_URS_2022_02/998733101" TargetMode="External"/><Relationship Id="rId43" Type="http://schemas.openxmlformats.org/officeDocument/2006/relationships/hyperlink" Target="https://podminky.urs.cz/item/CS_URS_2022_02/734292716" TargetMode="External"/><Relationship Id="rId48" Type="http://schemas.openxmlformats.org/officeDocument/2006/relationships/hyperlink" Target="https://podminky.urs.cz/item/CS_URS_2022_02/HZS2222" TargetMode="External"/><Relationship Id="rId8" Type="http://schemas.openxmlformats.org/officeDocument/2006/relationships/hyperlink" Target="https://podminky.urs.cz/item/CS_URS_2022_02/722130801" TargetMode="External"/><Relationship Id="rId51" Type="http://schemas.openxmlformats.org/officeDocument/2006/relationships/hyperlink" Target="https://podminky.urs.cz/item/CS_URS_2022_02/091003000" TargetMode="External"/><Relationship Id="rId3" Type="http://schemas.openxmlformats.org/officeDocument/2006/relationships/hyperlink" Target="https://podminky.urs.cz/item/CS_URS_2022_02/997013509" TargetMode="External"/><Relationship Id="rId12" Type="http://schemas.openxmlformats.org/officeDocument/2006/relationships/hyperlink" Target="https://podminky.urs.cz/item/CS_URS_2022_02/722182011" TargetMode="External"/><Relationship Id="rId17" Type="http://schemas.openxmlformats.org/officeDocument/2006/relationships/hyperlink" Target="https://podminky.urs.cz/item/CS_URS_2022_02/722220861" TargetMode="External"/><Relationship Id="rId25" Type="http://schemas.openxmlformats.org/officeDocument/2006/relationships/hyperlink" Target="https://podminky.urs.cz/item/CS_URS_2022_02/998722101" TargetMode="External"/><Relationship Id="rId33" Type="http://schemas.openxmlformats.org/officeDocument/2006/relationships/hyperlink" Target="https://podminky.urs.cz/item/CS_URS_2022_02/733121119" TargetMode="External"/><Relationship Id="rId38" Type="http://schemas.openxmlformats.org/officeDocument/2006/relationships/hyperlink" Target="https://podminky.urs.cz/item/CS_URS_2022_02/734200823" TargetMode="External"/><Relationship Id="rId46" Type="http://schemas.openxmlformats.org/officeDocument/2006/relationships/hyperlink" Target="https://podminky.urs.cz/item/CS_URS_2022_02/735191910" TargetMode="External"/><Relationship Id="rId20" Type="http://schemas.openxmlformats.org/officeDocument/2006/relationships/hyperlink" Target="https://podminky.urs.cz/item/CS_URS_2022_02/722232043" TargetMode="External"/><Relationship Id="rId41" Type="http://schemas.openxmlformats.org/officeDocument/2006/relationships/hyperlink" Target="https://podminky.urs.cz/item/CS_URS_2022_02/734292714" TargetMode="External"/><Relationship Id="rId1" Type="http://schemas.openxmlformats.org/officeDocument/2006/relationships/hyperlink" Target="https://podminky.urs.cz/item/CS_URS_2022_02/997013211" TargetMode="External"/><Relationship Id="rId6" Type="http://schemas.openxmlformats.org/officeDocument/2006/relationships/hyperlink" Target="https://podminky.urs.cz/item/CS_URS_2022_02/713410811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722232046" TargetMode="External"/><Relationship Id="rId18" Type="http://schemas.openxmlformats.org/officeDocument/2006/relationships/hyperlink" Target="https://podminky.urs.cz/item/CS_URS_2022_02/733110808" TargetMode="External"/><Relationship Id="rId26" Type="http://schemas.openxmlformats.org/officeDocument/2006/relationships/hyperlink" Target="https://podminky.urs.cz/item/CS_URS_2022_02/733190232" TargetMode="External"/><Relationship Id="rId39" Type="http://schemas.openxmlformats.org/officeDocument/2006/relationships/hyperlink" Target="https://podminky.urs.cz/item/CS_URS_2022_02/734292718" TargetMode="External"/><Relationship Id="rId21" Type="http://schemas.openxmlformats.org/officeDocument/2006/relationships/hyperlink" Target="https://podminky.urs.cz/item/CS_URS_2022_02/733121115" TargetMode="External"/><Relationship Id="rId34" Type="http://schemas.openxmlformats.org/officeDocument/2006/relationships/hyperlink" Target="https://podminky.urs.cz/item/CS_URS_2022_02/734109218" TargetMode="External"/><Relationship Id="rId42" Type="http://schemas.openxmlformats.org/officeDocument/2006/relationships/hyperlink" Target="https://podminky.urs.cz/item/CS_URS_2022_02/741110521" TargetMode="External"/><Relationship Id="rId47" Type="http://schemas.openxmlformats.org/officeDocument/2006/relationships/hyperlink" Target="https://podminky.urs.cz/item/CS_URS_2022_02/HZS2212" TargetMode="External"/><Relationship Id="rId50" Type="http://schemas.openxmlformats.org/officeDocument/2006/relationships/hyperlink" Target="https://podminky.urs.cz/item/CS_URS_2022_02/HZS2491" TargetMode="External"/><Relationship Id="rId7" Type="http://schemas.openxmlformats.org/officeDocument/2006/relationships/hyperlink" Target="https://podminky.urs.cz/item/CS_URS_2022_02/713411141" TargetMode="External"/><Relationship Id="rId2" Type="http://schemas.openxmlformats.org/officeDocument/2006/relationships/hyperlink" Target="https://podminky.urs.cz/item/CS_URS_2022_02/997013501" TargetMode="External"/><Relationship Id="rId16" Type="http://schemas.openxmlformats.org/officeDocument/2006/relationships/hyperlink" Target="https://podminky.urs.cz/item/CS_URS_2022_02/998722101" TargetMode="External"/><Relationship Id="rId29" Type="http://schemas.openxmlformats.org/officeDocument/2006/relationships/hyperlink" Target="https://podminky.urs.cz/item/CS_URS_2022_02/733191836" TargetMode="External"/><Relationship Id="rId11" Type="http://schemas.openxmlformats.org/officeDocument/2006/relationships/hyperlink" Target="https://podminky.urs.cz/item/CS_URS_2022_02/722182014" TargetMode="External"/><Relationship Id="rId24" Type="http://schemas.openxmlformats.org/officeDocument/2006/relationships/hyperlink" Target="https://podminky.urs.cz/item/CS_URS_2022_02/733121133" TargetMode="External"/><Relationship Id="rId32" Type="http://schemas.openxmlformats.org/officeDocument/2006/relationships/hyperlink" Target="https://podminky.urs.cz/item/CS_URS_2022_02/734100813" TargetMode="External"/><Relationship Id="rId37" Type="http://schemas.openxmlformats.org/officeDocument/2006/relationships/hyperlink" Target="https://podminky.urs.cz/item/CS_URS_2022_02/734291123" TargetMode="External"/><Relationship Id="rId40" Type="http://schemas.openxmlformats.org/officeDocument/2006/relationships/hyperlink" Target="https://podminky.urs.cz/item/CS_URS_2022_02/998734101" TargetMode="External"/><Relationship Id="rId45" Type="http://schemas.openxmlformats.org/officeDocument/2006/relationships/hyperlink" Target="https://podminky.urs.cz/item/CS_URS_2022_02/741313012" TargetMode="External"/><Relationship Id="rId53" Type="http://schemas.openxmlformats.org/officeDocument/2006/relationships/drawing" Target="../drawings/drawing7.xml"/><Relationship Id="rId5" Type="http://schemas.openxmlformats.org/officeDocument/2006/relationships/hyperlink" Target="https://podminky.urs.cz/item/CS_URS_2022_02/997013814" TargetMode="External"/><Relationship Id="rId10" Type="http://schemas.openxmlformats.org/officeDocument/2006/relationships/hyperlink" Target="https://podminky.urs.cz/item/CS_URS_2022_02/722181851" TargetMode="External"/><Relationship Id="rId19" Type="http://schemas.openxmlformats.org/officeDocument/2006/relationships/hyperlink" Target="https://podminky.urs.cz/item/CS_URS_2022_02/733120832" TargetMode="External"/><Relationship Id="rId31" Type="http://schemas.openxmlformats.org/officeDocument/2006/relationships/hyperlink" Target="https://podminky.urs.cz/item/CS_URS_2022_02/734100812" TargetMode="External"/><Relationship Id="rId44" Type="http://schemas.openxmlformats.org/officeDocument/2006/relationships/hyperlink" Target="https://podminky.urs.cz/item/CS_URS_2022_02/741310022" TargetMode="External"/><Relationship Id="rId52" Type="http://schemas.openxmlformats.org/officeDocument/2006/relationships/hyperlink" Target="https://podminky.urs.cz/item/CS_URS_2022_02/091003000" TargetMode="External"/><Relationship Id="rId4" Type="http://schemas.openxmlformats.org/officeDocument/2006/relationships/hyperlink" Target="https://podminky.urs.cz/item/CS_URS_2022_02/997013631" TargetMode="External"/><Relationship Id="rId9" Type="http://schemas.openxmlformats.org/officeDocument/2006/relationships/hyperlink" Target="https://podminky.urs.cz/item/CS_URS_2022_02/722174025" TargetMode="External"/><Relationship Id="rId14" Type="http://schemas.openxmlformats.org/officeDocument/2006/relationships/hyperlink" Target="https://podminky.urs.cz/item/CS_URS_2022_02/722290226" TargetMode="External"/><Relationship Id="rId22" Type="http://schemas.openxmlformats.org/officeDocument/2006/relationships/hyperlink" Target="https://podminky.urs.cz/item/CS_URS_2022_02/733121117" TargetMode="External"/><Relationship Id="rId27" Type="http://schemas.openxmlformats.org/officeDocument/2006/relationships/hyperlink" Target="https://podminky.urs.cz/item/CS_URS_2022_02/733191816" TargetMode="External"/><Relationship Id="rId30" Type="http://schemas.openxmlformats.org/officeDocument/2006/relationships/hyperlink" Target="https://podminky.urs.cz/item/CS_URS_2022_02/998733101" TargetMode="External"/><Relationship Id="rId35" Type="http://schemas.openxmlformats.org/officeDocument/2006/relationships/hyperlink" Target="https://podminky.urs.cz/item/CS_URS_2022_02/734200811" TargetMode="External"/><Relationship Id="rId43" Type="http://schemas.openxmlformats.org/officeDocument/2006/relationships/hyperlink" Target="https://podminky.urs.cz/item/CS_URS_2022_02/741122211" TargetMode="External"/><Relationship Id="rId48" Type="http://schemas.openxmlformats.org/officeDocument/2006/relationships/hyperlink" Target="https://podminky.urs.cz/item/CS_URS_2022_02/HZS2222" TargetMode="External"/><Relationship Id="rId8" Type="http://schemas.openxmlformats.org/officeDocument/2006/relationships/hyperlink" Target="https://podminky.urs.cz/item/CS_URS_2022_02/722170804" TargetMode="External"/><Relationship Id="rId51" Type="http://schemas.openxmlformats.org/officeDocument/2006/relationships/hyperlink" Target="https://podminky.urs.cz/item/CS_URS_2022_02/013002000" TargetMode="External"/><Relationship Id="rId3" Type="http://schemas.openxmlformats.org/officeDocument/2006/relationships/hyperlink" Target="https://podminky.urs.cz/item/CS_URS_2022_02/997013509" TargetMode="External"/><Relationship Id="rId12" Type="http://schemas.openxmlformats.org/officeDocument/2006/relationships/hyperlink" Target="https://podminky.urs.cz/item/CS_URS_2022_02/722190901" TargetMode="External"/><Relationship Id="rId17" Type="http://schemas.openxmlformats.org/officeDocument/2006/relationships/hyperlink" Target="https://podminky.urs.cz/item/CS_URS_2022_02/733110806" TargetMode="External"/><Relationship Id="rId25" Type="http://schemas.openxmlformats.org/officeDocument/2006/relationships/hyperlink" Target="https://podminky.urs.cz/item/CS_URS_2022_02/733190217" TargetMode="External"/><Relationship Id="rId33" Type="http://schemas.openxmlformats.org/officeDocument/2006/relationships/hyperlink" Target="https://podminky.urs.cz/item/CS_URS_2022_02/734109216" TargetMode="External"/><Relationship Id="rId38" Type="http://schemas.openxmlformats.org/officeDocument/2006/relationships/hyperlink" Target="https://podminky.urs.cz/item/CS_URS_2022_02/734292715" TargetMode="External"/><Relationship Id="rId46" Type="http://schemas.openxmlformats.org/officeDocument/2006/relationships/hyperlink" Target="https://podminky.urs.cz/item/CS_URS_2022_02/741370032" TargetMode="External"/><Relationship Id="rId20" Type="http://schemas.openxmlformats.org/officeDocument/2006/relationships/hyperlink" Target="https://podminky.urs.cz/item/CS_URS_2022_02/733121114" TargetMode="External"/><Relationship Id="rId41" Type="http://schemas.openxmlformats.org/officeDocument/2006/relationships/hyperlink" Target="https://podminky.urs.cz/item/CS_URS_2022_02/735191910" TargetMode="External"/><Relationship Id="rId1" Type="http://schemas.openxmlformats.org/officeDocument/2006/relationships/hyperlink" Target="https://podminky.urs.cz/item/CS_URS_2022_02/997013211" TargetMode="External"/><Relationship Id="rId6" Type="http://schemas.openxmlformats.org/officeDocument/2006/relationships/hyperlink" Target="https://podminky.urs.cz/item/CS_URS_2022_02/713410811" TargetMode="External"/><Relationship Id="rId15" Type="http://schemas.openxmlformats.org/officeDocument/2006/relationships/hyperlink" Target="https://podminky.urs.cz/item/CS_URS_2022_02/722290234" TargetMode="External"/><Relationship Id="rId23" Type="http://schemas.openxmlformats.org/officeDocument/2006/relationships/hyperlink" Target="https://podminky.urs.cz/item/CS_URS_2022_02/733121119" TargetMode="External"/><Relationship Id="rId28" Type="http://schemas.openxmlformats.org/officeDocument/2006/relationships/hyperlink" Target="https://podminky.urs.cz/item/CS_URS_2022_02/733191823" TargetMode="External"/><Relationship Id="rId36" Type="http://schemas.openxmlformats.org/officeDocument/2006/relationships/hyperlink" Target="https://podminky.urs.cz/item/CS_URS_2022_02/734200822" TargetMode="External"/><Relationship Id="rId49" Type="http://schemas.openxmlformats.org/officeDocument/2006/relationships/hyperlink" Target="https://podminky.urs.cz/item/CS_URS_2022_02/HZS2232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891241811" TargetMode="External"/><Relationship Id="rId13" Type="http://schemas.openxmlformats.org/officeDocument/2006/relationships/drawing" Target="../drawings/drawing8.xml"/><Relationship Id="rId3" Type="http://schemas.openxmlformats.org/officeDocument/2006/relationships/hyperlink" Target="https://podminky.urs.cz/item/CS_URS_2022_02/174112101" TargetMode="External"/><Relationship Id="rId7" Type="http://schemas.openxmlformats.org/officeDocument/2006/relationships/hyperlink" Target="https://podminky.urs.cz/item/CS_URS_2022_02/871341911" TargetMode="External"/><Relationship Id="rId12" Type="http://schemas.openxmlformats.org/officeDocument/2006/relationships/hyperlink" Target="https://podminky.urs.cz/item/CS_URS_2022_02/034002000" TargetMode="External"/><Relationship Id="rId2" Type="http://schemas.openxmlformats.org/officeDocument/2006/relationships/hyperlink" Target="https://podminky.urs.cz/item/CS_URS_2022_02/132212112" TargetMode="External"/><Relationship Id="rId1" Type="http://schemas.openxmlformats.org/officeDocument/2006/relationships/hyperlink" Target="https://podminky.urs.cz/item/CS_URS_2022_02/113106023" TargetMode="External"/><Relationship Id="rId6" Type="http://schemas.openxmlformats.org/officeDocument/2006/relationships/hyperlink" Target="https://podminky.urs.cz/item/CS_URS_2022_02/871251911" TargetMode="External"/><Relationship Id="rId11" Type="http://schemas.openxmlformats.org/officeDocument/2006/relationships/hyperlink" Target="https://podminky.urs.cz/item/CS_URS_2022_02/013254000" TargetMode="External"/><Relationship Id="rId5" Type="http://schemas.openxmlformats.org/officeDocument/2006/relationships/hyperlink" Target="https://podminky.urs.cz/item/CS_URS_2022_02/871241911" TargetMode="External"/><Relationship Id="rId10" Type="http://schemas.openxmlformats.org/officeDocument/2006/relationships/hyperlink" Target="https://podminky.urs.cz/item/CS_URS_2022_02/012002000" TargetMode="External"/><Relationship Id="rId4" Type="http://schemas.openxmlformats.org/officeDocument/2006/relationships/hyperlink" Target="https://podminky.urs.cz/item/CS_URS_2022_02/451573111" TargetMode="External"/><Relationship Id="rId9" Type="http://schemas.openxmlformats.org/officeDocument/2006/relationships/hyperlink" Target="https://podminky.urs.cz/item/CS_URS_2022_02/891311811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abSelected="1" topLeftCell="A29" workbookViewId="0">
      <selection activeCell="T75" sqref="T75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 x14ac:dyDescent="0.2">
      <c r="AR2" s="288" t="s">
        <v>6</v>
      </c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S2" s="16" t="s">
        <v>7</v>
      </c>
      <c r="BT2" s="16" t="s">
        <v>8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4.95" customHeight="1" x14ac:dyDescent="0.2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pans="1:74" ht="12" customHeight="1" x14ac:dyDescent="0.2">
      <c r="B5" s="19"/>
      <c r="D5" s="23" t="s">
        <v>14</v>
      </c>
      <c r="K5" s="272" t="s">
        <v>15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R5" s="19"/>
      <c r="BE5" s="269" t="s">
        <v>16</v>
      </c>
      <c r="BS5" s="16" t="s">
        <v>7</v>
      </c>
    </row>
    <row r="6" spans="1:74" ht="36.950000000000003" customHeight="1" x14ac:dyDescent="0.2">
      <c r="B6" s="19"/>
      <c r="D6" s="25" t="s">
        <v>17</v>
      </c>
      <c r="K6" s="274" t="s">
        <v>18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R6" s="19"/>
      <c r="BE6" s="270"/>
      <c r="BS6" s="16" t="s">
        <v>7</v>
      </c>
    </row>
    <row r="7" spans="1:74" ht="12" customHeight="1" x14ac:dyDescent="0.2">
      <c r="B7" s="19"/>
      <c r="D7" s="26" t="s">
        <v>19</v>
      </c>
      <c r="K7" s="24" t="s">
        <v>3</v>
      </c>
      <c r="AK7" s="26" t="s">
        <v>20</v>
      </c>
      <c r="AN7" s="24" t="s">
        <v>3</v>
      </c>
      <c r="AR7" s="19"/>
      <c r="BE7" s="270"/>
      <c r="BS7" s="16" t="s">
        <v>7</v>
      </c>
    </row>
    <row r="8" spans="1:74" ht="12" customHeight="1" x14ac:dyDescent="0.2">
      <c r="B8" s="19"/>
      <c r="D8" s="26" t="s">
        <v>21</v>
      </c>
      <c r="K8" s="24" t="s">
        <v>22</v>
      </c>
      <c r="AK8" s="26" t="s">
        <v>23</v>
      </c>
      <c r="AN8" s="27" t="s">
        <v>24</v>
      </c>
      <c r="AR8" s="19"/>
      <c r="BE8" s="270"/>
      <c r="BS8" s="16" t="s">
        <v>7</v>
      </c>
    </row>
    <row r="9" spans="1:74" ht="14.45" customHeight="1" x14ac:dyDescent="0.2">
      <c r="B9" s="19"/>
      <c r="AR9" s="19"/>
      <c r="BE9" s="270"/>
      <c r="BS9" s="16" t="s">
        <v>7</v>
      </c>
    </row>
    <row r="10" spans="1:74" ht="12" customHeight="1" x14ac:dyDescent="0.2">
      <c r="B10" s="19"/>
      <c r="D10" s="26" t="s">
        <v>25</v>
      </c>
      <c r="AK10" s="26" t="s">
        <v>26</v>
      </c>
      <c r="AN10" s="24" t="s">
        <v>27</v>
      </c>
      <c r="AR10" s="19"/>
      <c r="BE10" s="270"/>
      <c r="BS10" s="16" t="s">
        <v>7</v>
      </c>
    </row>
    <row r="11" spans="1:74" ht="18.399999999999999" customHeight="1" x14ac:dyDescent="0.2">
      <c r="B11" s="19"/>
      <c r="E11" s="24" t="s">
        <v>28</v>
      </c>
      <c r="AK11" s="26" t="s">
        <v>29</v>
      </c>
      <c r="AN11" s="24" t="s">
        <v>30</v>
      </c>
      <c r="AR11" s="19"/>
      <c r="BE11" s="270"/>
      <c r="BS11" s="16" t="s">
        <v>7</v>
      </c>
    </row>
    <row r="12" spans="1:74" ht="6.95" customHeight="1" x14ac:dyDescent="0.2">
      <c r="B12" s="19"/>
      <c r="AR12" s="19"/>
      <c r="BE12" s="270"/>
      <c r="BS12" s="16" t="s">
        <v>7</v>
      </c>
    </row>
    <row r="13" spans="1:74" ht="12" customHeight="1" x14ac:dyDescent="0.2">
      <c r="B13" s="19"/>
      <c r="D13" s="26" t="s">
        <v>31</v>
      </c>
      <c r="AK13" s="26" t="s">
        <v>26</v>
      </c>
      <c r="AN13" s="28" t="s">
        <v>32</v>
      </c>
      <c r="AR13" s="19"/>
      <c r="BE13" s="270"/>
      <c r="BS13" s="16" t="s">
        <v>7</v>
      </c>
    </row>
    <row r="14" spans="1:74" ht="12.75" x14ac:dyDescent="0.2">
      <c r="B14" s="19"/>
      <c r="E14" s="275" t="s">
        <v>32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6" t="s">
        <v>29</v>
      </c>
      <c r="AN14" s="28" t="s">
        <v>32</v>
      </c>
      <c r="AR14" s="19"/>
      <c r="BE14" s="270"/>
      <c r="BS14" s="16" t="s">
        <v>7</v>
      </c>
    </row>
    <row r="15" spans="1:74" ht="6.95" customHeight="1" x14ac:dyDescent="0.2">
      <c r="B15" s="19"/>
      <c r="AR15" s="19"/>
      <c r="BE15" s="270"/>
      <c r="BS15" s="16" t="s">
        <v>4</v>
      </c>
    </row>
    <row r="16" spans="1:74" ht="12" customHeight="1" x14ac:dyDescent="0.2">
      <c r="B16" s="19"/>
      <c r="D16" s="26" t="s">
        <v>33</v>
      </c>
      <c r="AK16" s="26" t="s">
        <v>26</v>
      </c>
      <c r="AN16" s="24" t="s">
        <v>34</v>
      </c>
      <c r="AR16" s="19"/>
      <c r="BE16" s="270"/>
      <c r="BS16" s="16" t="s">
        <v>4</v>
      </c>
    </row>
    <row r="17" spans="2:71" ht="18.399999999999999" customHeight="1" x14ac:dyDescent="0.2">
      <c r="B17" s="19"/>
      <c r="E17" s="24" t="s">
        <v>35</v>
      </c>
      <c r="AK17" s="26" t="s">
        <v>29</v>
      </c>
      <c r="AN17" s="24" t="s">
        <v>36</v>
      </c>
      <c r="AR17" s="19"/>
      <c r="BE17" s="270"/>
      <c r="BS17" s="16" t="s">
        <v>37</v>
      </c>
    </row>
    <row r="18" spans="2:71" ht="6.95" customHeight="1" x14ac:dyDescent="0.2">
      <c r="B18" s="19"/>
      <c r="AR18" s="19"/>
      <c r="BE18" s="270"/>
      <c r="BS18" s="16" t="s">
        <v>7</v>
      </c>
    </row>
    <row r="19" spans="2:71" ht="12" customHeight="1" x14ac:dyDescent="0.2">
      <c r="B19" s="19"/>
      <c r="D19" s="26" t="s">
        <v>38</v>
      </c>
      <c r="AK19" s="26" t="s">
        <v>26</v>
      </c>
      <c r="AN19" s="24" t="s">
        <v>34</v>
      </c>
      <c r="AR19" s="19"/>
      <c r="BE19" s="270"/>
      <c r="BS19" s="16" t="s">
        <v>7</v>
      </c>
    </row>
    <row r="20" spans="2:71" ht="18.399999999999999" customHeight="1" x14ac:dyDescent="0.2">
      <c r="B20" s="19"/>
      <c r="E20" s="24" t="s">
        <v>35</v>
      </c>
      <c r="AK20" s="26" t="s">
        <v>29</v>
      </c>
      <c r="AN20" s="24" t="s">
        <v>36</v>
      </c>
      <c r="AR20" s="19"/>
      <c r="BE20" s="270"/>
      <c r="BS20" s="16" t="s">
        <v>4</v>
      </c>
    </row>
    <row r="21" spans="2:71" ht="6.95" customHeight="1" x14ac:dyDescent="0.2">
      <c r="B21" s="19"/>
      <c r="AR21" s="19"/>
      <c r="BE21" s="270"/>
    </row>
    <row r="22" spans="2:71" ht="12" customHeight="1" x14ac:dyDescent="0.2">
      <c r="B22" s="19"/>
      <c r="D22" s="26" t="s">
        <v>39</v>
      </c>
      <c r="AR22" s="19"/>
      <c r="BE22" s="270"/>
    </row>
    <row r="23" spans="2:71" ht="47.25" customHeight="1" x14ac:dyDescent="0.2">
      <c r="B23" s="19"/>
      <c r="E23" s="277" t="s">
        <v>40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R23" s="19"/>
      <c r="BE23" s="270"/>
    </row>
    <row r="24" spans="2:71" ht="6.95" customHeight="1" x14ac:dyDescent="0.2">
      <c r="B24" s="19"/>
      <c r="AR24" s="19"/>
      <c r="BE24" s="270"/>
    </row>
    <row r="25" spans="2:7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70"/>
    </row>
    <row r="26" spans="2:71" s="1" customFormat="1" ht="25.9" customHeight="1" x14ac:dyDescent="0.2">
      <c r="B26" s="31"/>
      <c r="D26" s="32" t="s">
        <v>41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78">
        <f>ROUND(AG54,2)</f>
        <v>0</v>
      </c>
      <c r="AL26" s="279"/>
      <c r="AM26" s="279"/>
      <c r="AN26" s="279"/>
      <c r="AO26" s="279"/>
      <c r="AR26" s="31"/>
      <c r="BE26" s="270"/>
    </row>
    <row r="27" spans="2:71" s="1" customFormat="1" ht="6.95" customHeight="1" x14ac:dyDescent="0.2">
      <c r="B27" s="31"/>
      <c r="AR27" s="31"/>
      <c r="BE27" s="270"/>
    </row>
    <row r="28" spans="2:71" s="1" customFormat="1" ht="12.75" x14ac:dyDescent="0.2">
      <c r="B28" s="31"/>
      <c r="L28" s="280" t="s">
        <v>42</v>
      </c>
      <c r="M28" s="280"/>
      <c r="N28" s="280"/>
      <c r="O28" s="280"/>
      <c r="P28" s="280"/>
      <c r="W28" s="280" t="s">
        <v>43</v>
      </c>
      <c r="X28" s="280"/>
      <c r="Y28" s="280"/>
      <c r="Z28" s="280"/>
      <c r="AA28" s="280"/>
      <c r="AB28" s="280"/>
      <c r="AC28" s="280"/>
      <c r="AD28" s="280"/>
      <c r="AE28" s="280"/>
      <c r="AK28" s="280" t="s">
        <v>44</v>
      </c>
      <c r="AL28" s="280"/>
      <c r="AM28" s="280"/>
      <c r="AN28" s="280"/>
      <c r="AO28" s="280"/>
      <c r="AR28" s="31"/>
      <c r="BE28" s="270"/>
    </row>
    <row r="29" spans="2:71" s="2" customFormat="1" ht="14.45" customHeight="1" x14ac:dyDescent="0.2">
      <c r="B29" s="35"/>
      <c r="D29" s="26" t="s">
        <v>45</v>
      </c>
      <c r="F29" s="26" t="s">
        <v>46</v>
      </c>
      <c r="L29" s="283">
        <v>0.21</v>
      </c>
      <c r="M29" s="282"/>
      <c r="N29" s="282"/>
      <c r="O29" s="282"/>
      <c r="P29" s="282"/>
      <c r="W29" s="281">
        <f>ROUND(AZ54, 2)</f>
        <v>0</v>
      </c>
      <c r="X29" s="282"/>
      <c r="Y29" s="282"/>
      <c r="Z29" s="282"/>
      <c r="AA29" s="282"/>
      <c r="AB29" s="282"/>
      <c r="AC29" s="282"/>
      <c r="AD29" s="282"/>
      <c r="AE29" s="282"/>
      <c r="AK29" s="281">
        <f>ROUND(AV54, 2)</f>
        <v>0</v>
      </c>
      <c r="AL29" s="282"/>
      <c r="AM29" s="282"/>
      <c r="AN29" s="282"/>
      <c r="AO29" s="282"/>
      <c r="AR29" s="35"/>
      <c r="BE29" s="271"/>
    </row>
    <row r="30" spans="2:71" s="2" customFormat="1" ht="14.45" customHeight="1" x14ac:dyDescent="0.2">
      <c r="B30" s="35"/>
      <c r="F30" s="26" t="s">
        <v>47</v>
      </c>
      <c r="L30" s="283">
        <v>0.15</v>
      </c>
      <c r="M30" s="282"/>
      <c r="N30" s="282"/>
      <c r="O30" s="282"/>
      <c r="P30" s="282"/>
      <c r="W30" s="281">
        <f>ROUND(BA54, 2)</f>
        <v>0</v>
      </c>
      <c r="X30" s="282"/>
      <c r="Y30" s="282"/>
      <c r="Z30" s="282"/>
      <c r="AA30" s="282"/>
      <c r="AB30" s="282"/>
      <c r="AC30" s="282"/>
      <c r="AD30" s="282"/>
      <c r="AE30" s="282"/>
      <c r="AK30" s="281">
        <f>ROUND(AW54, 2)</f>
        <v>0</v>
      </c>
      <c r="AL30" s="282"/>
      <c r="AM30" s="282"/>
      <c r="AN30" s="282"/>
      <c r="AO30" s="282"/>
      <c r="AR30" s="35"/>
      <c r="BE30" s="271"/>
    </row>
    <row r="31" spans="2:71" s="2" customFormat="1" ht="14.45" hidden="1" customHeight="1" x14ac:dyDescent="0.2">
      <c r="B31" s="35"/>
      <c r="F31" s="26" t="s">
        <v>48</v>
      </c>
      <c r="L31" s="283">
        <v>0.21</v>
      </c>
      <c r="M31" s="282"/>
      <c r="N31" s="282"/>
      <c r="O31" s="282"/>
      <c r="P31" s="282"/>
      <c r="W31" s="281">
        <f>ROUND(BB54, 2)</f>
        <v>0</v>
      </c>
      <c r="X31" s="282"/>
      <c r="Y31" s="282"/>
      <c r="Z31" s="282"/>
      <c r="AA31" s="282"/>
      <c r="AB31" s="282"/>
      <c r="AC31" s="282"/>
      <c r="AD31" s="282"/>
      <c r="AE31" s="282"/>
      <c r="AK31" s="281">
        <v>0</v>
      </c>
      <c r="AL31" s="282"/>
      <c r="AM31" s="282"/>
      <c r="AN31" s="282"/>
      <c r="AO31" s="282"/>
      <c r="AR31" s="35"/>
      <c r="BE31" s="271"/>
    </row>
    <row r="32" spans="2:71" s="2" customFormat="1" ht="14.45" hidden="1" customHeight="1" x14ac:dyDescent="0.2">
      <c r="B32" s="35"/>
      <c r="F32" s="26" t="s">
        <v>49</v>
      </c>
      <c r="L32" s="283">
        <v>0.15</v>
      </c>
      <c r="M32" s="282"/>
      <c r="N32" s="282"/>
      <c r="O32" s="282"/>
      <c r="P32" s="282"/>
      <c r="W32" s="281">
        <f>ROUND(BC54, 2)</f>
        <v>0</v>
      </c>
      <c r="X32" s="282"/>
      <c r="Y32" s="282"/>
      <c r="Z32" s="282"/>
      <c r="AA32" s="282"/>
      <c r="AB32" s="282"/>
      <c r="AC32" s="282"/>
      <c r="AD32" s="282"/>
      <c r="AE32" s="282"/>
      <c r="AK32" s="281">
        <v>0</v>
      </c>
      <c r="AL32" s="282"/>
      <c r="AM32" s="282"/>
      <c r="AN32" s="282"/>
      <c r="AO32" s="282"/>
      <c r="AR32" s="35"/>
      <c r="BE32" s="271"/>
    </row>
    <row r="33" spans="2:44" s="2" customFormat="1" ht="14.45" hidden="1" customHeight="1" x14ac:dyDescent="0.2">
      <c r="B33" s="35"/>
      <c r="F33" s="26" t="s">
        <v>50</v>
      </c>
      <c r="L33" s="283">
        <v>0</v>
      </c>
      <c r="M33" s="282"/>
      <c r="N33" s="282"/>
      <c r="O33" s="282"/>
      <c r="P33" s="282"/>
      <c r="W33" s="281">
        <f>ROUND(BD54, 2)</f>
        <v>0</v>
      </c>
      <c r="X33" s="282"/>
      <c r="Y33" s="282"/>
      <c r="Z33" s="282"/>
      <c r="AA33" s="282"/>
      <c r="AB33" s="282"/>
      <c r="AC33" s="282"/>
      <c r="AD33" s="282"/>
      <c r="AE33" s="282"/>
      <c r="AK33" s="281">
        <v>0</v>
      </c>
      <c r="AL33" s="282"/>
      <c r="AM33" s="282"/>
      <c r="AN33" s="282"/>
      <c r="AO33" s="282"/>
      <c r="AR33" s="35"/>
    </row>
    <row r="34" spans="2:44" s="1" customFormat="1" ht="6.95" customHeight="1" x14ac:dyDescent="0.2">
      <c r="B34" s="31"/>
      <c r="AR34" s="31"/>
    </row>
    <row r="35" spans="2:44" s="1" customFormat="1" ht="25.9" customHeight="1" x14ac:dyDescent="0.2">
      <c r="B35" s="31"/>
      <c r="C35" s="36"/>
      <c r="D35" s="37" t="s">
        <v>51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52</v>
      </c>
      <c r="U35" s="38"/>
      <c r="V35" s="38"/>
      <c r="W35" s="38"/>
      <c r="X35" s="287" t="s">
        <v>53</v>
      </c>
      <c r="Y35" s="285"/>
      <c r="Z35" s="285"/>
      <c r="AA35" s="285"/>
      <c r="AB35" s="285"/>
      <c r="AC35" s="38"/>
      <c r="AD35" s="38"/>
      <c r="AE35" s="38"/>
      <c r="AF35" s="38"/>
      <c r="AG35" s="38"/>
      <c r="AH35" s="38"/>
      <c r="AI35" s="38"/>
      <c r="AJ35" s="38"/>
      <c r="AK35" s="284">
        <f>SUM(AK26:AK33)</f>
        <v>0</v>
      </c>
      <c r="AL35" s="285"/>
      <c r="AM35" s="285"/>
      <c r="AN35" s="285"/>
      <c r="AO35" s="286"/>
      <c r="AP35" s="36"/>
      <c r="AQ35" s="36"/>
      <c r="AR35" s="31"/>
    </row>
    <row r="36" spans="2:44" s="1" customFormat="1" ht="6.95" customHeight="1" x14ac:dyDescent="0.2">
      <c r="B36" s="31"/>
      <c r="AR36" s="31"/>
    </row>
    <row r="37" spans="2:44" s="1" customFormat="1" ht="6.95" customHeight="1" x14ac:dyDescent="0.2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</row>
    <row r="41" spans="2:44" s="1" customFormat="1" ht="6.95" customHeight="1" x14ac:dyDescent="0.2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</row>
    <row r="42" spans="2:44" s="1" customFormat="1" ht="24.95" customHeight="1" x14ac:dyDescent="0.2">
      <c r="B42" s="31"/>
      <c r="C42" s="20" t="s">
        <v>54</v>
      </c>
      <c r="AR42" s="31"/>
    </row>
    <row r="43" spans="2:44" s="1" customFormat="1" ht="6.95" customHeight="1" x14ac:dyDescent="0.2">
      <c r="B43" s="31"/>
      <c r="AR43" s="31"/>
    </row>
    <row r="44" spans="2:44" s="3" customFormat="1" ht="12" customHeight="1" x14ac:dyDescent="0.2">
      <c r="B44" s="44"/>
      <c r="C44" s="26" t="s">
        <v>14</v>
      </c>
      <c r="L44" s="3" t="str">
        <f>K5</f>
        <v>040</v>
      </c>
      <c r="AR44" s="44"/>
    </row>
    <row r="45" spans="2:44" s="4" customFormat="1" ht="36.950000000000003" customHeight="1" x14ac:dyDescent="0.2">
      <c r="B45" s="45"/>
      <c r="C45" s="46" t="s">
        <v>17</v>
      </c>
      <c r="L45" s="251" t="str">
        <f>K6</f>
        <v>Oprava rozvodů vody v areálu školy</v>
      </c>
      <c r="M45" s="252"/>
      <c r="N45" s="252"/>
      <c r="O45" s="252"/>
      <c r="P45" s="252"/>
      <c r="Q45" s="252"/>
      <c r="R45" s="252"/>
      <c r="S45" s="252"/>
      <c r="T45" s="252"/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R45" s="45"/>
    </row>
    <row r="46" spans="2:44" s="1" customFormat="1" ht="6.95" customHeight="1" x14ac:dyDescent="0.2">
      <c r="B46" s="31"/>
      <c r="AR46" s="31"/>
    </row>
    <row r="47" spans="2:44" s="1" customFormat="1" ht="12" customHeight="1" x14ac:dyDescent="0.2">
      <c r="B47" s="31"/>
      <c r="C47" s="26" t="s">
        <v>21</v>
      </c>
      <c r="L47" s="47" t="str">
        <f>IF(K8="","",K8)</f>
        <v>17. listopadu 1123/70, Ostrava - Poruba, 708 00</v>
      </c>
      <c r="AI47" s="26" t="s">
        <v>23</v>
      </c>
      <c r="AM47" s="253" t="str">
        <f>IF(AN8= "","",AN8)</f>
        <v>30. 6. 2022</v>
      </c>
      <c r="AN47" s="253"/>
      <c r="AR47" s="31"/>
    </row>
    <row r="48" spans="2:44" s="1" customFormat="1" ht="6.95" customHeight="1" x14ac:dyDescent="0.2">
      <c r="B48" s="31"/>
      <c r="AR48" s="31"/>
    </row>
    <row r="49" spans="1:91" s="1" customFormat="1" ht="15.2" customHeight="1" x14ac:dyDescent="0.2">
      <c r="B49" s="31"/>
      <c r="C49" s="26" t="s">
        <v>25</v>
      </c>
      <c r="L49" s="3" t="str">
        <f>IF(E11= "","",E11)</f>
        <v>Střední škola prof. Zdeňka Matějčka,Ostrava-Poruba</v>
      </c>
      <c r="AI49" s="26" t="s">
        <v>33</v>
      </c>
      <c r="AM49" s="254" t="str">
        <f>IF(E17="","",E17)</f>
        <v>Amun Pro s.r.o.</v>
      </c>
      <c r="AN49" s="255"/>
      <c r="AO49" s="255"/>
      <c r="AP49" s="255"/>
      <c r="AR49" s="31"/>
      <c r="AS49" s="256" t="s">
        <v>55</v>
      </c>
      <c r="AT49" s="257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 x14ac:dyDescent="0.2">
      <c r="B50" s="31"/>
      <c r="C50" s="26" t="s">
        <v>31</v>
      </c>
      <c r="L50" s="3" t="str">
        <f>IF(E14= "Vyplň údaj","",E14)</f>
        <v/>
      </c>
      <c r="AI50" s="26" t="s">
        <v>38</v>
      </c>
      <c r="AM50" s="254" t="str">
        <f>IF(E20="","",E20)</f>
        <v>Amun Pro s.r.o.</v>
      </c>
      <c r="AN50" s="255"/>
      <c r="AO50" s="255"/>
      <c r="AP50" s="255"/>
      <c r="AR50" s="31"/>
      <c r="AS50" s="258"/>
      <c r="AT50" s="259"/>
      <c r="BD50" s="52"/>
    </row>
    <row r="51" spans="1:91" s="1" customFormat="1" ht="10.9" customHeight="1" x14ac:dyDescent="0.2">
      <c r="B51" s="31"/>
      <c r="AR51" s="31"/>
      <c r="AS51" s="258"/>
      <c r="AT51" s="259"/>
      <c r="BD51" s="52"/>
    </row>
    <row r="52" spans="1:91" s="1" customFormat="1" ht="29.25" customHeight="1" x14ac:dyDescent="0.2">
      <c r="B52" s="31"/>
      <c r="C52" s="260" t="s">
        <v>56</v>
      </c>
      <c r="D52" s="261"/>
      <c r="E52" s="261"/>
      <c r="F52" s="261"/>
      <c r="G52" s="261"/>
      <c r="H52" s="53"/>
      <c r="I52" s="263" t="s">
        <v>57</v>
      </c>
      <c r="J52" s="261"/>
      <c r="K52" s="261"/>
      <c r="L52" s="261"/>
      <c r="M52" s="261"/>
      <c r="N52" s="261"/>
      <c r="O52" s="261"/>
      <c r="P52" s="261"/>
      <c r="Q52" s="261"/>
      <c r="R52" s="261"/>
      <c r="S52" s="261"/>
      <c r="T52" s="261"/>
      <c r="U52" s="261"/>
      <c r="V52" s="261"/>
      <c r="W52" s="261"/>
      <c r="X52" s="261"/>
      <c r="Y52" s="261"/>
      <c r="Z52" s="261"/>
      <c r="AA52" s="261"/>
      <c r="AB52" s="261"/>
      <c r="AC52" s="261"/>
      <c r="AD52" s="261"/>
      <c r="AE52" s="261"/>
      <c r="AF52" s="261"/>
      <c r="AG52" s="262" t="s">
        <v>58</v>
      </c>
      <c r="AH52" s="261"/>
      <c r="AI52" s="261"/>
      <c r="AJ52" s="261"/>
      <c r="AK52" s="261"/>
      <c r="AL52" s="261"/>
      <c r="AM52" s="261"/>
      <c r="AN52" s="263" t="s">
        <v>59</v>
      </c>
      <c r="AO52" s="261"/>
      <c r="AP52" s="261"/>
      <c r="AQ52" s="54" t="s">
        <v>60</v>
      </c>
      <c r="AR52" s="31"/>
      <c r="AS52" s="55" t="s">
        <v>61</v>
      </c>
      <c r="AT52" s="56" t="s">
        <v>62</v>
      </c>
      <c r="AU52" s="56" t="s">
        <v>63</v>
      </c>
      <c r="AV52" s="56" t="s">
        <v>64</v>
      </c>
      <c r="AW52" s="56" t="s">
        <v>65</v>
      </c>
      <c r="AX52" s="56" t="s">
        <v>66</v>
      </c>
      <c r="AY52" s="56" t="s">
        <v>67</v>
      </c>
      <c r="AZ52" s="56" t="s">
        <v>68</v>
      </c>
      <c r="BA52" s="56" t="s">
        <v>69</v>
      </c>
      <c r="BB52" s="56" t="s">
        <v>70</v>
      </c>
      <c r="BC52" s="56" t="s">
        <v>71</v>
      </c>
      <c r="BD52" s="57" t="s">
        <v>72</v>
      </c>
    </row>
    <row r="53" spans="1:91" s="1" customFormat="1" ht="10.9" customHeight="1" x14ac:dyDescent="0.2">
      <c r="B53" s="31"/>
      <c r="AR53" s="31"/>
      <c r="AS53" s="58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 x14ac:dyDescent="0.2">
      <c r="B54" s="59"/>
      <c r="C54" s="60" t="s">
        <v>73</v>
      </c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267">
        <f>ROUND(SUM(AG55:AG61),2)</f>
        <v>0</v>
      </c>
      <c r="AH54" s="267"/>
      <c r="AI54" s="267"/>
      <c r="AJ54" s="267"/>
      <c r="AK54" s="267"/>
      <c r="AL54" s="267"/>
      <c r="AM54" s="267"/>
      <c r="AN54" s="268">
        <f>SUM(AG54,AT54)</f>
        <v>0</v>
      </c>
      <c r="AO54" s="268"/>
      <c r="AP54" s="268"/>
      <c r="AQ54" s="63" t="s">
        <v>3</v>
      </c>
      <c r="AR54" s="59"/>
      <c r="AS54" s="64">
        <f>ROUND(SUM(AS55:AS61),2)</f>
        <v>0</v>
      </c>
      <c r="AT54" s="65">
        <f t="shared" ref="AT54:AT61" si="0">ROUND(SUM(AV54:AW54),2)</f>
        <v>0</v>
      </c>
      <c r="AU54" s="66">
        <f>ROUND(SUM(AU55:AU61),5)</f>
        <v>0</v>
      </c>
      <c r="AV54" s="65">
        <f>ROUND(AZ54*L29,2)</f>
        <v>0</v>
      </c>
      <c r="AW54" s="65">
        <f>ROUND(BA54*L30,2)</f>
        <v>0</v>
      </c>
      <c r="AX54" s="65">
        <f>ROUND(BB54*L29,2)</f>
        <v>0</v>
      </c>
      <c r="AY54" s="65">
        <f>ROUND(BC54*L30,2)</f>
        <v>0</v>
      </c>
      <c r="AZ54" s="65">
        <f>ROUND(SUM(AZ55:AZ61),2)</f>
        <v>0</v>
      </c>
      <c r="BA54" s="65">
        <f>ROUND(SUM(BA55:BA61),2)</f>
        <v>0</v>
      </c>
      <c r="BB54" s="65">
        <f>ROUND(SUM(BB55:BB61),2)</f>
        <v>0</v>
      </c>
      <c r="BC54" s="65">
        <f>ROUND(SUM(BC55:BC61),2)</f>
        <v>0</v>
      </c>
      <c r="BD54" s="67">
        <f>ROUND(SUM(BD55:BD61),2)</f>
        <v>0</v>
      </c>
      <c r="BS54" s="68" t="s">
        <v>74</v>
      </c>
      <c r="BT54" s="68" t="s">
        <v>75</v>
      </c>
      <c r="BU54" s="69" t="s">
        <v>76</v>
      </c>
      <c r="BV54" s="68" t="s">
        <v>77</v>
      </c>
      <c r="BW54" s="68" t="s">
        <v>5</v>
      </c>
      <c r="BX54" s="68" t="s">
        <v>78</v>
      </c>
      <c r="CL54" s="68" t="s">
        <v>3</v>
      </c>
    </row>
    <row r="55" spans="1:91" s="6" customFormat="1" ht="16.5" customHeight="1" x14ac:dyDescent="0.2">
      <c r="A55" s="70" t="s">
        <v>79</v>
      </c>
      <c r="B55" s="71"/>
      <c r="C55" s="72"/>
      <c r="D55" s="264" t="s">
        <v>80</v>
      </c>
      <c r="E55" s="264"/>
      <c r="F55" s="264"/>
      <c r="G55" s="264"/>
      <c r="H55" s="264"/>
      <c r="I55" s="73"/>
      <c r="J55" s="264" t="s">
        <v>81</v>
      </c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5">
        <f>'A - Pavilón - A'!J30</f>
        <v>0</v>
      </c>
      <c r="AH55" s="266"/>
      <c r="AI55" s="266"/>
      <c r="AJ55" s="266"/>
      <c r="AK55" s="266"/>
      <c r="AL55" s="266"/>
      <c r="AM55" s="266"/>
      <c r="AN55" s="265">
        <f t="shared" ref="AN54:AN61" si="1">SUM(AG55,AT55)</f>
        <v>0</v>
      </c>
      <c r="AO55" s="266"/>
      <c r="AP55" s="266"/>
      <c r="AQ55" s="74" t="s">
        <v>82</v>
      </c>
      <c r="AR55" s="71"/>
      <c r="AS55" s="75">
        <v>0</v>
      </c>
      <c r="AT55" s="76">
        <f t="shared" si="0"/>
        <v>0</v>
      </c>
      <c r="AU55" s="77">
        <f>'A - Pavilón - A'!P96</f>
        <v>0</v>
      </c>
      <c r="AV55" s="76">
        <f>'A - Pavilón - A'!J33</f>
        <v>0</v>
      </c>
      <c r="AW55" s="76">
        <f>'A - Pavilón - A'!J34</f>
        <v>0</v>
      </c>
      <c r="AX55" s="76">
        <f>'A - Pavilón - A'!J35</f>
        <v>0</v>
      </c>
      <c r="AY55" s="76">
        <f>'A - Pavilón - A'!J36</f>
        <v>0</v>
      </c>
      <c r="AZ55" s="76">
        <f>'A - Pavilón - A'!F33</f>
        <v>0</v>
      </c>
      <c r="BA55" s="76">
        <f>'A - Pavilón - A'!F34</f>
        <v>0</v>
      </c>
      <c r="BB55" s="76">
        <f>'A - Pavilón - A'!F35</f>
        <v>0</v>
      </c>
      <c r="BC55" s="76">
        <f>'A - Pavilón - A'!F36</f>
        <v>0</v>
      </c>
      <c r="BD55" s="78">
        <f>'A - Pavilón - A'!F37</f>
        <v>0</v>
      </c>
      <c r="BT55" s="79" t="s">
        <v>83</v>
      </c>
      <c r="BV55" s="79" t="s">
        <v>77</v>
      </c>
      <c r="BW55" s="79" t="s">
        <v>84</v>
      </c>
      <c r="BX55" s="79" t="s">
        <v>5</v>
      </c>
      <c r="CL55" s="79" t="s">
        <v>3</v>
      </c>
      <c r="CM55" s="79" t="s">
        <v>85</v>
      </c>
    </row>
    <row r="56" spans="1:91" s="6" customFormat="1" ht="16.5" hidden="1" customHeight="1" x14ac:dyDescent="0.2">
      <c r="A56" s="70" t="s">
        <v>79</v>
      </c>
      <c r="B56" s="71"/>
      <c r="C56" s="72"/>
      <c r="D56" s="264" t="s">
        <v>86</v>
      </c>
      <c r="E56" s="264"/>
      <c r="F56" s="264"/>
      <c r="G56" s="264"/>
      <c r="H56" s="264"/>
      <c r="I56" s="73"/>
      <c r="J56" s="264" t="s">
        <v>87</v>
      </c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264"/>
      <c r="AD56" s="264"/>
      <c r="AE56" s="264"/>
      <c r="AF56" s="264"/>
      <c r="AG56" s="265">
        <f>'B - Pavilón - B'!J30</f>
        <v>0</v>
      </c>
      <c r="AH56" s="266"/>
      <c r="AI56" s="266"/>
      <c r="AJ56" s="266"/>
      <c r="AK56" s="266"/>
      <c r="AL56" s="266"/>
      <c r="AM56" s="266"/>
      <c r="AN56" s="265">
        <f t="shared" si="1"/>
        <v>0</v>
      </c>
      <c r="AO56" s="266"/>
      <c r="AP56" s="266"/>
      <c r="AQ56" s="74" t="s">
        <v>82</v>
      </c>
      <c r="AR56" s="71"/>
      <c r="AS56" s="75">
        <v>0</v>
      </c>
      <c r="AT56" s="76">
        <f t="shared" si="0"/>
        <v>0</v>
      </c>
      <c r="AU56" s="77">
        <f>'B - Pavilón - B'!P96</f>
        <v>0</v>
      </c>
      <c r="AV56" s="76">
        <f>'B - Pavilón - B'!J33</f>
        <v>0</v>
      </c>
      <c r="AW56" s="76">
        <f>'B - Pavilón - B'!J34</f>
        <v>0</v>
      </c>
      <c r="AX56" s="76">
        <f>'B - Pavilón - B'!J35</f>
        <v>0</v>
      </c>
      <c r="AY56" s="76">
        <f>'B - Pavilón - B'!J36</f>
        <v>0</v>
      </c>
      <c r="AZ56" s="76">
        <f>'B - Pavilón - B'!F33</f>
        <v>0</v>
      </c>
      <c r="BA56" s="76">
        <f>'B - Pavilón - B'!F34</f>
        <v>0</v>
      </c>
      <c r="BB56" s="76">
        <f>'B - Pavilón - B'!F35</f>
        <v>0</v>
      </c>
      <c r="BC56" s="76">
        <f>'B - Pavilón - B'!F36</f>
        <v>0</v>
      </c>
      <c r="BD56" s="78">
        <f>'B - Pavilón - B'!F37</f>
        <v>0</v>
      </c>
      <c r="BT56" s="79" t="s">
        <v>83</v>
      </c>
      <c r="BV56" s="79" t="s">
        <v>77</v>
      </c>
      <c r="BW56" s="79" t="s">
        <v>88</v>
      </c>
      <c r="BX56" s="79" t="s">
        <v>5</v>
      </c>
      <c r="CL56" s="79" t="s">
        <v>3</v>
      </c>
      <c r="CM56" s="79" t="s">
        <v>85</v>
      </c>
    </row>
    <row r="57" spans="1:91" s="6" customFormat="1" ht="16.5" hidden="1" customHeight="1" x14ac:dyDescent="0.2">
      <c r="A57" s="70" t="s">
        <v>79</v>
      </c>
      <c r="B57" s="71"/>
      <c r="C57" s="72"/>
      <c r="D57" s="264" t="s">
        <v>74</v>
      </c>
      <c r="E57" s="264"/>
      <c r="F57" s="264"/>
      <c r="G57" s="264"/>
      <c r="H57" s="264"/>
      <c r="I57" s="73"/>
      <c r="J57" s="264" t="s">
        <v>89</v>
      </c>
      <c r="K57" s="264"/>
      <c r="L57" s="264"/>
      <c r="M57" s="264"/>
      <c r="N57" s="264"/>
      <c r="O57" s="264"/>
      <c r="P57" s="264"/>
      <c r="Q57" s="264"/>
      <c r="R57" s="264"/>
      <c r="S57" s="264"/>
      <c r="T57" s="264"/>
      <c r="U57" s="264"/>
      <c r="V57" s="264"/>
      <c r="W57" s="264"/>
      <c r="X57" s="264"/>
      <c r="Y57" s="264"/>
      <c r="Z57" s="264"/>
      <c r="AA57" s="264"/>
      <c r="AB57" s="264"/>
      <c r="AC57" s="264"/>
      <c r="AD57" s="264"/>
      <c r="AE57" s="264"/>
      <c r="AF57" s="264"/>
      <c r="AG57" s="265">
        <f>'D - Pavilón - D'!J30</f>
        <v>0</v>
      </c>
      <c r="AH57" s="266"/>
      <c r="AI57" s="266"/>
      <c r="AJ57" s="266"/>
      <c r="AK57" s="266"/>
      <c r="AL57" s="266"/>
      <c r="AM57" s="266"/>
      <c r="AN57" s="265">
        <f t="shared" si="1"/>
        <v>0</v>
      </c>
      <c r="AO57" s="266"/>
      <c r="AP57" s="266"/>
      <c r="AQ57" s="74" t="s">
        <v>82</v>
      </c>
      <c r="AR57" s="71"/>
      <c r="AS57" s="75">
        <v>0</v>
      </c>
      <c r="AT57" s="76">
        <f t="shared" si="0"/>
        <v>0</v>
      </c>
      <c r="AU57" s="77">
        <f>'D - Pavilón - D'!P92</f>
        <v>0</v>
      </c>
      <c r="AV57" s="76">
        <f>'D - Pavilón - D'!J33</f>
        <v>0</v>
      </c>
      <c r="AW57" s="76">
        <f>'D - Pavilón - D'!J34</f>
        <v>0</v>
      </c>
      <c r="AX57" s="76">
        <f>'D - Pavilón - D'!J35</f>
        <v>0</v>
      </c>
      <c r="AY57" s="76">
        <f>'D - Pavilón - D'!J36</f>
        <v>0</v>
      </c>
      <c r="AZ57" s="76">
        <f>'D - Pavilón - D'!F33</f>
        <v>0</v>
      </c>
      <c r="BA57" s="76">
        <f>'D - Pavilón - D'!F34</f>
        <v>0</v>
      </c>
      <c r="BB57" s="76">
        <f>'D - Pavilón - D'!F35</f>
        <v>0</v>
      </c>
      <c r="BC57" s="76">
        <f>'D - Pavilón - D'!F36</f>
        <v>0</v>
      </c>
      <c r="BD57" s="78">
        <f>'D - Pavilón - D'!F37</f>
        <v>0</v>
      </c>
      <c r="BT57" s="79" t="s">
        <v>83</v>
      </c>
      <c r="BV57" s="79" t="s">
        <v>77</v>
      </c>
      <c r="BW57" s="79" t="s">
        <v>90</v>
      </c>
      <c r="BX57" s="79" t="s">
        <v>5</v>
      </c>
      <c r="CL57" s="79" t="s">
        <v>3</v>
      </c>
      <c r="CM57" s="79" t="s">
        <v>85</v>
      </c>
    </row>
    <row r="58" spans="1:91" s="6" customFormat="1" ht="16.5" hidden="1" customHeight="1" x14ac:dyDescent="0.2">
      <c r="A58" s="70" t="s">
        <v>79</v>
      </c>
      <c r="B58" s="71"/>
      <c r="C58" s="72"/>
      <c r="D58" s="264" t="s">
        <v>91</v>
      </c>
      <c r="E58" s="264"/>
      <c r="F58" s="264"/>
      <c r="G58" s="264"/>
      <c r="H58" s="264"/>
      <c r="I58" s="73"/>
      <c r="J58" s="264" t="s">
        <v>92</v>
      </c>
      <c r="K58" s="264"/>
      <c r="L58" s="264"/>
      <c r="M58" s="264"/>
      <c r="N58" s="264"/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/>
      <c r="AC58" s="264"/>
      <c r="AD58" s="264"/>
      <c r="AE58" s="264"/>
      <c r="AF58" s="264"/>
      <c r="AG58" s="265">
        <f>'E - Pavilón - E'!J30</f>
        <v>0</v>
      </c>
      <c r="AH58" s="266"/>
      <c r="AI58" s="266"/>
      <c r="AJ58" s="266"/>
      <c r="AK58" s="266"/>
      <c r="AL58" s="266"/>
      <c r="AM58" s="266"/>
      <c r="AN58" s="265">
        <f t="shared" si="1"/>
        <v>0</v>
      </c>
      <c r="AO58" s="266"/>
      <c r="AP58" s="266"/>
      <c r="AQ58" s="74" t="s">
        <v>82</v>
      </c>
      <c r="AR58" s="71"/>
      <c r="AS58" s="75">
        <v>0</v>
      </c>
      <c r="AT58" s="76">
        <f t="shared" si="0"/>
        <v>0</v>
      </c>
      <c r="AU58" s="77">
        <f>'E - Pavilón - E'!P90</f>
        <v>0</v>
      </c>
      <c r="AV58" s="76">
        <f>'E - Pavilón - E'!J33</f>
        <v>0</v>
      </c>
      <c r="AW58" s="76">
        <f>'E - Pavilón - E'!J34</f>
        <v>0</v>
      </c>
      <c r="AX58" s="76">
        <f>'E - Pavilón - E'!J35</f>
        <v>0</v>
      </c>
      <c r="AY58" s="76">
        <f>'E - Pavilón - E'!J36</f>
        <v>0</v>
      </c>
      <c r="AZ58" s="76">
        <f>'E - Pavilón - E'!F33</f>
        <v>0</v>
      </c>
      <c r="BA58" s="76">
        <f>'E - Pavilón - E'!F34</f>
        <v>0</v>
      </c>
      <c r="BB58" s="76">
        <f>'E - Pavilón - E'!F35</f>
        <v>0</v>
      </c>
      <c r="BC58" s="76">
        <f>'E - Pavilón - E'!F36</f>
        <v>0</v>
      </c>
      <c r="BD58" s="78">
        <f>'E - Pavilón - E'!F37</f>
        <v>0</v>
      </c>
      <c r="BT58" s="79" t="s">
        <v>83</v>
      </c>
      <c r="BV58" s="79" t="s">
        <v>77</v>
      </c>
      <c r="BW58" s="79" t="s">
        <v>93</v>
      </c>
      <c r="BX58" s="79" t="s">
        <v>5</v>
      </c>
      <c r="CL58" s="79" t="s">
        <v>3</v>
      </c>
      <c r="CM58" s="79" t="s">
        <v>85</v>
      </c>
    </row>
    <row r="59" spans="1:91" s="6" customFormat="1" ht="16.5" hidden="1" customHeight="1" x14ac:dyDescent="0.2">
      <c r="A59" s="70" t="s">
        <v>79</v>
      </c>
      <c r="B59" s="71"/>
      <c r="C59" s="72"/>
      <c r="D59" s="264" t="s">
        <v>94</v>
      </c>
      <c r="E59" s="264"/>
      <c r="F59" s="264"/>
      <c r="G59" s="264"/>
      <c r="H59" s="264"/>
      <c r="I59" s="73"/>
      <c r="J59" s="264" t="s">
        <v>95</v>
      </c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264"/>
      <c r="W59" s="264"/>
      <c r="X59" s="264"/>
      <c r="Y59" s="264"/>
      <c r="Z59" s="264"/>
      <c r="AA59" s="264"/>
      <c r="AB59" s="264"/>
      <c r="AC59" s="264"/>
      <c r="AD59" s="264"/>
      <c r="AE59" s="264"/>
      <c r="AF59" s="264"/>
      <c r="AG59" s="265">
        <f>'F - Pavilón - F'!J30</f>
        <v>0</v>
      </c>
      <c r="AH59" s="266"/>
      <c r="AI59" s="266"/>
      <c r="AJ59" s="266"/>
      <c r="AK59" s="266"/>
      <c r="AL59" s="266"/>
      <c r="AM59" s="266"/>
      <c r="AN59" s="265">
        <f t="shared" si="1"/>
        <v>0</v>
      </c>
      <c r="AO59" s="266"/>
      <c r="AP59" s="266"/>
      <c r="AQ59" s="74" t="s">
        <v>82</v>
      </c>
      <c r="AR59" s="71"/>
      <c r="AS59" s="75">
        <v>0</v>
      </c>
      <c r="AT59" s="76">
        <f t="shared" si="0"/>
        <v>0</v>
      </c>
      <c r="AU59" s="77">
        <f>'F - Pavilón - F'!P91</f>
        <v>0</v>
      </c>
      <c r="AV59" s="76">
        <f>'F - Pavilón - F'!J33</f>
        <v>0</v>
      </c>
      <c r="AW59" s="76">
        <f>'F - Pavilón - F'!J34</f>
        <v>0</v>
      </c>
      <c r="AX59" s="76">
        <f>'F - Pavilón - F'!J35</f>
        <v>0</v>
      </c>
      <c r="AY59" s="76">
        <f>'F - Pavilón - F'!J36</f>
        <v>0</v>
      </c>
      <c r="AZ59" s="76">
        <f>'F - Pavilón - F'!F33</f>
        <v>0</v>
      </c>
      <c r="BA59" s="76">
        <f>'F - Pavilón - F'!F34</f>
        <v>0</v>
      </c>
      <c r="BB59" s="76">
        <f>'F - Pavilón - F'!F35</f>
        <v>0</v>
      </c>
      <c r="BC59" s="76">
        <f>'F - Pavilón - F'!F36</f>
        <v>0</v>
      </c>
      <c r="BD59" s="78">
        <f>'F - Pavilón - F'!F37</f>
        <v>0</v>
      </c>
      <c r="BT59" s="79" t="s">
        <v>83</v>
      </c>
      <c r="BV59" s="79" t="s">
        <v>77</v>
      </c>
      <c r="BW59" s="79" t="s">
        <v>96</v>
      </c>
      <c r="BX59" s="79" t="s">
        <v>5</v>
      </c>
      <c r="CL59" s="79" t="s">
        <v>3</v>
      </c>
      <c r="CM59" s="79" t="s">
        <v>85</v>
      </c>
    </row>
    <row r="60" spans="1:91" s="6" customFormat="1" ht="16.5" customHeight="1" x14ac:dyDescent="0.2">
      <c r="A60" s="70" t="s">
        <v>79</v>
      </c>
      <c r="B60" s="71"/>
      <c r="C60" s="72"/>
      <c r="D60" s="264" t="s">
        <v>97</v>
      </c>
      <c r="E60" s="264"/>
      <c r="F60" s="264"/>
      <c r="G60" s="264"/>
      <c r="H60" s="264"/>
      <c r="I60" s="73"/>
      <c r="J60" s="264" t="s">
        <v>98</v>
      </c>
      <c r="K60" s="264"/>
      <c r="L60" s="264"/>
      <c r="M60" s="264"/>
      <c r="N60" s="264"/>
      <c r="O60" s="264"/>
      <c r="P60" s="264"/>
      <c r="Q60" s="264"/>
      <c r="R60" s="264"/>
      <c r="S60" s="264"/>
      <c r="T60" s="264"/>
      <c r="U60" s="264"/>
      <c r="V60" s="264"/>
      <c r="W60" s="264"/>
      <c r="X60" s="264"/>
      <c r="Y60" s="264"/>
      <c r="Z60" s="264"/>
      <c r="AA60" s="264"/>
      <c r="AB60" s="264"/>
      <c r="AC60" s="264"/>
      <c r="AD60" s="264"/>
      <c r="AE60" s="264"/>
      <c r="AF60" s="264"/>
      <c r="AG60" s="265">
        <f>'K - Pavilón - K'!J30</f>
        <v>0</v>
      </c>
      <c r="AH60" s="266"/>
      <c r="AI60" s="266"/>
      <c r="AJ60" s="266"/>
      <c r="AK60" s="266"/>
      <c r="AL60" s="266"/>
      <c r="AM60" s="266"/>
      <c r="AN60" s="265">
        <f t="shared" si="1"/>
        <v>0</v>
      </c>
      <c r="AO60" s="266"/>
      <c r="AP60" s="266"/>
      <c r="AQ60" s="74" t="s">
        <v>82</v>
      </c>
      <c r="AR60" s="71"/>
      <c r="AS60" s="75">
        <v>0</v>
      </c>
      <c r="AT60" s="76">
        <f t="shared" si="0"/>
        <v>0</v>
      </c>
      <c r="AU60" s="77">
        <f>'K - Pavilón - K'!P92</f>
        <v>0</v>
      </c>
      <c r="AV60" s="76">
        <f>'K - Pavilón - K'!J33</f>
        <v>0</v>
      </c>
      <c r="AW60" s="76">
        <f>'K - Pavilón - K'!J34</f>
        <v>0</v>
      </c>
      <c r="AX60" s="76">
        <f>'K - Pavilón - K'!J35</f>
        <v>0</v>
      </c>
      <c r="AY60" s="76">
        <f>'K - Pavilón - K'!J36</f>
        <v>0</v>
      </c>
      <c r="AZ60" s="76">
        <f>'K - Pavilón - K'!F33</f>
        <v>0</v>
      </c>
      <c r="BA60" s="76">
        <f>'K - Pavilón - K'!F34</f>
        <v>0</v>
      </c>
      <c r="BB60" s="76">
        <f>'K - Pavilón - K'!F35</f>
        <v>0</v>
      </c>
      <c r="BC60" s="76">
        <f>'K - Pavilón - K'!F36</f>
        <v>0</v>
      </c>
      <c r="BD60" s="78">
        <f>'K - Pavilón - K'!F37</f>
        <v>0</v>
      </c>
      <c r="BT60" s="79" t="s">
        <v>83</v>
      </c>
      <c r="BV60" s="79" t="s">
        <v>77</v>
      </c>
      <c r="BW60" s="79" t="s">
        <v>99</v>
      </c>
      <c r="BX60" s="79" t="s">
        <v>5</v>
      </c>
      <c r="CL60" s="79" t="s">
        <v>3</v>
      </c>
      <c r="CM60" s="79" t="s">
        <v>85</v>
      </c>
    </row>
    <row r="61" spans="1:91" s="6" customFormat="1" ht="16.5" customHeight="1" x14ac:dyDescent="0.2">
      <c r="A61" s="70" t="s">
        <v>79</v>
      </c>
      <c r="B61" s="71"/>
      <c r="C61" s="72"/>
      <c r="D61" s="264" t="s">
        <v>100</v>
      </c>
      <c r="E61" s="264"/>
      <c r="F61" s="264"/>
      <c r="G61" s="264"/>
      <c r="H61" s="264"/>
      <c r="I61" s="73"/>
      <c r="J61" s="264" t="s">
        <v>101</v>
      </c>
      <c r="K61" s="264"/>
      <c r="L61" s="264"/>
      <c r="M61" s="264"/>
      <c r="N61" s="264"/>
      <c r="O61" s="264"/>
      <c r="P61" s="264"/>
      <c r="Q61" s="264"/>
      <c r="R61" s="264"/>
      <c r="S61" s="264"/>
      <c r="T61" s="264"/>
      <c r="U61" s="264"/>
      <c r="V61" s="264"/>
      <c r="W61" s="264"/>
      <c r="X61" s="264"/>
      <c r="Y61" s="264"/>
      <c r="Z61" s="264"/>
      <c r="AA61" s="264"/>
      <c r="AB61" s="264"/>
      <c r="AC61" s="264"/>
      <c r="AD61" s="264"/>
      <c r="AE61" s="264"/>
      <c r="AF61" s="264"/>
      <c r="AG61" s="265">
        <f>'V - Rekonstrukce areálový...'!J30</f>
        <v>0</v>
      </c>
      <c r="AH61" s="266"/>
      <c r="AI61" s="266"/>
      <c r="AJ61" s="266"/>
      <c r="AK61" s="266"/>
      <c r="AL61" s="266"/>
      <c r="AM61" s="266"/>
      <c r="AN61" s="265">
        <f t="shared" si="1"/>
        <v>0</v>
      </c>
      <c r="AO61" s="266"/>
      <c r="AP61" s="266"/>
      <c r="AQ61" s="74" t="s">
        <v>82</v>
      </c>
      <c r="AR61" s="71"/>
      <c r="AS61" s="80">
        <v>0</v>
      </c>
      <c r="AT61" s="81">
        <f t="shared" si="0"/>
        <v>0</v>
      </c>
      <c r="AU61" s="82">
        <f>'V - Rekonstrukce areálový...'!P86</f>
        <v>0</v>
      </c>
      <c r="AV61" s="81">
        <f>'V - Rekonstrukce areálový...'!J33</f>
        <v>0</v>
      </c>
      <c r="AW61" s="81">
        <f>'V - Rekonstrukce areálový...'!J34</f>
        <v>0</v>
      </c>
      <c r="AX61" s="81">
        <f>'V - Rekonstrukce areálový...'!J35</f>
        <v>0</v>
      </c>
      <c r="AY61" s="81">
        <f>'V - Rekonstrukce areálový...'!J36</f>
        <v>0</v>
      </c>
      <c r="AZ61" s="81">
        <f>'V - Rekonstrukce areálový...'!F33</f>
        <v>0</v>
      </c>
      <c r="BA61" s="81">
        <f>'V - Rekonstrukce areálový...'!F34</f>
        <v>0</v>
      </c>
      <c r="BB61" s="81">
        <f>'V - Rekonstrukce areálový...'!F35</f>
        <v>0</v>
      </c>
      <c r="BC61" s="81">
        <f>'V - Rekonstrukce areálový...'!F36</f>
        <v>0</v>
      </c>
      <c r="BD61" s="83">
        <f>'V - Rekonstrukce areálový...'!F37</f>
        <v>0</v>
      </c>
      <c r="BT61" s="79" t="s">
        <v>83</v>
      </c>
      <c r="BV61" s="79" t="s">
        <v>77</v>
      </c>
      <c r="BW61" s="79" t="s">
        <v>102</v>
      </c>
      <c r="BX61" s="79" t="s">
        <v>5</v>
      </c>
      <c r="CL61" s="79" t="s">
        <v>3</v>
      </c>
      <c r="CM61" s="79" t="s">
        <v>85</v>
      </c>
    </row>
    <row r="62" spans="1:91" s="1" customFormat="1" ht="30" customHeight="1" x14ac:dyDescent="0.2">
      <c r="B62" s="31"/>
      <c r="AR62" s="31"/>
    </row>
    <row r="63" spans="1:91" s="1" customFormat="1" ht="6.95" customHeight="1" x14ac:dyDescent="0.2"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31"/>
    </row>
  </sheetData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A - Pavilón - A'!C2" display="/" xr:uid="{00000000-0004-0000-0000-000000000000}"/>
    <hyperlink ref="A56" location="'B - Pavilón - B'!C2" display="/" xr:uid="{00000000-0004-0000-0000-000001000000}"/>
    <hyperlink ref="A57" location="'D - Pavilón - D'!C2" display="/" xr:uid="{00000000-0004-0000-0000-000002000000}"/>
    <hyperlink ref="A58" location="'E - Pavilón - E'!C2" display="/" xr:uid="{00000000-0004-0000-0000-000003000000}"/>
    <hyperlink ref="A59" location="'F - Pavilón - F'!C2" display="/" xr:uid="{00000000-0004-0000-0000-000004000000}"/>
    <hyperlink ref="A60" location="'K - Pavilón - K'!C2" display="/" xr:uid="{00000000-0004-0000-0000-000005000000}"/>
    <hyperlink ref="A61" location="'V - Rekonstrukce areálový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4"/>
  <sheetViews>
    <sheetView showGridLines="0" topLeftCell="A55" workbookViewId="0">
      <selection activeCell="A2" sqref="A2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8" t="s">
        <v>6</v>
      </c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84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 x14ac:dyDescent="0.2">
      <c r="B4" s="19"/>
      <c r="D4" s="20" t="s">
        <v>103</v>
      </c>
      <c r="L4" s="19"/>
      <c r="M4" s="84" t="s">
        <v>11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17</v>
      </c>
      <c r="L6" s="19"/>
    </row>
    <row r="7" spans="2:46" ht="16.5" customHeight="1" x14ac:dyDescent="0.2">
      <c r="B7" s="19"/>
      <c r="E7" s="289" t="str">
        <f>'Rekapitulace stavby'!K6</f>
        <v>Oprava rozvodů vody v areálu školy</v>
      </c>
      <c r="F7" s="290"/>
      <c r="G7" s="290"/>
      <c r="H7" s="290"/>
      <c r="L7" s="19"/>
    </row>
    <row r="8" spans="2:46" s="1" customFormat="1" ht="12" customHeight="1" x14ac:dyDescent="0.2">
      <c r="B8" s="31"/>
      <c r="D8" s="26" t="s">
        <v>104</v>
      </c>
      <c r="L8" s="31"/>
    </row>
    <row r="9" spans="2:46" s="1" customFormat="1" ht="16.5" customHeight="1" x14ac:dyDescent="0.2">
      <c r="B9" s="31"/>
      <c r="E9" s="251" t="s">
        <v>105</v>
      </c>
      <c r="F9" s="291"/>
      <c r="G9" s="291"/>
      <c r="H9" s="291"/>
      <c r="L9" s="31"/>
    </row>
    <row r="10" spans="2:46" s="1" customFormat="1" ht="11.25" x14ac:dyDescent="0.2">
      <c r="B10" s="31"/>
      <c r="L10" s="31"/>
    </row>
    <row r="11" spans="2:46" s="1" customFormat="1" ht="12" customHeight="1" x14ac:dyDescent="0.2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 x14ac:dyDescent="0.2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30. 6. 2022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 x14ac:dyDescent="0.2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92" t="str">
        <f>'Rekapitulace stavby'!E14</f>
        <v>Vyplň údaj</v>
      </c>
      <c r="F18" s="272"/>
      <c r="G18" s="272"/>
      <c r="H18" s="272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 x14ac:dyDescent="0.2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 x14ac:dyDescent="0.2">
      <c r="B24" s="31"/>
      <c r="E24" s="24" t="s">
        <v>35</v>
      </c>
      <c r="I24" s="26" t="s">
        <v>29</v>
      </c>
      <c r="J24" s="24" t="s">
        <v>36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39</v>
      </c>
      <c r="L26" s="31"/>
    </row>
    <row r="27" spans="2:12" s="7" customFormat="1" ht="16.5" customHeight="1" x14ac:dyDescent="0.2">
      <c r="B27" s="85"/>
      <c r="E27" s="277" t="s">
        <v>3</v>
      </c>
      <c r="F27" s="277"/>
      <c r="G27" s="277"/>
      <c r="H27" s="277"/>
      <c r="L27" s="85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 x14ac:dyDescent="0.2">
      <c r="B30" s="31"/>
      <c r="D30" s="86" t="s">
        <v>41</v>
      </c>
      <c r="J30" s="62">
        <f>ROUND(J96, 2)</f>
        <v>0</v>
      </c>
      <c r="L30" s="31"/>
    </row>
    <row r="31" spans="2:12" s="1" customFormat="1" ht="6.95" customHeight="1" x14ac:dyDescent="0.2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 x14ac:dyDescent="0.2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 x14ac:dyDescent="0.2">
      <c r="B33" s="31"/>
      <c r="D33" s="51" t="s">
        <v>45</v>
      </c>
      <c r="E33" s="26" t="s">
        <v>46</v>
      </c>
      <c r="F33" s="87">
        <f>ROUND((SUM(BE96:BE313)),  2)</f>
        <v>0</v>
      </c>
      <c r="I33" s="88">
        <v>0.21</v>
      </c>
      <c r="J33" s="87">
        <f>ROUND(((SUM(BE96:BE313))*I33),  2)</f>
        <v>0</v>
      </c>
      <c r="L33" s="31"/>
    </row>
    <row r="34" spans="2:12" s="1" customFormat="1" ht="14.45" customHeight="1" x14ac:dyDescent="0.2">
      <c r="B34" s="31"/>
      <c r="E34" s="26" t="s">
        <v>47</v>
      </c>
      <c r="F34" s="87">
        <f>ROUND((SUM(BF96:BF313)),  2)</f>
        <v>0</v>
      </c>
      <c r="I34" s="88">
        <v>0.15</v>
      </c>
      <c r="J34" s="87">
        <f>ROUND(((SUM(BF96:BF313))*I34),  2)</f>
        <v>0</v>
      </c>
      <c r="L34" s="31"/>
    </row>
    <row r="35" spans="2:12" s="1" customFormat="1" ht="14.45" hidden="1" customHeight="1" x14ac:dyDescent="0.2">
      <c r="B35" s="31"/>
      <c r="E35" s="26" t="s">
        <v>48</v>
      </c>
      <c r="F35" s="87">
        <f>ROUND((SUM(BG96:BG313)),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 x14ac:dyDescent="0.2">
      <c r="B36" s="31"/>
      <c r="E36" s="26" t="s">
        <v>49</v>
      </c>
      <c r="F36" s="87">
        <f>ROUND((SUM(BH96:BH313)),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 x14ac:dyDescent="0.2">
      <c r="B37" s="31"/>
      <c r="E37" s="26" t="s">
        <v>50</v>
      </c>
      <c r="F37" s="87">
        <f>ROUND((SUM(BI96:BI313)),  2)</f>
        <v>0</v>
      </c>
      <c r="I37" s="88">
        <v>0</v>
      </c>
      <c r="J37" s="87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 x14ac:dyDescent="0.2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 x14ac:dyDescent="0.2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 x14ac:dyDescent="0.2">
      <c r="B45" s="31"/>
      <c r="C45" s="20" t="s">
        <v>106</v>
      </c>
      <c r="L45" s="31"/>
    </row>
    <row r="46" spans="2:12" s="1" customFormat="1" ht="6.95" customHeight="1" x14ac:dyDescent="0.2">
      <c r="B46" s="31"/>
      <c r="L46" s="31"/>
    </row>
    <row r="47" spans="2:12" s="1" customFormat="1" ht="12" customHeight="1" x14ac:dyDescent="0.2">
      <c r="B47" s="31"/>
      <c r="C47" s="26" t="s">
        <v>17</v>
      </c>
      <c r="L47" s="31"/>
    </row>
    <row r="48" spans="2:12" s="1" customFormat="1" ht="16.5" customHeight="1" x14ac:dyDescent="0.2">
      <c r="B48" s="31"/>
      <c r="E48" s="289" t="str">
        <f>E7</f>
        <v>Oprava rozvodů vody v areálu školy</v>
      </c>
      <c r="F48" s="290"/>
      <c r="G48" s="290"/>
      <c r="H48" s="290"/>
      <c r="L48" s="31"/>
    </row>
    <row r="49" spans="2:47" s="1" customFormat="1" ht="12" customHeight="1" x14ac:dyDescent="0.2">
      <c r="B49" s="31"/>
      <c r="C49" s="26" t="s">
        <v>104</v>
      </c>
      <c r="L49" s="31"/>
    </row>
    <row r="50" spans="2:47" s="1" customFormat="1" ht="16.5" customHeight="1" x14ac:dyDescent="0.2">
      <c r="B50" s="31"/>
      <c r="E50" s="251" t="str">
        <f>E9</f>
        <v>A - Pavilón - A</v>
      </c>
      <c r="F50" s="291"/>
      <c r="G50" s="291"/>
      <c r="H50" s="291"/>
      <c r="L50" s="31"/>
    </row>
    <row r="51" spans="2:47" s="1" customFormat="1" ht="6.95" customHeight="1" x14ac:dyDescent="0.2">
      <c r="B51" s="31"/>
      <c r="L51" s="31"/>
    </row>
    <row r="52" spans="2:47" s="1" customFormat="1" ht="12" customHeight="1" x14ac:dyDescent="0.2">
      <c r="B52" s="31"/>
      <c r="C52" s="26" t="s">
        <v>21</v>
      </c>
      <c r="F52" s="24" t="str">
        <f>F12</f>
        <v>17. listopadu 1123/70, Ostrava - Poruba, 708 00</v>
      </c>
      <c r="I52" s="26" t="s">
        <v>23</v>
      </c>
      <c r="J52" s="48" t="str">
        <f>IF(J12="","",J12)</f>
        <v>30. 6. 2022</v>
      </c>
      <c r="L52" s="31"/>
    </row>
    <row r="53" spans="2:47" s="1" customFormat="1" ht="6.95" customHeight="1" x14ac:dyDescent="0.2">
      <c r="B53" s="31"/>
      <c r="L53" s="31"/>
    </row>
    <row r="54" spans="2:47" s="1" customFormat="1" ht="15.2" customHeight="1" x14ac:dyDescent="0.2">
      <c r="B54" s="31"/>
      <c r="C54" s="26" t="s">
        <v>25</v>
      </c>
      <c r="F54" s="24" t="str">
        <f>E15</f>
        <v>Střední škola prof. Zdeňka Matějčka,Ostrava-Poruba</v>
      </c>
      <c r="I54" s="26" t="s">
        <v>33</v>
      </c>
      <c r="J54" s="29" t="str">
        <f>E21</f>
        <v>Amun Pro s.r.o.</v>
      </c>
      <c r="L54" s="31"/>
    </row>
    <row r="55" spans="2:47" s="1" customFormat="1" ht="15.2" customHeight="1" x14ac:dyDescent="0.2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Amun Pro s.r.o.</v>
      </c>
      <c r="L55" s="31"/>
    </row>
    <row r="56" spans="2:47" s="1" customFormat="1" ht="10.35" customHeight="1" x14ac:dyDescent="0.2">
      <c r="B56" s="31"/>
      <c r="L56" s="31"/>
    </row>
    <row r="57" spans="2:47" s="1" customFormat="1" ht="29.25" customHeight="1" x14ac:dyDescent="0.2">
      <c r="B57" s="31"/>
      <c r="C57" s="95" t="s">
        <v>107</v>
      </c>
      <c r="D57" s="89"/>
      <c r="E57" s="89"/>
      <c r="F57" s="89"/>
      <c r="G57" s="89"/>
      <c r="H57" s="89"/>
      <c r="I57" s="89"/>
      <c r="J57" s="96" t="s">
        <v>108</v>
      </c>
      <c r="K57" s="89"/>
      <c r="L57" s="31"/>
    </row>
    <row r="58" spans="2:47" s="1" customFormat="1" ht="10.35" customHeight="1" x14ac:dyDescent="0.2">
      <c r="B58" s="31"/>
      <c r="L58" s="31"/>
    </row>
    <row r="59" spans="2:47" s="1" customFormat="1" ht="22.9" customHeight="1" x14ac:dyDescent="0.2">
      <c r="B59" s="31"/>
      <c r="C59" s="97" t="s">
        <v>73</v>
      </c>
      <c r="J59" s="62">
        <f>J96</f>
        <v>0</v>
      </c>
      <c r="L59" s="31"/>
      <c r="AU59" s="16" t="s">
        <v>109</v>
      </c>
    </row>
    <row r="60" spans="2:47" s="8" customFormat="1" ht="24.95" customHeight="1" x14ac:dyDescent="0.2">
      <c r="B60" s="98"/>
      <c r="D60" s="99" t="s">
        <v>110</v>
      </c>
      <c r="E60" s="100"/>
      <c r="F60" s="100"/>
      <c r="G60" s="100"/>
      <c r="H60" s="100"/>
      <c r="I60" s="100"/>
      <c r="J60" s="101">
        <f>J97</f>
        <v>0</v>
      </c>
      <c r="L60" s="98"/>
    </row>
    <row r="61" spans="2:47" s="9" customFormat="1" ht="19.899999999999999" customHeight="1" x14ac:dyDescent="0.2">
      <c r="B61" s="102"/>
      <c r="D61" s="103" t="s">
        <v>111</v>
      </c>
      <c r="E61" s="104"/>
      <c r="F61" s="104"/>
      <c r="G61" s="104"/>
      <c r="H61" s="104"/>
      <c r="I61" s="104"/>
      <c r="J61" s="105">
        <f>J98</f>
        <v>0</v>
      </c>
      <c r="L61" s="102"/>
    </row>
    <row r="62" spans="2:47" s="9" customFormat="1" ht="19.899999999999999" customHeight="1" x14ac:dyDescent="0.2">
      <c r="B62" s="102"/>
      <c r="D62" s="103" t="s">
        <v>112</v>
      </c>
      <c r="E62" s="104"/>
      <c r="F62" s="104"/>
      <c r="G62" s="104"/>
      <c r="H62" s="104"/>
      <c r="I62" s="104"/>
      <c r="J62" s="105">
        <f>J103</f>
        <v>0</v>
      </c>
      <c r="L62" s="102"/>
    </row>
    <row r="63" spans="2:47" s="9" customFormat="1" ht="19.899999999999999" customHeight="1" x14ac:dyDescent="0.2">
      <c r="B63" s="102"/>
      <c r="D63" s="103" t="s">
        <v>113</v>
      </c>
      <c r="E63" s="104"/>
      <c r="F63" s="104"/>
      <c r="G63" s="104"/>
      <c r="H63" s="104"/>
      <c r="I63" s="104"/>
      <c r="J63" s="105">
        <f>J106</f>
        <v>0</v>
      </c>
      <c r="L63" s="102"/>
    </row>
    <row r="64" spans="2:47" s="8" customFormat="1" ht="24.95" customHeight="1" x14ac:dyDescent="0.2">
      <c r="B64" s="98"/>
      <c r="D64" s="99" t="s">
        <v>114</v>
      </c>
      <c r="E64" s="100"/>
      <c r="F64" s="100"/>
      <c r="G64" s="100"/>
      <c r="H64" s="100"/>
      <c r="I64" s="100"/>
      <c r="J64" s="101">
        <f>J117</f>
        <v>0</v>
      </c>
      <c r="L64" s="98"/>
    </row>
    <row r="65" spans="2:12" s="9" customFormat="1" ht="19.899999999999999" customHeight="1" x14ac:dyDescent="0.2">
      <c r="B65" s="102"/>
      <c r="D65" s="103" t="s">
        <v>115</v>
      </c>
      <c r="E65" s="104"/>
      <c r="F65" s="104"/>
      <c r="G65" s="104"/>
      <c r="H65" s="104"/>
      <c r="I65" s="104"/>
      <c r="J65" s="105">
        <f>J118</f>
        <v>0</v>
      </c>
      <c r="L65" s="102"/>
    </row>
    <row r="66" spans="2:12" s="9" customFormat="1" ht="19.899999999999999" customHeight="1" x14ac:dyDescent="0.2">
      <c r="B66" s="102"/>
      <c r="D66" s="103" t="s">
        <v>116</v>
      </c>
      <c r="E66" s="104"/>
      <c r="F66" s="104"/>
      <c r="G66" s="104"/>
      <c r="H66" s="104"/>
      <c r="I66" s="104"/>
      <c r="J66" s="105">
        <f>J135</f>
        <v>0</v>
      </c>
      <c r="L66" s="102"/>
    </row>
    <row r="67" spans="2:12" s="9" customFormat="1" ht="19.899999999999999" customHeight="1" x14ac:dyDescent="0.2">
      <c r="B67" s="102"/>
      <c r="D67" s="103" t="s">
        <v>117</v>
      </c>
      <c r="E67" s="104"/>
      <c r="F67" s="104"/>
      <c r="G67" s="104"/>
      <c r="H67" s="104"/>
      <c r="I67" s="104"/>
      <c r="J67" s="105">
        <f>J190</f>
        <v>0</v>
      </c>
      <c r="L67" s="102"/>
    </row>
    <row r="68" spans="2:12" s="9" customFormat="1" ht="19.899999999999999" customHeight="1" x14ac:dyDescent="0.2">
      <c r="B68" s="102"/>
      <c r="D68" s="103" t="s">
        <v>118</v>
      </c>
      <c r="E68" s="104"/>
      <c r="F68" s="104"/>
      <c r="G68" s="104"/>
      <c r="H68" s="104"/>
      <c r="I68" s="104"/>
      <c r="J68" s="105">
        <f>J193</f>
        <v>0</v>
      </c>
      <c r="L68" s="102"/>
    </row>
    <row r="69" spans="2:12" s="9" customFormat="1" ht="19.899999999999999" customHeight="1" x14ac:dyDescent="0.2">
      <c r="B69" s="102"/>
      <c r="D69" s="103" t="s">
        <v>119</v>
      </c>
      <c r="E69" s="104"/>
      <c r="F69" s="104"/>
      <c r="G69" s="104"/>
      <c r="H69" s="104"/>
      <c r="I69" s="104"/>
      <c r="J69" s="105">
        <f>J234</f>
        <v>0</v>
      </c>
      <c r="L69" s="102"/>
    </row>
    <row r="70" spans="2:12" s="9" customFormat="1" ht="19.899999999999999" customHeight="1" x14ac:dyDescent="0.2">
      <c r="B70" s="102"/>
      <c r="D70" s="103" t="s">
        <v>120</v>
      </c>
      <c r="E70" s="104"/>
      <c r="F70" s="104"/>
      <c r="G70" s="104"/>
      <c r="H70" s="104"/>
      <c r="I70" s="104"/>
      <c r="J70" s="105">
        <f>J254</f>
        <v>0</v>
      </c>
      <c r="L70" s="102"/>
    </row>
    <row r="71" spans="2:12" s="9" customFormat="1" ht="19.899999999999999" customHeight="1" x14ac:dyDescent="0.2">
      <c r="B71" s="102"/>
      <c r="D71" s="103" t="s">
        <v>121</v>
      </c>
      <c r="E71" s="104"/>
      <c r="F71" s="104"/>
      <c r="G71" s="104"/>
      <c r="H71" s="104"/>
      <c r="I71" s="104"/>
      <c r="J71" s="105">
        <f>J264</f>
        <v>0</v>
      </c>
      <c r="L71" s="102"/>
    </row>
    <row r="72" spans="2:12" s="9" customFormat="1" ht="19.899999999999999" customHeight="1" x14ac:dyDescent="0.2">
      <c r="B72" s="102"/>
      <c r="D72" s="103" t="s">
        <v>122</v>
      </c>
      <c r="E72" s="104"/>
      <c r="F72" s="104"/>
      <c r="G72" s="104"/>
      <c r="H72" s="104"/>
      <c r="I72" s="104"/>
      <c r="J72" s="105">
        <f>J287</f>
        <v>0</v>
      </c>
      <c r="L72" s="102"/>
    </row>
    <row r="73" spans="2:12" s="8" customFormat="1" ht="24.95" customHeight="1" x14ac:dyDescent="0.2">
      <c r="B73" s="98"/>
      <c r="D73" s="99" t="s">
        <v>123</v>
      </c>
      <c r="E73" s="100"/>
      <c r="F73" s="100"/>
      <c r="G73" s="100"/>
      <c r="H73" s="100"/>
      <c r="I73" s="100"/>
      <c r="J73" s="101">
        <f>J294</f>
        <v>0</v>
      </c>
      <c r="L73" s="98"/>
    </row>
    <row r="74" spans="2:12" s="8" customFormat="1" ht="24.95" customHeight="1" x14ac:dyDescent="0.2">
      <c r="B74" s="98"/>
      <c r="D74" s="99" t="s">
        <v>124</v>
      </c>
      <c r="E74" s="100"/>
      <c r="F74" s="100"/>
      <c r="G74" s="100"/>
      <c r="H74" s="100"/>
      <c r="I74" s="100"/>
      <c r="J74" s="101">
        <f>J307</f>
        <v>0</v>
      </c>
      <c r="L74" s="98"/>
    </row>
    <row r="75" spans="2:12" s="9" customFormat="1" ht="19.899999999999999" customHeight="1" x14ac:dyDescent="0.2">
      <c r="B75" s="102"/>
      <c r="D75" s="103" t="s">
        <v>125</v>
      </c>
      <c r="E75" s="104"/>
      <c r="F75" s="104"/>
      <c r="G75" s="104"/>
      <c r="H75" s="104"/>
      <c r="I75" s="104"/>
      <c r="J75" s="105">
        <f>J308</f>
        <v>0</v>
      </c>
      <c r="L75" s="102"/>
    </row>
    <row r="76" spans="2:12" s="9" customFormat="1" ht="19.899999999999999" customHeight="1" x14ac:dyDescent="0.2">
      <c r="B76" s="102"/>
      <c r="D76" s="103" t="s">
        <v>126</v>
      </c>
      <c r="E76" s="104"/>
      <c r="F76" s="104"/>
      <c r="G76" s="104"/>
      <c r="H76" s="104"/>
      <c r="I76" s="104"/>
      <c r="J76" s="105">
        <f>J311</f>
        <v>0</v>
      </c>
      <c r="L76" s="102"/>
    </row>
    <row r="77" spans="2:12" s="1" customFormat="1" ht="21.75" customHeight="1" x14ac:dyDescent="0.2">
      <c r="B77" s="31"/>
      <c r="L77" s="31"/>
    </row>
    <row r="78" spans="2:12" s="1" customFormat="1" ht="6.95" customHeight="1" x14ac:dyDescent="0.2"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31"/>
    </row>
    <row r="82" spans="2:63" s="1" customFormat="1" ht="6.95" customHeight="1" x14ac:dyDescent="0.2"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31"/>
    </row>
    <row r="83" spans="2:63" s="1" customFormat="1" ht="24.95" customHeight="1" x14ac:dyDescent="0.2">
      <c r="B83" s="31"/>
      <c r="C83" s="20" t="s">
        <v>127</v>
      </c>
      <c r="L83" s="31"/>
    </row>
    <row r="84" spans="2:63" s="1" customFormat="1" ht="6.95" customHeight="1" x14ac:dyDescent="0.2">
      <c r="B84" s="31"/>
      <c r="L84" s="31"/>
    </row>
    <row r="85" spans="2:63" s="1" customFormat="1" ht="12" customHeight="1" x14ac:dyDescent="0.2">
      <c r="B85" s="31"/>
      <c r="C85" s="26" t="s">
        <v>17</v>
      </c>
      <c r="L85" s="31"/>
    </row>
    <row r="86" spans="2:63" s="1" customFormat="1" ht="16.5" customHeight="1" x14ac:dyDescent="0.2">
      <c r="B86" s="31"/>
      <c r="E86" s="289" t="str">
        <f>E7</f>
        <v>Oprava rozvodů vody v areálu školy</v>
      </c>
      <c r="F86" s="290"/>
      <c r="G86" s="290"/>
      <c r="H86" s="290"/>
      <c r="L86" s="31"/>
    </row>
    <row r="87" spans="2:63" s="1" customFormat="1" ht="12" customHeight="1" x14ac:dyDescent="0.2">
      <c r="B87" s="31"/>
      <c r="C87" s="26" t="s">
        <v>104</v>
      </c>
      <c r="L87" s="31"/>
    </row>
    <row r="88" spans="2:63" s="1" customFormat="1" ht="16.5" customHeight="1" x14ac:dyDescent="0.2">
      <c r="B88" s="31"/>
      <c r="E88" s="251" t="str">
        <f>E9</f>
        <v>A - Pavilón - A</v>
      </c>
      <c r="F88" s="291"/>
      <c r="G88" s="291"/>
      <c r="H88" s="291"/>
      <c r="L88" s="31"/>
    </row>
    <row r="89" spans="2:63" s="1" customFormat="1" ht="6.95" customHeight="1" x14ac:dyDescent="0.2">
      <c r="B89" s="31"/>
      <c r="L89" s="31"/>
    </row>
    <row r="90" spans="2:63" s="1" customFormat="1" ht="12" customHeight="1" x14ac:dyDescent="0.2">
      <c r="B90" s="31"/>
      <c r="C90" s="26" t="s">
        <v>21</v>
      </c>
      <c r="F90" s="24" t="str">
        <f>F12</f>
        <v>17. listopadu 1123/70, Ostrava - Poruba, 708 00</v>
      </c>
      <c r="I90" s="26" t="s">
        <v>23</v>
      </c>
      <c r="J90" s="48" t="str">
        <f>IF(J12="","",J12)</f>
        <v>30. 6. 2022</v>
      </c>
      <c r="L90" s="31"/>
    </row>
    <row r="91" spans="2:63" s="1" customFormat="1" ht="6.95" customHeight="1" x14ac:dyDescent="0.2">
      <c r="B91" s="31"/>
      <c r="L91" s="31"/>
    </row>
    <row r="92" spans="2:63" s="1" customFormat="1" ht="15.2" customHeight="1" x14ac:dyDescent="0.2">
      <c r="B92" s="31"/>
      <c r="C92" s="26" t="s">
        <v>25</v>
      </c>
      <c r="F92" s="24" t="str">
        <f>E15</f>
        <v>Střední škola prof. Zdeňka Matějčka,Ostrava-Poruba</v>
      </c>
      <c r="I92" s="26" t="s">
        <v>33</v>
      </c>
      <c r="J92" s="29" t="str">
        <f>E21</f>
        <v>Amun Pro s.r.o.</v>
      </c>
      <c r="L92" s="31"/>
    </row>
    <row r="93" spans="2:63" s="1" customFormat="1" ht="15.2" customHeight="1" x14ac:dyDescent="0.2">
      <c r="B93" s="31"/>
      <c r="C93" s="26" t="s">
        <v>31</v>
      </c>
      <c r="F93" s="24" t="str">
        <f>IF(E18="","",E18)</f>
        <v>Vyplň údaj</v>
      </c>
      <c r="I93" s="26" t="s">
        <v>38</v>
      </c>
      <c r="J93" s="29" t="str">
        <f>E24</f>
        <v>Amun Pro s.r.o.</v>
      </c>
      <c r="L93" s="31"/>
    </row>
    <row r="94" spans="2:63" s="1" customFormat="1" ht="10.35" customHeight="1" x14ac:dyDescent="0.2">
      <c r="B94" s="31"/>
      <c r="L94" s="31"/>
    </row>
    <row r="95" spans="2:63" s="10" customFormat="1" ht="29.25" customHeight="1" x14ac:dyDescent="0.2">
      <c r="B95" s="106"/>
      <c r="C95" s="107" t="s">
        <v>128</v>
      </c>
      <c r="D95" s="108" t="s">
        <v>60</v>
      </c>
      <c r="E95" s="108" t="s">
        <v>56</v>
      </c>
      <c r="F95" s="108" t="s">
        <v>57</v>
      </c>
      <c r="G95" s="108" t="s">
        <v>129</v>
      </c>
      <c r="H95" s="108" t="s">
        <v>130</v>
      </c>
      <c r="I95" s="108" t="s">
        <v>131</v>
      </c>
      <c r="J95" s="108" t="s">
        <v>108</v>
      </c>
      <c r="K95" s="109" t="s">
        <v>132</v>
      </c>
      <c r="L95" s="106"/>
      <c r="M95" s="55" t="s">
        <v>3</v>
      </c>
      <c r="N95" s="56" t="s">
        <v>45</v>
      </c>
      <c r="O95" s="56" t="s">
        <v>133</v>
      </c>
      <c r="P95" s="56" t="s">
        <v>134</v>
      </c>
      <c r="Q95" s="56" t="s">
        <v>135</v>
      </c>
      <c r="R95" s="56" t="s">
        <v>136</v>
      </c>
      <c r="S95" s="56" t="s">
        <v>137</v>
      </c>
      <c r="T95" s="57" t="s">
        <v>138</v>
      </c>
    </row>
    <row r="96" spans="2:63" s="1" customFormat="1" ht="22.9" customHeight="1" x14ac:dyDescent="0.25">
      <c r="B96" s="31"/>
      <c r="C96" s="60" t="s">
        <v>139</v>
      </c>
      <c r="J96" s="110">
        <f>BK96</f>
        <v>0</v>
      </c>
      <c r="L96" s="31"/>
      <c r="M96" s="58"/>
      <c r="N96" s="49"/>
      <c r="O96" s="49"/>
      <c r="P96" s="111">
        <f>P97+P117+P294+P307</f>
        <v>0</v>
      </c>
      <c r="Q96" s="49"/>
      <c r="R96" s="111">
        <f>R97+R117+R294+R307</f>
        <v>7.8947270000000005</v>
      </c>
      <c r="S96" s="49"/>
      <c r="T96" s="112">
        <f>T97+T117+T294+T307</f>
        <v>9.1151400000000002</v>
      </c>
      <c r="AT96" s="16" t="s">
        <v>74</v>
      </c>
      <c r="AU96" s="16" t="s">
        <v>109</v>
      </c>
      <c r="BK96" s="113">
        <f>BK97+BK117+BK294+BK307</f>
        <v>0</v>
      </c>
    </row>
    <row r="97" spans="2:65" s="11" customFormat="1" ht="25.9" customHeight="1" x14ac:dyDescent="0.2">
      <c r="B97" s="114"/>
      <c r="D97" s="115" t="s">
        <v>74</v>
      </c>
      <c r="E97" s="116" t="s">
        <v>140</v>
      </c>
      <c r="F97" s="116" t="s">
        <v>141</v>
      </c>
      <c r="I97" s="117"/>
      <c r="J97" s="118">
        <f>BK97</f>
        <v>0</v>
      </c>
      <c r="L97" s="114"/>
      <c r="M97" s="119"/>
      <c r="P97" s="120">
        <f>P98+P103+P106</f>
        <v>0</v>
      </c>
      <c r="R97" s="120">
        <f>R98+R103+R106</f>
        <v>3.7276524000000002</v>
      </c>
      <c r="T97" s="121">
        <f>T98+T103+T106</f>
        <v>3.5640000000000001</v>
      </c>
      <c r="AR97" s="115" t="s">
        <v>83</v>
      </c>
      <c r="AT97" s="122" t="s">
        <v>74</v>
      </c>
      <c r="AU97" s="122" t="s">
        <v>75</v>
      </c>
      <c r="AY97" s="115" t="s">
        <v>142</v>
      </c>
      <c r="BK97" s="123">
        <f>BK98+BK103+BK106</f>
        <v>0</v>
      </c>
    </row>
    <row r="98" spans="2:65" s="11" customFormat="1" ht="22.9" customHeight="1" x14ac:dyDescent="0.2">
      <c r="B98" s="114"/>
      <c r="D98" s="115" t="s">
        <v>74</v>
      </c>
      <c r="E98" s="124" t="s">
        <v>143</v>
      </c>
      <c r="F98" s="124" t="s">
        <v>144</v>
      </c>
      <c r="I98" s="117"/>
      <c r="J98" s="125">
        <f>BK98</f>
        <v>0</v>
      </c>
      <c r="L98" s="114"/>
      <c r="M98" s="119"/>
      <c r="P98" s="120">
        <f>SUM(P99:P102)</f>
        <v>0</v>
      </c>
      <c r="R98" s="120">
        <f>SUM(R99:R102)</f>
        <v>3.7276524000000002</v>
      </c>
      <c r="T98" s="121">
        <f>SUM(T99:T102)</f>
        <v>0</v>
      </c>
      <c r="AR98" s="115" t="s">
        <v>83</v>
      </c>
      <c r="AT98" s="122" t="s">
        <v>74</v>
      </c>
      <c r="AU98" s="122" t="s">
        <v>83</v>
      </c>
      <c r="AY98" s="115" t="s">
        <v>142</v>
      </c>
      <c r="BK98" s="123">
        <f>SUM(BK99:BK102)</f>
        <v>0</v>
      </c>
    </row>
    <row r="99" spans="2:65" s="1" customFormat="1" ht="21.75" customHeight="1" x14ac:dyDescent="0.2">
      <c r="B99" s="126"/>
      <c r="C99" s="127" t="s">
        <v>83</v>
      </c>
      <c r="D99" s="127" t="s">
        <v>97</v>
      </c>
      <c r="E99" s="128" t="s">
        <v>145</v>
      </c>
      <c r="F99" s="129" t="s">
        <v>146</v>
      </c>
      <c r="G99" s="130" t="s">
        <v>147</v>
      </c>
      <c r="H99" s="131">
        <v>1.62</v>
      </c>
      <c r="I99" s="132"/>
      <c r="J99" s="133">
        <f>ROUND(I99*H99,2)</f>
        <v>0</v>
      </c>
      <c r="K99" s="129" t="s">
        <v>148</v>
      </c>
      <c r="L99" s="31"/>
      <c r="M99" s="134" t="s">
        <v>3</v>
      </c>
      <c r="N99" s="135" t="s">
        <v>46</v>
      </c>
      <c r="P99" s="136">
        <f>O99*H99</f>
        <v>0</v>
      </c>
      <c r="Q99" s="136">
        <v>2.3010199999999998</v>
      </c>
      <c r="R99" s="136">
        <f>Q99*H99</f>
        <v>3.7276524000000002</v>
      </c>
      <c r="S99" s="136">
        <v>0</v>
      </c>
      <c r="T99" s="137">
        <f>S99*H99</f>
        <v>0</v>
      </c>
      <c r="AR99" s="138" t="s">
        <v>149</v>
      </c>
      <c r="AT99" s="138" t="s">
        <v>97</v>
      </c>
      <c r="AU99" s="138" t="s">
        <v>85</v>
      </c>
      <c r="AY99" s="16" t="s">
        <v>142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6" t="s">
        <v>83</v>
      </c>
      <c r="BK99" s="139">
        <f>ROUND(I99*H99,2)</f>
        <v>0</v>
      </c>
      <c r="BL99" s="16" t="s">
        <v>149</v>
      </c>
      <c r="BM99" s="138" t="s">
        <v>150</v>
      </c>
    </row>
    <row r="100" spans="2:65" s="1" customFormat="1" ht="11.25" x14ac:dyDescent="0.2">
      <c r="B100" s="31"/>
      <c r="D100" s="140" t="s">
        <v>151</v>
      </c>
      <c r="F100" s="141" t="s">
        <v>152</v>
      </c>
      <c r="I100" s="142"/>
      <c r="L100" s="31"/>
      <c r="M100" s="143"/>
      <c r="T100" s="52"/>
      <c r="AT100" s="16" t="s">
        <v>151</v>
      </c>
      <c r="AU100" s="16" t="s">
        <v>85</v>
      </c>
    </row>
    <row r="101" spans="2:65" s="12" customFormat="1" ht="11.25" x14ac:dyDescent="0.2">
      <c r="B101" s="144"/>
      <c r="D101" s="145" t="s">
        <v>153</v>
      </c>
      <c r="E101" s="146" t="s">
        <v>3</v>
      </c>
      <c r="F101" s="147" t="s">
        <v>154</v>
      </c>
      <c r="H101" s="148">
        <v>1.62</v>
      </c>
      <c r="I101" s="149"/>
      <c r="L101" s="144"/>
      <c r="M101" s="150"/>
      <c r="T101" s="151"/>
      <c r="AT101" s="146" t="s">
        <v>153</v>
      </c>
      <c r="AU101" s="146" t="s">
        <v>85</v>
      </c>
      <c r="AV101" s="12" t="s">
        <v>85</v>
      </c>
      <c r="AW101" s="12" t="s">
        <v>37</v>
      </c>
      <c r="AX101" s="12" t="s">
        <v>75</v>
      </c>
      <c r="AY101" s="146" t="s">
        <v>142</v>
      </c>
    </row>
    <row r="102" spans="2:65" s="13" customFormat="1" ht="11.25" x14ac:dyDescent="0.2">
      <c r="B102" s="152"/>
      <c r="D102" s="145" t="s">
        <v>153</v>
      </c>
      <c r="E102" s="153" t="s">
        <v>3</v>
      </c>
      <c r="F102" s="154" t="s">
        <v>155</v>
      </c>
      <c r="H102" s="155">
        <v>1.62</v>
      </c>
      <c r="I102" s="156"/>
      <c r="L102" s="152"/>
      <c r="M102" s="157"/>
      <c r="T102" s="158"/>
      <c r="AT102" s="153" t="s">
        <v>153</v>
      </c>
      <c r="AU102" s="153" t="s">
        <v>85</v>
      </c>
      <c r="AV102" s="13" t="s">
        <v>149</v>
      </c>
      <c r="AW102" s="13" t="s">
        <v>37</v>
      </c>
      <c r="AX102" s="13" t="s">
        <v>83</v>
      </c>
      <c r="AY102" s="153" t="s">
        <v>142</v>
      </c>
    </row>
    <row r="103" spans="2:65" s="11" customFormat="1" ht="22.9" customHeight="1" x14ac:dyDescent="0.2">
      <c r="B103" s="114"/>
      <c r="D103" s="115" t="s">
        <v>74</v>
      </c>
      <c r="E103" s="124" t="s">
        <v>156</v>
      </c>
      <c r="F103" s="124" t="s">
        <v>157</v>
      </c>
      <c r="I103" s="117"/>
      <c r="J103" s="125">
        <f>BK103</f>
        <v>0</v>
      </c>
      <c r="L103" s="114"/>
      <c r="M103" s="119"/>
      <c r="P103" s="120">
        <f>SUM(P104:P105)</f>
        <v>0</v>
      </c>
      <c r="R103" s="120">
        <f>SUM(R104:R105)</f>
        <v>0</v>
      </c>
      <c r="T103" s="121">
        <f>SUM(T104:T105)</f>
        <v>3.5640000000000001</v>
      </c>
      <c r="AR103" s="115" t="s">
        <v>83</v>
      </c>
      <c r="AT103" s="122" t="s">
        <v>74</v>
      </c>
      <c r="AU103" s="122" t="s">
        <v>83</v>
      </c>
      <c r="AY103" s="115" t="s">
        <v>142</v>
      </c>
      <c r="BK103" s="123">
        <f>SUM(BK104:BK105)</f>
        <v>0</v>
      </c>
    </row>
    <row r="104" spans="2:65" s="1" customFormat="1" ht="24.2" customHeight="1" x14ac:dyDescent="0.2">
      <c r="B104" s="126"/>
      <c r="C104" s="127" t="s">
        <v>85</v>
      </c>
      <c r="D104" s="127" t="s">
        <v>97</v>
      </c>
      <c r="E104" s="128" t="s">
        <v>158</v>
      </c>
      <c r="F104" s="129" t="s">
        <v>159</v>
      </c>
      <c r="G104" s="130" t="s">
        <v>160</v>
      </c>
      <c r="H104" s="131">
        <v>54</v>
      </c>
      <c r="I104" s="132"/>
      <c r="J104" s="133">
        <f>ROUND(I104*H104,2)</f>
        <v>0</v>
      </c>
      <c r="K104" s="129" t="s">
        <v>148</v>
      </c>
      <c r="L104" s="31"/>
      <c r="M104" s="134" t="s">
        <v>3</v>
      </c>
      <c r="N104" s="135" t="s">
        <v>46</v>
      </c>
      <c r="P104" s="136">
        <f>O104*H104</f>
        <v>0</v>
      </c>
      <c r="Q104" s="136">
        <v>0</v>
      </c>
      <c r="R104" s="136">
        <f>Q104*H104</f>
        <v>0</v>
      </c>
      <c r="S104" s="136">
        <v>6.6000000000000003E-2</v>
      </c>
      <c r="T104" s="137">
        <f>S104*H104</f>
        <v>3.5640000000000001</v>
      </c>
      <c r="AR104" s="138" t="s">
        <v>149</v>
      </c>
      <c r="AT104" s="138" t="s">
        <v>97</v>
      </c>
      <c r="AU104" s="138" t="s">
        <v>85</v>
      </c>
      <c r="AY104" s="16" t="s">
        <v>142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6" t="s">
        <v>83</v>
      </c>
      <c r="BK104" s="139">
        <f>ROUND(I104*H104,2)</f>
        <v>0</v>
      </c>
      <c r="BL104" s="16" t="s">
        <v>149</v>
      </c>
      <c r="BM104" s="138" t="s">
        <v>161</v>
      </c>
    </row>
    <row r="105" spans="2:65" s="1" customFormat="1" ht="11.25" x14ac:dyDescent="0.2">
      <c r="B105" s="31"/>
      <c r="D105" s="140" t="s">
        <v>151</v>
      </c>
      <c r="F105" s="141" t="s">
        <v>162</v>
      </c>
      <c r="I105" s="142"/>
      <c r="L105" s="31"/>
      <c r="M105" s="143"/>
      <c r="T105" s="52"/>
      <c r="AT105" s="16" t="s">
        <v>151</v>
      </c>
      <c r="AU105" s="16" t="s">
        <v>85</v>
      </c>
    </row>
    <row r="106" spans="2:65" s="11" customFormat="1" ht="22.9" customHeight="1" x14ac:dyDescent="0.2">
      <c r="B106" s="114"/>
      <c r="D106" s="115" t="s">
        <v>74</v>
      </c>
      <c r="E106" s="124" t="s">
        <v>163</v>
      </c>
      <c r="F106" s="124" t="s">
        <v>164</v>
      </c>
      <c r="I106" s="117"/>
      <c r="J106" s="125">
        <f>BK106</f>
        <v>0</v>
      </c>
      <c r="L106" s="114"/>
      <c r="M106" s="119"/>
      <c r="P106" s="120">
        <f>SUM(P107:P116)</f>
        <v>0</v>
      </c>
      <c r="R106" s="120">
        <f>SUM(R107:R116)</f>
        <v>0</v>
      </c>
      <c r="T106" s="121">
        <f>SUM(T107:T116)</f>
        <v>0</v>
      </c>
      <c r="AR106" s="115" t="s">
        <v>83</v>
      </c>
      <c r="AT106" s="122" t="s">
        <v>74</v>
      </c>
      <c r="AU106" s="122" t="s">
        <v>83</v>
      </c>
      <c r="AY106" s="115" t="s">
        <v>142</v>
      </c>
      <c r="BK106" s="123">
        <f>SUM(BK107:BK116)</f>
        <v>0</v>
      </c>
    </row>
    <row r="107" spans="2:65" s="1" customFormat="1" ht="24.2" customHeight="1" x14ac:dyDescent="0.2">
      <c r="B107" s="126"/>
      <c r="C107" s="127" t="s">
        <v>165</v>
      </c>
      <c r="D107" s="127" t="s">
        <v>97</v>
      </c>
      <c r="E107" s="128" t="s">
        <v>166</v>
      </c>
      <c r="F107" s="129" t="s">
        <v>167</v>
      </c>
      <c r="G107" s="130" t="s">
        <v>168</v>
      </c>
      <c r="H107" s="131">
        <v>9.1150000000000002</v>
      </c>
      <c r="I107" s="132"/>
      <c r="J107" s="133">
        <f>ROUND(I107*H107,2)</f>
        <v>0</v>
      </c>
      <c r="K107" s="129" t="s">
        <v>148</v>
      </c>
      <c r="L107" s="31"/>
      <c r="M107" s="134" t="s">
        <v>3</v>
      </c>
      <c r="N107" s="135" t="s">
        <v>46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149</v>
      </c>
      <c r="AT107" s="138" t="s">
        <v>97</v>
      </c>
      <c r="AU107" s="138" t="s">
        <v>85</v>
      </c>
      <c r="AY107" s="16" t="s">
        <v>142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6" t="s">
        <v>83</v>
      </c>
      <c r="BK107" s="139">
        <f>ROUND(I107*H107,2)</f>
        <v>0</v>
      </c>
      <c r="BL107" s="16" t="s">
        <v>149</v>
      </c>
      <c r="BM107" s="138" t="s">
        <v>169</v>
      </c>
    </row>
    <row r="108" spans="2:65" s="1" customFormat="1" ht="11.25" x14ac:dyDescent="0.2">
      <c r="B108" s="31"/>
      <c r="D108" s="140" t="s">
        <v>151</v>
      </c>
      <c r="F108" s="141" t="s">
        <v>170</v>
      </c>
      <c r="I108" s="142"/>
      <c r="L108" s="31"/>
      <c r="M108" s="143"/>
      <c r="T108" s="52"/>
      <c r="AT108" s="16" t="s">
        <v>151</v>
      </c>
      <c r="AU108" s="16" t="s">
        <v>85</v>
      </c>
    </row>
    <row r="109" spans="2:65" s="1" customFormat="1" ht="21.75" customHeight="1" x14ac:dyDescent="0.2">
      <c r="B109" s="126"/>
      <c r="C109" s="127" t="s">
        <v>149</v>
      </c>
      <c r="D109" s="127" t="s">
        <v>97</v>
      </c>
      <c r="E109" s="128" t="s">
        <v>171</v>
      </c>
      <c r="F109" s="129" t="s">
        <v>172</v>
      </c>
      <c r="G109" s="130" t="s">
        <v>168</v>
      </c>
      <c r="H109" s="131">
        <v>9.1150000000000002</v>
      </c>
      <c r="I109" s="132"/>
      <c r="J109" s="133">
        <f>ROUND(I109*H109,2)</f>
        <v>0</v>
      </c>
      <c r="K109" s="129" t="s">
        <v>148</v>
      </c>
      <c r="L109" s="31"/>
      <c r="M109" s="134" t="s">
        <v>3</v>
      </c>
      <c r="N109" s="135" t="s">
        <v>46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149</v>
      </c>
      <c r="AT109" s="138" t="s">
        <v>97</v>
      </c>
      <c r="AU109" s="138" t="s">
        <v>85</v>
      </c>
      <c r="AY109" s="16" t="s">
        <v>142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6" t="s">
        <v>83</v>
      </c>
      <c r="BK109" s="139">
        <f>ROUND(I109*H109,2)</f>
        <v>0</v>
      </c>
      <c r="BL109" s="16" t="s">
        <v>149</v>
      </c>
      <c r="BM109" s="138" t="s">
        <v>173</v>
      </c>
    </row>
    <row r="110" spans="2:65" s="1" customFormat="1" ht="11.25" x14ac:dyDescent="0.2">
      <c r="B110" s="31"/>
      <c r="D110" s="140" t="s">
        <v>151</v>
      </c>
      <c r="F110" s="141" t="s">
        <v>174</v>
      </c>
      <c r="I110" s="142"/>
      <c r="L110" s="31"/>
      <c r="M110" s="143"/>
      <c r="T110" s="52"/>
      <c r="AT110" s="16" t="s">
        <v>151</v>
      </c>
      <c r="AU110" s="16" t="s">
        <v>85</v>
      </c>
    </row>
    <row r="111" spans="2:65" s="1" customFormat="1" ht="24.2" customHeight="1" x14ac:dyDescent="0.2">
      <c r="B111" s="126"/>
      <c r="C111" s="127" t="s">
        <v>175</v>
      </c>
      <c r="D111" s="127" t="s">
        <v>97</v>
      </c>
      <c r="E111" s="128" t="s">
        <v>176</v>
      </c>
      <c r="F111" s="129" t="s">
        <v>177</v>
      </c>
      <c r="G111" s="130" t="s">
        <v>168</v>
      </c>
      <c r="H111" s="131">
        <v>9.1150000000000002</v>
      </c>
      <c r="I111" s="132"/>
      <c r="J111" s="133">
        <f>ROUND(I111*H111,2)</f>
        <v>0</v>
      </c>
      <c r="K111" s="129" t="s">
        <v>148</v>
      </c>
      <c r="L111" s="31"/>
      <c r="M111" s="134" t="s">
        <v>3</v>
      </c>
      <c r="N111" s="135" t="s">
        <v>46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149</v>
      </c>
      <c r="AT111" s="138" t="s">
        <v>97</v>
      </c>
      <c r="AU111" s="138" t="s">
        <v>85</v>
      </c>
      <c r="AY111" s="16" t="s">
        <v>142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6" t="s">
        <v>83</v>
      </c>
      <c r="BK111" s="139">
        <f>ROUND(I111*H111,2)</f>
        <v>0</v>
      </c>
      <c r="BL111" s="16" t="s">
        <v>149</v>
      </c>
      <c r="BM111" s="138" t="s">
        <v>178</v>
      </c>
    </row>
    <row r="112" spans="2:65" s="1" customFormat="1" ht="11.25" x14ac:dyDescent="0.2">
      <c r="B112" s="31"/>
      <c r="D112" s="140" t="s">
        <v>151</v>
      </c>
      <c r="F112" s="141" t="s">
        <v>179</v>
      </c>
      <c r="I112" s="142"/>
      <c r="L112" s="31"/>
      <c r="M112" s="143"/>
      <c r="T112" s="52"/>
      <c r="AT112" s="16" t="s">
        <v>151</v>
      </c>
      <c r="AU112" s="16" t="s">
        <v>85</v>
      </c>
    </row>
    <row r="113" spans="2:65" s="1" customFormat="1" ht="24.2" customHeight="1" x14ac:dyDescent="0.2">
      <c r="B113" s="126"/>
      <c r="C113" s="127" t="s">
        <v>143</v>
      </c>
      <c r="D113" s="127" t="s">
        <v>97</v>
      </c>
      <c r="E113" s="128" t="s">
        <v>180</v>
      </c>
      <c r="F113" s="129" t="s">
        <v>181</v>
      </c>
      <c r="G113" s="130" t="s">
        <v>168</v>
      </c>
      <c r="H113" s="131">
        <v>7.0060000000000002</v>
      </c>
      <c r="I113" s="132"/>
      <c r="J113" s="133">
        <f>ROUND(I113*H113,2)</f>
        <v>0</v>
      </c>
      <c r="K113" s="129" t="s">
        <v>148</v>
      </c>
      <c r="L113" s="31"/>
      <c r="M113" s="134" t="s">
        <v>3</v>
      </c>
      <c r="N113" s="135" t="s">
        <v>46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149</v>
      </c>
      <c r="AT113" s="138" t="s">
        <v>97</v>
      </c>
      <c r="AU113" s="138" t="s">
        <v>85</v>
      </c>
      <c r="AY113" s="16" t="s">
        <v>142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6" t="s">
        <v>83</v>
      </c>
      <c r="BK113" s="139">
        <f>ROUND(I113*H113,2)</f>
        <v>0</v>
      </c>
      <c r="BL113" s="16" t="s">
        <v>149</v>
      </c>
      <c r="BM113" s="138" t="s">
        <v>182</v>
      </c>
    </row>
    <row r="114" spans="2:65" s="1" customFormat="1" ht="11.25" x14ac:dyDescent="0.2">
      <c r="B114" s="31"/>
      <c r="D114" s="140" t="s">
        <v>151</v>
      </c>
      <c r="F114" s="141" t="s">
        <v>183</v>
      </c>
      <c r="I114" s="142"/>
      <c r="L114" s="31"/>
      <c r="M114" s="143"/>
      <c r="T114" s="52"/>
      <c r="AT114" s="16" t="s">
        <v>151</v>
      </c>
      <c r="AU114" s="16" t="s">
        <v>85</v>
      </c>
    </row>
    <row r="115" spans="2:65" s="1" customFormat="1" ht="24.2" customHeight="1" x14ac:dyDescent="0.2">
      <c r="B115" s="126"/>
      <c r="C115" s="127" t="s">
        <v>184</v>
      </c>
      <c r="D115" s="127" t="s">
        <v>97</v>
      </c>
      <c r="E115" s="128" t="s">
        <v>185</v>
      </c>
      <c r="F115" s="129" t="s">
        <v>186</v>
      </c>
      <c r="G115" s="130" t="s">
        <v>168</v>
      </c>
      <c r="H115" s="131">
        <v>2.109</v>
      </c>
      <c r="I115" s="132"/>
      <c r="J115" s="133">
        <f>ROUND(I115*H115,2)</f>
        <v>0</v>
      </c>
      <c r="K115" s="129" t="s">
        <v>148</v>
      </c>
      <c r="L115" s="31"/>
      <c r="M115" s="134" t="s">
        <v>3</v>
      </c>
      <c r="N115" s="135" t="s">
        <v>46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149</v>
      </c>
      <c r="AT115" s="138" t="s">
        <v>97</v>
      </c>
      <c r="AU115" s="138" t="s">
        <v>85</v>
      </c>
      <c r="AY115" s="16" t="s">
        <v>142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6" t="s">
        <v>83</v>
      </c>
      <c r="BK115" s="139">
        <f>ROUND(I115*H115,2)</f>
        <v>0</v>
      </c>
      <c r="BL115" s="16" t="s">
        <v>149</v>
      </c>
      <c r="BM115" s="138" t="s">
        <v>187</v>
      </c>
    </row>
    <row r="116" spans="2:65" s="1" customFormat="1" ht="11.25" x14ac:dyDescent="0.2">
      <c r="B116" s="31"/>
      <c r="D116" s="140" t="s">
        <v>151</v>
      </c>
      <c r="F116" s="141" t="s">
        <v>188</v>
      </c>
      <c r="I116" s="142"/>
      <c r="L116" s="31"/>
      <c r="M116" s="143"/>
      <c r="T116" s="52"/>
      <c r="AT116" s="16" t="s">
        <v>151</v>
      </c>
      <c r="AU116" s="16" t="s">
        <v>85</v>
      </c>
    </row>
    <row r="117" spans="2:65" s="11" customFormat="1" ht="25.9" customHeight="1" x14ac:dyDescent="0.2">
      <c r="B117" s="114"/>
      <c r="D117" s="115" t="s">
        <v>74</v>
      </c>
      <c r="E117" s="116" t="s">
        <v>189</v>
      </c>
      <c r="F117" s="116" t="s">
        <v>190</v>
      </c>
      <c r="I117" s="117"/>
      <c r="J117" s="118">
        <f>BK117</f>
        <v>0</v>
      </c>
      <c r="L117" s="114"/>
      <c r="M117" s="119"/>
      <c r="P117" s="120">
        <f>P118+P135+P190+P193+P234+P254+P264+P287</f>
        <v>0</v>
      </c>
      <c r="R117" s="120">
        <f>R118+R135+R190+R193+R234+R254+R264+R287</f>
        <v>4.1670746000000003</v>
      </c>
      <c r="T117" s="121">
        <f>T118+T135+T190+T193+T234+T254+T264+T287</f>
        <v>5.5511400000000002</v>
      </c>
      <c r="AR117" s="115" t="s">
        <v>85</v>
      </c>
      <c r="AT117" s="122" t="s">
        <v>74</v>
      </c>
      <c r="AU117" s="122" t="s">
        <v>75</v>
      </c>
      <c r="AY117" s="115" t="s">
        <v>142</v>
      </c>
      <c r="BK117" s="123">
        <f>BK118+BK135+BK190+BK193+BK234+BK254+BK264+BK287</f>
        <v>0</v>
      </c>
    </row>
    <row r="118" spans="2:65" s="11" customFormat="1" ht="22.9" customHeight="1" x14ac:dyDescent="0.2">
      <c r="B118" s="114"/>
      <c r="D118" s="115" t="s">
        <v>74</v>
      </c>
      <c r="E118" s="124" t="s">
        <v>191</v>
      </c>
      <c r="F118" s="124" t="s">
        <v>192</v>
      </c>
      <c r="I118" s="117"/>
      <c r="J118" s="125">
        <f>BK118</f>
        <v>0</v>
      </c>
      <c r="L118" s="114"/>
      <c r="M118" s="119"/>
      <c r="P118" s="120">
        <f>SUM(P119:P134)</f>
        <v>0</v>
      </c>
      <c r="R118" s="120">
        <f>SUM(R119:R134)</f>
        <v>0.68671000000000015</v>
      </c>
      <c r="T118" s="121">
        <f>SUM(T119:T134)</f>
        <v>2.1093999999999999</v>
      </c>
      <c r="AR118" s="115" t="s">
        <v>85</v>
      </c>
      <c r="AT118" s="122" t="s">
        <v>74</v>
      </c>
      <c r="AU118" s="122" t="s">
        <v>83</v>
      </c>
      <c r="AY118" s="115" t="s">
        <v>142</v>
      </c>
      <c r="BK118" s="123">
        <f>SUM(BK119:BK134)</f>
        <v>0</v>
      </c>
    </row>
    <row r="119" spans="2:65" s="1" customFormat="1" ht="24.2" customHeight="1" x14ac:dyDescent="0.2">
      <c r="B119" s="126"/>
      <c r="C119" s="127" t="s">
        <v>193</v>
      </c>
      <c r="D119" s="127" t="s">
        <v>97</v>
      </c>
      <c r="E119" s="128" t="s">
        <v>194</v>
      </c>
      <c r="F119" s="129" t="s">
        <v>195</v>
      </c>
      <c r="G119" s="130" t="s">
        <v>160</v>
      </c>
      <c r="H119" s="131">
        <v>398</v>
      </c>
      <c r="I119" s="132"/>
      <c r="J119" s="133">
        <f>ROUND(I119*H119,2)</f>
        <v>0</v>
      </c>
      <c r="K119" s="129" t="s">
        <v>148</v>
      </c>
      <c r="L119" s="31"/>
      <c r="M119" s="134" t="s">
        <v>3</v>
      </c>
      <c r="N119" s="135" t="s">
        <v>46</v>
      </c>
      <c r="P119" s="136">
        <f>O119*H119</f>
        <v>0</v>
      </c>
      <c r="Q119" s="136">
        <v>0</v>
      </c>
      <c r="R119" s="136">
        <f>Q119*H119</f>
        <v>0</v>
      </c>
      <c r="S119" s="136">
        <v>5.3E-3</v>
      </c>
      <c r="T119" s="137">
        <f>S119*H119</f>
        <v>2.1093999999999999</v>
      </c>
      <c r="AR119" s="138" t="s">
        <v>196</v>
      </c>
      <c r="AT119" s="138" t="s">
        <v>97</v>
      </c>
      <c r="AU119" s="138" t="s">
        <v>85</v>
      </c>
      <c r="AY119" s="16" t="s">
        <v>142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83</v>
      </c>
      <c r="BK119" s="139">
        <f>ROUND(I119*H119,2)</f>
        <v>0</v>
      </c>
      <c r="BL119" s="16" t="s">
        <v>196</v>
      </c>
      <c r="BM119" s="138" t="s">
        <v>197</v>
      </c>
    </row>
    <row r="120" spans="2:65" s="1" customFormat="1" ht="11.25" x14ac:dyDescent="0.2">
      <c r="B120" s="31"/>
      <c r="D120" s="140" t="s">
        <v>151</v>
      </c>
      <c r="F120" s="141" t="s">
        <v>198</v>
      </c>
      <c r="I120" s="142"/>
      <c r="L120" s="31"/>
      <c r="M120" s="143"/>
      <c r="T120" s="52"/>
      <c r="AT120" s="16" t="s">
        <v>151</v>
      </c>
      <c r="AU120" s="16" t="s">
        <v>85</v>
      </c>
    </row>
    <row r="121" spans="2:65" s="12" customFormat="1" ht="11.25" x14ac:dyDescent="0.2">
      <c r="B121" s="144"/>
      <c r="D121" s="145" t="s">
        <v>153</v>
      </c>
      <c r="E121" s="146" t="s">
        <v>3</v>
      </c>
      <c r="F121" s="147" t="s">
        <v>199</v>
      </c>
      <c r="H121" s="148">
        <v>398</v>
      </c>
      <c r="I121" s="149"/>
      <c r="L121" s="144"/>
      <c r="M121" s="150"/>
      <c r="T121" s="151"/>
      <c r="AT121" s="146" t="s">
        <v>153</v>
      </c>
      <c r="AU121" s="146" t="s">
        <v>85</v>
      </c>
      <c r="AV121" s="12" t="s">
        <v>85</v>
      </c>
      <c r="AW121" s="12" t="s">
        <v>37</v>
      </c>
      <c r="AX121" s="12" t="s">
        <v>75</v>
      </c>
      <c r="AY121" s="146" t="s">
        <v>142</v>
      </c>
    </row>
    <row r="122" spans="2:65" s="13" customFormat="1" ht="11.25" x14ac:dyDescent="0.2">
      <c r="B122" s="152"/>
      <c r="D122" s="145" t="s">
        <v>153</v>
      </c>
      <c r="E122" s="153" t="s">
        <v>3</v>
      </c>
      <c r="F122" s="154" t="s">
        <v>155</v>
      </c>
      <c r="H122" s="155">
        <v>398</v>
      </c>
      <c r="I122" s="156"/>
      <c r="L122" s="152"/>
      <c r="M122" s="157"/>
      <c r="T122" s="158"/>
      <c r="AT122" s="153" t="s">
        <v>153</v>
      </c>
      <c r="AU122" s="153" t="s">
        <v>85</v>
      </c>
      <c r="AV122" s="13" t="s">
        <v>149</v>
      </c>
      <c r="AW122" s="13" t="s">
        <v>37</v>
      </c>
      <c r="AX122" s="13" t="s">
        <v>83</v>
      </c>
      <c r="AY122" s="153" t="s">
        <v>142</v>
      </c>
    </row>
    <row r="123" spans="2:65" s="1" customFormat="1" ht="24.2" customHeight="1" x14ac:dyDescent="0.2">
      <c r="B123" s="126"/>
      <c r="C123" s="127" t="s">
        <v>156</v>
      </c>
      <c r="D123" s="127" t="s">
        <v>97</v>
      </c>
      <c r="E123" s="128" t="s">
        <v>200</v>
      </c>
      <c r="F123" s="129" t="s">
        <v>201</v>
      </c>
      <c r="G123" s="130" t="s">
        <v>160</v>
      </c>
      <c r="H123" s="131">
        <v>447</v>
      </c>
      <c r="I123" s="132"/>
      <c r="J123" s="133">
        <f>ROUND(I123*H123,2)</f>
        <v>0</v>
      </c>
      <c r="K123" s="129" t="s">
        <v>148</v>
      </c>
      <c r="L123" s="31"/>
      <c r="M123" s="134" t="s">
        <v>3</v>
      </c>
      <c r="N123" s="135" t="s">
        <v>46</v>
      </c>
      <c r="P123" s="136">
        <f>O123*H123</f>
        <v>0</v>
      </c>
      <c r="Q123" s="136">
        <v>3.6000000000000002E-4</v>
      </c>
      <c r="R123" s="136">
        <f>Q123*H123</f>
        <v>0.16092000000000001</v>
      </c>
      <c r="S123" s="136">
        <v>0</v>
      </c>
      <c r="T123" s="137">
        <f>S123*H123</f>
        <v>0</v>
      </c>
      <c r="AR123" s="138" t="s">
        <v>196</v>
      </c>
      <c r="AT123" s="138" t="s">
        <v>97</v>
      </c>
      <c r="AU123" s="138" t="s">
        <v>85</v>
      </c>
      <c r="AY123" s="16" t="s">
        <v>142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6" t="s">
        <v>83</v>
      </c>
      <c r="BK123" s="139">
        <f>ROUND(I123*H123,2)</f>
        <v>0</v>
      </c>
      <c r="BL123" s="16" t="s">
        <v>196</v>
      </c>
      <c r="BM123" s="138" t="s">
        <v>202</v>
      </c>
    </row>
    <row r="124" spans="2:65" s="1" customFormat="1" ht="11.25" x14ac:dyDescent="0.2">
      <c r="B124" s="31"/>
      <c r="D124" s="140" t="s">
        <v>151</v>
      </c>
      <c r="F124" s="141" t="s">
        <v>203</v>
      </c>
      <c r="I124" s="142"/>
      <c r="L124" s="31"/>
      <c r="M124" s="143"/>
      <c r="T124" s="52"/>
      <c r="AT124" s="16" t="s">
        <v>151</v>
      </c>
      <c r="AU124" s="16" t="s">
        <v>85</v>
      </c>
    </row>
    <row r="125" spans="2:65" s="12" customFormat="1" ht="11.25" x14ac:dyDescent="0.2">
      <c r="B125" s="144"/>
      <c r="D125" s="145" t="s">
        <v>153</v>
      </c>
      <c r="E125" s="146" t="s">
        <v>3</v>
      </c>
      <c r="F125" s="147" t="s">
        <v>204</v>
      </c>
      <c r="H125" s="148">
        <v>447</v>
      </c>
      <c r="I125" s="149"/>
      <c r="L125" s="144"/>
      <c r="M125" s="150"/>
      <c r="T125" s="151"/>
      <c r="AT125" s="146" t="s">
        <v>153</v>
      </c>
      <c r="AU125" s="146" t="s">
        <v>85</v>
      </c>
      <c r="AV125" s="12" t="s">
        <v>85</v>
      </c>
      <c r="AW125" s="12" t="s">
        <v>37</v>
      </c>
      <c r="AX125" s="12" t="s">
        <v>75</v>
      </c>
      <c r="AY125" s="146" t="s">
        <v>142</v>
      </c>
    </row>
    <row r="126" spans="2:65" s="13" customFormat="1" ht="11.25" x14ac:dyDescent="0.2">
      <c r="B126" s="152"/>
      <c r="D126" s="145" t="s">
        <v>153</v>
      </c>
      <c r="E126" s="153" t="s">
        <v>3</v>
      </c>
      <c r="F126" s="154" t="s">
        <v>155</v>
      </c>
      <c r="H126" s="155">
        <v>447</v>
      </c>
      <c r="I126" s="156"/>
      <c r="L126" s="152"/>
      <c r="M126" s="157"/>
      <c r="T126" s="158"/>
      <c r="AT126" s="153" t="s">
        <v>153</v>
      </c>
      <c r="AU126" s="153" t="s">
        <v>85</v>
      </c>
      <c r="AV126" s="13" t="s">
        <v>149</v>
      </c>
      <c r="AW126" s="13" t="s">
        <v>37</v>
      </c>
      <c r="AX126" s="13" t="s">
        <v>83</v>
      </c>
      <c r="AY126" s="153" t="s">
        <v>142</v>
      </c>
    </row>
    <row r="127" spans="2:65" s="1" customFormat="1" ht="16.5" customHeight="1" x14ac:dyDescent="0.2">
      <c r="B127" s="126"/>
      <c r="C127" s="159" t="s">
        <v>205</v>
      </c>
      <c r="D127" s="159" t="s">
        <v>206</v>
      </c>
      <c r="E127" s="160" t="s">
        <v>207</v>
      </c>
      <c r="F127" s="161" t="s">
        <v>208</v>
      </c>
      <c r="G127" s="162" t="s">
        <v>160</v>
      </c>
      <c r="H127" s="163">
        <v>144</v>
      </c>
      <c r="I127" s="164"/>
      <c r="J127" s="165">
        <f t="shared" ref="J127:J134" si="0">ROUND(I127*H127,2)</f>
        <v>0</v>
      </c>
      <c r="K127" s="161" t="s">
        <v>148</v>
      </c>
      <c r="L127" s="166"/>
      <c r="M127" s="167" t="s">
        <v>3</v>
      </c>
      <c r="N127" s="168" t="s">
        <v>46</v>
      </c>
      <c r="P127" s="136">
        <f t="shared" ref="P127:P134" si="1">O127*H127</f>
        <v>0</v>
      </c>
      <c r="Q127" s="136">
        <v>1.5100000000000001E-3</v>
      </c>
      <c r="R127" s="136">
        <f t="shared" ref="R127:R134" si="2">Q127*H127</f>
        <v>0.21744000000000002</v>
      </c>
      <c r="S127" s="136">
        <v>0</v>
      </c>
      <c r="T127" s="137">
        <f t="shared" ref="T127:T134" si="3">S127*H127</f>
        <v>0</v>
      </c>
      <c r="AR127" s="138" t="s">
        <v>209</v>
      </c>
      <c r="AT127" s="138" t="s">
        <v>206</v>
      </c>
      <c r="AU127" s="138" t="s">
        <v>85</v>
      </c>
      <c r="AY127" s="16" t="s">
        <v>142</v>
      </c>
      <c r="BE127" s="139">
        <f t="shared" ref="BE127:BE134" si="4">IF(N127="základní",J127,0)</f>
        <v>0</v>
      </c>
      <c r="BF127" s="139">
        <f t="shared" ref="BF127:BF134" si="5">IF(N127="snížená",J127,0)</f>
        <v>0</v>
      </c>
      <c r="BG127" s="139">
        <f t="shared" ref="BG127:BG134" si="6">IF(N127="zákl. přenesená",J127,0)</f>
        <v>0</v>
      </c>
      <c r="BH127" s="139">
        <f t="shared" ref="BH127:BH134" si="7">IF(N127="sníž. přenesená",J127,0)</f>
        <v>0</v>
      </c>
      <c r="BI127" s="139">
        <f t="shared" ref="BI127:BI134" si="8">IF(N127="nulová",J127,0)</f>
        <v>0</v>
      </c>
      <c r="BJ127" s="16" t="s">
        <v>83</v>
      </c>
      <c r="BK127" s="139">
        <f t="shared" ref="BK127:BK134" si="9">ROUND(I127*H127,2)</f>
        <v>0</v>
      </c>
      <c r="BL127" s="16" t="s">
        <v>196</v>
      </c>
      <c r="BM127" s="138" t="s">
        <v>210</v>
      </c>
    </row>
    <row r="128" spans="2:65" s="1" customFormat="1" ht="16.5" customHeight="1" x14ac:dyDescent="0.2">
      <c r="B128" s="126"/>
      <c r="C128" s="159" t="s">
        <v>211</v>
      </c>
      <c r="D128" s="159" t="s">
        <v>206</v>
      </c>
      <c r="E128" s="160" t="s">
        <v>212</v>
      </c>
      <c r="F128" s="161" t="s">
        <v>213</v>
      </c>
      <c r="G128" s="162" t="s">
        <v>160</v>
      </c>
      <c r="H128" s="163">
        <v>68</v>
      </c>
      <c r="I128" s="164"/>
      <c r="J128" s="165">
        <f t="shared" si="0"/>
        <v>0</v>
      </c>
      <c r="K128" s="161" t="s">
        <v>148</v>
      </c>
      <c r="L128" s="166"/>
      <c r="M128" s="167" t="s">
        <v>3</v>
      </c>
      <c r="N128" s="168" t="s">
        <v>46</v>
      </c>
      <c r="P128" s="136">
        <f t="shared" si="1"/>
        <v>0</v>
      </c>
      <c r="Q128" s="136">
        <v>1.39E-3</v>
      </c>
      <c r="R128" s="136">
        <f t="shared" si="2"/>
        <v>9.4519999999999993E-2</v>
      </c>
      <c r="S128" s="136">
        <v>0</v>
      </c>
      <c r="T128" s="137">
        <f t="shared" si="3"/>
        <v>0</v>
      </c>
      <c r="AR128" s="138" t="s">
        <v>209</v>
      </c>
      <c r="AT128" s="138" t="s">
        <v>206</v>
      </c>
      <c r="AU128" s="138" t="s">
        <v>85</v>
      </c>
      <c r="AY128" s="16" t="s">
        <v>142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6" t="s">
        <v>83</v>
      </c>
      <c r="BK128" s="139">
        <f t="shared" si="9"/>
        <v>0</v>
      </c>
      <c r="BL128" s="16" t="s">
        <v>196</v>
      </c>
      <c r="BM128" s="138" t="s">
        <v>214</v>
      </c>
    </row>
    <row r="129" spans="2:65" s="1" customFormat="1" ht="16.5" customHeight="1" x14ac:dyDescent="0.2">
      <c r="B129" s="126"/>
      <c r="C129" s="159" t="s">
        <v>215</v>
      </c>
      <c r="D129" s="159" t="s">
        <v>206</v>
      </c>
      <c r="E129" s="160" t="s">
        <v>216</v>
      </c>
      <c r="F129" s="161" t="s">
        <v>217</v>
      </c>
      <c r="G129" s="162" t="s">
        <v>160</v>
      </c>
      <c r="H129" s="163">
        <v>18</v>
      </c>
      <c r="I129" s="164"/>
      <c r="J129" s="165">
        <f t="shared" si="0"/>
        <v>0</v>
      </c>
      <c r="K129" s="161" t="s">
        <v>148</v>
      </c>
      <c r="L129" s="166"/>
      <c r="M129" s="167" t="s">
        <v>3</v>
      </c>
      <c r="N129" s="168" t="s">
        <v>46</v>
      </c>
      <c r="P129" s="136">
        <f t="shared" si="1"/>
        <v>0</v>
      </c>
      <c r="Q129" s="136">
        <v>8.8000000000000003E-4</v>
      </c>
      <c r="R129" s="136">
        <f t="shared" si="2"/>
        <v>1.584E-2</v>
      </c>
      <c r="S129" s="136">
        <v>0</v>
      </c>
      <c r="T129" s="137">
        <f t="shared" si="3"/>
        <v>0</v>
      </c>
      <c r="AR129" s="138" t="s">
        <v>209</v>
      </c>
      <c r="AT129" s="138" t="s">
        <v>206</v>
      </c>
      <c r="AU129" s="138" t="s">
        <v>85</v>
      </c>
      <c r="AY129" s="16" t="s">
        <v>142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6" t="s">
        <v>83</v>
      </c>
      <c r="BK129" s="139">
        <f t="shared" si="9"/>
        <v>0</v>
      </c>
      <c r="BL129" s="16" t="s">
        <v>196</v>
      </c>
      <c r="BM129" s="138" t="s">
        <v>218</v>
      </c>
    </row>
    <row r="130" spans="2:65" s="1" customFormat="1" ht="16.5" customHeight="1" x14ac:dyDescent="0.2">
      <c r="B130" s="126"/>
      <c r="C130" s="159" t="s">
        <v>219</v>
      </c>
      <c r="D130" s="159" t="s">
        <v>206</v>
      </c>
      <c r="E130" s="160" t="s">
        <v>220</v>
      </c>
      <c r="F130" s="161" t="s">
        <v>221</v>
      </c>
      <c r="G130" s="162" t="s">
        <v>160</v>
      </c>
      <c r="H130" s="163">
        <v>12</v>
      </c>
      <c r="I130" s="164"/>
      <c r="J130" s="165">
        <f t="shared" si="0"/>
        <v>0</v>
      </c>
      <c r="K130" s="161" t="s">
        <v>148</v>
      </c>
      <c r="L130" s="166"/>
      <c r="M130" s="167" t="s">
        <v>3</v>
      </c>
      <c r="N130" s="168" t="s">
        <v>46</v>
      </c>
      <c r="P130" s="136">
        <f t="shared" si="1"/>
        <v>0</v>
      </c>
      <c r="Q130" s="136">
        <v>4.2000000000000002E-4</v>
      </c>
      <c r="R130" s="136">
        <f t="shared" si="2"/>
        <v>5.0400000000000002E-3</v>
      </c>
      <c r="S130" s="136">
        <v>0</v>
      </c>
      <c r="T130" s="137">
        <f t="shared" si="3"/>
        <v>0</v>
      </c>
      <c r="AR130" s="138" t="s">
        <v>209</v>
      </c>
      <c r="AT130" s="138" t="s">
        <v>206</v>
      </c>
      <c r="AU130" s="138" t="s">
        <v>85</v>
      </c>
      <c r="AY130" s="16" t="s">
        <v>142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6" t="s">
        <v>83</v>
      </c>
      <c r="BK130" s="139">
        <f t="shared" si="9"/>
        <v>0</v>
      </c>
      <c r="BL130" s="16" t="s">
        <v>196</v>
      </c>
      <c r="BM130" s="138" t="s">
        <v>222</v>
      </c>
    </row>
    <row r="131" spans="2:65" s="1" customFormat="1" ht="16.5" customHeight="1" x14ac:dyDescent="0.2">
      <c r="B131" s="126"/>
      <c r="C131" s="159" t="s">
        <v>223</v>
      </c>
      <c r="D131" s="159" t="s">
        <v>206</v>
      </c>
      <c r="E131" s="160" t="s">
        <v>224</v>
      </c>
      <c r="F131" s="161" t="s">
        <v>225</v>
      </c>
      <c r="G131" s="162" t="s">
        <v>160</v>
      </c>
      <c r="H131" s="163">
        <v>132</v>
      </c>
      <c r="I131" s="164"/>
      <c r="J131" s="165">
        <f t="shared" si="0"/>
        <v>0</v>
      </c>
      <c r="K131" s="161" t="s">
        <v>148</v>
      </c>
      <c r="L131" s="166"/>
      <c r="M131" s="167" t="s">
        <v>3</v>
      </c>
      <c r="N131" s="168" t="s">
        <v>46</v>
      </c>
      <c r="P131" s="136">
        <f t="shared" si="1"/>
        <v>0</v>
      </c>
      <c r="Q131" s="136">
        <v>1.01E-3</v>
      </c>
      <c r="R131" s="136">
        <f t="shared" si="2"/>
        <v>0.13331999999999999</v>
      </c>
      <c r="S131" s="136">
        <v>0</v>
      </c>
      <c r="T131" s="137">
        <f t="shared" si="3"/>
        <v>0</v>
      </c>
      <c r="AR131" s="138" t="s">
        <v>209</v>
      </c>
      <c r="AT131" s="138" t="s">
        <v>206</v>
      </c>
      <c r="AU131" s="138" t="s">
        <v>85</v>
      </c>
      <c r="AY131" s="16" t="s">
        <v>142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6" t="s">
        <v>83</v>
      </c>
      <c r="BK131" s="139">
        <f t="shared" si="9"/>
        <v>0</v>
      </c>
      <c r="BL131" s="16" t="s">
        <v>196</v>
      </c>
      <c r="BM131" s="138" t="s">
        <v>226</v>
      </c>
    </row>
    <row r="132" spans="2:65" s="1" customFormat="1" ht="16.5" customHeight="1" x14ac:dyDescent="0.2">
      <c r="B132" s="126"/>
      <c r="C132" s="159" t="s">
        <v>9</v>
      </c>
      <c r="D132" s="159" t="s">
        <v>206</v>
      </c>
      <c r="E132" s="160" t="s">
        <v>227</v>
      </c>
      <c r="F132" s="161" t="s">
        <v>228</v>
      </c>
      <c r="G132" s="162" t="s">
        <v>160</v>
      </c>
      <c r="H132" s="163">
        <v>9</v>
      </c>
      <c r="I132" s="164"/>
      <c r="J132" s="165">
        <f t="shared" si="0"/>
        <v>0</v>
      </c>
      <c r="K132" s="161" t="s">
        <v>148</v>
      </c>
      <c r="L132" s="166"/>
      <c r="M132" s="167" t="s">
        <v>3</v>
      </c>
      <c r="N132" s="168" t="s">
        <v>46</v>
      </c>
      <c r="P132" s="136">
        <f t="shared" si="1"/>
        <v>0</v>
      </c>
      <c r="Q132" s="136">
        <v>7.2000000000000005E-4</v>
      </c>
      <c r="R132" s="136">
        <f t="shared" si="2"/>
        <v>6.4800000000000005E-3</v>
      </c>
      <c r="S132" s="136">
        <v>0</v>
      </c>
      <c r="T132" s="137">
        <f t="shared" si="3"/>
        <v>0</v>
      </c>
      <c r="AR132" s="138" t="s">
        <v>209</v>
      </c>
      <c r="AT132" s="138" t="s">
        <v>206</v>
      </c>
      <c r="AU132" s="138" t="s">
        <v>85</v>
      </c>
      <c r="AY132" s="16" t="s">
        <v>142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6" t="s">
        <v>83</v>
      </c>
      <c r="BK132" s="139">
        <f t="shared" si="9"/>
        <v>0</v>
      </c>
      <c r="BL132" s="16" t="s">
        <v>196</v>
      </c>
      <c r="BM132" s="138" t="s">
        <v>229</v>
      </c>
    </row>
    <row r="133" spans="2:65" s="1" customFormat="1" ht="16.5" customHeight="1" x14ac:dyDescent="0.2">
      <c r="B133" s="126"/>
      <c r="C133" s="159" t="s">
        <v>196</v>
      </c>
      <c r="D133" s="159" t="s">
        <v>206</v>
      </c>
      <c r="E133" s="160" t="s">
        <v>230</v>
      </c>
      <c r="F133" s="161" t="s">
        <v>231</v>
      </c>
      <c r="G133" s="162" t="s">
        <v>160</v>
      </c>
      <c r="H133" s="163">
        <v>27</v>
      </c>
      <c r="I133" s="164"/>
      <c r="J133" s="165">
        <f t="shared" si="0"/>
        <v>0</v>
      </c>
      <c r="K133" s="161" t="s">
        <v>148</v>
      </c>
      <c r="L133" s="166"/>
      <c r="M133" s="167" t="s">
        <v>3</v>
      </c>
      <c r="N133" s="168" t="s">
        <v>46</v>
      </c>
      <c r="P133" s="136">
        <f t="shared" si="1"/>
        <v>0</v>
      </c>
      <c r="Q133" s="136">
        <v>4.2000000000000002E-4</v>
      </c>
      <c r="R133" s="136">
        <f t="shared" si="2"/>
        <v>1.1340000000000001E-2</v>
      </c>
      <c r="S133" s="136">
        <v>0</v>
      </c>
      <c r="T133" s="137">
        <f t="shared" si="3"/>
        <v>0</v>
      </c>
      <c r="AR133" s="138" t="s">
        <v>209</v>
      </c>
      <c r="AT133" s="138" t="s">
        <v>206</v>
      </c>
      <c r="AU133" s="138" t="s">
        <v>85</v>
      </c>
      <c r="AY133" s="16" t="s">
        <v>142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6" t="s">
        <v>83</v>
      </c>
      <c r="BK133" s="139">
        <f t="shared" si="9"/>
        <v>0</v>
      </c>
      <c r="BL133" s="16" t="s">
        <v>196</v>
      </c>
      <c r="BM133" s="138" t="s">
        <v>232</v>
      </c>
    </row>
    <row r="134" spans="2:65" s="1" customFormat="1" ht="16.5" customHeight="1" x14ac:dyDescent="0.2">
      <c r="B134" s="126"/>
      <c r="C134" s="159" t="s">
        <v>233</v>
      </c>
      <c r="D134" s="159" t="s">
        <v>206</v>
      </c>
      <c r="E134" s="160" t="s">
        <v>234</v>
      </c>
      <c r="F134" s="161" t="s">
        <v>235</v>
      </c>
      <c r="G134" s="162" t="s">
        <v>160</v>
      </c>
      <c r="H134" s="163">
        <v>37</v>
      </c>
      <c r="I134" s="164"/>
      <c r="J134" s="165">
        <f t="shared" si="0"/>
        <v>0</v>
      </c>
      <c r="K134" s="161" t="s">
        <v>148</v>
      </c>
      <c r="L134" s="166"/>
      <c r="M134" s="167" t="s">
        <v>3</v>
      </c>
      <c r="N134" s="168" t="s">
        <v>46</v>
      </c>
      <c r="P134" s="136">
        <f t="shared" si="1"/>
        <v>0</v>
      </c>
      <c r="Q134" s="136">
        <v>1.1299999999999999E-3</v>
      </c>
      <c r="R134" s="136">
        <f t="shared" si="2"/>
        <v>4.181E-2</v>
      </c>
      <c r="S134" s="136">
        <v>0</v>
      </c>
      <c r="T134" s="137">
        <f t="shared" si="3"/>
        <v>0</v>
      </c>
      <c r="AR134" s="138" t="s">
        <v>209</v>
      </c>
      <c r="AT134" s="138" t="s">
        <v>206</v>
      </c>
      <c r="AU134" s="138" t="s">
        <v>85</v>
      </c>
      <c r="AY134" s="16" t="s">
        <v>142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6" t="s">
        <v>83</v>
      </c>
      <c r="BK134" s="139">
        <f t="shared" si="9"/>
        <v>0</v>
      </c>
      <c r="BL134" s="16" t="s">
        <v>196</v>
      </c>
      <c r="BM134" s="138" t="s">
        <v>236</v>
      </c>
    </row>
    <row r="135" spans="2:65" s="11" customFormat="1" ht="22.9" customHeight="1" x14ac:dyDescent="0.2">
      <c r="B135" s="114"/>
      <c r="D135" s="115" t="s">
        <v>74</v>
      </c>
      <c r="E135" s="124" t="s">
        <v>237</v>
      </c>
      <c r="F135" s="124" t="s">
        <v>238</v>
      </c>
      <c r="I135" s="117"/>
      <c r="J135" s="125">
        <f>BK135</f>
        <v>0</v>
      </c>
      <c r="L135" s="114"/>
      <c r="M135" s="119"/>
      <c r="P135" s="120">
        <f>SUM(P136:P189)</f>
        <v>0</v>
      </c>
      <c r="R135" s="120">
        <f>SUM(R136:R189)</f>
        <v>0.70153999999999994</v>
      </c>
      <c r="T135" s="121">
        <f>SUM(T136:T189)</f>
        <v>0.72727999999999993</v>
      </c>
      <c r="AR135" s="115" t="s">
        <v>85</v>
      </c>
      <c r="AT135" s="122" t="s">
        <v>74</v>
      </c>
      <c r="AU135" s="122" t="s">
        <v>83</v>
      </c>
      <c r="AY135" s="115" t="s">
        <v>142</v>
      </c>
      <c r="BK135" s="123">
        <f>SUM(BK136:BK189)</f>
        <v>0</v>
      </c>
    </row>
    <row r="136" spans="2:65" s="1" customFormat="1" ht="16.5" customHeight="1" x14ac:dyDescent="0.2">
      <c r="B136" s="126"/>
      <c r="C136" s="127" t="s">
        <v>239</v>
      </c>
      <c r="D136" s="127" t="s">
        <v>97</v>
      </c>
      <c r="E136" s="128" t="s">
        <v>240</v>
      </c>
      <c r="F136" s="129" t="s">
        <v>241</v>
      </c>
      <c r="G136" s="130" t="s">
        <v>160</v>
      </c>
      <c r="H136" s="131">
        <v>2</v>
      </c>
      <c r="I136" s="132"/>
      <c r="J136" s="133">
        <f>ROUND(I136*H136,2)</f>
        <v>0</v>
      </c>
      <c r="K136" s="129" t="s">
        <v>148</v>
      </c>
      <c r="L136" s="31"/>
      <c r="M136" s="134" t="s">
        <v>3</v>
      </c>
      <c r="N136" s="135" t="s">
        <v>46</v>
      </c>
      <c r="P136" s="136">
        <f>O136*H136</f>
        <v>0</v>
      </c>
      <c r="Q136" s="136">
        <v>3.0899999999999999E-3</v>
      </c>
      <c r="R136" s="136">
        <f>Q136*H136</f>
        <v>6.1799999999999997E-3</v>
      </c>
      <c r="S136" s="136">
        <v>0</v>
      </c>
      <c r="T136" s="137">
        <f>S136*H136</f>
        <v>0</v>
      </c>
      <c r="AR136" s="138" t="s">
        <v>196</v>
      </c>
      <c r="AT136" s="138" t="s">
        <v>97</v>
      </c>
      <c r="AU136" s="138" t="s">
        <v>85</v>
      </c>
      <c r="AY136" s="16" t="s">
        <v>142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83</v>
      </c>
      <c r="BK136" s="139">
        <f>ROUND(I136*H136,2)</f>
        <v>0</v>
      </c>
      <c r="BL136" s="16" t="s">
        <v>196</v>
      </c>
      <c r="BM136" s="138" t="s">
        <v>242</v>
      </c>
    </row>
    <row r="137" spans="2:65" s="1" customFormat="1" ht="11.25" x14ac:dyDescent="0.2">
      <c r="B137" s="31"/>
      <c r="D137" s="140" t="s">
        <v>151</v>
      </c>
      <c r="F137" s="141" t="s">
        <v>243</v>
      </c>
      <c r="I137" s="142"/>
      <c r="L137" s="31"/>
      <c r="M137" s="143"/>
      <c r="T137" s="52"/>
      <c r="AT137" s="16" t="s">
        <v>151</v>
      </c>
      <c r="AU137" s="16" t="s">
        <v>85</v>
      </c>
    </row>
    <row r="138" spans="2:65" s="1" customFormat="1" ht="16.5" customHeight="1" x14ac:dyDescent="0.2">
      <c r="B138" s="126"/>
      <c r="C138" s="127" t="s">
        <v>244</v>
      </c>
      <c r="D138" s="127" t="s">
        <v>97</v>
      </c>
      <c r="E138" s="128" t="s">
        <v>245</v>
      </c>
      <c r="F138" s="129" t="s">
        <v>246</v>
      </c>
      <c r="G138" s="130" t="s">
        <v>160</v>
      </c>
      <c r="H138" s="131">
        <v>9</v>
      </c>
      <c r="I138" s="132"/>
      <c r="J138" s="133">
        <f>ROUND(I138*H138,2)</f>
        <v>0</v>
      </c>
      <c r="K138" s="129" t="s">
        <v>148</v>
      </c>
      <c r="L138" s="31"/>
      <c r="M138" s="134" t="s">
        <v>3</v>
      </c>
      <c r="N138" s="135" t="s">
        <v>46</v>
      </c>
      <c r="P138" s="136">
        <f>O138*H138</f>
        <v>0</v>
      </c>
      <c r="Q138" s="136">
        <v>4.5100000000000001E-3</v>
      </c>
      <c r="R138" s="136">
        <f>Q138*H138</f>
        <v>4.0590000000000001E-2</v>
      </c>
      <c r="S138" s="136">
        <v>0</v>
      </c>
      <c r="T138" s="137">
        <f>S138*H138</f>
        <v>0</v>
      </c>
      <c r="AR138" s="138" t="s">
        <v>196</v>
      </c>
      <c r="AT138" s="138" t="s">
        <v>97</v>
      </c>
      <c r="AU138" s="138" t="s">
        <v>85</v>
      </c>
      <c r="AY138" s="16" t="s">
        <v>142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83</v>
      </c>
      <c r="BK138" s="139">
        <f>ROUND(I138*H138,2)</f>
        <v>0</v>
      </c>
      <c r="BL138" s="16" t="s">
        <v>196</v>
      </c>
      <c r="BM138" s="138" t="s">
        <v>247</v>
      </c>
    </row>
    <row r="139" spans="2:65" s="1" customFormat="1" ht="11.25" x14ac:dyDescent="0.2">
      <c r="B139" s="31"/>
      <c r="D139" s="140" t="s">
        <v>151</v>
      </c>
      <c r="F139" s="141" t="s">
        <v>248</v>
      </c>
      <c r="I139" s="142"/>
      <c r="L139" s="31"/>
      <c r="M139" s="143"/>
      <c r="T139" s="52"/>
      <c r="AT139" s="16" t="s">
        <v>151</v>
      </c>
      <c r="AU139" s="16" t="s">
        <v>85</v>
      </c>
    </row>
    <row r="140" spans="2:65" s="1" customFormat="1" ht="16.5" customHeight="1" x14ac:dyDescent="0.2">
      <c r="B140" s="126"/>
      <c r="C140" s="127" t="s">
        <v>249</v>
      </c>
      <c r="D140" s="127" t="s">
        <v>97</v>
      </c>
      <c r="E140" s="128" t="s">
        <v>250</v>
      </c>
      <c r="F140" s="129" t="s">
        <v>251</v>
      </c>
      <c r="G140" s="130" t="s">
        <v>160</v>
      </c>
      <c r="H140" s="131">
        <v>27</v>
      </c>
      <c r="I140" s="132"/>
      <c r="J140" s="133">
        <f>ROUND(I140*H140,2)</f>
        <v>0</v>
      </c>
      <c r="K140" s="129" t="s">
        <v>148</v>
      </c>
      <c r="L140" s="31"/>
      <c r="M140" s="134" t="s">
        <v>3</v>
      </c>
      <c r="N140" s="135" t="s">
        <v>46</v>
      </c>
      <c r="P140" s="136">
        <f>O140*H140</f>
        <v>0</v>
      </c>
      <c r="Q140" s="136">
        <v>5.1799999999999997E-3</v>
      </c>
      <c r="R140" s="136">
        <f>Q140*H140</f>
        <v>0.13985999999999998</v>
      </c>
      <c r="S140" s="136">
        <v>0</v>
      </c>
      <c r="T140" s="137">
        <f>S140*H140</f>
        <v>0</v>
      </c>
      <c r="AR140" s="138" t="s">
        <v>196</v>
      </c>
      <c r="AT140" s="138" t="s">
        <v>97</v>
      </c>
      <c r="AU140" s="138" t="s">
        <v>85</v>
      </c>
      <c r="AY140" s="16" t="s">
        <v>142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83</v>
      </c>
      <c r="BK140" s="139">
        <f>ROUND(I140*H140,2)</f>
        <v>0</v>
      </c>
      <c r="BL140" s="16" t="s">
        <v>196</v>
      </c>
      <c r="BM140" s="138" t="s">
        <v>252</v>
      </c>
    </row>
    <row r="141" spans="2:65" s="1" customFormat="1" ht="11.25" x14ac:dyDescent="0.2">
      <c r="B141" s="31"/>
      <c r="D141" s="140" t="s">
        <v>151</v>
      </c>
      <c r="F141" s="141" t="s">
        <v>253</v>
      </c>
      <c r="I141" s="142"/>
      <c r="L141" s="31"/>
      <c r="M141" s="143"/>
      <c r="T141" s="52"/>
      <c r="AT141" s="16" t="s">
        <v>151</v>
      </c>
      <c r="AU141" s="16" t="s">
        <v>85</v>
      </c>
    </row>
    <row r="142" spans="2:65" s="1" customFormat="1" ht="16.5" customHeight="1" x14ac:dyDescent="0.2">
      <c r="B142" s="126"/>
      <c r="C142" s="127" t="s">
        <v>8</v>
      </c>
      <c r="D142" s="127" t="s">
        <v>97</v>
      </c>
      <c r="E142" s="128" t="s">
        <v>254</v>
      </c>
      <c r="F142" s="129" t="s">
        <v>255</v>
      </c>
      <c r="G142" s="130" t="s">
        <v>160</v>
      </c>
      <c r="H142" s="131">
        <v>37</v>
      </c>
      <c r="I142" s="132"/>
      <c r="J142" s="133">
        <f>ROUND(I142*H142,2)</f>
        <v>0</v>
      </c>
      <c r="K142" s="129" t="s">
        <v>148</v>
      </c>
      <c r="L142" s="31"/>
      <c r="M142" s="134" t="s">
        <v>3</v>
      </c>
      <c r="N142" s="135" t="s">
        <v>46</v>
      </c>
      <c r="P142" s="136">
        <f>O142*H142</f>
        <v>0</v>
      </c>
      <c r="Q142" s="136">
        <v>1.0869999999999999E-2</v>
      </c>
      <c r="R142" s="136">
        <f>Q142*H142</f>
        <v>0.40218999999999999</v>
      </c>
      <c r="S142" s="136">
        <v>0</v>
      </c>
      <c r="T142" s="137">
        <f>S142*H142</f>
        <v>0</v>
      </c>
      <c r="AR142" s="138" t="s">
        <v>196</v>
      </c>
      <c r="AT142" s="138" t="s">
        <v>97</v>
      </c>
      <c r="AU142" s="138" t="s">
        <v>85</v>
      </c>
      <c r="AY142" s="16" t="s">
        <v>142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83</v>
      </c>
      <c r="BK142" s="139">
        <f>ROUND(I142*H142,2)</f>
        <v>0</v>
      </c>
      <c r="BL142" s="16" t="s">
        <v>196</v>
      </c>
      <c r="BM142" s="138" t="s">
        <v>256</v>
      </c>
    </row>
    <row r="143" spans="2:65" s="1" customFormat="1" ht="11.25" x14ac:dyDescent="0.2">
      <c r="B143" s="31"/>
      <c r="D143" s="140" t="s">
        <v>151</v>
      </c>
      <c r="F143" s="141" t="s">
        <v>257</v>
      </c>
      <c r="I143" s="142"/>
      <c r="L143" s="31"/>
      <c r="M143" s="143"/>
      <c r="T143" s="52"/>
      <c r="AT143" s="16" t="s">
        <v>151</v>
      </c>
      <c r="AU143" s="16" t="s">
        <v>85</v>
      </c>
    </row>
    <row r="144" spans="2:65" s="1" customFormat="1" ht="16.5" customHeight="1" x14ac:dyDescent="0.2">
      <c r="B144" s="126"/>
      <c r="C144" s="127" t="s">
        <v>258</v>
      </c>
      <c r="D144" s="127" t="s">
        <v>97</v>
      </c>
      <c r="E144" s="128" t="s">
        <v>259</v>
      </c>
      <c r="F144" s="129" t="s">
        <v>260</v>
      </c>
      <c r="G144" s="130" t="s">
        <v>160</v>
      </c>
      <c r="H144" s="131">
        <v>4</v>
      </c>
      <c r="I144" s="132"/>
      <c r="J144" s="133">
        <f>ROUND(I144*H144,2)</f>
        <v>0</v>
      </c>
      <c r="K144" s="129" t="s">
        <v>148</v>
      </c>
      <c r="L144" s="31"/>
      <c r="M144" s="134" t="s">
        <v>3</v>
      </c>
      <c r="N144" s="135" t="s">
        <v>46</v>
      </c>
      <c r="P144" s="136">
        <f>O144*H144</f>
        <v>0</v>
      </c>
      <c r="Q144" s="136">
        <v>0</v>
      </c>
      <c r="R144" s="136">
        <f>Q144*H144</f>
        <v>0</v>
      </c>
      <c r="S144" s="136">
        <v>2.1299999999999999E-3</v>
      </c>
      <c r="T144" s="137">
        <f>S144*H144</f>
        <v>8.5199999999999998E-3</v>
      </c>
      <c r="AR144" s="138" t="s">
        <v>196</v>
      </c>
      <c r="AT144" s="138" t="s">
        <v>97</v>
      </c>
      <c r="AU144" s="138" t="s">
        <v>85</v>
      </c>
      <c r="AY144" s="16" t="s">
        <v>142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83</v>
      </c>
      <c r="BK144" s="139">
        <f>ROUND(I144*H144,2)</f>
        <v>0</v>
      </c>
      <c r="BL144" s="16" t="s">
        <v>196</v>
      </c>
      <c r="BM144" s="138" t="s">
        <v>261</v>
      </c>
    </row>
    <row r="145" spans="2:65" s="1" customFormat="1" ht="11.25" x14ac:dyDescent="0.2">
      <c r="B145" s="31"/>
      <c r="D145" s="140" t="s">
        <v>151</v>
      </c>
      <c r="F145" s="141" t="s">
        <v>262</v>
      </c>
      <c r="I145" s="142"/>
      <c r="L145" s="31"/>
      <c r="M145" s="143"/>
      <c r="T145" s="52"/>
      <c r="AT145" s="16" t="s">
        <v>151</v>
      </c>
      <c r="AU145" s="16" t="s">
        <v>85</v>
      </c>
    </row>
    <row r="146" spans="2:65" s="1" customFormat="1" ht="16.5" customHeight="1" x14ac:dyDescent="0.2">
      <c r="B146" s="126"/>
      <c r="C146" s="127" t="s">
        <v>263</v>
      </c>
      <c r="D146" s="127" t="s">
        <v>97</v>
      </c>
      <c r="E146" s="128" t="s">
        <v>264</v>
      </c>
      <c r="F146" s="129" t="s">
        <v>265</v>
      </c>
      <c r="G146" s="130" t="s">
        <v>160</v>
      </c>
      <c r="H146" s="131">
        <v>38</v>
      </c>
      <c r="I146" s="132"/>
      <c r="J146" s="133">
        <f>ROUND(I146*H146,2)</f>
        <v>0</v>
      </c>
      <c r="K146" s="129" t="s">
        <v>148</v>
      </c>
      <c r="L146" s="31"/>
      <c r="M146" s="134" t="s">
        <v>3</v>
      </c>
      <c r="N146" s="135" t="s">
        <v>46</v>
      </c>
      <c r="P146" s="136">
        <f>O146*H146</f>
        <v>0</v>
      </c>
      <c r="Q146" s="136">
        <v>0</v>
      </c>
      <c r="R146" s="136">
        <f>Q146*H146</f>
        <v>0</v>
      </c>
      <c r="S146" s="136">
        <v>4.9699999999999996E-3</v>
      </c>
      <c r="T146" s="137">
        <f>S146*H146</f>
        <v>0.18885999999999997</v>
      </c>
      <c r="AR146" s="138" t="s">
        <v>196</v>
      </c>
      <c r="AT146" s="138" t="s">
        <v>97</v>
      </c>
      <c r="AU146" s="138" t="s">
        <v>85</v>
      </c>
      <c r="AY146" s="16" t="s">
        <v>142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83</v>
      </c>
      <c r="BK146" s="139">
        <f>ROUND(I146*H146,2)</f>
        <v>0</v>
      </c>
      <c r="BL146" s="16" t="s">
        <v>196</v>
      </c>
      <c r="BM146" s="138" t="s">
        <v>266</v>
      </c>
    </row>
    <row r="147" spans="2:65" s="1" customFormat="1" ht="11.25" x14ac:dyDescent="0.2">
      <c r="B147" s="31"/>
      <c r="D147" s="140" t="s">
        <v>151</v>
      </c>
      <c r="F147" s="141" t="s">
        <v>267</v>
      </c>
      <c r="I147" s="142"/>
      <c r="L147" s="31"/>
      <c r="M147" s="143"/>
      <c r="T147" s="52"/>
      <c r="AT147" s="16" t="s">
        <v>151</v>
      </c>
      <c r="AU147" s="16" t="s">
        <v>85</v>
      </c>
    </row>
    <row r="148" spans="2:65" s="1" customFormat="1" ht="16.5" customHeight="1" x14ac:dyDescent="0.2">
      <c r="B148" s="126"/>
      <c r="C148" s="127" t="s">
        <v>268</v>
      </c>
      <c r="D148" s="127" t="s">
        <v>97</v>
      </c>
      <c r="E148" s="128" t="s">
        <v>269</v>
      </c>
      <c r="F148" s="129" t="s">
        <v>270</v>
      </c>
      <c r="G148" s="130" t="s">
        <v>160</v>
      </c>
      <c r="H148" s="131">
        <v>37</v>
      </c>
      <c r="I148" s="132"/>
      <c r="J148" s="133">
        <f>ROUND(I148*H148,2)</f>
        <v>0</v>
      </c>
      <c r="K148" s="129" t="s">
        <v>148</v>
      </c>
      <c r="L148" s="31"/>
      <c r="M148" s="134" t="s">
        <v>3</v>
      </c>
      <c r="N148" s="135" t="s">
        <v>46</v>
      </c>
      <c r="P148" s="136">
        <f>O148*H148</f>
        <v>0</v>
      </c>
      <c r="Q148" s="136">
        <v>0</v>
      </c>
      <c r="R148" s="136">
        <f>Q148*H148</f>
        <v>0</v>
      </c>
      <c r="S148" s="136">
        <v>1.102E-2</v>
      </c>
      <c r="T148" s="137">
        <f>S148*H148</f>
        <v>0.40773999999999999</v>
      </c>
      <c r="AR148" s="138" t="s">
        <v>196</v>
      </c>
      <c r="AT148" s="138" t="s">
        <v>97</v>
      </c>
      <c r="AU148" s="138" t="s">
        <v>85</v>
      </c>
      <c r="AY148" s="16" t="s">
        <v>142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6" t="s">
        <v>83</v>
      </c>
      <c r="BK148" s="139">
        <f>ROUND(I148*H148,2)</f>
        <v>0</v>
      </c>
      <c r="BL148" s="16" t="s">
        <v>196</v>
      </c>
      <c r="BM148" s="138" t="s">
        <v>271</v>
      </c>
    </row>
    <row r="149" spans="2:65" s="1" customFormat="1" ht="11.25" x14ac:dyDescent="0.2">
      <c r="B149" s="31"/>
      <c r="D149" s="140" t="s">
        <v>151</v>
      </c>
      <c r="F149" s="141" t="s">
        <v>272</v>
      </c>
      <c r="I149" s="142"/>
      <c r="L149" s="31"/>
      <c r="M149" s="143"/>
      <c r="T149" s="52"/>
      <c r="AT149" s="16" t="s">
        <v>151</v>
      </c>
      <c r="AU149" s="16" t="s">
        <v>85</v>
      </c>
    </row>
    <row r="150" spans="2:65" s="1" customFormat="1" ht="21.75" customHeight="1" x14ac:dyDescent="0.2">
      <c r="B150" s="126"/>
      <c r="C150" s="127" t="s">
        <v>273</v>
      </c>
      <c r="D150" s="127" t="s">
        <v>97</v>
      </c>
      <c r="E150" s="128" t="s">
        <v>274</v>
      </c>
      <c r="F150" s="129" t="s">
        <v>275</v>
      </c>
      <c r="G150" s="130" t="s">
        <v>160</v>
      </c>
      <c r="H150" s="131">
        <v>2</v>
      </c>
      <c r="I150" s="132"/>
      <c r="J150" s="133">
        <f>ROUND(I150*H150,2)</f>
        <v>0</v>
      </c>
      <c r="K150" s="129" t="s">
        <v>148</v>
      </c>
      <c r="L150" s="31"/>
      <c r="M150" s="134" t="s">
        <v>3</v>
      </c>
      <c r="N150" s="135" t="s">
        <v>46</v>
      </c>
      <c r="P150" s="136">
        <f>O150*H150</f>
        <v>0</v>
      </c>
      <c r="Q150" s="136">
        <v>9.7999999999999997E-4</v>
      </c>
      <c r="R150" s="136">
        <f>Q150*H150</f>
        <v>1.9599999999999999E-3</v>
      </c>
      <c r="S150" s="136">
        <v>0</v>
      </c>
      <c r="T150" s="137">
        <f>S150*H150</f>
        <v>0</v>
      </c>
      <c r="AR150" s="138" t="s">
        <v>196</v>
      </c>
      <c r="AT150" s="138" t="s">
        <v>97</v>
      </c>
      <c r="AU150" s="138" t="s">
        <v>85</v>
      </c>
      <c r="AY150" s="16" t="s">
        <v>142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83</v>
      </c>
      <c r="BK150" s="139">
        <f>ROUND(I150*H150,2)</f>
        <v>0</v>
      </c>
      <c r="BL150" s="16" t="s">
        <v>196</v>
      </c>
      <c r="BM150" s="138" t="s">
        <v>276</v>
      </c>
    </row>
    <row r="151" spans="2:65" s="1" customFormat="1" ht="11.25" x14ac:dyDescent="0.2">
      <c r="B151" s="31"/>
      <c r="D151" s="140" t="s">
        <v>151</v>
      </c>
      <c r="F151" s="141" t="s">
        <v>277</v>
      </c>
      <c r="I151" s="142"/>
      <c r="L151" s="31"/>
      <c r="M151" s="143"/>
      <c r="T151" s="52"/>
      <c r="AT151" s="16" t="s">
        <v>151</v>
      </c>
      <c r="AU151" s="16" t="s">
        <v>85</v>
      </c>
    </row>
    <row r="152" spans="2:65" s="1" customFormat="1" ht="33" customHeight="1" x14ac:dyDescent="0.2">
      <c r="B152" s="126"/>
      <c r="C152" s="127" t="s">
        <v>278</v>
      </c>
      <c r="D152" s="127" t="s">
        <v>97</v>
      </c>
      <c r="E152" s="128" t="s">
        <v>279</v>
      </c>
      <c r="F152" s="129" t="s">
        <v>280</v>
      </c>
      <c r="G152" s="130" t="s">
        <v>160</v>
      </c>
      <c r="H152" s="131">
        <v>2</v>
      </c>
      <c r="I152" s="132"/>
      <c r="J152" s="133">
        <f>ROUND(I152*H152,2)</f>
        <v>0</v>
      </c>
      <c r="K152" s="129" t="s">
        <v>148</v>
      </c>
      <c r="L152" s="31"/>
      <c r="M152" s="134" t="s">
        <v>3</v>
      </c>
      <c r="N152" s="135" t="s">
        <v>46</v>
      </c>
      <c r="P152" s="136">
        <f>O152*H152</f>
        <v>0</v>
      </c>
      <c r="Q152" s="136">
        <v>2.0000000000000001E-4</v>
      </c>
      <c r="R152" s="136">
        <f>Q152*H152</f>
        <v>4.0000000000000002E-4</v>
      </c>
      <c r="S152" s="136">
        <v>0</v>
      </c>
      <c r="T152" s="137">
        <f>S152*H152</f>
        <v>0</v>
      </c>
      <c r="AR152" s="138" t="s">
        <v>196</v>
      </c>
      <c r="AT152" s="138" t="s">
        <v>97</v>
      </c>
      <c r="AU152" s="138" t="s">
        <v>85</v>
      </c>
      <c r="AY152" s="16" t="s">
        <v>142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6" t="s">
        <v>83</v>
      </c>
      <c r="BK152" s="139">
        <f>ROUND(I152*H152,2)</f>
        <v>0</v>
      </c>
      <c r="BL152" s="16" t="s">
        <v>196</v>
      </c>
      <c r="BM152" s="138" t="s">
        <v>281</v>
      </c>
    </row>
    <row r="153" spans="2:65" s="1" customFormat="1" ht="11.25" x14ac:dyDescent="0.2">
      <c r="B153" s="31"/>
      <c r="D153" s="140" t="s">
        <v>151</v>
      </c>
      <c r="F153" s="141" t="s">
        <v>282</v>
      </c>
      <c r="I153" s="142"/>
      <c r="L153" s="31"/>
      <c r="M153" s="143"/>
      <c r="T153" s="52"/>
      <c r="AT153" s="16" t="s">
        <v>151</v>
      </c>
      <c r="AU153" s="16" t="s">
        <v>85</v>
      </c>
    </row>
    <row r="154" spans="2:65" s="1" customFormat="1" ht="16.5" customHeight="1" x14ac:dyDescent="0.2">
      <c r="B154" s="126"/>
      <c r="C154" s="127" t="s">
        <v>283</v>
      </c>
      <c r="D154" s="127" t="s">
        <v>97</v>
      </c>
      <c r="E154" s="128" t="s">
        <v>284</v>
      </c>
      <c r="F154" s="129" t="s">
        <v>285</v>
      </c>
      <c r="G154" s="130" t="s">
        <v>160</v>
      </c>
      <c r="H154" s="131">
        <v>40</v>
      </c>
      <c r="I154" s="132"/>
      <c r="J154" s="133">
        <f>ROUND(I154*H154,2)</f>
        <v>0</v>
      </c>
      <c r="K154" s="129" t="s">
        <v>148</v>
      </c>
      <c r="L154" s="31"/>
      <c r="M154" s="134" t="s">
        <v>3</v>
      </c>
      <c r="N154" s="135" t="s">
        <v>46</v>
      </c>
      <c r="P154" s="136">
        <f>O154*H154</f>
        <v>0</v>
      </c>
      <c r="Q154" s="136">
        <v>0</v>
      </c>
      <c r="R154" s="136">
        <f>Q154*H154</f>
        <v>0</v>
      </c>
      <c r="S154" s="136">
        <v>2.3000000000000001E-4</v>
      </c>
      <c r="T154" s="137">
        <f>S154*H154</f>
        <v>9.1999999999999998E-3</v>
      </c>
      <c r="AR154" s="138" t="s">
        <v>196</v>
      </c>
      <c r="AT154" s="138" t="s">
        <v>97</v>
      </c>
      <c r="AU154" s="138" t="s">
        <v>85</v>
      </c>
      <c r="AY154" s="16" t="s">
        <v>142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6" t="s">
        <v>83</v>
      </c>
      <c r="BK154" s="139">
        <f>ROUND(I154*H154,2)</f>
        <v>0</v>
      </c>
      <c r="BL154" s="16" t="s">
        <v>196</v>
      </c>
      <c r="BM154" s="138" t="s">
        <v>286</v>
      </c>
    </row>
    <row r="155" spans="2:65" s="1" customFormat="1" ht="11.25" x14ac:dyDescent="0.2">
      <c r="B155" s="31"/>
      <c r="D155" s="140" t="s">
        <v>151</v>
      </c>
      <c r="F155" s="141" t="s">
        <v>287</v>
      </c>
      <c r="I155" s="142"/>
      <c r="L155" s="31"/>
      <c r="M155" s="143"/>
      <c r="T155" s="52"/>
      <c r="AT155" s="16" t="s">
        <v>151</v>
      </c>
      <c r="AU155" s="16" t="s">
        <v>85</v>
      </c>
    </row>
    <row r="156" spans="2:65" s="1" customFormat="1" ht="16.5" customHeight="1" x14ac:dyDescent="0.2">
      <c r="B156" s="126"/>
      <c r="C156" s="127" t="s">
        <v>288</v>
      </c>
      <c r="D156" s="127" t="s">
        <v>97</v>
      </c>
      <c r="E156" s="128" t="s">
        <v>289</v>
      </c>
      <c r="F156" s="129" t="s">
        <v>290</v>
      </c>
      <c r="G156" s="130" t="s">
        <v>160</v>
      </c>
      <c r="H156" s="131">
        <v>37</v>
      </c>
      <c r="I156" s="132"/>
      <c r="J156" s="133">
        <f>ROUND(I156*H156,2)</f>
        <v>0</v>
      </c>
      <c r="K156" s="129" t="s">
        <v>148</v>
      </c>
      <c r="L156" s="31"/>
      <c r="M156" s="134" t="s">
        <v>3</v>
      </c>
      <c r="N156" s="135" t="s">
        <v>46</v>
      </c>
      <c r="P156" s="136">
        <f>O156*H156</f>
        <v>0</v>
      </c>
      <c r="Q156" s="136">
        <v>0</v>
      </c>
      <c r="R156" s="136">
        <f>Q156*H156</f>
        <v>0</v>
      </c>
      <c r="S156" s="136">
        <v>5.9999999999999995E-4</v>
      </c>
      <c r="T156" s="137">
        <f>S156*H156</f>
        <v>2.2199999999999998E-2</v>
      </c>
      <c r="AR156" s="138" t="s">
        <v>196</v>
      </c>
      <c r="AT156" s="138" t="s">
        <v>97</v>
      </c>
      <c r="AU156" s="138" t="s">
        <v>85</v>
      </c>
      <c r="AY156" s="16" t="s">
        <v>142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6" t="s">
        <v>83</v>
      </c>
      <c r="BK156" s="139">
        <f>ROUND(I156*H156,2)</f>
        <v>0</v>
      </c>
      <c r="BL156" s="16" t="s">
        <v>196</v>
      </c>
      <c r="BM156" s="138" t="s">
        <v>291</v>
      </c>
    </row>
    <row r="157" spans="2:65" s="1" customFormat="1" ht="11.25" x14ac:dyDescent="0.2">
      <c r="B157" s="31"/>
      <c r="D157" s="140" t="s">
        <v>151</v>
      </c>
      <c r="F157" s="141" t="s">
        <v>292</v>
      </c>
      <c r="I157" s="142"/>
      <c r="L157" s="31"/>
      <c r="M157" s="143"/>
      <c r="T157" s="52"/>
      <c r="AT157" s="16" t="s">
        <v>151</v>
      </c>
      <c r="AU157" s="16" t="s">
        <v>85</v>
      </c>
    </row>
    <row r="158" spans="2:65" s="1" customFormat="1" ht="21.75" customHeight="1" x14ac:dyDescent="0.2">
      <c r="B158" s="126"/>
      <c r="C158" s="127" t="s">
        <v>293</v>
      </c>
      <c r="D158" s="127" t="s">
        <v>97</v>
      </c>
      <c r="E158" s="128" t="s">
        <v>294</v>
      </c>
      <c r="F158" s="129" t="s">
        <v>295</v>
      </c>
      <c r="G158" s="130" t="s">
        <v>296</v>
      </c>
      <c r="H158" s="131">
        <v>2</v>
      </c>
      <c r="I158" s="132"/>
      <c r="J158" s="133">
        <f>ROUND(I158*H158,2)</f>
        <v>0</v>
      </c>
      <c r="K158" s="129" t="s">
        <v>148</v>
      </c>
      <c r="L158" s="31"/>
      <c r="M158" s="134" t="s">
        <v>3</v>
      </c>
      <c r="N158" s="135" t="s">
        <v>46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196</v>
      </c>
      <c r="AT158" s="138" t="s">
        <v>97</v>
      </c>
      <c r="AU158" s="138" t="s">
        <v>85</v>
      </c>
      <c r="AY158" s="16" t="s">
        <v>142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6" t="s">
        <v>83</v>
      </c>
      <c r="BK158" s="139">
        <f>ROUND(I158*H158,2)</f>
        <v>0</v>
      </c>
      <c r="BL158" s="16" t="s">
        <v>196</v>
      </c>
      <c r="BM158" s="138" t="s">
        <v>297</v>
      </c>
    </row>
    <row r="159" spans="2:65" s="1" customFormat="1" ht="11.25" x14ac:dyDescent="0.2">
      <c r="B159" s="31"/>
      <c r="D159" s="140" t="s">
        <v>151</v>
      </c>
      <c r="F159" s="141" t="s">
        <v>298</v>
      </c>
      <c r="I159" s="142"/>
      <c r="L159" s="31"/>
      <c r="M159" s="143"/>
      <c r="T159" s="52"/>
      <c r="AT159" s="16" t="s">
        <v>151</v>
      </c>
      <c r="AU159" s="16" t="s">
        <v>85</v>
      </c>
    </row>
    <row r="160" spans="2:65" s="1" customFormat="1" ht="21.75" customHeight="1" x14ac:dyDescent="0.2">
      <c r="B160" s="126"/>
      <c r="C160" s="127" t="s">
        <v>299</v>
      </c>
      <c r="D160" s="127" t="s">
        <v>97</v>
      </c>
      <c r="E160" s="128" t="s">
        <v>300</v>
      </c>
      <c r="F160" s="129" t="s">
        <v>301</v>
      </c>
      <c r="G160" s="130" t="s">
        <v>302</v>
      </c>
      <c r="H160" s="131">
        <v>2</v>
      </c>
      <c r="I160" s="132"/>
      <c r="J160" s="133">
        <f>ROUND(I160*H160,2)</f>
        <v>0</v>
      </c>
      <c r="K160" s="129" t="s">
        <v>148</v>
      </c>
      <c r="L160" s="31"/>
      <c r="M160" s="134" t="s">
        <v>3</v>
      </c>
      <c r="N160" s="135" t="s">
        <v>46</v>
      </c>
      <c r="P160" s="136">
        <f>O160*H160</f>
        <v>0</v>
      </c>
      <c r="Q160" s="136">
        <v>2.819E-2</v>
      </c>
      <c r="R160" s="136">
        <f>Q160*H160</f>
        <v>5.638E-2</v>
      </c>
      <c r="S160" s="136">
        <v>0</v>
      </c>
      <c r="T160" s="137">
        <f>S160*H160</f>
        <v>0</v>
      </c>
      <c r="AR160" s="138" t="s">
        <v>196</v>
      </c>
      <c r="AT160" s="138" t="s">
        <v>97</v>
      </c>
      <c r="AU160" s="138" t="s">
        <v>85</v>
      </c>
      <c r="AY160" s="16" t="s">
        <v>142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6" t="s">
        <v>83</v>
      </c>
      <c r="BK160" s="139">
        <f>ROUND(I160*H160,2)</f>
        <v>0</v>
      </c>
      <c r="BL160" s="16" t="s">
        <v>196</v>
      </c>
      <c r="BM160" s="138" t="s">
        <v>303</v>
      </c>
    </row>
    <row r="161" spans="2:65" s="1" customFormat="1" ht="11.25" x14ac:dyDescent="0.2">
      <c r="B161" s="31"/>
      <c r="D161" s="140" t="s">
        <v>151</v>
      </c>
      <c r="F161" s="141" t="s">
        <v>304</v>
      </c>
      <c r="I161" s="142"/>
      <c r="L161" s="31"/>
      <c r="M161" s="143"/>
      <c r="T161" s="52"/>
      <c r="AT161" s="16" t="s">
        <v>151</v>
      </c>
      <c r="AU161" s="16" t="s">
        <v>85</v>
      </c>
    </row>
    <row r="162" spans="2:65" s="1" customFormat="1" ht="21.75" customHeight="1" x14ac:dyDescent="0.2">
      <c r="B162" s="126"/>
      <c r="C162" s="127" t="s">
        <v>305</v>
      </c>
      <c r="D162" s="127" t="s">
        <v>97</v>
      </c>
      <c r="E162" s="128" t="s">
        <v>306</v>
      </c>
      <c r="F162" s="129" t="s">
        <v>307</v>
      </c>
      <c r="G162" s="130" t="s">
        <v>296</v>
      </c>
      <c r="H162" s="131">
        <v>3</v>
      </c>
      <c r="I162" s="132"/>
      <c r="J162" s="133">
        <f>ROUND(I162*H162,2)</f>
        <v>0</v>
      </c>
      <c r="K162" s="129" t="s">
        <v>148</v>
      </c>
      <c r="L162" s="31"/>
      <c r="M162" s="134" t="s">
        <v>3</v>
      </c>
      <c r="N162" s="135" t="s">
        <v>46</v>
      </c>
      <c r="P162" s="136">
        <f>O162*H162</f>
        <v>0</v>
      </c>
      <c r="Q162" s="136">
        <v>0</v>
      </c>
      <c r="R162" s="136">
        <f>Q162*H162</f>
        <v>0</v>
      </c>
      <c r="S162" s="136">
        <v>2.826E-2</v>
      </c>
      <c r="T162" s="137">
        <f>S162*H162</f>
        <v>8.4779999999999994E-2</v>
      </c>
      <c r="AR162" s="138" t="s">
        <v>196</v>
      </c>
      <c r="AT162" s="138" t="s">
        <v>97</v>
      </c>
      <c r="AU162" s="138" t="s">
        <v>85</v>
      </c>
      <c r="AY162" s="16" t="s">
        <v>142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83</v>
      </c>
      <c r="BK162" s="139">
        <f>ROUND(I162*H162,2)</f>
        <v>0</v>
      </c>
      <c r="BL162" s="16" t="s">
        <v>196</v>
      </c>
      <c r="BM162" s="138" t="s">
        <v>308</v>
      </c>
    </row>
    <row r="163" spans="2:65" s="1" customFormat="1" ht="11.25" x14ac:dyDescent="0.2">
      <c r="B163" s="31"/>
      <c r="D163" s="140" t="s">
        <v>151</v>
      </c>
      <c r="F163" s="141" t="s">
        <v>309</v>
      </c>
      <c r="I163" s="142"/>
      <c r="L163" s="31"/>
      <c r="M163" s="143"/>
      <c r="T163" s="52"/>
      <c r="AT163" s="16" t="s">
        <v>151</v>
      </c>
      <c r="AU163" s="16" t="s">
        <v>85</v>
      </c>
    </row>
    <row r="164" spans="2:65" s="1" customFormat="1" ht="16.5" customHeight="1" x14ac:dyDescent="0.2">
      <c r="B164" s="126"/>
      <c r="C164" s="127" t="s">
        <v>209</v>
      </c>
      <c r="D164" s="127" t="s">
        <v>97</v>
      </c>
      <c r="E164" s="128" t="s">
        <v>310</v>
      </c>
      <c r="F164" s="129" t="s">
        <v>311</v>
      </c>
      <c r="G164" s="130" t="s">
        <v>296</v>
      </c>
      <c r="H164" s="131">
        <v>1</v>
      </c>
      <c r="I164" s="132"/>
      <c r="J164" s="133">
        <f>ROUND(I164*H164,2)</f>
        <v>0</v>
      </c>
      <c r="K164" s="129" t="s">
        <v>148</v>
      </c>
      <c r="L164" s="31"/>
      <c r="M164" s="134" t="s">
        <v>3</v>
      </c>
      <c r="N164" s="135" t="s">
        <v>46</v>
      </c>
      <c r="P164" s="136">
        <f>O164*H164</f>
        <v>0</v>
      </c>
      <c r="Q164" s="136">
        <v>1.04E-2</v>
      </c>
      <c r="R164" s="136">
        <f>Q164*H164</f>
        <v>1.04E-2</v>
      </c>
      <c r="S164" s="136">
        <v>0</v>
      </c>
      <c r="T164" s="137">
        <f>S164*H164</f>
        <v>0</v>
      </c>
      <c r="AR164" s="138" t="s">
        <v>196</v>
      </c>
      <c r="AT164" s="138" t="s">
        <v>97</v>
      </c>
      <c r="AU164" s="138" t="s">
        <v>85</v>
      </c>
      <c r="AY164" s="16" t="s">
        <v>142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83</v>
      </c>
      <c r="BK164" s="139">
        <f>ROUND(I164*H164,2)</f>
        <v>0</v>
      </c>
      <c r="BL164" s="16" t="s">
        <v>196</v>
      </c>
      <c r="BM164" s="138" t="s">
        <v>312</v>
      </c>
    </row>
    <row r="165" spans="2:65" s="1" customFormat="1" ht="11.25" x14ac:dyDescent="0.2">
      <c r="B165" s="31"/>
      <c r="D165" s="140" t="s">
        <v>151</v>
      </c>
      <c r="F165" s="141" t="s">
        <v>313</v>
      </c>
      <c r="I165" s="142"/>
      <c r="L165" s="31"/>
      <c r="M165" s="143"/>
      <c r="T165" s="52"/>
      <c r="AT165" s="16" t="s">
        <v>151</v>
      </c>
      <c r="AU165" s="16" t="s">
        <v>85</v>
      </c>
    </row>
    <row r="166" spans="2:65" s="1" customFormat="1" ht="16.5" customHeight="1" x14ac:dyDescent="0.2">
      <c r="B166" s="126"/>
      <c r="C166" s="159" t="s">
        <v>314</v>
      </c>
      <c r="D166" s="159" t="s">
        <v>206</v>
      </c>
      <c r="E166" s="160" t="s">
        <v>315</v>
      </c>
      <c r="F166" s="161" t="s">
        <v>316</v>
      </c>
      <c r="G166" s="162" t="s">
        <v>296</v>
      </c>
      <c r="H166" s="163">
        <v>1</v>
      </c>
      <c r="I166" s="164"/>
      <c r="J166" s="165">
        <f>ROUND(I166*H166,2)</f>
        <v>0</v>
      </c>
      <c r="K166" s="161" t="s">
        <v>148</v>
      </c>
      <c r="L166" s="166"/>
      <c r="M166" s="167" t="s">
        <v>3</v>
      </c>
      <c r="N166" s="168" t="s">
        <v>46</v>
      </c>
      <c r="P166" s="136">
        <f>O166*H166</f>
        <v>0</v>
      </c>
      <c r="Q166" s="136">
        <v>1.83E-2</v>
      </c>
      <c r="R166" s="136">
        <f>Q166*H166</f>
        <v>1.83E-2</v>
      </c>
      <c r="S166" s="136">
        <v>0</v>
      </c>
      <c r="T166" s="137">
        <f>S166*H166</f>
        <v>0</v>
      </c>
      <c r="AR166" s="138" t="s">
        <v>209</v>
      </c>
      <c r="AT166" s="138" t="s">
        <v>206</v>
      </c>
      <c r="AU166" s="138" t="s">
        <v>85</v>
      </c>
      <c r="AY166" s="16" t="s">
        <v>142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6" t="s">
        <v>83</v>
      </c>
      <c r="BK166" s="139">
        <f>ROUND(I166*H166,2)</f>
        <v>0</v>
      </c>
      <c r="BL166" s="16" t="s">
        <v>196</v>
      </c>
      <c r="BM166" s="138" t="s">
        <v>317</v>
      </c>
    </row>
    <row r="167" spans="2:65" s="1" customFormat="1" ht="16.5" customHeight="1" x14ac:dyDescent="0.2">
      <c r="B167" s="126"/>
      <c r="C167" s="127" t="s">
        <v>318</v>
      </c>
      <c r="D167" s="127" t="s">
        <v>97</v>
      </c>
      <c r="E167" s="128" t="s">
        <v>319</v>
      </c>
      <c r="F167" s="129" t="s">
        <v>320</v>
      </c>
      <c r="G167" s="130" t="s">
        <v>296</v>
      </c>
      <c r="H167" s="131">
        <v>2</v>
      </c>
      <c r="I167" s="132"/>
      <c r="J167" s="133">
        <f>ROUND(I167*H167,2)</f>
        <v>0</v>
      </c>
      <c r="K167" s="129" t="s">
        <v>148</v>
      </c>
      <c r="L167" s="31"/>
      <c r="M167" s="134" t="s">
        <v>3</v>
      </c>
      <c r="N167" s="135" t="s">
        <v>46</v>
      </c>
      <c r="P167" s="136">
        <f>O167*H167</f>
        <v>0</v>
      </c>
      <c r="Q167" s="136">
        <v>0</v>
      </c>
      <c r="R167" s="136">
        <f>Q167*H167</f>
        <v>0</v>
      </c>
      <c r="S167" s="136">
        <v>5.2999999999999998E-4</v>
      </c>
      <c r="T167" s="137">
        <f>S167*H167</f>
        <v>1.06E-3</v>
      </c>
      <c r="AR167" s="138" t="s">
        <v>196</v>
      </c>
      <c r="AT167" s="138" t="s">
        <v>97</v>
      </c>
      <c r="AU167" s="138" t="s">
        <v>85</v>
      </c>
      <c r="AY167" s="16" t="s">
        <v>142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6" t="s">
        <v>83</v>
      </c>
      <c r="BK167" s="139">
        <f>ROUND(I167*H167,2)</f>
        <v>0</v>
      </c>
      <c r="BL167" s="16" t="s">
        <v>196</v>
      </c>
      <c r="BM167" s="138" t="s">
        <v>321</v>
      </c>
    </row>
    <row r="168" spans="2:65" s="1" customFormat="1" ht="11.25" x14ac:dyDescent="0.2">
      <c r="B168" s="31"/>
      <c r="D168" s="140" t="s">
        <v>151</v>
      </c>
      <c r="F168" s="141" t="s">
        <v>322</v>
      </c>
      <c r="I168" s="142"/>
      <c r="L168" s="31"/>
      <c r="M168" s="143"/>
      <c r="T168" s="52"/>
      <c r="AT168" s="16" t="s">
        <v>151</v>
      </c>
      <c r="AU168" s="16" t="s">
        <v>85</v>
      </c>
    </row>
    <row r="169" spans="2:65" s="1" customFormat="1" ht="16.5" customHeight="1" x14ac:dyDescent="0.2">
      <c r="B169" s="126"/>
      <c r="C169" s="127" t="s">
        <v>323</v>
      </c>
      <c r="D169" s="127" t="s">
        <v>97</v>
      </c>
      <c r="E169" s="128" t="s">
        <v>324</v>
      </c>
      <c r="F169" s="129" t="s">
        <v>325</v>
      </c>
      <c r="G169" s="130" t="s">
        <v>296</v>
      </c>
      <c r="H169" s="131">
        <v>4</v>
      </c>
      <c r="I169" s="132"/>
      <c r="J169" s="133">
        <f>ROUND(I169*H169,2)</f>
        <v>0</v>
      </c>
      <c r="K169" s="129" t="s">
        <v>148</v>
      </c>
      <c r="L169" s="31"/>
      <c r="M169" s="134" t="s">
        <v>3</v>
      </c>
      <c r="N169" s="135" t="s">
        <v>46</v>
      </c>
      <c r="P169" s="136">
        <f>O169*H169</f>
        <v>0</v>
      </c>
      <c r="Q169" s="136">
        <v>0</v>
      </c>
      <c r="R169" s="136">
        <f>Q169*H169</f>
        <v>0</v>
      </c>
      <c r="S169" s="136">
        <v>1.23E-3</v>
      </c>
      <c r="T169" s="137">
        <f>S169*H169</f>
        <v>4.9199999999999999E-3</v>
      </c>
      <c r="AR169" s="138" t="s">
        <v>196</v>
      </c>
      <c r="AT169" s="138" t="s">
        <v>97</v>
      </c>
      <c r="AU169" s="138" t="s">
        <v>85</v>
      </c>
      <c r="AY169" s="16" t="s">
        <v>142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83</v>
      </c>
      <c r="BK169" s="139">
        <f>ROUND(I169*H169,2)</f>
        <v>0</v>
      </c>
      <c r="BL169" s="16" t="s">
        <v>196</v>
      </c>
      <c r="BM169" s="138" t="s">
        <v>326</v>
      </c>
    </row>
    <row r="170" spans="2:65" s="1" customFormat="1" ht="11.25" x14ac:dyDescent="0.2">
      <c r="B170" s="31"/>
      <c r="D170" s="140" t="s">
        <v>151</v>
      </c>
      <c r="F170" s="141" t="s">
        <v>327</v>
      </c>
      <c r="I170" s="142"/>
      <c r="L170" s="31"/>
      <c r="M170" s="143"/>
      <c r="T170" s="52"/>
      <c r="AT170" s="16" t="s">
        <v>151</v>
      </c>
      <c r="AU170" s="16" t="s">
        <v>85</v>
      </c>
    </row>
    <row r="171" spans="2:65" s="1" customFormat="1" ht="16.5" customHeight="1" x14ac:dyDescent="0.2">
      <c r="B171" s="126"/>
      <c r="C171" s="127" t="s">
        <v>328</v>
      </c>
      <c r="D171" s="127" t="s">
        <v>97</v>
      </c>
      <c r="E171" s="128" t="s">
        <v>329</v>
      </c>
      <c r="F171" s="129" t="s">
        <v>330</v>
      </c>
      <c r="G171" s="130" t="s">
        <v>296</v>
      </c>
      <c r="H171" s="131">
        <v>2</v>
      </c>
      <c r="I171" s="132"/>
      <c r="J171" s="133">
        <f>ROUND(I171*H171,2)</f>
        <v>0</v>
      </c>
      <c r="K171" s="129" t="s">
        <v>148</v>
      </c>
      <c r="L171" s="31"/>
      <c r="M171" s="134" t="s">
        <v>3</v>
      </c>
      <c r="N171" s="135" t="s">
        <v>46</v>
      </c>
      <c r="P171" s="136">
        <f>O171*H171</f>
        <v>0</v>
      </c>
      <c r="Q171" s="136">
        <v>2.1000000000000001E-4</v>
      </c>
      <c r="R171" s="136">
        <f>Q171*H171</f>
        <v>4.2000000000000002E-4</v>
      </c>
      <c r="S171" s="136">
        <v>0</v>
      </c>
      <c r="T171" s="137">
        <f>S171*H171</f>
        <v>0</v>
      </c>
      <c r="AR171" s="138" t="s">
        <v>196</v>
      </c>
      <c r="AT171" s="138" t="s">
        <v>97</v>
      </c>
      <c r="AU171" s="138" t="s">
        <v>85</v>
      </c>
      <c r="AY171" s="16" t="s">
        <v>142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83</v>
      </c>
      <c r="BK171" s="139">
        <f>ROUND(I171*H171,2)</f>
        <v>0</v>
      </c>
      <c r="BL171" s="16" t="s">
        <v>196</v>
      </c>
      <c r="BM171" s="138" t="s">
        <v>331</v>
      </c>
    </row>
    <row r="172" spans="2:65" s="1" customFormat="1" ht="11.25" x14ac:dyDescent="0.2">
      <c r="B172" s="31"/>
      <c r="D172" s="140" t="s">
        <v>151</v>
      </c>
      <c r="F172" s="141" t="s">
        <v>332</v>
      </c>
      <c r="I172" s="142"/>
      <c r="L172" s="31"/>
      <c r="M172" s="143"/>
      <c r="T172" s="52"/>
      <c r="AT172" s="16" t="s">
        <v>151</v>
      </c>
      <c r="AU172" s="16" t="s">
        <v>85</v>
      </c>
    </row>
    <row r="173" spans="2:65" s="1" customFormat="1" ht="16.5" customHeight="1" x14ac:dyDescent="0.2">
      <c r="B173" s="126"/>
      <c r="C173" s="127" t="s">
        <v>333</v>
      </c>
      <c r="D173" s="127" t="s">
        <v>97</v>
      </c>
      <c r="E173" s="128" t="s">
        <v>334</v>
      </c>
      <c r="F173" s="129" t="s">
        <v>335</v>
      </c>
      <c r="G173" s="130" t="s">
        <v>296</v>
      </c>
      <c r="H173" s="131">
        <v>2</v>
      </c>
      <c r="I173" s="132"/>
      <c r="J173" s="133">
        <f>ROUND(I173*H173,2)</f>
        <v>0</v>
      </c>
      <c r="K173" s="129" t="s">
        <v>148</v>
      </c>
      <c r="L173" s="31"/>
      <c r="M173" s="134" t="s">
        <v>3</v>
      </c>
      <c r="N173" s="135" t="s">
        <v>46</v>
      </c>
      <c r="P173" s="136">
        <f>O173*H173</f>
        <v>0</v>
      </c>
      <c r="Q173" s="136">
        <v>6.9999999999999999E-4</v>
      </c>
      <c r="R173" s="136">
        <f>Q173*H173</f>
        <v>1.4E-3</v>
      </c>
      <c r="S173" s="136">
        <v>0</v>
      </c>
      <c r="T173" s="137">
        <f>S173*H173</f>
        <v>0</v>
      </c>
      <c r="AR173" s="138" t="s">
        <v>196</v>
      </c>
      <c r="AT173" s="138" t="s">
        <v>97</v>
      </c>
      <c r="AU173" s="138" t="s">
        <v>85</v>
      </c>
      <c r="AY173" s="16" t="s">
        <v>142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83</v>
      </c>
      <c r="BK173" s="139">
        <f>ROUND(I173*H173,2)</f>
        <v>0</v>
      </c>
      <c r="BL173" s="16" t="s">
        <v>196</v>
      </c>
      <c r="BM173" s="138" t="s">
        <v>336</v>
      </c>
    </row>
    <row r="174" spans="2:65" s="1" customFormat="1" ht="11.25" x14ac:dyDescent="0.2">
      <c r="B174" s="31"/>
      <c r="D174" s="140" t="s">
        <v>151</v>
      </c>
      <c r="F174" s="141" t="s">
        <v>337</v>
      </c>
      <c r="I174" s="142"/>
      <c r="L174" s="31"/>
      <c r="M174" s="143"/>
      <c r="T174" s="52"/>
      <c r="AT174" s="16" t="s">
        <v>151</v>
      </c>
      <c r="AU174" s="16" t="s">
        <v>85</v>
      </c>
    </row>
    <row r="175" spans="2:65" s="1" customFormat="1" ht="16.5" customHeight="1" x14ac:dyDescent="0.2">
      <c r="B175" s="126"/>
      <c r="C175" s="127" t="s">
        <v>338</v>
      </c>
      <c r="D175" s="127" t="s">
        <v>97</v>
      </c>
      <c r="E175" s="128" t="s">
        <v>339</v>
      </c>
      <c r="F175" s="129" t="s">
        <v>340</v>
      </c>
      <c r="G175" s="130" t="s">
        <v>296</v>
      </c>
      <c r="H175" s="131">
        <v>2</v>
      </c>
      <c r="I175" s="132"/>
      <c r="J175" s="133">
        <f>ROUND(I175*H175,2)</f>
        <v>0</v>
      </c>
      <c r="K175" s="129" t="s">
        <v>148</v>
      </c>
      <c r="L175" s="31"/>
      <c r="M175" s="134" t="s">
        <v>3</v>
      </c>
      <c r="N175" s="135" t="s">
        <v>46</v>
      </c>
      <c r="P175" s="136">
        <f>O175*H175</f>
        <v>0</v>
      </c>
      <c r="Q175" s="136">
        <v>1.07E-3</v>
      </c>
      <c r="R175" s="136">
        <f>Q175*H175</f>
        <v>2.14E-3</v>
      </c>
      <c r="S175" s="136">
        <v>0</v>
      </c>
      <c r="T175" s="137">
        <f>S175*H175</f>
        <v>0</v>
      </c>
      <c r="AR175" s="138" t="s">
        <v>196</v>
      </c>
      <c r="AT175" s="138" t="s">
        <v>97</v>
      </c>
      <c r="AU175" s="138" t="s">
        <v>85</v>
      </c>
      <c r="AY175" s="16" t="s">
        <v>142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83</v>
      </c>
      <c r="BK175" s="139">
        <f>ROUND(I175*H175,2)</f>
        <v>0</v>
      </c>
      <c r="BL175" s="16" t="s">
        <v>196</v>
      </c>
      <c r="BM175" s="138" t="s">
        <v>341</v>
      </c>
    </row>
    <row r="176" spans="2:65" s="1" customFormat="1" ht="11.25" x14ac:dyDescent="0.2">
      <c r="B176" s="31"/>
      <c r="D176" s="140" t="s">
        <v>151</v>
      </c>
      <c r="F176" s="141" t="s">
        <v>342</v>
      </c>
      <c r="I176" s="142"/>
      <c r="L176" s="31"/>
      <c r="M176" s="143"/>
      <c r="T176" s="52"/>
      <c r="AT176" s="16" t="s">
        <v>151</v>
      </c>
      <c r="AU176" s="16" t="s">
        <v>85</v>
      </c>
    </row>
    <row r="177" spans="2:65" s="1" customFormat="1" ht="24.2" customHeight="1" x14ac:dyDescent="0.2">
      <c r="B177" s="126"/>
      <c r="C177" s="127" t="s">
        <v>343</v>
      </c>
      <c r="D177" s="127" t="s">
        <v>97</v>
      </c>
      <c r="E177" s="128" t="s">
        <v>344</v>
      </c>
      <c r="F177" s="129" t="s">
        <v>345</v>
      </c>
      <c r="G177" s="130" t="s">
        <v>160</v>
      </c>
      <c r="H177" s="131">
        <v>40</v>
      </c>
      <c r="I177" s="132"/>
      <c r="J177" s="133">
        <f>ROUND(I177*H177,2)</f>
        <v>0</v>
      </c>
      <c r="K177" s="129" t="s">
        <v>148</v>
      </c>
      <c r="L177" s="31"/>
      <c r="M177" s="134" t="s">
        <v>3</v>
      </c>
      <c r="N177" s="135" t="s">
        <v>46</v>
      </c>
      <c r="P177" s="136">
        <f>O177*H177</f>
        <v>0</v>
      </c>
      <c r="Q177" s="136">
        <v>1.9000000000000001E-4</v>
      </c>
      <c r="R177" s="136">
        <f>Q177*H177</f>
        <v>7.6000000000000009E-3</v>
      </c>
      <c r="S177" s="136">
        <v>0</v>
      </c>
      <c r="T177" s="137">
        <f>S177*H177</f>
        <v>0</v>
      </c>
      <c r="AR177" s="138" t="s">
        <v>196</v>
      </c>
      <c r="AT177" s="138" t="s">
        <v>97</v>
      </c>
      <c r="AU177" s="138" t="s">
        <v>85</v>
      </c>
      <c r="AY177" s="16" t="s">
        <v>142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6" t="s">
        <v>83</v>
      </c>
      <c r="BK177" s="139">
        <f>ROUND(I177*H177,2)</f>
        <v>0</v>
      </c>
      <c r="BL177" s="16" t="s">
        <v>196</v>
      </c>
      <c r="BM177" s="138" t="s">
        <v>346</v>
      </c>
    </row>
    <row r="178" spans="2:65" s="1" customFormat="1" ht="11.25" x14ac:dyDescent="0.2">
      <c r="B178" s="31"/>
      <c r="D178" s="140" t="s">
        <v>151</v>
      </c>
      <c r="F178" s="141" t="s">
        <v>347</v>
      </c>
      <c r="I178" s="142"/>
      <c r="L178" s="31"/>
      <c r="M178" s="143"/>
      <c r="T178" s="52"/>
      <c r="AT178" s="16" t="s">
        <v>151</v>
      </c>
      <c r="AU178" s="16" t="s">
        <v>85</v>
      </c>
    </row>
    <row r="179" spans="2:65" s="12" customFormat="1" ht="11.25" x14ac:dyDescent="0.2">
      <c r="B179" s="144"/>
      <c r="D179" s="145" t="s">
        <v>153</v>
      </c>
      <c r="E179" s="146" t="s">
        <v>3</v>
      </c>
      <c r="F179" s="147" t="s">
        <v>85</v>
      </c>
      <c r="H179" s="148">
        <v>2</v>
      </c>
      <c r="I179" s="149"/>
      <c r="L179" s="144"/>
      <c r="M179" s="150"/>
      <c r="T179" s="151"/>
      <c r="AT179" s="146" t="s">
        <v>153</v>
      </c>
      <c r="AU179" s="146" t="s">
        <v>85</v>
      </c>
      <c r="AV179" s="12" t="s">
        <v>85</v>
      </c>
      <c r="AW179" s="12" t="s">
        <v>37</v>
      </c>
      <c r="AX179" s="12" t="s">
        <v>75</v>
      </c>
      <c r="AY179" s="146" t="s">
        <v>142</v>
      </c>
    </row>
    <row r="180" spans="2:65" s="12" customFormat="1" ht="11.25" x14ac:dyDescent="0.2">
      <c r="B180" s="144"/>
      <c r="D180" s="145" t="s">
        <v>153</v>
      </c>
      <c r="E180" s="146" t="s">
        <v>3</v>
      </c>
      <c r="F180" s="147" t="s">
        <v>348</v>
      </c>
      <c r="H180" s="148">
        <v>38</v>
      </c>
      <c r="I180" s="149"/>
      <c r="L180" s="144"/>
      <c r="M180" s="150"/>
      <c r="T180" s="151"/>
      <c r="AT180" s="146" t="s">
        <v>153</v>
      </c>
      <c r="AU180" s="146" t="s">
        <v>85</v>
      </c>
      <c r="AV180" s="12" t="s">
        <v>85</v>
      </c>
      <c r="AW180" s="12" t="s">
        <v>37</v>
      </c>
      <c r="AX180" s="12" t="s">
        <v>75</v>
      </c>
      <c r="AY180" s="146" t="s">
        <v>142</v>
      </c>
    </row>
    <row r="181" spans="2:65" s="13" customFormat="1" ht="11.25" x14ac:dyDescent="0.2">
      <c r="B181" s="152"/>
      <c r="D181" s="145" t="s">
        <v>153</v>
      </c>
      <c r="E181" s="153" t="s">
        <v>3</v>
      </c>
      <c r="F181" s="154" t="s">
        <v>155</v>
      </c>
      <c r="H181" s="155">
        <v>40</v>
      </c>
      <c r="I181" s="156"/>
      <c r="L181" s="152"/>
      <c r="M181" s="157"/>
      <c r="T181" s="158"/>
      <c r="AT181" s="153" t="s">
        <v>153</v>
      </c>
      <c r="AU181" s="153" t="s">
        <v>85</v>
      </c>
      <c r="AV181" s="13" t="s">
        <v>149</v>
      </c>
      <c r="AW181" s="13" t="s">
        <v>37</v>
      </c>
      <c r="AX181" s="13" t="s">
        <v>83</v>
      </c>
      <c r="AY181" s="153" t="s">
        <v>142</v>
      </c>
    </row>
    <row r="182" spans="2:65" s="1" customFormat="1" ht="24.2" customHeight="1" x14ac:dyDescent="0.2">
      <c r="B182" s="126"/>
      <c r="C182" s="127" t="s">
        <v>349</v>
      </c>
      <c r="D182" s="127" t="s">
        <v>97</v>
      </c>
      <c r="E182" s="128" t="s">
        <v>350</v>
      </c>
      <c r="F182" s="129" t="s">
        <v>351</v>
      </c>
      <c r="G182" s="130" t="s">
        <v>160</v>
      </c>
      <c r="H182" s="131">
        <v>37</v>
      </c>
      <c r="I182" s="132"/>
      <c r="J182" s="133">
        <f>ROUND(I182*H182,2)</f>
        <v>0</v>
      </c>
      <c r="K182" s="129" t="s">
        <v>148</v>
      </c>
      <c r="L182" s="31"/>
      <c r="M182" s="134" t="s">
        <v>3</v>
      </c>
      <c r="N182" s="135" t="s">
        <v>46</v>
      </c>
      <c r="P182" s="136">
        <f>O182*H182</f>
        <v>0</v>
      </c>
      <c r="Q182" s="136">
        <v>3.5E-4</v>
      </c>
      <c r="R182" s="136">
        <f>Q182*H182</f>
        <v>1.295E-2</v>
      </c>
      <c r="S182" s="136">
        <v>0</v>
      </c>
      <c r="T182" s="137">
        <f>S182*H182</f>
        <v>0</v>
      </c>
      <c r="AR182" s="138" t="s">
        <v>196</v>
      </c>
      <c r="AT182" s="138" t="s">
        <v>97</v>
      </c>
      <c r="AU182" s="138" t="s">
        <v>85</v>
      </c>
      <c r="AY182" s="16" t="s">
        <v>142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6" t="s">
        <v>83</v>
      </c>
      <c r="BK182" s="139">
        <f>ROUND(I182*H182,2)</f>
        <v>0</v>
      </c>
      <c r="BL182" s="16" t="s">
        <v>196</v>
      </c>
      <c r="BM182" s="138" t="s">
        <v>352</v>
      </c>
    </row>
    <row r="183" spans="2:65" s="1" customFormat="1" ht="11.25" x14ac:dyDescent="0.2">
      <c r="B183" s="31"/>
      <c r="D183" s="140" t="s">
        <v>151</v>
      </c>
      <c r="F183" s="141" t="s">
        <v>353</v>
      </c>
      <c r="I183" s="142"/>
      <c r="L183" s="31"/>
      <c r="M183" s="143"/>
      <c r="T183" s="52"/>
      <c r="AT183" s="16" t="s">
        <v>151</v>
      </c>
      <c r="AU183" s="16" t="s">
        <v>85</v>
      </c>
    </row>
    <row r="184" spans="2:65" s="1" customFormat="1" ht="21.75" customHeight="1" x14ac:dyDescent="0.2">
      <c r="B184" s="126"/>
      <c r="C184" s="127" t="s">
        <v>354</v>
      </c>
      <c r="D184" s="127" t="s">
        <v>97</v>
      </c>
      <c r="E184" s="128" t="s">
        <v>355</v>
      </c>
      <c r="F184" s="129" t="s">
        <v>356</v>
      </c>
      <c r="G184" s="130" t="s">
        <v>160</v>
      </c>
      <c r="H184" s="131">
        <v>77</v>
      </c>
      <c r="I184" s="132"/>
      <c r="J184" s="133">
        <f>ROUND(I184*H184,2)</f>
        <v>0</v>
      </c>
      <c r="K184" s="129" t="s">
        <v>148</v>
      </c>
      <c r="L184" s="31"/>
      <c r="M184" s="134" t="s">
        <v>3</v>
      </c>
      <c r="N184" s="135" t="s">
        <v>46</v>
      </c>
      <c r="P184" s="136">
        <f>O184*H184</f>
        <v>0</v>
      </c>
      <c r="Q184" s="136">
        <v>1.0000000000000001E-5</v>
      </c>
      <c r="R184" s="136">
        <f>Q184*H184</f>
        <v>7.7000000000000007E-4</v>
      </c>
      <c r="S184" s="136">
        <v>0</v>
      </c>
      <c r="T184" s="137">
        <f>S184*H184</f>
        <v>0</v>
      </c>
      <c r="AR184" s="138" t="s">
        <v>196</v>
      </c>
      <c r="AT184" s="138" t="s">
        <v>97</v>
      </c>
      <c r="AU184" s="138" t="s">
        <v>85</v>
      </c>
      <c r="AY184" s="16" t="s">
        <v>142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83</v>
      </c>
      <c r="BK184" s="139">
        <f>ROUND(I184*H184,2)</f>
        <v>0</v>
      </c>
      <c r="BL184" s="16" t="s">
        <v>196</v>
      </c>
      <c r="BM184" s="138" t="s">
        <v>357</v>
      </c>
    </row>
    <row r="185" spans="2:65" s="1" customFormat="1" ht="11.25" x14ac:dyDescent="0.2">
      <c r="B185" s="31"/>
      <c r="D185" s="140" t="s">
        <v>151</v>
      </c>
      <c r="F185" s="141" t="s">
        <v>358</v>
      </c>
      <c r="I185" s="142"/>
      <c r="L185" s="31"/>
      <c r="M185" s="143"/>
      <c r="T185" s="52"/>
      <c r="AT185" s="16" t="s">
        <v>151</v>
      </c>
      <c r="AU185" s="16" t="s">
        <v>85</v>
      </c>
    </row>
    <row r="186" spans="2:65" s="12" customFormat="1" ht="11.25" x14ac:dyDescent="0.2">
      <c r="B186" s="144"/>
      <c r="D186" s="145" t="s">
        <v>153</v>
      </c>
      <c r="E186" s="146" t="s">
        <v>3</v>
      </c>
      <c r="F186" s="147" t="s">
        <v>359</v>
      </c>
      <c r="H186" s="148">
        <v>77</v>
      </c>
      <c r="I186" s="149"/>
      <c r="L186" s="144"/>
      <c r="M186" s="150"/>
      <c r="T186" s="151"/>
      <c r="AT186" s="146" t="s">
        <v>153</v>
      </c>
      <c r="AU186" s="146" t="s">
        <v>85</v>
      </c>
      <c r="AV186" s="12" t="s">
        <v>85</v>
      </c>
      <c r="AW186" s="12" t="s">
        <v>37</v>
      </c>
      <c r="AX186" s="12" t="s">
        <v>75</v>
      </c>
      <c r="AY186" s="146" t="s">
        <v>142</v>
      </c>
    </row>
    <row r="187" spans="2:65" s="13" customFormat="1" ht="11.25" x14ac:dyDescent="0.2">
      <c r="B187" s="152"/>
      <c r="D187" s="145" t="s">
        <v>153</v>
      </c>
      <c r="E187" s="153" t="s">
        <v>3</v>
      </c>
      <c r="F187" s="154" t="s">
        <v>155</v>
      </c>
      <c r="H187" s="155">
        <v>77</v>
      </c>
      <c r="I187" s="156"/>
      <c r="L187" s="152"/>
      <c r="M187" s="157"/>
      <c r="T187" s="158"/>
      <c r="AT187" s="153" t="s">
        <v>153</v>
      </c>
      <c r="AU187" s="153" t="s">
        <v>85</v>
      </c>
      <c r="AV187" s="13" t="s">
        <v>149</v>
      </c>
      <c r="AW187" s="13" t="s">
        <v>37</v>
      </c>
      <c r="AX187" s="13" t="s">
        <v>83</v>
      </c>
      <c r="AY187" s="153" t="s">
        <v>142</v>
      </c>
    </row>
    <row r="188" spans="2:65" s="1" customFormat="1" ht="24.2" customHeight="1" x14ac:dyDescent="0.2">
      <c r="B188" s="126"/>
      <c r="C188" s="127" t="s">
        <v>360</v>
      </c>
      <c r="D188" s="127" t="s">
        <v>97</v>
      </c>
      <c r="E188" s="128" t="s">
        <v>361</v>
      </c>
      <c r="F188" s="129" t="s">
        <v>362</v>
      </c>
      <c r="G188" s="130" t="s">
        <v>168</v>
      </c>
      <c r="H188" s="131">
        <v>0.70199999999999996</v>
      </c>
      <c r="I188" s="132"/>
      <c r="J188" s="133">
        <f>ROUND(I188*H188,2)</f>
        <v>0</v>
      </c>
      <c r="K188" s="129" t="s">
        <v>148</v>
      </c>
      <c r="L188" s="31"/>
      <c r="M188" s="134" t="s">
        <v>3</v>
      </c>
      <c r="N188" s="135" t="s">
        <v>46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196</v>
      </c>
      <c r="AT188" s="138" t="s">
        <v>97</v>
      </c>
      <c r="AU188" s="138" t="s">
        <v>85</v>
      </c>
      <c r="AY188" s="16" t="s">
        <v>142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83</v>
      </c>
      <c r="BK188" s="139">
        <f>ROUND(I188*H188,2)</f>
        <v>0</v>
      </c>
      <c r="BL188" s="16" t="s">
        <v>196</v>
      </c>
      <c r="BM188" s="138" t="s">
        <v>363</v>
      </c>
    </row>
    <row r="189" spans="2:65" s="1" customFormat="1" ht="11.25" x14ac:dyDescent="0.2">
      <c r="B189" s="31"/>
      <c r="D189" s="140" t="s">
        <v>151</v>
      </c>
      <c r="F189" s="141" t="s">
        <v>364</v>
      </c>
      <c r="I189" s="142"/>
      <c r="L189" s="31"/>
      <c r="M189" s="143"/>
      <c r="T189" s="52"/>
      <c r="AT189" s="16" t="s">
        <v>151</v>
      </c>
      <c r="AU189" s="16" t="s">
        <v>85</v>
      </c>
    </row>
    <row r="190" spans="2:65" s="11" customFormat="1" ht="22.9" customHeight="1" x14ac:dyDescent="0.2">
      <c r="B190" s="114"/>
      <c r="D190" s="115" t="s">
        <v>74</v>
      </c>
      <c r="E190" s="124" t="s">
        <v>365</v>
      </c>
      <c r="F190" s="124" t="s">
        <v>366</v>
      </c>
      <c r="I190" s="117"/>
      <c r="J190" s="125">
        <f>BK190</f>
        <v>0</v>
      </c>
      <c r="L190" s="114"/>
      <c r="M190" s="119"/>
      <c r="P190" s="120">
        <f>SUM(P191:P192)</f>
        <v>0</v>
      </c>
      <c r="R190" s="120">
        <f>SUM(R191:R192)</f>
        <v>2.7899999999999999E-3</v>
      </c>
      <c r="T190" s="121">
        <f>SUM(T191:T192)</f>
        <v>0</v>
      </c>
      <c r="AR190" s="115" t="s">
        <v>85</v>
      </c>
      <c r="AT190" s="122" t="s">
        <v>74</v>
      </c>
      <c r="AU190" s="122" t="s">
        <v>83</v>
      </c>
      <c r="AY190" s="115" t="s">
        <v>142</v>
      </c>
      <c r="BK190" s="123">
        <f>SUM(BK191:BK192)</f>
        <v>0</v>
      </c>
    </row>
    <row r="191" spans="2:65" s="1" customFormat="1" ht="16.5" customHeight="1" x14ac:dyDescent="0.2">
      <c r="B191" s="126"/>
      <c r="C191" s="127" t="s">
        <v>367</v>
      </c>
      <c r="D191" s="127" t="s">
        <v>97</v>
      </c>
      <c r="E191" s="128" t="s">
        <v>368</v>
      </c>
      <c r="F191" s="129" t="s">
        <v>369</v>
      </c>
      <c r="G191" s="130" t="s">
        <v>296</v>
      </c>
      <c r="H191" s="131">
        <v>9</v>
      </c>
      <c r="I191" s="132"/>
      <c r="J191" s="133">
        <f>ROUND(I191*H191,2)</f>
        <v>0</v>
      </c>
      <c r="K191" s="129" t="s">
        <v>148</v>
      </c>
      <c r="L191" s="31"/>
      <c r="M191" s="134" t="s">
        <v>3</v>
      </c>
      <c r="N191" s="135" t="s">
        <v>46</v>
      </c>
      <c r="P191" s="136">
        <f>O191*H191</f>
        <v>0</v>
      </c>
      <c r="Q191" s="136">
        <v>3.1E-4</v>
      </c>
      <c r="R191" s="136">
        <f>Q191*H191</f>
        <v>2.7899999999999999E-3</v>
      </c>
      <c r="S191" s="136">
        <v>0</v>
      </c>
      <c r="T191" s="137">
        <f>S191*H191</f>
        <v>0</v>
      </c>
      <c r="AR191" s="138" t="s">
        <v>196</v>
      </c>
      <c r="AT191" s="138" t="s">
        <v>97</v>
      </c>
      <c r="AU191" s="138" t="s">
        <v>85</v>
      </c>
      <c r="AY191" s="16" t="s">
        <v>142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6" t="s">
        <v>83</v>
      </c>
      <c r="BK191" s="139">
        <f>ROUND(I191*H191,2)</f>
        <v>0</v>
      </c>
      <c r="BL191" s="16" t="s">
        <v>196</v>
      </c>
      <c r="BM191" s="138" t="s">
        <v>370</v>
      </c>
    </row>
    <row r="192" spans="2:65" s="1" customFormat="1" ht="11.25" x14ac:dyDescent="0.2">
      <c r="B192" s="31"/>
      <c r="D192" s="140" t="s">
        <v>151</v>
      </c>
      <c r="F192" s="141" t="s">
        <v>371</v>
      </c>
      <c r="I192" s="142"/>
      <c r="L192" s="31"/>
      <c r="M192" s="143"/>
      <c r="T192" s="52"/>
      <c r="AT192" s="16" t="s">
        <v>151</v>
      </c>
      <c r="AU192" s="16" t="s">
        <v>85</v>
      </c>
    </row>
    <row r="193" spans="2:65" s="11" customFormat="1" ht="22.9" customHeight="1" x14ac:dyDescent="0.2">
      <c r="B193" s="114"/>
      <c r="D193" s="115" t="s">
        <v>74</v>
      </c>
      <c r="E193" s="124" t="s">
        <v>372</v>
      </c>
      <c r="F193" s="124" t="s">
        <v>373</v>
      </c>
      <c r="I193" s="117"/>
      <c r="J193" s="125">
        <f>BK193</f>
        <v>0</v>
      </c>
      <c r="L193" s="114"/>
      <c r="M193" s="119"/>
      <c r="P193" s="120">
        <f>SUM(P194:P233)</f>
        <v>0</v>
      </c>
      <c r="R193" s="120">
        <f>SUM(R194:R233)</f>
        <v>2.4232399999999998</v>
      </c>
      <c r="T193" s="121">
        <f>SUM(T194:T233)</f>
        <v>2.5405600000000002</v>
      </c>
      <c r="AR193" s="115" t="s">
        <v>85</v>
      </c>
      <c r="AT193" s="122" t="s">
        <v>74</v>
      </c>
      <c r="AU193" s="122" t="s">
        <v>83</v>
      </c>
      <c r="AY193" s="115" t="s">
        <v>142</v>
      </c>
      <c r="BK193" s="123">
        <f>SUM(BK194:BK233)</f>
        <v>0</v>
      </c>
    </row>
    <row r="194" spans="2:65" s="1" customFormat="1" ht="16.5" customHeight="1" x14ac:dyDescent="0.2">
      <c r="B194" s="126"/>
      <c r="C194" s="127" t="s">
        <v>374</v>
      </c>
      <c r="D194" s="127" t="s">
        <v>97</v>
      </c>
      <c r="E194" s="128" t="s">
        <v>375</v>
      </c>
      <c r="F194" s="129" t="s">
        <v>376</v>
      </c>
      <c r="G194" s="130" t="s">
        <v>160</v>
      </c>
      <c r="H194" s="131">
        <v>156</v>
      </c>
      <c r="I194" s="132"/>
      <c r="J194" s="133">
        <f>ROUND(I194*H194,2)</f>
        <v>0</v>
      </c>
      <c r="K194" s="129" t="s">
        <v>148</v>
      </c>
      <c r="L194" s="31"/>
      <c r="M194" s="134" t="s">
        <v>3</v>
      </c>
      <c r="N194" s="135" t="s">
        <v>46</v>
      </c>
      <c r="P194" s="136">
        <f>O194*H194</f>
        <v>0</v>
      </c>
      <c r="Q194" s="136">
        <v>2.0000000000000002E-5</v>
      </c>
      <c r="R194" s="136">
        <f>Q194*H194</f>
        <v>3.1200000000000004E-3</v>
      </c>
      <c r="S194" s="136">
        <v>3.2000000000000002E-3</v>
      </c>
      <c r="T194" s="137">
        <f>S194*H194</f>
        <v>0.49920000000000003</v>
      </c>
      <c r="AR194" s="138" t="s">
        <v>196</v>
      </c>
      <c r="AT194" s="138" t="s">
        <v>97</v>
      </c>
      <c r="AU194" s="138" t="s">
        <v>85</v>
      </c>
      <c r="AY194" s="16" t="s">
        <v>142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6" t="s">
        <v>83</v>
      </c>
      <c r="BK194" s="139">
        <f>ROUND(I194*H194,2)</f>
        <v>0</v>
      </c>
      <c r="BL194" s="16" t="s">
        <v>196</v>
      </c>
      <c r="BM194" s="138" t="s">
        <v>377</v>
      </c>
    </row>
    <row r="195" spans="2:65" s="1" customFormat="1" ht="11.25" x14ac:dyDescent="0.2">
      <c r="B195" s="31"/>
      <c r="D195" s="140" t="s">
        <v>151</v>
      </c>
      <c r="F195" s="141" t="s">
        <v>378</v>
      </c>
      <c r="I195" s="142"/>
      <c r="L195" s="31"/>
      <c r="M195" s="143"/>
      <c r="T195" s="52"/>
      <c r="AT195" s="16" t="s">
        <v>151</v>
      </c>
      <c r="AU195" s="16" t="s">
        <v>85</v>
      </c>
    </row>
    <row r="196" spans="2:65" s="12" customFormat="1" ht="11.25" x14ac:dyDescent="0.2">
      <c r="B196" s="144"/>
      <c r="D196" s="145" t="s">
        <v>153</v>
      </c>
      <c r="E196" s="146" t="s">
        <v>3</v>
      </c>
      <c r="F196" s="147" t="s">
        <v>379</v>
      </c>
      <c r="H196" s="148">
        <v>156</v>
      </c>
      <c r="I196" s="149"/>
      <c r="L196" s="144"/>
      <c r="M196" s="150"/>
      <c r="T196" s="151"/>
      <c r="AT196" s="146" t="s">
        <v>153</v>
      </c>
      <c r="AU196" s="146" t="s">
        <v>85</v>
      </c>
      <c r="AV196" s="12" t="s">
        <v>85</v>
      </c>
      <c r="AW196" s="12" t="s">
        <v>37</v>
      </c>
      <c r="AX196" s="12" t="s">
        <v>75</v>
      </c>
      <c r="AY196" s="146" t="s">
        <v>142</v>
      </c>
    </row>
    <row r="197" spans="2:65" s="13" customFormat="1" ht="11.25" x14ac:dyDescent="0.2">
      <c r="B197" s="152"/>
      <c r="D197" s="145" t="s">
        <v>153</v>
      </c>
      <c r="E197" s="153" t="s">
        <v>3</v>
      </c>
      <c r="F197" s="154" t="s">
        <v>155</v>
      </c>
      <c r="H197" s="155">
        <v>156</v>
      </c>
      <c r="I197" s="156"/>
      <c r="L197" s="152"/>
      <c r="M197" s="157"/>
      <c r="T197" s="158"/>
      <c r="AT197" s="153" t="s">
        <v>153</v>
      </c>
      <c r="AU197" s="153" t="s">
        <v>85</v>
      </c>
      <c r="AV197" s="13" t="s">
        <v>149</v>
      </c>
      <c r="AW197" s="13" t="s">
        <v>37</v>
      </c>
      <c r="AX197" s="13" t="s">
        <v>83</v>
      </c>
      <c r="AY197" s="153" t="s">
        <v>142</v>
      </c>
    </row>
    <row r="198" spans="2:65" s="1" customFormat="1" ht="16.5" customHeight="1" x14ac:dyDescent="0.2">
      <c r="B198" s="126"/>
      <c r="C198" s="127" t="s">
        <v>380</v>
      </c>
      <c r="D198" s="127" t="s">
        <v>97</v>
      </c>
      <c r="E198" s="128" t="s">
        <v>381</v>
      </c>
      <c r="F198" s="129" t="s">
        <v>382</v>
      </c>
      <c r="G198" s="130" t="s">
        <v>160</v>
      </c>
      <c r="H198" s="131">
        <v>30</v>
      </c>
      <c r="I198" s="132"/>
      <c r="J198" s="133">
        <f>ROUND(I198*H198,2)</f>
        <v>0</v>
      </c>
      <c r="K198" s="129" t="s">
        <v>148</v>
      </c>
      <c r="L198" s="31"/>
      <c r="M198" s="134" t="s">
        <v>3</v>
      </c>
      <c r="N198" s="135" t="s">
        <v>46</v>
      </c>
      <c r="P198" s="136">
        <f>O198*H198</f>
        <v>0</v>
      </c>
      <c r="Q198" s="136">
        <v>5.0000000000000002E-5</v>
      </c>
      <c r="R198" s="136">
        <f>Q198*H198</f>
        <v>1.5E-3</v>
      </c>
      <c r="S198" s="136">
        <v>5.3200000000000001E-3</v>
      </c>
      <c r="T198" s="137">
        <f>S198*H198</f>
        <v>0.15959999999999999</v>
      </c>
      <c r="AR198" s="138" t="s">
        <v>196</v>
      </c>
      <c r="AT198" s="138" t="s">
        <v>97</v>
      </c>
      <c r="AU198" s="138" t="s">
        <v>85</v>
      </c>
      <c r="AY198" s="16" t="s">
        <v>142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6" t="s">
        <v>83</v>
      </c>
      <c r="BK198" s="139">
        <f>ROUND(I198*H198,2)</f>
        <v>0</v>
      </c>
      <c r="BL198" s="16" t="s">
        <v>196</v>
      </c>
      <c r="BM198" s="138" t="s">
        <v>383</v>
      </c>
    </row>
    <row r="199" spans="2:65" s="1" customFormat="1" ht="11.25" x14ac:dyDescent="0.2">
      <c r="B199" s="31"/>
      <c r="D199" s="140" t="s">
        <v>151</v>
      </c>
      <c r="F199" s="141" t="s">
        <v>384</v>
      </c>
      <c r="I199" s="142"/>
      <c r="L199" s="31"/>
      <c r="M199" s="143"/>
      <c r="T199" s="52"/>
      <c r="AT199" s="16" t="s">
        <v>151</v>
      </c>
      <c r="AU199" s="16" t="s">
        <v>85</v>
      </c>
    </row>
    <row r="200" spans="2:65" s="12" customFormat="1" ht="11.25" x14ac:dyDescent="0.2">
      <c r="B200" s="144"/>
      <c r="D200" s="145" t="s">
        <v>153</v>
      </c>
      <c r="E200" s="146" t="s">
        <v>3</v>
      </c>
      <c r="F200" s="147" t="s">
        <v>385</v>
      </c>
      <c r="H200" s="148">
        <v>30</v>
      </c>
      <c r="I200" s="149"/>
      <c r="L200" s="144"/>
      <c r="M200" s="150"/>
      <c r="T200" s="151"/>
      <c r="AT200" s="146" t="s">
        <v>153</v>
      </c>
      <c r="AU200" s="146" t="s">
        <v>85</v>
      </c>
      <c r="AV200" s="12" t="s">
        <v>85</v>
      </c>
      <c r="AW200" s="12" t="s">
        <v>37</v>
      </c>
      <c r="AX200" s="12" t="s">
        <v>75</v>
      </c>
      <c r="AY200" s="146" t="s">
        <v>142</v>
      </c>
    </row>
    <row r="201" spans="2:65" s="13" customFormat="1" ht="11.25" x14ac:dyDescent="0.2">
      <c r="B201" s="152"/>
      <c r="D201" s="145" t="s">
        <v>153</v>
      </c>
      <c r="E201" s="153" t="s">
        <v>3</v>
      </c>
      <c r="F201" s="154" t="s">
        <v>155</v>
      </c>
      <c r="H201" s="155">
        <v>30</v>
      </c>
      <c r="I201" s="156"/>
      <c r="L201" s="152"/>
      <c r="M201" s="157"/>
      <c r="T201" s="158"/>
      <c r="AT201" s="153" t="s">
        <v>153</v>
      </c>
      <c r="AU201" s="153" t="s">
        <v>85</v>
      </c>
      <c r="AV201" s="13" t="s">
        <v>149</v>
      </c>
      <c r="AW201" s="13" t="s">
        <v>37</v>
      </c>
      <c r="AX201" s="13" t="s">
        <v>83</v>
      </c>
      <c r="AY201" s="153" t="s">
        <v>142</v>
      </c>
    </row>
    <row r="202" spans="2:65" s="1" customFormat="1" ht="16.5" customHeight="1" x14ac:dyDescent="0.2">
      <c r="B202" s="126"/>
      <c r="C202" s="127" t="s">
        <v>386</v>
      </c>
      <c r="D202" s="127" t="s">
        <v>97</v>
      </c>
      <c r="E202" s="128" t="s">
        <v>387</v>
      </c>
      <c r="F202" s="129" t="s">
        <v>388</v>
      </c>
      <c r="G202" s="130" t="s">
        <v>160</v>
      </c>
      <c r="H202" s="131">
        <v>212</v>
      </c>
      <c r="I202" s="132"/>
      <c r="J202" s="133">
        <f>ROUND(I202*H202,2)</f>
        <v>0</v>
      </c>
      <c r="K202" s="129" t="s">
        <v>148</v>
      </c>
      <c r="L202" s="31"/>
      <c r="M202" s="134" t="s">
        <v>3</v>
      </c>
      <c r="N202" s="135" t="s">
        <v>46</v>
      </c>
      <c r="P202" s="136">
        <f>O202*H202</f>
        <v>0</v>
      </c>
      <c r="Q202" s="136">
        <v>9.0000000000000006E-5</v>
      </c>
      <c r="R202" s="136">
        <f>Q202*H202</f>
        <v>1.908E-2</v>
      </c>
      <c r="S202" s="136">
        <v>8.5800000000000008E-3</v>
      </c>
      <c r="T202" s="137">
        <f>S202*H202</f>
        <v>1.8189600000000001</v>
      </c>
      <c r="AR202" s="138" t="s">
        <v>196</v>
      </c>
      <c r="AT202" s="138" t="s">
        <v>97</v>
      </c>
      <c r="AU202" s="138" t="s">
        <v>85</v>
      </c>
      <c r="AY202" s="16" t="s">
        <v>142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6" t="s">
        <v>83</v>
      </c>
      <c r="BK202" s="139">
        <f>ROUND(I202*H202,2)</f>
        <v>0</v>
      </c>
      <c r="BL202" s="16" t="s">
        <v>196</v>
      </c>
      <c r="BM202" s="138" t="s">
        <v>389</v>
      </c>
    </row>
    <row r="203" spans="2:65" s="1" customFormat="1" ht="11.25" x14ac:dyDescent="0.2">
      <c r="B203" s="31"/>
      <c r="D203" s="140" t="s">
        <v>151</v>
      </c>
      <c r="F203" s="141" t="s">
        <v>390</v>
      </c>
      <c r="I203" s="142"/>
      <c r="L203" s="31"/>
      <c r="M203" s="143"/>
      <c r="T203" s="52"/>
      <c r="AT203" s="16" t="s">
        <v>151</v>
      </c>
      <c r="AU203" s="16" t="s">
        <v>85</v>
      </c>
    </row>
    <row r="204" spans="2:65" s="12" customFormat="1" ht="11.25" x14ac:dyDescent="0.2">
      <c r="B204" s="144"/>
      <c r="D204" s="145" t="s">
        <v>153</v>
      </c>
      <c r="E204" s="146" t="s">
        <v>3</v>
      </c>
      <c r="F204" s="147" t="s">
        <v>391</v>
      </c>
      <c r="H204" s="148">
        <v>212</v>
      </c>
      <c r="I204" s="149"/>
      <c r="L204" s="144"/>
      <c r="M204" s="150"/>
      <c r="T204" s="151"/>
      <c r="AT204" s="146" t="s">
        <v>153</v>
      </c>
      <c r="AU204" s="146" t="s">
        <v>85</v>
      </c>
      <c r="AV204" s="12" t="s">
        <v>85</v>
      </c>
      <c r="AW204" s="12" t="s">
        <v>37</v>
      </c>
      <c r="AX204" s="12" t="s">
        <v>75</v>
      </c>
      <c r="AY204" s="146" t="s">
        <v>142</v>
      </c>
    </row>
    <row r="205" spans="2:65" s="13" customFormat="1" ht="11.25" x14ac:dyDescent="0.2">
      <c r="B205" s="152"/>
      <c r="D205" s="145" t="s">
        <v>153</v>
      </c>
      <c r="E205" s="153" t="s">
        <v>3</v>
      </c>
      <c r="F205" s="154" t="s">
        <v>155</v>
      </c>
      <c r="H205" s="155">
        <v>212</v>
      </c>
      <c r="I205" s="156"/>
      <c r="L205" s="152"/>
      <c r="M205" s="157"/>
      <c r="T205" s="158"/>
      <c r="AT205" s="153" t="s">
        <v>153</v>
      </c>
      <c r="AU205" s="153" t="s">
        <v>85</v>
      </c>
      <c r="AV205" s="13" t="s">
        <v>149</v>
      </c>
      <c r="AW205" s="13" t="s">
        <v>37</v>
      </c>
      <c r="AX205" s="13" t="s">
        <v>83</v>
      </c>
      <c r="AY205" s="153" t="s">
        <v>142</v>
      </c>
    </row>
    <row r="206" spans="2:65" s="1" customFormat="1" ht="24.2" customHeight="1" x14ac:dyDescent="0.2">
      <c r="B206" s="126"/>
      <c r="C206" s="127" t="s">
        <v>392</v>
      </c>
      <c r="D206" s="127" t="s">
        <v>97</v>
      </c>
      <c r="E206" s="128" t="s">
        <v>393</v>
      </c>
      <c r="F206" s="129" t="s">
        <v>394</v>
      </c>
      <c r="G206" s="130" t="s">
        <v>160</v>
      </c>
      <c r="H206" s="131">
        <v>24</v>
      </c>
      <c r="I206" s="132"/>
      <c r="J206" s="133">
        <f>ROUND(I206*H206,2)</f>
        <v>0</v>
      </c>
      <c r="K206" s="129" t="s">
        <v>148</v>
      </c>
      <c r="L206" s="31"/>
      <c r="M206" s="134" t="s">
        <v>3</v>
      </c>
      <c r="N206" s="135" t="s">
        <v>46</v>
      </c>
      <c r="P206" s="136">
        <f>O206*H206</f>
        <v>0</v>
      </c>
      <c r="Q206" s="136">
        <v>2.0799999999999998E-3</v>
      </c>
      <c r="R206" s="136">
        <f>Q206*H206</f>
        <v>4.9919999999999992E-2</v>
      </c>
      <c r="S206" s="136">
        <v>0</v>
      </c>
      <c r="T206" s="137">
        <f>S206*H206</f>
        <v>0</v>
      </c>
      <c r="AR206" s="138" t="s">
        <v>196</v>
      </c>
      <c r="AT206" s="138" t="s">
        <v>97</v>
      </c>
      <c r="AU206" s="138" t="s">
        <v>85</v>
      </c>
      <c r="AY206" s="16" t="s">
        <v>142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6" t="s">
        <v>83</v>
      </c>
      <c r="BK206" s="139">
        <f>ROUND(I206*H206,2)</f>
        <v>0</v>
      </c>
      <c r="BL206" s="16" t="s">
        <v>196</v>
      </c>
      <c r="BM206" s="138" t="s">
        <v>395</v>
      </c>
    </row>
    <row r="207" spans="2:65" s="1" customFormat="1" ht="11.25" x14ac:dyDescent="0.2">
      <c r="B207" s="31"/>
      <c r="D207" s="140" t="s">
        <v>151</v>
      </c>
      <c r="F207" s="141" t="s">
        <v>396</v>
      </c>
      <c r="I207" s="142"/>
      <c r="L207" s="31"/>
      <c r="M207" s="143"/>
      <c r="T207" s="52"/>
      <c r="AT207" s="16" t="s">
        <v>151</v>
      </c>
      <c r="AU207" s="16" t="s">
        <v>85</v>
      </c>
    </row>
    <row r="208" spans="2:65" s="1" customFormat="1" ht="24.2" customHeight="1" x14ac:dyDescent="0.2">
      <c r="B208" s="126"/>
      <c r="C208" s="127" t="s">
        <v>397</v>
      </c>
      <c r="D208" s="127" t="s">
        <v>97</v>
      </c>
      <c r="E208" s="128" t="s">
        <v>398</v>
      </c>
      <c r="F208" s="129" t="s">
        <v>399</v>
      </c>
      <c r="G208" s="130" t="s">
        <v>160</v>
      </c>
      <c r="H208" s="131">
        <v>132</v>
      </c>
      <c r="I208" s="132"/>
      <c r="J208" s="133">
        <f>ROUND(I208*H208,2)</f>
        <v>0</v>
      </c>
      <c r="K208" s="129" t="s">
        <v>148</v>
      </c>
      <c r="L208" s="31"/>
      <c r="M208" s="134" t="s">
        <v>3</v>
      </c>
      <c r="N208" s="135" t="s">
        <v>46</v>
      </c>
      <c r="P208" s="136">
        <f>O208*H208</f>
        <v>0</v>
      </c>
      <c r="Q208" s="136">
        <v>3.8700000000000002E-3</v>
      </c>
      <c r="R208" s="136">
        <f>Q208*H208</f>
        <v>0.51084000000000007</v>
      </c>
      <c r="S208" s="136">
        <v>0</v>
      </c>
      <c r="T208" s="137">
        <f>S208*H208</f>
        <v>0</v>
      </c>
      <c r="AR208" s="138" t="s">
        <v>196</v>
      </c>
      <c r="AT208" s="138" t="s">
        <v>97</v>
      </c>
      <c r="AU208" s="138" t="s">
        <v>85</v>
      </c>
      <c r="AY208" s="16" t="s">
        <v>142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6" t="s">
        <v>83</v>
      </c>
      <c r="BK208" s="139">
        <f>ROUND(I208*H208,2)</f>
        <v>0</v>
      </c>
      <c r="BL208" s="16" t="s">
        <v>196</v>
      </c>
      <c r="BM208" s="138" t="s">
        <v>400</v>
      </c>
    </row>
    <row r="209" spans="2:65" s="1" customFormat="1" ht="11.25" x14ac:dyDescent="0.2">
      <c r="B209" s="31"/>
      <c r="D209" s="140" t="s">
        <v>151</v>
      </c>
      <c r="F209" s="141" t="s">
        <v>401</v>
      </c>
      <c r="I209" s="142"/>
      <c r="L209" s="31"/>
      <c r="M209" s="143"/>
      <c r="T209" s="52"/>
      <c r="AT209" s="16" t="s">
        <v>151</v>
      </c>
      <c r="AU209" s="16" t="s">
        <v>85</v>
      </c>
    </row>
    <row r="210" spans="2:65" s="1" customFormat="1" ht="24.2" customHeight="1" x14ac:dyDescent="0.2">
      <c r="B210" s="126"/>
      <c r="C210" s="127" t="s">
        <v>402</v>
      </c>
      <c r="D210" s="127" t="s">
        <v>97</v>
      </c>
      <c r="E210" s="128" t="s">
        <v>403</v>
      </c>
      <c r="F210" s="129" t="s">
        <v>404</v>
      </c>
      <c r="G210" s="130" t="s">
        <v>160</v>
      </c>
      <c r="H210" s="131">
        <v>12</v>
      </c>
      <c r="I210" s="132"/>
      <c r="J210" s="133">
        <f>ROUND(I210*H210,2)</f>
        <v>0</v>
      </c>
      <c r="K210" s="129" t="s">
        <v>148</v>
      </c>
      <c r="L210" s="31"/>
      <c r="M210" s="134" t="s">
        <v>3</v>
      </c>
      <c r="N210" s="135" t="s">
        <v>46</v>
      </c>
      <c r="P210" s="136">
        <f>O210*H210</f>
        <v>0</v>
      </c>
      <c r="Q210" s="136">
        <v>4.6899999999999997E-3</v>
      </c>
      <c r="R210" s="136">
        <f>Q210*H210</f>
        <v>5.6279999999999997E-2</v>
      </c>
      <c r="S210" s="136">
        <v>0</v>
      </c>
      <c r="T210" s="137">
        <f>S210*H210</f>
        <v>0</v>
      </c>
      <c r="AR210" s="138" t="s">
        <v>196</v>
      </c>
      <c r="AT210" s="138" t="s">
        <v>97</v>
      </c>
      <c r="AU210" s="138" t="s">
        <v>85</v>
      </c>
      <c r="AY210" s="16" t="s">
        <v>142</v>
      </c>
      <c r="BE210" s="139">
        <f>IF(N210="základní",J210,0)</f>
        <v>0</v>
      </c>
      <c r="BF210" s="139">
        <f>IF(N210="snížená",J210,0)</f>
        <v>0</v>
      </c>
      <c r="BG210" s="139">
        <f>IF(N210="zákl. přenesená",J210,0)</f>
        <v>0</v>
      </c>
      <c r="BH210" s="139">
        <f>IF(N210="sníž. přenesená",J210,0)</f>
        <v>0</v>
      </c>
      <c r="BI210" s="139">
        <f>IF(N210="nulová",J210,0)</f>
        <v>0</v>
      </c>
      <c r="BJ210" s="16" t="s">
        <v>83</v>
      </c>
      <c r="BK210" s="139">
        <f>ROUND(I210*H210,2)</f>
        <v>0</v>
      </c>
      <c r="BL210" s="16" t="s">
        <v>196</v>
      </c>
      <c r="BM210" s="138" t="s">
        <v>405</v>
      </c>
    </row>
    <row r="211" spans="2:65" s="1" customFormat="1" ht="11.25" x14ac:dyDescent="0.2">
      <c r="B211" s="31"/>
      <c r="D211" s="140" t="s">
        <v>151</v>
      </c>
      <c r="F211" s="141" t="s">
        <v>406</v>
      </c>
      <c r="I211" s="142"/>
      <c r="L211" s="31"/>
      <c r="M211" s="143"/>
      <c r="T211" s="52"/>
      <c r="AT211" s="16" t="s">
        <v>151</v>
      </c>
      <c r="AU211" s="16" t="s">
        <v>85</v>
      </c>
    </row>
    <row r="212" spans="2:65" s="1" customFormat="1" ht="24.2" customHeight="1" x14ac:dyDescent="0.2">
      <c r="B212" s="126"/>
      <c r="C212" s="127" t="s">
        <v>407</v>
      </c>
      <c r="D212" s="127" t="s">
        <v>97</v>
      </c>
      <c r="E212" s="128" t="s">
        <v>408</v>
      </c>
      <c r="F212" s="129" t="s">
        <v>409</v>
      </c>
      <c r="G212" s="130" t="s">
        <v>160</v>
      </c>
      <c r="H212" s="131">
        <v>18</v>
      </c>
      <c r="I212" s="132"/>
      <c r="J212" s="133">
        <f>ROUND(I212*H212,2)</f>
        <v>0</v>
      </c>
      <c r="K212" s="129" t="s">
        <v>148</v>
      </c>
      <c r="L212" s="31"/>
      <c r="M212" s="134" t="s">
        <v>3</v>
      </c>
      <c r="N212" s="135" t="s">
        <v>46</v>
      </c>
      <c r="P212" s="136">
        <f>O212*H212</f>
        <v>0</v>
      </c>
      <c r="Q212" s="136">
        <v>6.7299999999999999E-3</v>
      </c>
      <c r="R212" s="136">
        <f>Q212*H212</f>
        <v>0.12114</v>
      </c>
      <c r="S212" s="136">
        <v>0</v>
      </c>
      <c r="T212" s="137">
        <f>S212*H212</f>
        <v>0</v>
      </c>
      <c r="AR212" s="138" t="s">
        <v>196</v>
      </c>
      <c r="AT212" s="138" t="s">
        <v>97</v>
      </c>
      <c r="AU212" s="138" t="s">
        <v>85</v>
      </c>
      <c r="AY212" s="16" t="s">
        <v>142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83</v>
      </c>
      <c r="BK212" s="139">
        <f>ROUND(I212*H212,2)</f>
        <v>0</v>
      </c>
      <c r="BL212" s="16" t="s">
        <v>196</v>
      </c>
      <c r="BM212" s="138" t="s">
        <v>410</v>
      </c>
    </row>
    <row r="213" spans="2:65" s="1" customFormat="1" ht="11.25" x14ac:dyDescent="0.2">
      <c r="B213" s="31"/>
      <c r="D213" s="140" t="s">
        <v>151</v>
      </c>
      <c r="F213" s="141" t="s">
        <v>411</v>
      </c>
      <c r="I213" s="142"/>
      <c r="L213" s="31"/>
      <c r="M213" s="143"/>
      <c r="T213" s="52"/>
      <c r="AT213" s="16" t="s">
        <v>151</v>
      </c>
      <c r="AU213" s="16" t="s">
        <v>85</v>
      </c>
    </row>
    <row r="214" spans="2:65" s="1" customFormat="1" ht="24.2" customHeight="1" x14ac:dyDescent="0.2">
      <c r="B214" s="126"/>
      <c r="C214" s="127" t="s">
        <v>412</v>
      </c>
      <c r="D214" s="127" t="s">
        <v>97</v>
      </c>
      <c r="E214" s="128" t="s">
        <v>413</v>
      </c>
      <c r="F214" s="129" t="s">
        <v>414</v>
      </c>
      <c r="G214" s="130" t="s">
        <v>160</v>
      </c>
      <c r="H214" s="131">
        <v>68</v>
      </c>
      <c r="I214" s="132"/>
      <c r="J214" s="133">
        <f>ROUND(I214*H214,2)</f>
        <v>0</v>
      </c>
      <c r="K214" s="129" t="s">
        <v>148</v>
      </c>
      <c r="L214" s="31"/>
      <c r="M214" s="134" t="s">
        <v>3</v>
      </c>
      <c r="N214" s="135" t="s">
        <v>46</v>
      </c>
      <c r="P214" s="136">
        <f>O214*H214</f>
        <v>0</v>
      </c>
      <c r="Q214" s="136">
        <v>7.3000000000000001E-3</v>
      </c>
      <c r="R214" s="136">
        <f>Q214*H214</f>
        <v>0.49640000000000001</v>
      </c>
      <c r="S214" s="136">
        <v>0</v>
      </c>
      <c r="T214" s="137">
        <f>S214*H214</f>
        <v>0</v>
      </c>
      <c r="AR214" s="138" t="s">
        <v>196</v>
      </c>
      <c r="AT214" s="138" t="s">
        <v>97</v>
      </c>
      <c r="AU214" s="138" t="s">
        <v>85</v>
      </c>
      <c r="AY214" s="16" t="s">
        <v>142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6" t="s">
        <v>83</v>
      </c>
      <c r="BK214" s="139">
        <f>ROUND(I214*H214,2)</f>
        <v>0</v>
      </c>
      <c r="BL214" s="16" t="s">
        <v>196</v>
      </c>
      <c r="BM214" s="138" t="s">
        <v>415</v>
      </c>
    </row>
    <row r="215" spans="2:65" s="1" customFormat="1" ht="11.25" x14ac:dyDescent="0.2">
      <c r="B215" s="31"/>
      <c r="D215" s="140" t="s">
        <v>151</v>
      </c>
      <c r="F215" s="141" t="s">
        <v>416</v>
      </c>
      <c r="I215" s="142"/>
      <c r="L215" s="31"/>
      <c r="M215" s="143"/>
      <c r="T215" s="52"/>
      <c r="AT215" s="16" t="s">
        <v>151</v>
      </c>
      <c r="AU215" s="16" t="s">
        <v>85</v>
      </c>
    </row>
    <row r="216" spans="2:65" s="1" customFormat="1" ht="24.2" customHeight="1" x14ac:dyDescent="0.2">
      <c r="B216" s="126"/>
      <c r="C216" s="127" t="s">
        <v>417</v>
      </c>
      <c r="D216" s="127" t="s">
        <v>97</v>
      </c>
      <c r="E216" s="128" t="s">
        <v>418</v>
      </c>
      <c r="F216" s="129" t="s">
        <v>419</v>
      </c>
      <c r="G216" s="130" t="s">
        <v>160</v>
      </c>
      <c r="H216" s="131">
        <v>144</v>
      </c>
      <c r="I216" s="132"/>
      <c r="J216" s="133">
        <f>ROUND(I216*H216,2)</f>
        <v>0</v>
      </c>
      <c r="K216" s="129" t="s">
        <v>148</v>
      </c>
      <c r="L216" s="31"/>
      <c r="M216" s="134" t="s">
        <v>3</v>
      </c>
      <c r="N216" s="135" t="s">
        <v>46</v>
      </c>
      <c r="P216" s="136">
        <f>O216*H216</f>
        <v>0</v>
      </c>
      <c r="Q216" s="136">
        <v>8.09E-3</v>
      </c>
      <c r="R216" s="136">
        <f>Q216*H216</f>
        <v>1.16496</v>
      </c>
      <c r="S216" s="136">
        <v>0</v>
      </c>
      <c r="T216" s="137">
        <f>S216*H216</f>
        <v>0</v>
      </c>
      <c r="AR216" s="138" t="s">
        <v>196</v>
      </c>
      <c r="AT216" s="138" t="s">
        <v>97</v>
      </c>
      <c r="AU216" s="138" t="s">
        <v>85</v>
      </c>
      <c r="AY216" s="16" t="s">
        <v>142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6" t="s">
        <v>83</v>
      </c>
      <c r="BK216" s="139">
        <f>ROUND(I216*H216,2)</f>
        <v>0</v>
      </c>
      <c r="BL216" s="16" t="s">
        <v>196</v>
      </c>
      <c r="BM216" s="138" t="s">
        <v>420</v>
      </c>
    </row>
    <row r="217" spans="2:65" s="1" customFormat="1" ht="11.25" x14ac:dyDescent="0.2">
      <c r="B217" s="31"/>
      <c r="D217" s="140" t="s">
        <v>151</v>
      </c>
      <c r="F217" s="141" t="s">
        <v>421</v>
      </c>
      <c r="I217" s="142"/>
      <c r="L217" s="31"/>
      <c r="M217" s="143"/>
      <c r="T217" s="52"/>
      <c r="AT217" s="16" t="s">
        <v>151</v>
      </c>
      <c r="AU217" s="16" t="s">
        <v>85</v>
      </c>
    </row>
    <row r="218" spans="2:65" s="1" customFormat="1" ht="24.2" customHeight="1" x14ac:dyDescent="0.2">
      <c r="B218" s="126"/>
      <c r="C218" s="127" t="s">
        <v>422</v>
      </c>
      <c r="D218" s="127" t="s">
        <v>97</v>
      </c>
      <c r="E218" s="128" t="s">
        <v>423</v>
      </c>
      <c r="F218" s="129" t="s">
        <v>424</v>
      </c>
      <c r="G218" s="130" t="s">
        <v>160</v>
      </c>
      <c r="H218" s="131">
        <v>168</v>
      </c>
      <c r="I218" s="132"/>
      <c r="J218" s="133">
        <f>ROUND(I218*H218,2)</f>
        <v>0</v>
      </c>
      <c r="K218" s="129" t="s">
        <v>148</v>
      </c>
      <c r="L218" s="31"/>
      <c r="M218" s="134" t="s">
        <v>3</v>
      </c>
      <c r="N218" s="135" t="s">
        <v>46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196</v>
      </c>
      <c r="AT218" s="138" t="s">
        <v>97</v>
      </c>
      <c r="AU218" s="138" t="s">
        <v>85</v>
      </c>
      <c r="AY218" s="16" t="s">
        <v>142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6" t="s">
        <v>83</v>
      </c>
      <c r="BK218" s="139">
        <f>ROUND(I218*H218,2)</f>
        <v>0</v>
      </c>
      <c r="BL218" s="16" t="s">
        <v>196</v>
      </c>
      <c r="BM218" s="138" t="s">
        <v>425</v>
      </c>
    </row>
    <row r="219" spans="2:65" s="1" customFormat="1" ht="11.25" x14ac:dyDescent="0.2">
      <c r="B219" s="31"/>
      <c r="D219" s="140" t="s">
        <v>151</v>
      </c>
      <c r="F219" s="141" t="s">
        <v>426</v>
      </c>
      <c r="I219" s="142"/>
      <c r="L219" s="31"/>
      <c r="M219" s="143"/>
      <c r="T219" s="52"/>
      <c r="AT219" s="16" t="s">
        <v>151</v>
      </c>
      <c r="AU219" s="16" t="s">
        <v>85</v>
      </c>
    </row>
    <row r="220" spans="2:65" s="12" customFormat="1" ht="11.25" x14ac:dyDescent="0.2">
      <c r="B220" s="144"/>
      <c r="D220" s="145" t="s">
        <v>153</v>
      </c>
      <c r="E220" s="146" t="s">
        <v>3</v>
      </c>
      <c r="F220" s="147" t="s">
        <v>427</v>
      </c>
      <c r="H220" s="148">
        <v>168</v>
      </c>
      <c r="I220" s="149"/>
      <c r="L220" s="144"/>
      <c r="M220" s="150"/>
      <c r="T220" s="151"/>
      <c r="AT220" s="146" t="s">
        <v>153</v>
      </c>
      <c r="AU220" s="146" t="s">
        <v>85</v>
      </c>
      <c r="AV220" s="12" t="s">
        <v>85</v>
      </c>
      <c r="AW220" s="12" t="s">
        <v>37</v>
      </c>
      <c r="AX220" s="12" t="s">
        <v>75</v>
      </c>
      <c r="AY220" s="146" t="s">
        <v>142</v>
      </c>
    </row>
    <row r="221" spans="2:65" s="13" customFormat="1" ht="11.25" x14ac:dyDescent="0.2">
      <c r="B221" s="152"/>
      <c r="D221" s="145" t="s">
        <v>153</v>
      </c>
      <c r="E221" s="153" t="s">
        <v>3</v>
      </c>
      <c r="F221" s="154" t="s">
        <v>155</v>
      </c>
      <c r="H221" s="155">
        <v>168</v>
      </c>
      <c r="I221" s="156"/>
      <c r="L221" s="152"/>
      <c r="M221" s="157"/>
      <c r="T221" s="158"/>
      <c r="AT221" s="153" t="s">
        <v>153</v>
      </c>
      <c r="AU221" s="153" t="s">
        <v>85</v>
      </c>
      <c r="AV221" s="13" t="s">
        <v>149</v>
      </c>
      <c r="AW221" s="13" t="s">
        <v>37</v>
      </c>
      <c r="AX221" s="13" t="s">
        <v>83</v>
      </c>
      <c r="AY221" s="153" t="s">
        <v>142</v>
      </c>
    </row>
    <row r="222" spans="2:65" s="1" customFormat="1" ht="24.2" customHeight="1" x14ac:dyDescent="0.2">
      <c r="B222" s="126"/>
      <c r="C222" s="127" t="s">
        <v>428</v>
      </c>
      <c r="D222" s="127" t="s">
        <v>97</v>
      </c>
      <c r="E222" s="128" t="s">
        <v>429</v>
      </c>
      <c r="F222" s="129" t="s">
        <v>430</v>
      </c>
      <c r="G222" s="130" t="s">
        <v>160</v>
      </c>
      <c r="H222" s="131">
        <v>230</v>
      </c>
      <c r="I222" s="132"/>
      <c r="J222" s="133">
        <f>ROUND(I222*H222,2)</f>
        <v>0</v>
      </c>
      <c r="K222" s="129" t="s">
        <v>148</v>
      </c>
      <c r="L222" s="31"/>
      <c r="M222" s="134" t="s">
        <v>3</v>
      </c>
      <c r="N222" s="135" t="s">
        <v>46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196</v>
      </c>
      <c r="AT222" s="138" t="s">
        <v>97</v>
      </c>
      <c r="AU222" s="138" t="s">
        <v>85</v>
      </c>
      <c r="AY222" s="16" t="s">
        <v>142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6" t="s">
        <v>83</v>
      </c>
      <c r="BK222" s="139">
        <f>ROUND(I222*H222,2)</f>
        <v>0</v>
      </c>
      <c r="BL222" s="16" t="s">
        <v>196</v>
      </c>
      <c r="BM222" s="138" t="s">
        <v>431</v>
      </c>
    </row>
    <row r="223" spans="2:65" s="1" customFormat="1" ht="11.25" x14ac:dyDescent="0.2">
      <c r="B223" s="31"/>
      <c r="D223" s="140" t="s">
        <v>151</v>
      </c>
      <c r="F223" s="141" t="s">
        <v>432</v>
      </c>
      <c r="I223" s="142"/>
      <c r="L223" s="31"/>
      <c r="M223" s="143"/>
      <c r="T223" s="52"/>
      <c r="AT223" s="16" t="s">
        <v>151</v>
      </c>
      <c r="AU223" s="16" t="s">
        <v>85</v>
      </c>
    </row>
    <row r="224" spans="2:65" s="12" customFormat="1" ht="11.25" x14ac:dyDescent="0.2">
      <c r="B224" s="144"/>
      <c r="D224" s="145" t="s">
        <v>153</v>
      </c>
      <c r="E224" s="146" t="s">
        <v>3</v>
      </c>
      <c r="F224" s="147" t="s">
        <v>433</v>
      </c>
      <c r="H224" s="148">
        <v>230</v>
      </c>
      <c r="I224" s="149"/>
      <c r="L224" s="144"/>
      <c r="M224" s="150"/>
      <c r="T224" s="151"/>
      <c r="AT224" s="146" t="s">
        <v>153</v>
      </c>
      <c r="AU224" s="146" t="s">
        <v>85</v>
      </c>
      <c r="AV224" s="12" t="s">
        <v>85</v>
      </c>
      <c r="AW224" s="12" t="s">
        <v>37</v>
      </c>
      <c r="AX224" s="12" t="s">
        <v>75</v>
      </c>
      <c r="AY224" s="146" t="s">
        <v>142</v>
      </c>
    </row>
    <row r="225" spans="2:65" s="13" customFormat="1" ht="11.25" x14ac:dyDescent="0.2">
      <c r="B225" s="152"/>
      <c r="D225" s="145" t="s">
        <v>153</v>
      </c>
      <c r="E225" s="153" t="s">
        <v>3</v>
      </c>
      <c r="F225" s="154" t="s">
        <v>155</v>
      </c>
      <c r="H225" s="155">
        <v>230</v>
      </c>
      <c r="I225" s="156"/>
      <c r="L225" s="152"/>
      <c r="M225" s="157"/>
      <c r="T225" s="158"/>
      <c r="AT225" s="153" t="s">
        <v>153</v>
      </c>
      <c r="AU225" s="153" t="s">
        <v>85</v>
      </c>
      <c r="AV225" s="13" t="s">
        <v>149</v>
      </c>
      <c r="AW225" s="13" t="s">
        <v>37</v>
      </c>
      <c r="AX225" s="13" t="s">
        <v>83</v>
      </c>
      <c r="AY225" s="153" t="s">
        <v>142</v>
      </c>
    </row>
    <row r="226" spans="2:65" s="1" customFormat="1" ht="24.2" customHeight="1" x14ac:dyDescent="0.2">
      <c r="B226" s="126"/>
      <c r="C226" s="127" t="s">
        <v>434</v>
      </c>
      <c r="D226" s="127" t="s">
        <v>97</v>
      </c>
      <c r="E226" s="128" t="s">
        <v>435</v>
      </c>
      <c r="F226" s="129" t="s">
        <v>436</v>
      </c>
      <c r="G226" s="130" t="s">
        <v>296</v>
      </c>
      <c r="H226" s="131">
        <v>20</v>
      </c>
      <c r="I226" s="132"/>
      <c r="J226" s="133">
        <f>ROUND(I226*H226,2)</f>
        <v>0</v>
      </c>
      <c r="K226" s="129" t="s">
        <v>148</v>
      </c>
      <c r="L226" s="31"/>
      <c r="M226" s="134" t="s">
        <v>3</v>
      </c>
      <c r="N226" s="135" t="s">
        <v>46</v>
      </c>
      <c r="P226" s="136">
        <f>O226*H226</f>
        <v>0</v>
      </c>
      <c r="Q226" s="136">
        <v>0</v>
      </c>
      <c r="R226" s="136">
        <f>Q226*H226</f>
        <v>0</v>
      </c>
      <c r="S226" s="136">
        <v>1.3999999999999999E-4</v>
      </c>
      <c r="T226" s="137">
        <f>S226*H226</f>
        <v>2.7999999999999995E-3</v>
      </c>
      <c r="AR226" s="138" t="s">
        <v>196</v>
      </c>
      <c r="AT226" s="138" t="s">
        <v>97</v>
      </c>
      <c r="AU226" s="138" t="s">
        <v>85</v>
      </c>
      <c r="AY226" s="16" t="s">
        <v>142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83</v>
      </c>
      <c r="BK226" s="139">
        <f>ROUND(I226*H226,2)</f>
        <v>0</v>
      </c>
      <c r="BL226" s="16" t="s">
        <v>196</v>
      </c>
      <c r="BM226" s="138" t="s">
        <v>437</v>
      </c>
    </row>
    <row r="227" spans="2:65" s="1" customFormat="1" ht="11.25" x14ac:dyDescent="0.2">
      <c r="B227" s="31"/>
      <c r="D227" s="140" t="s">
        <v>151</v>
      </c>
      <c r="F227" s="141" t="s">
        <v>438</v>
      </c>
      <c r="I227" s="142"/>
      <c r="L227" s="31"/>
      <c r="M227" s="143"/>
      <c r="T227" s="52"/>
      <c r="AT227" s="16" t="s">
        <v>151</v>
      </c>
      <c r="AU227" s="16" t="s">
        <v>85</v>
      </c>
    </row>
    <row r="228" spans="2:65" s="1" customFormat="1" ht="24.2" customHeight="1" x14ac:dyDescent="0.2">
      <c r="B228" s="126"/>
      <c r="C228" s="127" t="s">
        <v>439</v>
      </c>
      <c r="D228" s="127" t="s">
        <v>97</v>
      </c>
      <c r="E228" s="128" t="s">
        <v>440</v>
      </c>
      <c r="F228" s="129" t="s">
        <v>441</v>
      </c>
      <c r="G228" s="130" t="s">
        <v>296</v>
      </c>
      <c r="H228" s="131">
        <v>40</v>
      </c>
      <c r="I228" s="132"/>
      <c r="J228" s="133">
        <f>ROUND(I228*H228,2)</f>
        <v>0</v>
      </c>
      <c r="K228" s="129" t="s">
        <v>148</v>
      </c>
      <c r="L228" s="31"/>
      <c r="M228" s="134" t="s">
        <v>3</v>
      </c>
      <c r="N228" s="135" t="s">
        <v>46</v>
      </c>
      <c r="P228" s="136">
        <f>O228*H228</f>
        <v>0</v>
      </c>
      <c r="Q228" s="136">
        <v>0</v>
      </c>
      <c r="R228" s="136">
        <f>Q228*H228</f>
        <v>0</v>
      </c>
      <c r="S228" s="136">
        <v>3.1E-4</v>
      </c>
      <c r="T228" s="137">
        <f>S228*H228</f>
        <v>1.24E-2</v>
      </c>
      <c r="AR228" s="138" t="s">
        <v>196</v>
      </c>
      <c r="AT228" s="138" t="s">
        <v>97</v>
      </c>
      <c r="AU228" s="138" t="s">
        <v>85</v>
      </c>
      <c r="AY228" s="16" t="s">
        <v>142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83</v>
      </c>
      <c r="BK228" s="139">
        <f>ROUND(I228*H228,2)</f>
        <v>0</v>
      </c>
      <c r="BL228" s="16" t="s">
        <v>196</v>
      </c>
      <c r="BM228" s="138" t="s">
        <v>442</v>
      </c>
    </row>
    <row r="229" spans="2:65" s="1" customFormat="1" ht="11.25" x14ac:dyDescent="0.2">
      <c r="B229" s="31"/>
      <c r="D229" s="140" t="s">
        <v>151</v>
      </c>
      <c r="F229" s="141" t="s">
        <v>443</v>
      </c>
      <c r="I229" s="142"/>
      <c r="L229" s="31"/>
      <c r="M229" s="143"/>
      <c r="T229" s="52"/>
      <c r="AT229" s="16" t="s">
        <v>151</v>
      </c>
      <c r="AU229" s="16" t="s">
        <v>85</v>
      </c>
    </row>
    <row r="230" spans="2:65" s="1" customFormat="1" ht="24.2" customHeight="1" x14ac:dyDescent="0.2">
      <c r="B230" s="126"/>
      <c r="C230" s="127" t="s">
        <v>444</v>
      </c>
      <c r="D230" s="127" t="s">
        <v>97</v>
      </c>
      <c r="E230" s="128" t="s">
        <v>445</v>
      </c>
      <c r="F230" s="129" t="s">
        <v>446</v>
      </c>
      <c r="G230" s="130" t="s">
        <v>296</v>
      </c>
      <c r="H230" s="131">
        <v>70</v>
      </c>
      <c r="I230" s="132"/>
      <c r="J230" s="133">
        <f>ROUND(I230*H230,2)</f>
        <v>0</v>
      </c>
      <c r="K230" s="129" t="s">
        <v>148</v>
      </c>
      <c r="L230" s="31"/>
      <c r="M230" s="134" t="s">
        <v>3</v>
      </c>
      <c r="N230" s="135" t="s">
        <v>46</v>
      </c>
      <c r="P230" s="136">
        <f>O230*H230</f>
        <v>0</v>
      </c>
      <c r="Q230" s="136">
        <v>0</v>
      </c>
      <c r="R230" s="136">
        <f>Q230*H230</f>
        <v>0</v>
      </c>
      <c r="S230" s="136">
        <v>6.8000000000000005E-4</v>
      </c>
      <c r="T230" s="137">
        <f>S230*H230</f>
        <v>4.7600000000000003E-2</v>
      </c>
      <c r="AR230" s="138" t="s">
        <v>196</v>
      </c>
      <c r="AT230" s="138" t="s">
        <v>97</v>
      </c>
      <c r="AU230" s="138" t="s">
        <v>85</v>
      </c>
      <c r="AY230" s="16" t="s">
        <v>142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6" t="s">
        <v>83</v>
      </c>
      <c r="BK230" s="139">
        <f>ROUND(I230*H230,2)</f>
        <v>0</v>
      </c>
      <c r="BL230" s="16" t="s">
        <v>196</v>
      </c>
      <c r="BM230" s="138" t="s">
        <v>447</v>
      </c>
    </row>
    <row r="231" spans="2:65" s="1" customFormat="1" ht="11.25" x14ac:dyDescent="0.2">
      <c r="B231" s="31"/>
      <c r="D231" s="140" t="s">
        <v>151</v>
      </c>
      <c r="F231" s="141" t="s">
        <v>448</v>
      </c>
      <c r="I231" s="142"/>
      <c r="L231" s="31"/>
      <c r="M231" s="143"/>
      <c r="T231" s="52"/>
      <c r="AT231" s="16" t="s">
        <v>151</v>
      </c>
      <c r="AU231" s="16" t="s">
        <v>85</v>
      </c>
    </row>
    <row r="232" spans="2:65" s="1" customFormat="1" ht="24.2" customHeight="1" x14ac:dyDescent="0.2">
      <c r="B232" s="126"/>
      <c r="C232" s="127" t="s">
        <v>449</v>
      </c>
      <c r="D232" s="127" t="s">
        <v>97</v>
      </c>
      <c r="E232" s="128" t="s">
        <v>450</v>
      </c>
      <c r="F232" s="129" t="s">
        <v>451</v>
      </c>
      <c r="G232" s="130" t="s">
        <v>168</v>
      </c>
      <c r="H232" s="131">
        <v>2.423</v>
      </c>
      <c r="I232" s="132"/>
      <c r="J232" s="133">
        <f>ROUND(I232*H232,2)</f>
        <v>0</v>
      </c>
      <c r="K232" s="129" t="s">
        <v>148</v>
      </c>
      <c r="L232" s="31"/>
      <c r="M232" s="134" t="s">
        <v>3</v>
      </c>
      <c r="N232" s="135" t="s">
        <v>46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196</v>
      </c>
      <c r="AT232" s="138" t="s">
        <v>97</v>
      </c>
      <c r="AU232" s="138" t="s">
        <v>85</v>
      </c>
      <c r="AY232" s="16" t="s">
        <v>142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6" t="s">
        <v>83</v>
      </c>
      <c r="BK232" s="139">
        <f>ROUND(I232*H232,2)</f>
        <v>0</v>
      </c>
      <c r="BL232" s="16" t="s">
        <v>196</v>
      </c>
      <c r="BM232" s="138" t="s">
        <v>452</v>
      </c>
    </row>
    <row r="233" spans="2:65" s="1" customFormat="1" ht="11.25" x14ac:dyDescent="0.2">
      <c r="B233" s="31"/>
      <c r="D233" s="140" t="s">
        <v>151</v>
      </c>
      <c r="F233" s="141" t="s">
        <v>453</v>
      </c>
      <c r="I233" s="142"/>
      <c r="L233" s="31"/>
      <c r="M233" s="143"/>
      <c r="T233" s="52"/>
      <c r="AT233" s="16" t="s">
        <v>151</v>
      </c>
      <c r="AU233" s="16" t="s">
        <v>85</v>
      </c>
    </row>
    <row r="234" spans="2:65" s="11" customFormat="1" ht="22.9" customHeight="1" x14ac:dyDescent="0.2">
      <c r="B234" s="114"/>
      <c r="D234" s="115" t="s">
        <v>74</v>
      </c>
      <c r="E234" s="124" t="s">
        <v>454</v>
      </c>
      <c r="F234" s="124" t="s">
        <v>455</v>
      </c>
      <c r="I234" s="117"/>
      <c r="J234" s="125">
        <f>BK234</f>
        <v>0</v>
      </c>
      <c r="L234" s="114"/>
      <c r="M234" s="119"/>
      <c r="P234" s="120">
        <f>SUM(P235:P253)</f>
        <v>0</v>
      </c>
      <c r="R234" s="120">
        <f>SUM(R235:R253)</f>
        <v>7.4039999999999995E-2</v>
      </c>
      <c r="T234" s="121">
        <f>SUM(T235:T253)</f>
        <v>0.1739</v>
      </c>
      <c r="AR234" s="115" t="s">
        <v>85</v>
      </c>
      <c r="AT234" s="122" t="s">
        <v>74</v>
      </c>
      <c r="AU234" s="122" t="s">
        <v>83</v>
      </c>
      <c r="AY234" s="115" t="s">
        <v>142</v>
      </c>
      <c r="BK234" s="123">
        <f>SUM(BK235:BK253)</f>
        <v>0</v>
      </c>
    </row>
    <row r="235" spans="2:65" s="1" customFormat="1" ht="16.5" customHeight="1" x14ac:dyDescent="0.2">
      <c r="B235" s="126"/>
      <c r="C235" s="127" t="s">
        <v>456</v>
      </c>
      <c r="D235" s="127" t="s">
        <v>97</v>
      </c>
      <c r="E235" s="128" t="s">
        <v>457</v>
      </c>
      <c r="F235" s="129" t="s">
        <v>458</v>
      </c>
      <c r="G235" s="130" t="s">
        <v>296</v>
      </c>
      <c r="H235" s="131">
        <v>2</v>
      </c>
      <c r="I235" s="132"/>
      <c r="J235" s="133">
        <f>ROUND(I235*H235,2)</f>
        <v>0</v>
      </c>
      <c r="K235" s="129" t="s">
        <v>148</v>
      </c>
      <c r="L235" s="31"/>
      <c r="M235" s="134" t="s">
        <v>3</v>
      </c>
      <c r="N235" s="135" t="s">
        <v>46</v>
      </c>
      <c r="P235" s="136">
        <f>O235*H235</f>
        <v>0</v>
      </c>
      <c r="Q235" s="136">
        <v>2.0000000000000002E-5</v>
      </c>
      <c r="R235" s="136">
        <f>Q235*H235</f>
        <v>4.0000000000000003E-5</v>
      </c>
      <c r="S235" s="136">
        <v>3.9E-2</v>
      </c>
      <c r="T235" s="137">
        <f>S235*H235</f>
        <v>7.8E-2</v>
      </c>
      <c r="AR235" s="138" t="s">
        <v>196</v>
      </c>
      <c r="AT235" s="138" t="s">
        <v>97</v>
      </c>
      <c r="AU235" s="138" t="s">
        <v>85</v>
      </c>
      <c r="AY235" s="16" t="s">
        <v>142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6" t="s">
        <v>83</v>
      </c>
      <c r="BK235" s="139">
        <f>ROUND(I235*H235,2)</f>
        <v>0</v>
      </c>
      <c r="BL235" s="16" t="s">
        <v>196</v>
      </c>
      <c r="BM235" s="138" t="s">
        <v>459</v>
      </c>
    </row>
    <row r="236" spans="2:65" s="1" customFormat="1" ht="11.25" x14ac:dyDescent="0.2">
      <c r="B236" s="31"/>
      <c r="D236" s="140" t="s">
        <v>151</v>
      </c>
      <c r="F236" s="141" t="s">
        <v>460</v>
      </c>
      <c r="I236" s="142"/>
      <c r="L236" s="31"/>
      <c r="M236" s="143"/>
      <c r="T236" s="52"/>
      <c r="AT236" s="16" t="s">
        <v>151</v>
      </c>
      <c r="AU236" s="16" t="s">
        <v>85</v>
      </c>
    </row>
    <row r="237" spans="2:65" s="1" customFormat="1" ht="16.5" customHeight="1" x14ac:dyDescent="0.2">
      <c r="B237" s="126"/>
      <c r="C237" s="127" t="s">
        <v>461</v>
      </c>
      <c r="D237" s="127" t="s">
        <v>97</v>
      </c>
      <c r="E237" s="128" t="s">
        <v>462</v>
      </c>
      <c r="F237" s="129" t="s">
        <v>463</v>
      </c>
      <c r="G237" s="130" t="s">
        <v>302</v>
      </c>
      <c r="H237" s="131">
        <v>2</v>
      </c>
      <c r="I237" s="132"/>
      <c r="J237" s="133">
        <f>ROUND(I237*H237,2)</f>
        <v>0</v>
      </c>
      <c r="K237" s="129" t="s">
        <v>148</v>
      </c>
      <c r="L237" s="31"/>
      <c r="M237" s="134" t="s">
        <v>3</v>
      </c>
      <c r="N237" s="135" t="s">
        <v>46</v>
      </c>
      <c r="P237" s="136">
        <f>O237*H237</f>
        <v>0</v>
      </c>
      <c r="Q237" s="136">
        <v>1.149E-2</v>
      </c>
      <c r="R237" s="136">
        <f>Q237*H237</f>
        <v>2.298E-2</v>
      </c>
      <c r="S237" s="136">
        <v>0</v>
      </c>
      <c r="T237" s="137">
        <f>S237*H237</f>
        <v>0</v>
      </c>
      <c r="AR237" s="138" t="s">
        <v>196</v>
      </c>
      <c r="AT237" s="138" t="s">
        <v>97</v>
      </c>
      <c r="AU237" s="138" t="s">
        <v>85</v>
      </c>
      <c r="AY237" s="16" t="s">
        <v>142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6" t="s">
        <v>83</v>
      </c>
      <c r="BK237" s="139">
        <f>ROUND(I237*H237,2)</f>
        <v>0</v>
      </c>
      <c r="BL237" s="16" t="s">
        <v>196</v>
      </c>
      <c r="BM237" s="138" t="s">
        <v>464</v>
      </c>
    </row>
    <row r="238" spans="2:65" s="1" customFormat="1" ht="11.25" x14ac:dyDescent="0.2">
      <c r="B238" s="31"/>
      <c r="D238" s="140" t="s">
        <v>151</v>
      </c>
      <c r="F238" s="141" t="s">
        <v>465</v>
      </c>
      <c r="I238" s="142"/>
      <c r="L238" s="31"/>
      <c r="M238" s="143"/>
      <c r="T238" s="52"/>
      <c r="AT238" s="16" t="s">
        <v>151</v>
      </c>
      <c r="AU238" s="16" t="s">
        <v>85</v>
      </c>
    </row>
    <row r="239" spans="2:65" s="1" customFormat="1" ht="16.5" customHeight="1" x14ac:dyDescent="0.2">
      <c r="B239" s="126"/>
      <c r="C239" s="159" t="s">
        <v>466</v>
      </c>
      <c r="D239" s="159" t="s">
        <v>206</v>
      </c>
      <c r="E239" s="160" t="s">
        <v>467</v>
      </c>
      <c r="F239" s="161" t="s">
        <v>468</v>
      </c>
      <c r="G239" s="162" t="s">
        <v>296</v>
      </c>
      <c r="H239" s="163">
        <v>2</v>
      </c>
      <c r="I239" s="164"/>
      <c r="J239" s="165">
        <f>ROUND(I239*H239,2)</f>
        <v>0</v>
      </c>
      <c r="K239" s="161" t="s">
        <v>148</v>
      </c>
      <c r="L239" s="166"/>
      <c r="M239" s="167" t="s">
        <v>3</v>
      </c>
      <c r="N239" s="168" t="s">
        <v>46</v>
      </c>
      <c r="P239" s="136">
        <f>O239*H239</f>
        <v>0</v>
      </c>
      <c r="Q239" s="136">
        <v>3.8500000000000001E-3</v>
      </c>
      <c r="R239" s="136">
        <f>Q239*H239</f>
        <v>7.7000000000000002E-3</v>
      </c>
      <c r="S239" s="136">
        <v>0</v>
      </c>
      <c r="T239" s="137">
        <f>S239*H239</f>
        <v>0</v>
      </c>
      <c r="AR239" s="138" t="s">
        <v>209</v>
      </c>
      <c r="AT239" s="138" t="s">
        <v>206</v>
      </c>
      <c r="AU239" s="138" t="s">
        <v>85</v>
      </c>
      <c r="AY239" s="16" t="s">
        <v>142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6" t="s">
        <v>83</v>
      </c>
      <c r="BK239" s="139">
        <f>ROUND(I239*H239,2)</f>
        <v>0</v>
      </c>
      <c r="BL239" s="16" t="s">
        <v>196</v>
      </c>
      <c r="BM239" s="138" t="s">
        <v>469</v>
      </c>
    </row>
    <row r="240" spans="2:65" s="1" customFormat="1" ht="16.5" customHeight="1" x14ac:dyDescent="0.2">
      <c r="B240" s="126"/>
      <c r="C240" s="127" t="s">
        <v>470</v>
      </c>
      <c r="D240" s="127" t="s">
        <v>97</v>
      </c>
      <c r="E240" s="128" t="s">
        <v>471</v>
      </c>
      <c r="F240" s="129" t="s">
        <v>472</v>
      </c>
      <c r="G240" s="130" t="s">
        <v>296</v>
      </c>
      <c r="H240" s="131">
        <v>42</v>
      </c>
      <c r="I240" s="132"/>
      <c r="J240" s="133">
        <f>ROUND(I240*H240,2)</f>
        <v>0</v>
      </c>
      <c r="K240" s="129" t="s">
        <v>148</v>
      </c>
      <c r="L240" s="31"/>
      <c r="M240" s="134" t="s">
        <v>3</v>
      </c>
      <c r="N240" s="135" t="s">
        <v>46</v>
      </c>
      <c r="P240" s="136">
        <f>O240*H240</f>
        <v>0</v>
      </c>
      <c r="Q240" s="136">
        <v>4.0000000000000003E-5</v>
      </c>
      <c r="R240" s="136">
        <f>Q240*H240</f>
        <v>1.6800000000000001E-3</v>
      </c>
      <c r="S240" s="136">
        <v>4.4999999999999999E-4</v>
      </c>
      <c r="T240" s="137">
        <f>S240*H240</f>
        <v>1.89E-2</v>
      </c>
      <c r="AR240" s="138" t="s">
        <v>196</v>
      </c>
      <c r="AT240" s="138" t="s">
        <v>97</v>
      </c>
      <c r="AU240" s="138" t="s">
        <v>85</v>
      </c>
      <c r="AY240" s="16" t="s">
        <v>142</v>
      </c>
      <c r="BE240" s="139">
        <f>IF(N240="základní",J240,0)</f>
        <v>0</v>
      </c>
      <c r="BF240" s="139">
        <f>IF(N240="snížená",J240,0)</f>
        <v>0</v>
      </c>
      <c r="BG240" s="139">
        <f>IF(N240="zákl. přenesená",J240,0)</f>
        <v>0</v>
      </c>
      <c r="BH240" s="139">
        <f>IF(N240="sníž. přenesená",J240,0)</f>
        <v>0</v>
      </c>
      <c r="BI240" s="139">
        <f>IF(N240="nulová",J240,0)</f>
        <v>0</v>
      </c>
      <c r="BJ240" s="16" t="s">
        <v>83</v>
      </c>
      <c r="BK240" s="139">
        <f>ROUND(I240*H240,2)</f>
        <v>0</v>
      </c>
      <c r="BL240" s="16" t="s">
        <v>196</v>
      </c>
      <c r="BM240" s="138" t="s">
        <v>473</v>
      </c>
    </row>
    <row r="241" spans="2:65" s="1" customFormat="1" ht="11.25" x14ac:dyDescent="0.2">
      <c r="B241" s="31"/>
      <c r="D241" s="140" t="s">
        <v>151</v>
      </c>
      <c r="F241" s="141" t="s">
        <v>474</v>
      </c>
      <c r="I241" s="142"/>
      <c r="L241" s="31"/>
      <c r="M241" s="143"/>
      <c r="T241" s="52"/>
      <c r="AT241" s="16" t="s">
        <v>151</v>
      </c>
      <c r="AU241" s="16" t="s">
        <v>85</v>
      </c>
    </row>
    <row r="242" spans="2:65" s="1" customFormat="1" ht="16.5" customHeight="1" x14ac:dyDescent="0.2">
      <c r="B242" s="126"/>
      <c r="C242" s="127" t="s">
        <v>475</v>
      </c>
      <c r="D242" s="127" t="s">
        <v>97</v>
      </c>
      <c r="E242" s="128" t="s">
        <v>476</v>
      </c>
      <c r="F242" s="129" t="s">
        <v>477</v>
      </c>
      <c r="G242" s="130" t="s">
        <v>296</v>
      </c>
      <c r="H242" s="131">
        <v>10</v>
      </c>
      <c r="I242" s="132"/>
      <c r="J242" s="133">
        <f>ROUND(I242*H242,2)</f>
        <v>0</v>
      </c>
      <c r="K242" s="129" t="s">
        <v>148</v>
      </c>
      <c r="L242" s="31"/>
      <c r="M242" s="134" t="s">
        <v>3</v>
      </c>
      <c r="N242" s="135" t="s">
        <v>46</v>
      </c>
      <c r="P242" s="136">
        <f>O242*H242</f>
        <v>0</v>
      </c>
      <c r="Q242" s="136">
        <v>1.2999999999999999E-4</v>
      </c>
      <c r="R242" s="136">
        <f>Q242*H242</f>
        <v>1.2999999999999999E-3</v>
      </c>
      <c r="S242" s="136">
        <v>1.1000000000000001E-3</v>
      </c>
      <c r="T242" s="137">
        <f>S242*H242</f>
        <v>1.1000000000000001E-2</v>
      </c>
      <c r="AR242" s="138" t="s">
        <v>196</v>
      </c>
      <c r="AT242" s="138" t="s">
        <v>97</v>
      </c>
      <c r="AU242" s="138" t="s">
        <v>85</v>
      </c>
      <c r="AY242" s="16" t="s">
        <v>142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6" t="s">
        <v>83</v>
      </c>
      <c r="BK242" s="139">
        <f>ROUND(I242*H242,2)</f>
        <v>0</v>
      </c>
      <c r="BL242" s="16" t="s">
        <v>196</v>
      </c>
      <c r="BM242" s="138" t="s">
        <v>478</v>
      </c>
    </row>
    <row r="243" spans="2:65" s="1" customFormat="1" ht="11.25" x14ac:dyDescent="0.2">
      <c r="B243" s="31"/>
      <c r="D243" s="140" t="s">
        <v>151</v>
      </c>
      <c r="F243" s="141" t="s">
        <v>479</v>
      </c>
      <c r="I243" s="142"/>
      <c r="L243" s="31"/>
      <c r="M243" s="143"/>
      <c r="T243" s="52"/>
      <c r="AT243" s="16" t="s">
        <v>151</v>
      </c>
      <c r="AU243" s="16" t="s">
        <v>85</v>
      </c>
    </row>
    <row r="244" spans="2:65" s="1" customFormat="1" ht="16.5" customHeight="1" x14ac:dyDescent="0.2">
      <c r="B244" s="126"/>
      <c r="C244" s="127" t="s">
        <v>480</v>
      </c>
      <c r="D244" s="127" t="s">
        <v>97</v>
      </c>
      <c r="E244" s="128" t="s">
        <v>481</v>
      </c>
      <c r="F244" s="129" t="s">
        <v>482</v>
      </c>
      <c r="G244" s="130" t="s">
        <v>296</v>
      </c>
      <c r="H244" s="131">
        <v>30</v>
      </c>
      <c r="I244" s="132"/>
      <c r="J244" s="133">
        <f>ROUND(I244*H244,2)</f>
        <v>0</v>
      </c>
      <c r="K244" s="129" t="s">
        <v>148</v>
      </c>
      <c r="L244" s="31"/>
      <c r="M244" s="134" t="s">
        <v>3</v>
      </c>
      <c r="N244" s="135" t="s">
        <v>46</v>
      </c>
      <c r="P244" s="136">
        <f>O244*H244</f>
        <v>0</v>
      </c>
      <c r="Q244" s="136">
        <v>1.7000000000000001E-4</v>
      </c>
      <c r="R244" s="136">
        <f>Q244*H244</f>
        <v>5.1000000000000004E-3</v>
      </c>
      <c r="S244" s="136">
        <v>2.2000000000000001E-3</v>
      </c>
      <c r="T244" s="137">
        <f>S244*H244</f>
        <v>6.6000000000000003E-2</v>
      </c>
      <c r="AR244" s="138" t="s">
        <v>196</v>
      </c>
      <c r="AT244" s="138" t="s">
        <v>97</v>
      </c>
      <c r="AU244" s="138" t="s">
        <v>85</v>
      </c>
      <c r="AY244" s="16" t="s">
        <v>142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83</v>
      </c>
      <c r="BK244" s="139">
        <f>ROUND(I244*H244,2)</f>
        <v>0</v>
      </c>
      <c r="BL244" s="16" t="s">
        <v>196</v>
      </c>
      <c r="BM244" s="138" t="s">
        <v>483</v>
      </c>
    </row>
    <row r="245" spans="2:65" s="1" customFormat="1" ht="11.25" x14ac:dyDescent="0.2">
      <c r="B245" s="31"/>
      <c r="D245" s="140" t="s">
        <v>151</v>
      </c>
      <c r="F245" s="141" t="s">
        <v>484</v>
      </c>
      <c r="I245" s="142"/>
      <c r="L245" s="31"/>
      <c r="M245" s="143"/>
      <c r="T245" s="52"/>
      <c r="AT245" s="16" t="s">
        <v>151</v>
      </c>
      <c r="AU245" s="16" t="s">
        <v>85</v>
      </c>
    </row>
    <row r="246" spans="2:65" s="1" customFormat="1" ht="16.5" customHeight="1" x14ac:dyDescent="0.2">
      <c r="B246" s="126"/>
      <c r="C246" s="127" t="s">
        <v>485</v>
      </c>
      <c r="D246" s="127" t="s">
        <v>97</v>
      </c>
      <c r="E246" s="128" t="s">
        <v>486</v>
      </c>
      <c r="F246" s="129" t="s">
        <v>487</v>
      </c>
      <c r="G246" s="130" t="s">
        <v>296</v>
      </c>
      <c r="H246" s="131">
        <v>42</v>
      </c>
      <c r="I246" s="132"/>
      <c r="J246" s="133">
        <f>ROUND(I246*H246,2)</f>
        <v>0</v>
      </c>
      <c r="K246" s="129" t="s">
        <v>148</v>
      </c>
      <c r="L246" s="31"/>
      <c r="M246" s="134" t="s">
        <v>3</v>
      </c>
      <c r="N246" s="135" t="s">
        <v>46</v>
      </c>
      <c r="P246" s="136">
        <f>O246*H246</f>
        <v>0</v>
      </c>
      <c r="Q246" s="136">
        <v>2.2000000000000001E-4</v>
      </c>
      <c r="R246" s="136">
        <f>Q246*H246</f>
        <v>9.2399999999999999E-3</v>
      </c>
      <c r="S246" s="136">
        <v>0</v>
      </c>
      <c r="T246" s="137">
        <f>S246*H246</f>
        <v>0</v>
      </c>
      <c r="AR246" s="138" t="s">
        <v>196</v>
      </c>
      <c r="AT246" s="138" t="s">
        <v>97</v>
      </c>
      <c r="AU246" s="138" t="s">
        <v>85</v>
      </c>
      <c r="AY246" s="16" t="s">
        <v>142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6" t="s">
        <v>83</v>
      </c>
      <c r="BK246" s="139">
        <f>ROUND(I246*H246,2)</f>
        <v>0</v>
      </c>
      <c r="BL246" s="16" t="s">
        <v>196</v>
      </c>
      <c r="BM246" s="138" t="s">
        <v>488</v>
      </c>
    </row>
    <row r="247" spans="2:65" s="1" customFormat="1" ht="11.25" x14ac:dyDescent="0.2">
      <c r="B247" s="31"/>
      <c r="D247" s="140" t="s">
        <v>151</v>
      </c>
      <c r="F247" s="141" t="s">
        <v>489</v>
      </c>
      <c r="I247" s="142"/>
      <c r="L247" s="31"/>
      <c r="M247" s="143"/>
      <c r="T247" s="52"/>
      <c r="AT247" s="16" t="s">
        <v>151</v>
      </c>
      <c r="AU247" s="16" t="s">
        <v>85</v>
      </c>
    </row>
    <row r="248" spans="2:65" s="1" customFormat="1" ht="16.5" customHeight="1" x14ac:dyDescent="0.2">
      <c r="B248" s="126"/>
      <c r="C248" s="127" t="s">
        <v>490</v>
      </c>
      <c r="D248" s="127" t="s">
        <v>97</v>
      </c>
      <c r="E248" s="128" t="s">
        <v>491</v>
      </c>
      <c r="F248" s="129" t="s">
        <v>492</v>
      </c>
      <c r="G248" s="130" t="s">
        <v>296</v>
      </c>
      <c r="H248" s="131">
        <v>10</v>
      </c>
      <c r="I248" s="132"/>
      <c r="J248" s="133">
        <f>ROUND(I248*H248,2)</f>
        <v>0</v>
      </c>
      <c r="K248" s="129" t="s">
        <v>148</v>
      </c>
      <c r="L248" s="31"/>
      <c r="M248" s="134" t="s">
        <v>3</v>
      </c>
      <c r="N248" s="135" t="s">
        <v>46</v>
      </c>
      <c r="P248" s="136">
        <f>O248*H248</f>
        <v>0</v>
      </c>
      <c r="Q248" s="136">
        <v>5.0000000000000001E-4</v>
      </c>
      <c r="R248" s="136">
        <f>Q248*H248</f>
        <v>5.0000000000000001E-3</v>
      </c>
      <c r="S248" s="136">
        <v>0</v>
      </c>
      <c r="T248" s="137">
        <f>S248*H248</f>
        <v>0</v>
      </c>
      <c r="AR248" s="138" t="s">
        <v>196</v>
      </c>
      <c r="AT248" s="138" t="s">
        <v>97</v>
      </c>
      <c r="AU248" s="138" t="s">
        <v>85</v>
      </c>
      <c r="AY248" s="16" t="s">
        <v>142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6" t="s">
        <v>83</v>
      </c>
      <c r="BK248" s="139">
        <f>ROUND(I248*H248,2)</f>
        <v>0</v>
      </c>
      <c r="BL248" s="16" t="s">
        <v>196</v>
      </c>
      <c r="BM248" s="138" t="s">
        <v>493</v>
      </c>
    </row>
    <row r="249" spans="2:65" s="1" customFormat="1" ht="11.25" x14ac:dyDescent="0.2">
      <c r="B249" s="31"/>
      <c r="D249" s="140" t="s">
        <v>151</v>
      </c>
      <c r="F249" s="141" t="s">
        <v>494</v>
      </c>
      <c r="I249" s="142"/>
      <c r="L249" s="31"/>
      <c r="M249" s="143"/>
      <c r="T249" s="52"/>
      <c r="AT249" s="16" t="s">
        <v>151</v>
      </c>
      <c r="AU249" s="16" t="s">
        <v>85</v>
      </c>
    </row>
    <row r="250" spans="2:65" s="1" customFormat="1" ht="16.5" customHeight="1" x14ac:dyDescent="0.2">
      <c r="B250" s="126"/>
      <c r="C250" s="127" t="s">
        <v>495</v>
      </c>
      <c r="D250" s="127" t="s">
        <v>97</v>
      </c>
      <c r="E250" s="128" t="s">
        <v>496</v>
      </c>
      <c r="F250" s="129" t="s">
        <v>497</v>
      </c>
      <c r="G250" s="130" t="s">
        <v>296</v>
      </c>
      <c r="H250" s="131">
        <v>30</v>
      </c>
      <c r="I250" s="132"/>
      <c r="J250" s="133">
        <f>ROUND(I250*H250,2)</f>
        <v>0</v>
      </c>
      <c r="K250" s="129" t="s">
        <v>148</v>
      </c>
      <c r="L250" s="31"/>
      <c r="M250" s="134" t="s">
        <v>3</v>
      </c>
      <c r="N250" s="135" t="s">
        <v>46</v>
      </c>
      <c r="P250" s="136">
        <f>O250*H250</f>
        <v>0</v>
      </c>
      <c r="Q250" s="136">
        <v>6.9999999999999999E-4</v>
      </c>
      <c r="R250" s="136">
        <f>Q250*H250</f>
        <v>2.1000000000000001E-2</v>
      </c>
      <c r="S250" s="136">
        <v>0</v>
      </c>
      <c r="T250" s="137">
        <f>S250*H250</f>
        <v>0</v>
      </c>
      <c r="AR250" s="138" t="s">
        <v>196</v>
      </c>
      <c r="AT250" s="138" t="s">
        <v>97</v>
      </c>
      <c r="AU250" s="138" t="s">
        <v>85</v>
      </c>
      <c r="AY250" s="16" t="s">
        <v>142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6" t="s">
        <v>83</v>
      </c>
      <c r="BK250" s="139">
        <f>ROUND(I250*H250,2)</f>
        <v>0</v>
      </c>
      <c r="BL250" s="16" t="s">
        <v>196</v>
      </c>
      <c r="BM250" s="138" t="s">
        <v>498</v>
      </c>
    </row>
    <row r="251" spans="2:65" s="1" customFormat="1" ht="11.25" x14ac:dyDescent="0.2">
      <c r="B251" s="31"/>
      <c r="D251" s="140" t="s">
        <v>151</v>
      </c>
      <c r="F251" s="141" t="s">
        <v>499</v>
      </c>
      <c r="I251" s="142"/>
      <c r="L251" s="31"/>
      <c r="M251" s="143"/>
      <c r="T251" s="52"/>
      <c r="AT251" s="16" t="s">
        <v>151</v>
      </c>
      <c r="AU251" s="16" t="s">
        <v>85</v>
      </c>
    </row>
    <row r="252" spans="2:65" s="1" customFormat="1" ht="24.2" customHeight="1" x14ac:dyDescent="0.2">
      <c r="B252" s="126"/>
      <c r="C252" s="127" t="s">
        <v>500</v>
      </c>
      <c r="D252" s="127" t="s">
        <v>97</v>
      </c>
      <c r="E252" s="128" t="s">
        <v>501</v>
      </c>
      <c r="F252" s="129" t="s">
        <v>502</v>
      </c>
      <c r="G252" s="130" t="s">
        <v>168</v>
      </c>
      <c r="H252" s="131">
        <v>7.3999999999999996E-2</v>
      </c>
      <c r="I252" s="132"/>
      <c r="J252" s="133">
        <f>ROUND(I252*H252,2)</f>
        <v>0</v>
      </c>
      <c r="K252" s="129" t="s">
        <v>148</v>
      </c>
      <c r="L252" s="31"/>
      <c r="M252" s="134" t="s">
        <v>3</v>
      </c>
      <c r="N252" s="135" t="s">
        <v>46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196</v>
      </c>
      <c r="AT252" s="138" t="s">
        <v>97</v>
      </c>
      <c r="AU252" s="138" t="s">
        <v>85</v>
      </c>
      <c r="AY252" s="16" t="s">
        <v>142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6" t="s">
        <v>83</v>
      </c>
      <c r="BK252" s="139">
        <f>ROUND(I252*H252,2)</f>
        <v>0</v>
      </c>
      <c r="BL252" s="16" t="s">
        <v>196</v>
      </c>
      <c r="BM252" s="138" t="s">
        <v>503</v>
      </c>
    </row>
    <row r="253" spans="2:65" s="1" customFormat="1" ht="11.25" x14ac:dyDescent="0.2">
      <c r="B253" s="31"/>
      <c r="D253" s="140" t="s">
        <v>151</v>
      </c>
      <c r="F253" s="141" t="s">
        <v>504</v>
      </c>
      <c r="I253" s="142"/>
      <c r="L253" s="31"/>
      <c r="M253" s="143"/>
      <c r="T253" s="52"/>
      <c r="AT253" s="16" t="s">
        <v>151</v>
      </c>
      <c r="AU253" s="16" t="s">
        <v>85</v>
      </c>
    </row>
    <row r="254" spans="2:65" s="11" customFormat="1" ht="22.9" customHeight="1" x14ac:dyDescent="0.2">
      <c r="B254" s="114"/>
      <c r="D254" s="115" t="s">
        <v>74</v>
      </c>
      <c r="E254" s="124" t="s">
        <v>505</v>
      </c>
      <c r="F254" s="124" t="s">
        <v>506</v>
      </c>
      <c r="I254" s="117"/>
      <c r="J254" s="125">
        <f>BK254</f>
        <v>0</v>
      </c>
      <c r="L254" s="114"/>
      <c r="M254" s="119"/>
      <c r="P254" s="120">
        <f>SUM(P255:P263)</f>
        <v>0</v>
      </c>
      <c r="R254" s="120">
        <f>SUM(R255:R263)</f>
        <v>0</v>
      </c>
      <c r="T254" s="121">
        <f>SUM(T255:T263)</f>
        <v>0</v>
      </c>
      <c r="AR254" s="115" t="s">
        <v>85</v>
      </c>
      <c r="AT254" s="122" t="s">
        <v>74</v>
      </c>
      <c r="AU254" s="122" t="s">
        <v>83</v>
      </c>
      <c r="AY254" s="115" t="s">
        <v>142</v>
      </c>
      <c r="BK254" s="123">
        <f>SUM(BK255:BK263)</f>
        <v>0</v>
      </c>
    </row>
    <row r="255" spans="2:65" s="1" customFormat="1" ht="24.2" customHeight="1" x14ac:dyDescent="0.2">
      <c r="B255" s="126"/>
      <c r="C255" s="127" t="s">
        <v>507</v>
      </c>
      <c r="D255" s="127" t="s">
        <v>97</v>
      </c>
      <c r="E255" s="128" t="s">
        <v>508</v>
      </c>
      <c r="F255" s="129" t="s">
        <v>509</v>
      </c>
      <c r="G255" s="130" t="s">
        <v>510</v>
      </c>
      <c r="H255" s="131">
        <v>4.47</v>
      </c>
      <c r="I255" s="132"/>
      <c r="J255" s="133">
        <f>ROUND(I255*H255,2)</f>
        <v>0</v>
      </c>
      <c r="K255" s="129" t="s">
        <v>148</v>
      </c>
      <c r="L255" s="31"/>
      <c r="M255" s="134" t="s">
        <v>3</v>
      </c>
      <c r="N255" s="135" t="s">
        <v>46</v>
      </c>
      <c r="P255" s="136">
        <f>O255*H255</f>
        <v>0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196</v>
      </c>
      <c r="AT255" s="138" t="s">
        <v>97</v>
      </c>
      <c r="AU255" s="138" t="s">
        <v>85</v>
      </c>
      <c r="AY255" s="16" t="s">
        <v>142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6" t="s">
        <v>83</v>
      </c>
      <c r="BK255" s="139">
        <f>ROUND(I255*H255,2)</f>
        <v>0</v>
      </c>
      <c r="BL255" s="16" t="s">
        <v>196</v>
      </c>
      <c r="BM255" s="138" t="s">
        <v>511</v>
      </c>
    </row>
    <row r="256" spans="2:65" s="1" customFormat="1" ht="11.25" x14ac:dyDescent="0.2">
      <c r="B256" s="31"/>
      <c r="D256" s="140" t="s">
        <v>151</v>
      </c>
      <c r="F256" s="141" t="s">
        <v>512</v>
      </c>
      <c r="I256" s="142"/>
      <c r="L256" s="31"/>
      <c r="M256" s="143"/>
      <c r="T256" s="52"/>
      <c r="AT256" s="16" t="s">
        <v>151</v>
      </c>
      <c r="AU256" s="16" t="s">
        <v>85</v>
      </c>
    </row>
    <row r="257" spans="2:65" s="12" customFormat="1" ht="11.25" x14ac:dyDescent="0.2">
      <c r="B257" s="144"/>
      <c r="D257" s="145" t="s">
        <v>153</v>
      </c>
      <c r="E257" s="146" t="s">
        <v>3</v>
      </c>
      <c r="F257" s="147" t="s">
        <v>513</v>
      </c>
      <c r="H257" s="148">
        <v>4.8000000000000001E-2</v>
      </c>
      <c r="I257" s="149"/>
      <c r="L257" s="144"/>
      <c r="M257" s="150"/>
      <c r="T257" s="151"/>
      <c r="AT257" s="146" t="s">
        <v>153</v>
      </c>
      <c r="AU257" s="146" t="s">
        <v>85</v>
      </c>
      <c r="AV257" s="12" t="s">
        <v>85</v>
      </c>
      <c r="AW257" s="12" t="s">
        <v>37</v>
      </c>
      <c r="AX257" s="12" t="s">
        <v>75</v>
      </c>
      <c r="AY257" s="146" t="s">
        <v>142</v>
      </c>
    </row>
    <row r="258" spans="2:65" s="12" customFormat="1" ht="11.25" x14ac:dyDescent="0.2">
      <c r="B258" s="144"/>
      <c r="D258" s="145" t="s">
        <v>153</v>
      </c>
      <c r="E258" s="146" t="s">
        <v>3</v>
      </c>
      <c r="F258" s="147" t="s">
        <v>514</v>
      </c>
      <c r="H258" s="148">
        <v>0.42199999999999999</v>
      </c>
      <c r="I258" s="149"/>
      <c r="L258" s="144"/>
      <c r="M258" s="150"/>
      <c r="T258" s="151"/>
      <c r="AT258" s="146" t="s">
        <v>153</v>
      </c>
      <c r="AU258" s="146" t="s">
        <v>85</v>
      </c>
      <c r="AV258" s="12" t="s">
        <v>85</v>
      </c>
      <c r="AW258" s="12" t="s">
        <v>37</v>
      </c>
      <c r="AX258" s="12" t="s">
        <v>75</v>
      </c>
      <c r="AY258" s="146" t="s">
        <v>142</v>
      </c>
    </row>
    <row r="259" spans="2:65" s="12" customFormat="1" ht="11.25" x14ac:dyDescent="0.2">
      <c r="B259" s="144"/>
      <c r="D259" s="145" t="s">
        <v>153</v>
      </c>
      <c r="E259" s="146" t="s">
        <v>3</v>
      </c>
      <c r="F259" s="147" t="s">
        <v>515</v>
      </c>
      <c r="H259" s="148">
        <v>0.06</v>
      </c>
      <c r="I259" s="149"/>
      <c r="L259" s="144"/>
      <c r="M259" s="150"/>
      <c r="T259" s="151"/>
      <c r="AT259" s="146" t="s">
        <v>153</v>
      </c>
      <c r="AU259" s="146" t="s">
        <v>85</v>
      </c>
      <c r="AV259" s="12" t="s">
        <v>85</v>
      </c>
      <c r="AW259" s="12" t="s">
        <v>37</v>
      </c>
      <c r="AX259" s="12" t="s">
        <v>75</v>
      </c>
      <c r="AY259" s="146" t="s">
        <v>142</v>
      </c>
    </row>
    <row r="260" spans="2:65" s="12" customFormat="1" ht="11.25" x14ac:dyDescent="0.2">
      <c r="B260" s="144"/>
      <c r="D260" s="145" t="s">
        <v>153</v>
      </c>
      <c r="E260" s="146" t="s">
        <v>3</v>
      </c>
      <c r="F260" s="147" t="s">
        <v>516</v>
      </c>
      <c r="H260" s="148">
        <v>0.14199999999999999</v>
      </c>
      <c r="I260" s="149"/>
      <c r="L260" s="144"/>
      <c r="M260" s="150"/>
      <c r="T260" s="151"/>
      <c r="AT260" s="146" t="s">
        <v>153</v>
      </c>
      <c r="AU260" s="146" t="s">
        <v>85</v>
      </c>
      <c r="AV260" s="12" t="s">
        <v>85</v>
      </c>
      <c r="AW260" s="12" t="s">
        <v>37</v>
      </c>
      <c r="AX260" s="12" t="s">
        <v>75</v>
      </c>
      <c r="AY260" s="146" t="s">
        <v>142</v>
      </c>
    </row>
    <row r="261" spans="2:65" s="12" customFormat="1" ht="11.25" x14ac:dyDescent="0.2">
      <c r="B261" s="144"/>
      <c r="D261" s="145" t="s">
        <v>153</v>
      </c>
      <c r="E261" s="146" t="s">
        <v>3</v>
      </c>
      <c r="F261" s="147" t="s">
        <v>517</v>
      </c>
      <c r="H261" s="148">
        <v>0.90400000000000003</v>
      </c>
      <c r="I261" s="149"/>
      <c r="L261" s="144"/>
      <c r="M261" s="150"/>
      <c r="T261" s="151"/>
      <c r="AT261" s="146" t="s">
        <v>153</v>
      </c>
      <c r="AU261" s="146" t="s">
        <v>85</v>
      </c>
      <c r="AV261" s="12" t="s">
        <v>85</v>
      </c>
      <c r="AW261" s="12" t="s">
        <v>37</v>
      </c>
      <c r="AX261" s="12" t="s">
        <v>75</v>
      </c>
      <c r="AY261" s="146" t="s">
        <v>142</v>
      </c>
    </row>
    <row r="262" spans="2:65" s="12" customFormat="1" ht="11.25" x14ac:dyDescent="0.2">
      <c r="B262" s="144"/>
      <c r="D262" s="145" t="s">
        <v>153</v>
      </c>
      <c r="E262" s="146" t="s">
        <v>3</v>
      </c>
      <c r="F262" s="147" t="s">
        <v>518</v>
      </c>
      <c r="H262" s="148">
        <v>2.8940000000000001</v>
      </c>
      <c r="I262" s="149"/>
      <c r="L262" s="144"/>
      <c r="M262" s="150"/>
      <c r="T262" s="151"/>
      <c r="AT262" s="146" t="s">
        <v>153</v>
      </c>
      <c r="AU262" s="146" t="s">
        <v>85</v>
      </c>
      <c r="AV262" s="12" t="s">
        <v>85</v>
      </c>
      <c r="AW262" s="12" t="s">
        <v>37</v>
      </c>
      <c r="AX262" s="12" t="s">
        <v>75</v>
      </c>
      <c r="AY262" s="146" t="s">
        <v>142</v>
      </c>
    </row>
    <row r="263" spans="2:65" s="13" customFormat="1" ht="11.25" x14ac:dyDescent="0.2">
      <c r="B263" s="152"/>
      <c r="D263" s="145" t="s">
        <v>153</v>
      </c>
      <c r="E263" s="153" t="s">
        <v>3</v>
      </c>
      <c r="F263" s="154" t="s">
        <v>155</v>
      </c>
      <c r="H263" s="155">
        <v>4.47</v>
      </c>
      <c r="I263" s="156"/>
      <c r="L263" s="152"/>
      <c r="M263" s="157"/>
      <c r="T263" s="158"/>
      <c r="AT263" s="153" t="s">
        <v>153</v>
      </c>
      <c r="AU263" s="153" t="s">
        <v>85</v>
      </c>
      <c r="AV263" s="13" t="s">
        <v>149</v>
      </c>
      <c r="AW263" s="13" t="s">
        <v>37</v>
      </c>
      <c r="AX263" s="13" t="s">
        <v>83</v>
      </c>
      <c r="AY263" s="153" t="s">
        <v>142</v>
      </c>
    </row>
    <row r="264" spans="2:65" s="11" customFormat="1" ht="22.9" customHeight="1" x14ac:dyDescent="0.2">
      <c r="B264" s="114"/>
      <c r="D264" s="115" t="s">
        <v>74</v>
      </c>
      <c r="E264" s="124" t="s">
        <v>519</v>
      </c>
      <c r="F264" s="124" t="s">
        <v>520</v>
      </c>
      <c r="I264" s="117"/>
      <c r="J264" s="125">
        <f>BK264</f>
        <v>0</v>
      </c>
      <c r="L264" s="114"/>
      <c r="M264" s="119"/>
      <c r="P264" s="120">
        <f>SUM(P265:P286)</f>
        <v>0</v>
      </c>
      <c r="R264" s="120">
        <f>SUM(R265:R286)</f>
        <v>0.17494500000000002</v>
      </c>
      <c r="T264" s="121">
        <f>SUM(T265:T286)</f>
        <v>0</v>
      </c>
      <c r="AR264" s="115" t="s">
        <v>85</v>
      </c>
      <c r="AT264" s="122" t="s">
        <v>74</v>
      </c>
      <c r="AU264" s="122" t="s">
        <v>83</v>
      </c>
      <c r="AY264" s="115" t="s">
        <v>142</v>
      </c>
      <c r="BK264" s="123">
        <f>SUM(BK265:BK286)</f>
        <v>0</v>
      </c>
    </row>
    <row r="265" spans="2:65" s="1" customFormat="1" ht="24.2" customHeight="1" x14ac:dyDescent="0.2">
      <c r="B265" s="126"/>
      <c r="C265" s="127" t="s">
        <v>521</v>
      </c>
      <c r="D265" s="127" t="s">
        <v>97</v>
      </c>
      <c r="E265" s="128" t="s">
        <v>522</v>
      </c>
      <c r="F265" s="129" t="s">
        <v>523</v>
      </c>
      <c r="G265" s="130" t="s">
        <v>160</v>
      </c>
      <c r="H265" s="131">
        <v>70</v>
      </c>
      <c r="I265" s="132"/>
      <c r="J265" s="133">
        <f>ROUND(I265*H265,2)</f>
        <v>0</v>
      </c>
      <c r="K265" s="129" t="s">
        <v>148</v>
      </c>
      <c r="L265" s="31"/>
      <c r="M265" s="134" t="s">
        <v>3</v>
      </c>
      <c r="N265" s="135" t="s">
        <v>46</v>
      </c>
      <c r="P265" s="136">
        <f>O265*H265</f>
        <v>0</v>
      </c>
      <c r="Q265" s="136">
        <v>0</v>
      </c>
      <c r="R265" s="136">
        <f>Q265*H265</f>
        <v>0</v>
      </c>
      <c r="S265" s="136">
        <v>0</v>
      </c>
      <c r="T265" s="137">
        <f>S265*H265</f>
        <v>0</v>
      </c>
      <c r="AR265" s="138" t="s">
        <v>196</v>
      </c>
      <c r="AT265" s="138" t="s">
        <v>97</v>
      </c>
      <c r="AU265" s="138" t="s">
        <v>85</v>
      </c>
      <c r="AY265" s="16" t="s">
        <v>142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6" t="s">
        <v>83</v>
      </c>
      <c r="BK265" s="139">
        <f>ROUND(I265*H265,2)</f>
        <v>0</v>
      </c>
      <c r="BL265" s="16" t="s">
        <v>196</v>
      </c>
      <c r="BM265" s="138" t="s">
        <v>524</v>
      </c>
    </row>
    <row r="266" spans="2:65" s="1" customFormat="1" ht="11.25" x14ac:dyDescent="0.2">
      <c r="B266" s="31"/>
      <c r="D266" s="140" t="s">
        <v>151</v>
      </c>
      <c r="F266" s="141" t="s">
        <v>525</v>
      </c>
      <c r="I266" s="142"/>
      <c r="L266" s="31"/>
      <c r="M266" s="143"/>
      <c r="T266" s="52"/>
      <c r="AT266" s="16" t="s">
        <v>151</v>
      </c>
      <c r="AU266" s="16" t="s">
        <v>85</v>
      </c>
    </row>
    <row r="267" spans="2:65" s="1" customFormat="1" ht="16.5" customHeight="1" x14ac:dyDescent="0.2">
      <c r="B267" s="126"/>
      <c r="C267" s="159" t="s">
        <v>526</v>
      </c>
      <c r="D267" s="159" t="s">
        <v>206</v>
      </c>
      <c r="E267" s="160" t="s">
        <v>527</v>
      </c>
      <c r="F267" s="161" t="s">
        <v>528</v>
      </c>
      <c r="G267" s="162" t="s">
        <v>160</v>
      </c>
      <c r="H267" s="163">
        <v>73.5</v>
      </c>
      <c r="I267" s="164"/>
      <c r="J267" s="165">
        <f>ROUND(I267*H267,2)</f>
        <v>0</v>
      </c>
      <c r="K267" s="161" t="s">
        <v>148</v>
      </c>
      <c r="L267" s="166"/>
      <c r="M267" s="167" t="s">
        <v>3</v>
      </c>
      <c r="N267" s="168" t="s">
        <v>46</v>
      </c>
      <c r="P267" s="136">
        <f>O267*H267</f>
        <v>0</v>
      </c>
      <c r="Q267" s="136">
        <v>1.9E-3</v>
      </c>
      <c r="R267" s="136">
        <f>Q267*H267</f>
        <v>0.13965</v>
      </c>
      <c r="S267" s="136">
        <v>0</v>
      </c>
      <c r="T267" s="137">
        <f>S267*H267</f>
        <v>0</v>
      </c>
      <c r="AR267" s="138" t="s">
        <v>209</v>
      </c>
      <c r="AT267" s="138" t="s">
        <v>206</v>
      </c>
      <c r="AU267" s="138" t="s">
        <v>85</v>
      </c>
      <c r="AY267" s="16" t="s">
        <v>142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6" t="s">
        <v>83</v>
      </c>
      <c r="BK267" s="139">
        <f>ROUND(I267*H267,2)</f>
        <v>0</v>
      </c>
      <c r="BL267" s="16" t="s">
        <v>196</v>
      </c>
      <c r="BM267" s="138" t="s">
        <v>529</v>
      </c>
    </row>
    <row r="268" spans="2:65" s="12" customFormat="1" ht="11.25" x14ac:dyDescent="0.2">
      <c r="B268" s="144"/>
      <c r="D268" s="145" t="s">
        <v>153</v>
      </c>
      <c r="F268" s="147" t="s">
        <v>530</v>
      </c>
      <c r="H268" s="148">
        <v>73.5</v>
      </c>
      <c r="I268" s="149"/>
      <c r="L268" s="144"/>
      <c r="M268" s="150"/>
      <c r="T268" s="151"/>
      <c r="AT268" s="146" t="s">
        <v>153</v>
      </c>
      <c r="AU268" s="146" t="s">
        <v>85</v>
      </c>
      <c r="AV268" s="12" t="s">
        <v>85</v>
      </c>
      <c r="AW268" s="12" t="s">
        <v>4</v>
      </c>
      <c r="AX268" s="12" t="s">
        <v>83</v>
      </c>
      <c r="AY268" s="146" t="s">
        <v>142</v>
      </c>
    </row>
    <row r="269" spans="2:65" s="1" customFormat="1" ht="24.2" customHeight="1" x14ac:dyDescent="0.2">
      <c r="B269" s="126"/>
      <c r="C269" s="127" t="s">
        <v>531</v>
      </c>
      <c r="D269" s="127" t="s">
        <v>97</v>
      </c>
      <c r="E269" s="128" t="s">
        <v>532</v>
      </c>
      <c r="F269" s="129" t="s">
        <v>533</v>
      </c>
      <c r="G269" s="130" t="s">
        <v>160</v>
      </c>
      <c r="H269" s="131">
        <v>210</v>
      </c>
      <c r="I269" s="132"/>
      <c r="J269" s="133">
        <f>ROUND(I269*H269,2)</f>
        <v>0</v>
      </c>
      <c r="K269" s="129" t="s">
        <v>148</v>
      </c>
      <c r="L269" s="31"/>
      <c r="M269" s="134" t="s">
        <v>3</v>
      </c>
      <c r="N269" s="135" t="s">
        <v>46</v>
      </c>
      <c r="P269" s="136">
        <f>O269*H269</f>
        <v>0</v>
      </c>
      <c r="Q269" s="136">
        <v>0</v>
      </c>
      <c r="R269" s="136">
        <f>Q269*H269</f>
        <v>0</v>
      </c>
      <c r="S269" s="136">
        <v>0</v>
      </c>
      <c r="T269" s="137">
        <f>S269*H269</f>
        <v>0</v>
      </c>
      <c r="AR269" s="138" t="s">
        <v>196</v>
      </c>
      <c r="AT269" s="138" t="s">
        <v>97</v>
      </c>
      <c r="AU269" s="138" t="s">
        <v>85</v>
      </c>
      <c r="AY269" s="16" t="s">
        <v>142</v>
      </c>
      <c r="BE269" s="139">
        <f>IF(N269="základní",J269,0)</f>
        <v>0</v>
      </c>
      <c r="BF269" s="139">
        <f>IF(N269="snížená",J269,0)</f>
        <v>0</v>
      </c>
      <c r="BG269" s="139">
        <f>IF(N269="zákl. přenesená",J269,0)</f>
        <v>0</v>
      </c>
      <c r="BH269" s="139">
        <f>IF(N269="sníž. přenesená",J269,0)</f>
        <v>0</v>
      </c>
      <c r="BI269" s="139">
        <f>IF(N269="nulová",J269,0)</f>
        <v>0</v>
      </c>
      <c r="BJ269" s="16" t="s">
        <v>83</v>
      </c>
      <c r="BK269" s="139">
        <f>ROUND(I269*H269,2)</f>
        <v>0</v>
      </c>
      <c r="BL269" s="16" t="s">
        <v>196</v>
      </c>
      <c r="BM269" s="138" t="s">
        <v>534</v>
      </c>
    </row>
    <row r="270" spans="2:65" s="1" customFormat="1" ht="11.25" x14ac:dyDescent="0.2">
      <c r="B270" s="31"/>
      <c r="D270" s="140" t="s">
        <v>151</v>
      </c>
      <c r="F270" s="141" t="s">
        <v>535</v>
      </c>
      <c r="I270" s="142"/>
      <c r="L270" s="31"/>
      <c r="M270" s="143"/>
      <c r="T270" s="52"/>
      <c r="AT270" s="16" t="s">
        <v>151</v>
      </c>
      <c r="AU270" s="16" t="s">
        <v>85</v>
      </c>
    </row>
    <row r="271" spans="2:65" s="12" customFormat="1" ht="11.25" x14ac:dyDescent="0.2">
      <c r="B271" s="144"/>
      <c r="D271" s="145" t="s">
        <v>153</v>
      </c>
      <c r="E271" s="146" t="s">
        <v>3</v>
      </c>
      <c r="F271" s="147" t="s">
        <v>536</v>
      </c>
      <c r="H271" s="148">
        <v>140</v>
      </c>
      <c r="I271" s="149"/>
      <c r="L271" s="144"/>
      <c r="M271" s="150"/>
      <c r="T271" s="151"/>
      <c r="AT271" s="146" t="s">
        <v>153</v>
      </c>
      <c r="AU271" s="146" t="s">
        <v>85</v>
      </c>
      <c r="AV271" s="12" t="s">
        <v>85</v>
      </c>
      <c r="AW271" s="12" t="s">
        <v>37</v>
      </c>
      <c r="AX271" s="12" t="s">
        <v>75</v>
      </c>
      <c r="AY271" s="146" t="s">
        <v>142</v>
      </c>
    </row>
    <row r="272" spans="2:65" s="12" customFormat="1" ht="11.25" x14ac:dyDescent="0.2">
      <c r="B272" s="144"/>
      <c r="D272" s="145" t="s">
        <v>153</v>
      </c>
      <c r="E272" s="146" t="s">
        <v>3</v>
      </c>
      <c r="F272" s="147" t="s">
        <v>521</v>
      </c>
      <c r="H272" s="148">
        <v>70</v>
      </c>
      <c r="I272" s="149"/>
      <c r="L272" s="144"/>
      <c r="M272" s="150"/>
      <c r="T272" s="151"/>
      <c r="AT272" s="146" t="s">
        <v>153</v>
      </c>
      <c r="AU272" s="146" t="s">
        <v>85</v>
      </c>
      <c r="AV272" s="12" t="s">
        <v>85</v>
      </c>
      <c r="AW272" s="12" t="s">
        <v>37</v>
      </c>
      <c r="AX272" s="12" t="s">
        <v>75</v>
      </c>
      <c r="AY272" s="146" t="s">
        <v>142</v>
      </c>
    </row>
    <row r="273" spans="2:65" s="13" customFormat="1" ht="11.25" x14ac:dyDescent="0.2">
      <c r="B273" s="152"/>
      <c r="D273" s="145" t="s">
        <v>153</v>
      </c>
      <c r="E273" s="153" t="s">
        <v>3</v>
      </c>
      <c r="F273" s="154" t="s">
        <v>155</v>
      </c>
      <c r="H273" s="155">
        <v>210</v>
      </c>
      <c r="I273" s="156"/>
      <c r="L273" s="152"/>
      <c r="M273" s="157"/>
      <c r="T273" s="158"/>
      <c r="AT273" s="153" t="s">
        <v>153</v>
      </c>
      <c r="AU273" s="153" t="s">
        <v>85</v>
      </c>
      <c r="AV273" s="13" t="s">
        <v>149</v>
      </c>
      <c r="AW273" s="13" t="s">
        <v>37</v>
      </c>
      <c r="AX273" s="13" t="s">
        <v>83</v>
      </c>
      <c r="AY273" s="153" t="s">
        <v>142</v>
      </c>
    </row>
    <row r="274" spans="2:65" s="1" customFormat="1" ht="24.2" customHeight="1" x14ac:dyDescent="0.2">
      <c r="B274" s="126"/>
      <c r="C274" s="159" t="s">
        <v>537</v>
      </c>
      <c r="D274" s="159" t="s">
        <v>206</v>
      </c>
      <c r="E274" s="160" t="s">
        <v>538</v>
      </c>
      <c r="F274" s="161" t="s">
        <v>539</v>
      </c>
      <c r="G274" s="162" t="s">
        <v>160</v>
      </c>
      <c r="H274" s="163">
        <v>161</v>
      </c>
      <c r="I274" s="164"/>
      <c r="J274" s="165">
        <f>ROUND(I274*H274,2)</f>
        <v>0</v>
      </c>
      <c r="K274" s="161" t="s">
        <v>148</v>
      </c>
      <c r="L274" s="166"/>
      <c r="M274" s="167" t="s">
        <v>3</v>
      </c>
      <c r="N274" s="168" t="s">
        <v>46</v>
      </c>
      <c r="P274" s="136">
        <f>O274*H274</f>
        <v>0</v>
      </c>
      <c r="Q274" s="136">
        <v>1.2999999999999999E-4</v>
      </c>
      <c r="R274" s="136">
        <f>Q274*H274</f>
        <v>2.0929999999999997E-2</v>
      </c>
      <c r="S274" s="136">
        <v>0</v>
      </c>
      <c r="T274" s="137">
        <f>S274*H274</f>
        <v>0</v>
      </c>
      <c r="AR274" s="138" t="s">
        <v>209</v>
      </c>
      <c r="AT274" s="138" t="s">
        <v>206</v>
      </c>
      <c r="AU274" s="138" t="s">
        <v>85</v>
      </c>
      <c r="AY274" s="16" t="s">
        <v>142</v>
      </c>
      <c r="BE274" s="139">
        <f>IF(N274="základní",J274,0)</f>
        <v>0</v>
      </c>
      <c r="BF274" s="139">
        <f>IF(N274="snížená",J274,0)</f>
        <v>0</v>
      </c>
      <c r="BG274" s="139">
        <f>IF(N274="zákl. přenesená",J274,0)</f>
        <v>0</v>
      </c>
      <c r="BH274" s="139">
        <f>IF(N274="sníž. přenesená",J274,0)</f>
        <v>0</v>
      </c>
      <c r="BI274" s="139">
        <f>IF(N274="nulová",J274,0)</f>
        <v>0</v>
      </c>
      <c r="BJ274" s="16" t="s">
        <v>83</v>
      </c>
      <c r="BK274" s="139">
        <f>ROUND(I274*H274,2)</f>
        <v>0</v>
      </c>
      <c r="BL274" s="16" t="s">
        <v>196</v>
      </c>
      <c r="BM274" s="138" t="s">
        <v>540</v>
      </c>
    </row>
    <row r="275" spans="2:65" s="12" customFormat="1" ht="11.25" x14ac:dyDescent="0.2">
      <c r="B275" s="144"/>
      <c r="D275" s="145" t="s">
        <v>153</v>
      </c>
      <c r="F275" s="147" t="s">
        <v>541</v>
      </c>
      <c r="H275" s="148">
        <v>161</v>
      </c>
      <c r="I275" s="149"/>
      <c r="L275" s="144"/>
      <c r="M275" s="150"/>
      <c r="T275" s="151"/>
      <c r="AT275" s="146" t="s">
        <v>153</v>
      </c>
      <c r="AU275" s="146" t="s">
        <v>85</v>
      </c>
      <c r="AV275" s="12" t="s">
        <v>85</v>
      </c>
      <c r="AW275" s="12" t="s">
        <v>4</v>
      </c>
      <c r="AX275" s="12" t="s">
        <v>83</v>
      </c>
      <c r="AY275" s="146" t="s">
        <v>142</v>
      </c>
    </row>
    <row r="276" spans="2:65" s="1" customFormat="1" ht="24.2" customHeight="1" x14ac:dyDescent="0.2">
      <c r="B276" s="126"/>
      <c r="C276" s="159" t="s">
        <v>542</v>
      </c>
      <c r="D276" s="159" t="s">
        <v>206</v>
      </c>
      <c r="E276" s="160" t="s">
        <v>543</v>
      </c>
      <c r="F276" s="161" t="s">
        <v>544</v>
      </c>
      <c r="G276" s="162" t="s">
        <v>160</v>
      </c>
      <c r="H276" s="163">
        <v>80.5</v>
      </c>
      <c r="I276" s="164"/>
      <c r="J276" s="165">
        <f>ROUND(I276*H276,2)</f>
        <v>0</v>
      </c>
      <c r="K276" s="161" t="s">
        <v>148</v>
      </c>
      <c r="L276" s="166"/>
      <c r="M276" s="167" t="s">
        <v>3</v>
      </c>
      <c r="N276" s="168" t="s">
        <v>46</v>
      </c>
      <c r="P276" s="136">
        <f>O276*H276</f>
        <v>0</v>
      </c>
      <c r="Q276" s="136">
        <v>1.7000000000000001E-4</v>
      </c>
      <c r="R276" s="136">
        <f>Q276*H276</f>
        <v>1.3685000000000001E-2</v>
      </c>
      <c r="S276" s="136">
        <v>0</v>
      </c>
      <c r="T276" s="137">
        <f>S276*H276</f>
        <v>0</v>
      </c>
      <c r="AR276" s="138" t="s">
        <v>209</v>
      </c>
      <c r="AT276" s="138" t="s">
        <v>206</v>
      </c>
      <c r="AU276" s="138" t="s">
        <v>85</v>
      </c>
      <c r="AY276" s="16" t="s">
        <v>142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6" t="s">
        <v>83</v>
      </c>
      <c r="BK276" s="139">
        <f>ROUND(I276*H276,2)</f>
        <v>0</v>
      </c>
      <c r="BL276" s="16" t="s">
        <v>196</v>
      </c>
      <c r="BM276" s="138" t="s">
        <v>545</v>
      </c>
    </row>
    <row r="277" spans="2:65" s="12" customFormat="1" ht="11.25" x14ac:dyDescent="0.2">
      <c r="B277" s="144"/>
      <c r="D277" s="145" t="s">
        <v>153</v>
      </c>
      <c r="F277" s="147" t="s">
        <v>546</v>
      </c>
      <c r="H277" s="148">
        <v>80.5</v>
      </c>
      <c r="I277" s="149"/>
      <c r="L277" s="144"/>
      <c r="M277" s="150"/>
      <c r="T277" s="151"/>
      <c r="AT277" s="146" t="s">
        <v>153</v>
      </c>
      <c r="AU277" s="146" t="s">
        <v>85</v>
      </c>
      <c r="AV277" s="12" t="s">
        <v>85</v>
      </c>
      <c r="AW277" s="12" t="s">
        <v>4</v>
      </c>
      <c r="AX277" s="12" t="s">
        <v>83</v>
      </c>
      <c r="AY277" s="146" t="s">
        <v>142</v>
      </c>
    </row>
    <row r="278" spans="2:65" s="1" customFormat="1" ht="24.2" customHeight="1" x14ac:dyDescent="0.2">
      <c r="B278" s="126"/>
      <c r="C278" s="127" t="s">
        <v>547</v>
      </c>
      <c r="D278" s="127" t="s">
        <v>97</v>
      </c>
      <c r="E278" s="128" t="s">
        <v>548</v>
      </c>
      <c r="F278" s="129" t="s">
        <v>549</v>
      </c>
      <c r="G278" s="130" t="s">
        <v>296</v>
      </c>
      <c r="H278" s="131">
        <v>2</v>
      </c>
      <c r="I278" s="132"/>
      <c r="J278" s="133">
        <f>ROUND(I278*H278,2)</f>
        <v>0</v>
      </c>
      <c r="K278" s="129" t="s">
        <v>148</v>
      </c>
      <c r="L278" s="31"/>
      <c r="M278" s="134" t="s">
        <v>3</v>
      </c>
      <c r="N278" s="135" t="s">
        <v>46</v>
      </c>
      <c r="P278" s="136">
        <f>O278*H278</f>
        <v>0</v>
      </c>
      <c r="Q278" s="136">
        <v>0</v>
      </c>
      <c r="R278" s="136">
        <f>Q278*H278</f>
        <v>0</v>
      </c>
      <c r="S278" s="136">
        <v>0</v>
      </c>
      <c r="T278" s="137">
        <f>S278*H278</f>
        <v>0</v>
      </c>
      <c r="AR278" s="138" t="s">
        <v>196</v>
      </c>
      <c r="AT278" s="138" t="s">
        <v>97</v>
      </c>
      <c r="AU278" s="138" t="s">
        <v>85</v>
      </c>
      <c r="AY278" s="16" t="s">
        <v>142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6" t="s">
        <v>83</v>
      </c>
      <c r="BK278" s="139">
        <f>ROUND(I278*H278,2)</f>
        <v>0</v>
      </c>
      <c r="BL278" s="16" t="s">
        <v>196</v>
      </c>
      <c r="BM278" s="138" t="s">
        <v>550</v>
      </c>
    </row>
    <row r="279" spans="2:65" s="1" customFormat="1" ht="11.25" x14ac:dyDescent="0.2">
      <c r="B279" s="31"/>
      <c r="D279" s="140" t="s">
        <v>151</v>
      </c>
      <c r="F279" s="141" t="s">
        <v>551</v>
      </c>
      <c r="I279" s="142"/>
      <c r="L279" s="31"/>
      <c r="M279" s="143"/>
      <c r="T279" s="52"/>
      <c r="AT279" s="16" t="s">
        <v>151</v>
      </c>
      <c r="AU279" s="16" t="s">
        <v>85</v>
      </c>
    </row>
    <row r="280" spans="2:65" s="1" customFormat="1" ht="16.5" customHeight="1" x14ac:dyDescent="0.2">
      <c r="B280" s="126"/>
      <c r="C280" s="159" t="s">
        <v>552</v>
      </c>
      <c r="D280" s="159" t="s">
        <v>206</v>
      </c>
      <c r="E280" s="160" t="s">
        <v>553</v>
      </c>
      <c r="F280" s="161" t="s">
        <v>554</v>
      </c>
      <c r="G280" s="162" t="s">
        <v>296</v>
      </c>
      <c r="H280" s="163">
        <v>2</v>
      </c>
      <c r="I280" s="164"/>
      <c r="J280" s="165">
        <f>ROUND(I280*H280,2)</f>
        <v>0</v>
      </c>
      <c r="K280" s="161" t="s">
        <v>148</v>
      </c>
      <c r="L280" s="166"/>
      <c r="M280" s="167" t="s">
        <v>3</v>
      </c>
      <c r="N280" s="168" t="s">
        <v>46</v>
      </c>
      <c r="P280" s="136">
        <f>O280*H280</f>
        <v>0</v>
      </c>
      <c r="Q280" s="136">
        <v>9.0000000000000006E-5</v>
      </c>
      <c r="R280" s="136">
        <f>Q280*H280</f>
        <v>1.8000000000000001E-4</v>
      </c>
      <c r="S280" s="136">
        <v>0</v>
      </c>
      <c r="T280" s="137">
        <f>S280*H280</f>
        <v>0</v>
      </c>
      <c r="AR280" s="138" t="s">
        <v>209</v>
      </c>
      <c r="AT280" s="138" t="s">
        <v>206</v>
      </c>
      <c r="AU280" s="138" t="s">
        <v>85</v>
      </c>
      <c r="AY280" s="16" t="s">
        <v>142</v>
      </c>
      <c r="BE280" s="139">
        <f>IF(N280="základní",J280,0)</f>
        <v>0</v>
      </c>
      <c r="BF280" s="139">
        <f>IF(N280="snížená",J280,0)</f>
        <v>0</v>
      </c>
      <c r="BG280" s="139">
        <f>IF(N280="zákl. přenesená",J280,0)</f>
        <v>0</v>
      </c>
      <c r="BH280" s="139">
        <f>IF(N280="sníž. přenesená",J280,0)</f>
        <v>0</v>
      </c>
      <c r="BI280" s="139">
        <f>IF(N280="nulová",J280,0)</f>
        <v>0</v>
      </c>
      <c r="BJ280" s="16" t="s">
        <v>83</v>
      </c>
      <c r="BK280" s="139">
        <f>ROUND(I280*H280,2)</f>
        <v>0</v>
      </c>
      <c r="BL280" s="16" t="s">
        <v>196</v>
      </c>
      <c r="BM280" s="138" t="s">
        <v>555</v>
      </c>
    </row>
    <row r="281" spans="2:65" s="1" customFormat="1" ht="24.2" customHeight="1" x14ac:dyDescent="0.2">
      <c r="B281" s="126"/>
      <c r="C281" s="127" t="s">
        <v>556</v>
      </c>
      <c r="D281" s="127" t="s">
        <v>97</v>
      </c>
      <c r="E281" s="128" t="s">
        <v>557</v>
      </c>
      <c r="F281" s="129" t="s">
        <v>558</v>
      </c>
      <c r="G281" s="130" t="s">
        <v>296</v>
      </c>
      <c r="H281" s="131">
        <v>5</v>
      </c>
      <c r="I281" s="132"/>
      <c r="J281" s="133">
        <f>ROUND(I281*H281,2)</f>
        <v>0</v>
      </c>
      <c r="K281" s="129" t="s">
        <v>148</v>
      </c>
      <c r="L281" s="31"/>
      <c r="M281" s="134" t="s">
        <v>3</v>
      </c>
      <c r="N281" s="135" t="s">
        <v>46</v>
      </c>
      <c r="P281" s="136">
        <f>O281*H281</f>
        <v>0</v>
      </c>
      <c r="Q281" s="136">
        <v>0</v>
      </c>
      <c r="R281" s="136">
        <f>Q281*H281</f>
        <v>0</v>
      </c>
      <c r="S281" s="136">
        <v>0</v>
      </c>
      <c r="T281" s="137">
        <f>S281*H281</f>
        <v>0</v>
      </c>
      <c r="AR281" s="138" t="s">
        <v>196</v>
      </c>
      <c r="AT281" s="138" t="s">
        <v>97</v>
      </c>
      <c r="AU281" s="138" t="s">
        <v>85</v>
      </c>
      <c r="AY281" s="16" t="s">
        <v>142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6" t="s">
        <v>83</v>
      </c>
      <c r="BK281" s="139">
        <f>ROUND(I281*H281,2)</f>
        <v>0</v>
      </c>
      <c r="BL281" s="16" t="s">
        <v>196</v>
      </c>
      <c r="BM281" s="138" t="s">
        <v>559</v>
      </c>
    </row>
    <row r="282" spans="2:65" s="1" customFormat="1" ht="11.25" x14ac:dyDescent="0.2">
      <c r="B282" s="31"/>
      <c r="D282" s="140" t="s">
        <v>151</v>
      </c>
      <c r="F282" s="141" t="s">
        <v>560</v>
      </c>
      <c r="I282" s="142"/>
      <c r="L282" s="31"/>
      <c r="M282" s="143"/>
      <c r="T282" s="52"/>
      <c r="AT282" s="16" t="s">
        <v>151</v>
      </c>
      <c r="AU282" s="16" t="s">
        <v>85</v>
      </c>
    </row>
    <row r="283" spans="2:65" s="1" customFormat="1" ht="16.5" customHeight="1" x14ac:dyDescent="0.2">
      <c r="B283" s="126"/>
      <c r="C283" s="159" t="s">
        <v>561</v>
      </c>
      <c r="D283" s="159" t="s">
        <v>206</v>
      </c>
      <c r="E283" s="160" t="s">
        <v>562</v>
      </c>
      <c r="F283" s="161" t="s">
        <v>563</v>
      </c>
      <c r="G283" s="162" t="s">
        <v>296</v>
      </c>
      <c r="H283" s="163">
        <v>5</v>
      </c>
      <c r="I283" s="164"/>
      <c r="J283" s="165">
        <f>ROUND(I283*H283,2)</f>
        <v>0</v>
      </c>
      <c r="K283" s="161" t="s">
        <v>148</v>
      </c>
      <c r="L283" s="166"/>
      <c r="M283" s="167" t="s">
        <v>3</v>
      </c>
      <c r="N283" s="168" t="s">
        <v>46</v>
      </c>
      <c r="P283" s="136">
        <f>O283*H283</f>
        <v>0</v>
      </c>
      <c r="Q283" s="136">
        <v>1E-4</v>
      </c>
      <c r="R283" s="136">
        <f>Q283*H283</f>
        <v>5.0000000000000001E-4</v>
      </c>
      <c r="S283" s="136">
        <v>0</v>
      </c>
      <c r="T283" s="137">
        <f>S283*H283</f>
        <v>0</v>
      </c>
      <c r="AR283" s="138" t="s">
        <v>209</v>
      </c>
      <c r="AT283" s="138" t="s">
        <v>206</v>
      </c>
      <c r="AU283" s="138" t="s">
        <v>85</v>
      </c>
      <c r="AY283" s="16" t="s">
        <v>142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6" t="s">
        <v>83</v>
      </c>
      <c r="BK283" s="139">
        <f>ROUND(I283*H283,2)</f>
        <v>0</v>
      </c>
      <c r="BL283" s="16" t="s">
        <v>196</v>
      </c>
      <c r="BM283" s="138" t="s">
        <v>564</v>
      </c>
    </row>
    <row r="284" spans="2:65" s="1" customFormat="1" ht="24.2" customHeight="1" x14ac:dyDescent="0.2">
      <c r="B284" s="126"/>
      <c r="C284" s="127" t="s">
        <v>565</v>
      </c>
      <c r="D284" s="127" t="s">
        <v>97</v>
      </c>
      <c r="E284" s="128" t="s">
        <v>566</v>
      </c>
      <c r="F284" s="129" t="s">
        <v>567</v>
      </c>
      <c r="G284" s="130" t="s">
        <v>296</v>
      </c>
      <c r="H284" s="131">
        <v>10</v>
      </c>
      <c r="I284" s="132"/>
      <c r="J284" s="133">
        <f>ROUND(I284*H284,2)</f>
        <v>0</v>
      </c>
      <c r="K284" s="129" t="s">
        <v>148</v>
      </c>
      <c r="L284" s="31"/>
      <c r="M284" s="134" t="s">
        <v>3</v>
      </c>
      <c r="N284" s="135" t="s">
        <v>46</v>
      </c>
      <c r="P284" s="136">
        <f>O284*H284</f>
        <v>0</v>
      </c>
      <c r="Q284" s="136">
        <v>0</v>
      </c>
      <c r="R284" s="136">
        <f>Q284*H284</f>
        <v>0</v>
      </c>
      <c r="S284" s="136">
        <v>0</v>
      </c>
      <c r="T284" s="137">
        <f>S284*H284</f>
        <v>0</v>
      </c>
      <c r="AR284" s="138" t="s">
        <v>196</v>
      </c>
      <c r="AT284" s="138" t="s">
        <v>97</v>
      </c>
      <c r="AU284" s="138" t="s">
        <v>85</v>
      </c>
      <c r="AY284" s="16" t="s">
        <v>142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6" t="s">
        <v>83</v>
      </c>
      <c r="BK284" s="139">
        <f>ROUND(I284*H284,2)</f>
        <v>0</v>
      </c>
      <c r="BL284" s="16" t="s">
        <v>196</v>
      </c>
      <c r="BM284" s="138" t="s">
        <v>568</v>
      </c>
    </row>
    <row r="285" spans="2:65" s="1" customFormat="1" ht="11.25" x14ac:dyDescent="0.2">
      <c r="B285" s="31"/>
      <c r="D285" s="140" t="s">
        <v>151</v>
      </c>
      <c r="F285" s="141" t="s">
        <v>569</v>
      </c>
      <c r="I285" s="142"/>
      <c r="L285" s="31"/>
      <c r="M285" s="143"/>
      <c r="T285" s="52"/>
      <c r="AT285" s="16" t="s">
        <v>151</v>
      </c>
      <c r="AU285" s="16" t="s">
        <v>85</v>
      </c>
    </row>
    <row r="286" spans="2:65" s="1" customFormat="1" ht="16.5" customHeight="1" x14ac:dyDescent="0.2">
      <c r="B286" s="126"/>
      <c r="C286" s="159" t="s">
        <v>570</v>
      </c>
      <c r="D286" s="159" t="s">
        <v>206</v>
      </c>
      <c r="E286" s="160" t="s">
        <v>571</v>
      </c>
      <c r="F286" s="161" t="s">
        <v>572</v>
      </c>
      <c r="G286" s="162" t="s">
        <v>296</v>
      </c>
      <c r="H286" s="163">
        <v>10</v>
      </c>
      <c r="I286" s="164"/>
      <c r="J286" s="165">
        <f>ROUND(I286*H286,2)</f>
        <v>0</v>
      </c>
      <c r="K286" s="161" t="s">
        <v>3</v>
      </c>
      <c r="L286" s="166"/>
      <c r="M286" s="167" t="s">
        <v>3</v>
      </c>
      <c r="N286" s="168" t="s">
        <v>46</v>
      </c>
      <c r="P286" s="136">
        <f>O286*H286</f>
        <v>0</v>
      </c>
      <c r="Q286" s="136">
        <v>0</v>
      </c>
      <c r="R286" s="136">
        <f>Q286*H286</f>
        <v>0</v>
      </c>
      <c r="S286" s="136">
        <v>0</v>
      </c>
      <c r="T286" s="137">
        <f>S286*H286</f>
        <v>0</v>
      </c>
      <c r="AR286" s="138" t="s">
        <v>209</v>
      </c>
      <c r="AT286" s="138" t="s">
        <v>206</v>
      </c>
      <c r="AU286" s="138" t="s">
        <v>85</v>
      </c>
      <c r="AY286" s="16" t="s">
        <v>142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6" t="s">
        <v>83</v>
      </c>
      <c r="BK286" s="139">
        <f>ROUND(I286*H286,2)</f>
        <v>0</v>
      </c>
      <c r="BL286" s="16" t="s">
        <v>196</v>
      </c>
      <c r="BM286" s="138" t="s">
        <v>573</v>
      </c>
    </row>
    <row r="287" spans="2:65" s="11" customFormat="1" ht="22.9" customHeight="1" x14ac:dyDescent="0.2">
      <c r="B287" s="114"/>
      <c r="D287" s="115" t="s">
        <v>74</v>
      </c>
      <c r="E287" s="124" t="s">
        <v>574</v>
      </c>
      <c r="F287" s="124" t="s">
        <v>575</v>
      </c>
      <c r="I287" s="117"/>
      <c r="J287" s="125">
        <f>BK287</f>
        <v>0</v>
      </c>
      <c r="L287" s="114"/>
      <c r="M287" s="119"/>
      <c r="P287" s="120">
        <f>SUM(P288:P293)</f>
        <v>0</v>
      </c>
      <c r="R287" s="120">
        <f>SUM(R288:R293)</f>
        <v>0.1038096</v>
      </c>
      <c r="T287" s="121">
        <f>SUM(T288:T293)</f>
        <v>0</v>
      </c>
      <c r="AR287" s="115" t="s">
        <v>85</v>
      </c>
      <c r="AT287" s="122" t="s">
        <v>74</v>
      </c>
      <c r="AU287" s="122" t="s">
        <v>83</v>
      </c>
      <c r="AY287" s="115" t="s">
        <v>142</v>
      </c>
      <c r="BK287" s="123">
        <f>SUM(BK288:BK293)</f>
        <v>0</v>
      </c>
    </row>
    <row r="288" spans="2:65" s="1" customFormat="1" ht="16.5" customHeight="1" x14ac:dyDescent="0.2">
      <c r="B288" s="126"/>
      <c r="C288" s="127" t="s">
        <v>576</v>
      </c>
      <c r="D288" s="127" t="s">
        <v>97</v>
      </c>
      <c r="E288" s="128" t="s">
        <v>577</v>
      </c>
      <c r="F288" s="129" t="s">
        <v>578</v>
      </c>
      <c r="G288" s="130" t="s">
        <v>510</v>
      </c>
      <c r="H288" s="131">
        <v>32.4</v>
      </c>
      <c r="I288" s="132"/>
      <c r="J288" s="133">
        <f>ROUND(I288*H288,2)</f>
        <v>0</v>
      </c>
      <c r="K288" s="129" t="s">
        <v>148</v>
      </c>
      <c r="L288" s="31"/>
      <c r="M288" s="134" t="s">
        <v>3</v>
      </c>
      <c r="N288" s="135" t="s">
        <v>46</v>
      </c>
      <c r="P288" s="136">
        <f>O288*H288</f>
        <v>0</v>
      </c>
      <c r="Q288" s="136">
        <v>2.9999999999999997E-4</v>
      </c>
      <c r="R288" s="136">
        <f>Q288*H288</f>
        <v>9.7199999999999995E-3</v>
      </c>
      <c r="S288" s="136">
        <v>0</v>
      </c>
      <c r="T288" s="137">
        <f>S288*H288</f>
        <v>0</v>
      </c>
      <c r="AR288" s="138" t="s">
        <v>196</v>
      </c>
      <c r="AT288" s="138" t="s">
        <v>97</v>
      </c>
      <c r="AU288" s="138" t="s">
        <v>85</v>
      </c>
      <c r="AY288" s="16" t="s">
        <v>142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6" t="s">
        <v>83</v>
      </c>
      <c r="BK288" s="139">
        <f>ROUND(I288*H288,2)</f>
        <v>0</v>
      </c>
      <c r="BL288" s="16" t="s">
        <v>196</v>
      </c>
      <c r="BM288" s="138" t="s">
        <v>579</v>
      </c>
    </row>
    <row r="289" spans="2:65" s="1" customFormat="1" ht="11.25" x14ac:dyDescent="0.2">
      <c r="B289" s="31"/>
      <c r="D289" s="140" t="s">
        <v>151</v>
      </c>
      <c r="F289" s="141" t="s">
        <v>580</v>
      </c>
      <c r="I289" s="142"/>
      <c r="L289" s="31"/>
      <c r="M289" s="143"/>
      <c r="T289" s="52"/>
      <c r="AT289" s="16" t="s">
        <v>151</v>
      </c>
      <c r="AU289" s="16" t="s">
        <v>85</v>
      </c>
    </row>
    <row r="290" spans="2:65" s="12" customFormat="1" ht="11.25" x14ac:dyDescent="0.2">
      <c r="B290" s="144"/>
      <c r="D290" s="145" t="s">
        <v>153</v>
      </c>
      <c r="E290" s="146" t="s">
        <v>3</v>
      </c>
      <c r="F290" s="147" t="s">
        <v>581</v>
      </c>
      <c r="H290" s="148">
        <v>32.4</v>
      </c>
      <c r="I290" s="149"/>
      <c r="L290" s="144"/>
      <c r="M290" s="150"/>
      <c r="T290" s="151"/>
      <c r="AT290" s="146" t="s">
        <v>153</v>
      </c>
      <c r="AU290" s="146" t="s">
        <v>85</v>
      </c>
      <c r="AV290" s="12" t="s">
        <v>85</v>
      </c>
      <c r="AW290" s="12" t="s">
        <v>37</v>
      </c>
      <c r="AX290" s="12" t="s">
        <v>75</v>
      </c>
      <c r="AY290" s="146" t="s">
        <v>142</v>
      </c>
    </row>
    <row r="291" spans="2:65" s="13" customFormat="1" ht="11.25" x14ac:dyDescent="0.2">
      <c r="B291" s="152"/>
      <c r="D291" s="145" t="s">
        <v>153</v>
      </c>
      <c r="E291" s="153" t="s">
        <v>3</v>
      </c>
      <c r="F291" s="154" t="s">
        <v>155</v>
      </c>
      <c r="H291" s="155">
        <v>32.4</v>
      </c>
      <c r="I291" s="156"/>
      <c r="L291" s="152"/>
      <c r="M291" s="157"/>
      <c r="T291" s="158"/>
      <c r="AT291" s="153" t="s">
        <v>153</v>
      </c>
      <c r="AU291" s="153" t="s">
        <v>85</v>
      </c>
      <c r="AV291" s="13" t="s">
        <v>149</v>
      </c>
      <c r="AW291" s="13" t="s">
        <v>37</v>
      </c>
      <c r="AX291" s="13" t="s">
        <v>83</v>
      </c>
      <c r="AY291" s="153" t="s">
        <v>142</v>
      </c>
    </row>
    <row r="292" spans="2:65" s="1" customFormat="1" ht="16.5" customHeight="1" x14ac:dyDescent="0.2">
      <c r="B292" s="126"/>
      <c r="C292" s="159" t="s">
        <v>582</v>
      </c>
      <c r="D292" s="159" t="s">
        <v>206</v>
      </c>
      <c r="E292" s="160" t="s">
        <v>583</v>
      </c>
      <c r="F292" s="161" t="s">
        <v>584</v>
      </c>
      <c r="G292" s="162" t="s">
        <v>510</v>
      </c>
      <c r="H292" s="163">
        <v>35.64</v>
      </c>
      <c r="I292" s="164"/>
      <c r="J292" s="165">
        <f>ROUND(I292*H292,2)</f>
        <v>0</v>
      </c>
      <c r="K292" s="161" t="s">
        <v>148</v>
      </c>
      <c r="L292" s="166"/>
      <c r="M292" s="167" t="s">
        <v>3</v>
      </c>
      <c r="N292" s="168" t="s">
        <v>46</v>
      </c>
      <c r="P292" s="136">
        <f>O292*H292</f>
        <v>0</v>
      </c>
      <c r="Q292" s="136">
        <v>2.64E-3</v>
      </c>
      <c r="R292" s="136">
        <f>Q292*H292</f>
        <v>9.4089599999999995E-2</v>
      </c>
      <c r="S292" s="136">
        <v>0</v>
      </c>
      <c r="T292" s="137">
        <f>S292*H292</f>
        <v>0</v>
      </c>
      <c r="AR292" s="138" t="s">
        <v>209</v>
      </c>
      <c r="AT292" s="138" t="s">
        <v>206</v>
      </c>
      <c r="AU292" s="138" t="s">
        <v>85</v>
      </c>
      <c r="AY292" s="16" t="s">
        <v>142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6" t="s">
        <v>83</v>
      </c>
      <c r="BK292" s="139">
        <f>ROUND(I292*H292,2)</f>
        <v>0</v>
      </c>
      <c r="BL292" s="16" t="s">
        <v>196</v>
      </c>
      <c r="BM292" s="138" t="s">
        <v>585</v>
      </c>
    </row>
    <row r="293" spans="2:65" s="12" customFormat="1" ht="11.25" x14ac:dyDescent="0.2">
      <c r="B293" s="144"/>
      <c r="D293" s="145" t="s">
        <v>153</v>
      </c>
      <c r="F293" s="147" t="s">
        <v>586</v>
      </c>
      <c r="H293" s="148">
        <v>35.64</v>
      </c>
      <c r="I293" s="149"/>
      <c r="L293" s="144"/>
      <c r="M293" s="150"/>
      <c r="T293" s="151"/>
      <c r="AT293" s="146" t="s">
        <v>153</v>
      </c>
      <c r="AU293" s="146" t="s">
        <v>85</v>
      </c>
      <c r="AV293" s="12" t="s">
        <v>85</v>
      </c>
      <c r="AW293" s="12" t="s">
        <v>4</v>
      </c>
      <c r="AX293" s="12" t="s">
        <v>83</v>
      </c>
      <c r="AY293" s="146" t="s">
        <v>142</v>
      </c>
    </row>
    <row r="294" spans="2:65" s="11" customFormat="1" ht="25.9" customHeight="1" x14ac:dyDescent="0.2">
      <c r="B294" s="114"/>
      <c r="D294" s="115" t="s">
        <v>74</v>
      </c>
      <c r="E294" s="116" t="s">
        <v>587</v>
      </c>
      <c r="F294" s="116" t="s">
        <v>588</v>
      </c>
      <c r="I294" s="117"/>
      <c r="J294" s="118">
        <f>BK294</f>
        <v>0</v>
      </c>
      <c r="L294" s="114"/>
      <c r="M294" s="119"/>
      <c r="P294" s="120">
        <f>SUM(P295:P306)</f>
        <v>0</v>
      </c>
      <c r="R294" s="120">
        <f>SUM(R295:R306)</f>
        <v>0</v>
      </c>
      <c r="T294" s="121">
        <f>SUM(T295:T306)</f>
        <v>0</v>
      </c>
      <c r="AR294" s="115" t="s">
        <v>149</v>
      </c>
      <c r="AT294" s="122" t="s">
        <v>74</v>
      </c>
      <c r="AU294" s="122" t="s">
        <v>75</v>
      </c>
      <c r="AY294" s="115" t="s">
        <v>142</v>
      </c>
      <c r="BK294" s="123">
        <f>SUM(BK295:BK306)</f>
        <v>0</v>
      </c>
    </row>
    <row r="295" spans="2:65" s="1" customFormat="1" ht="24.2" customHeight="1" x14ac:dyDescent="0.2">
      <c r="B295" s="126"/>
      <c r="C295" s="127" t="s">
        <v>589</v>
      </c>
      <c r="D295" s="127" t="s">
        <v>97</v>
      </c>
      <c r="E295" s="128" t="s">
        <v>590</v>
      </c>
      <c r="F295" s="129" t="s">
        <v>591</v>
      </c>
      <c r="G295" s="130" t="s">
        <v>592</v>
      </c>
      <c r="H295" s="131">
        <v>16</v>
      </c>
      <c r="I295" s="132"/>
      <c r="J295" s="133">
        <f>ROUND(I295*H295,2)</f>
        <v>0</v>
      </c>
      <c r="K295" s="129" t="s">
        <v>148</v>
      </c>
      <c r="L295" s="31"/>
      <c r="M295" s="134" t="s">
        <v>3</v>
      </c>
      <c r="N295" s="135" t="s">
        <v>46</v>
      </c>
      <c r="P295" s="136">
        <f>O295*H295</f>
        <v>0</v>
      </c>
      <c r="Q295" s="136">
        <v>0</v>
      </c>
      <c r="R295" s="136">
        <f>Q295*H295</f>
        <v>0</v>
      </c>
      <c r="S295" s="136">
        <v>0</v>
      </c>
      <c r="T295" s="137">
        <f>S295*H295</f>
        <v>0</v>
      </c>
      <c r="AR295" s="138" t="s">
        <v>593</v>
      </c>
      <c r="AT295" s="138" t="s">
        <v>97</v>
      </c>
      <c r="AU295" s="138" t="s">
        <v>83</v>
      </c>
      <c r="AY295" s="16" t="s">
        <v>142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6" t="s">
        <v>83</v>
      </c>
      <c r="BK295" s="139">
        <f>ROUND(I295*H295,2)</f>
        <v>0</v>
      </c>
      <c r="BL295" s="16" t="s">
        <v>593</v>
      </c>
      <c r="BM295" s="138" t="s">
        <v>594</v>
      </c>
    </row>
    <row r="296" spans="2:65" s="1" customFormat="1" ht="11.25" x14ac:dyDescent="0.2">
      <c r="B296" s="31"/>
      <c r="D296" s="140" t="s">
        <v>151</v>
      </c>
      <c r="F296" s="141" t="s">
        <v>595</v>
      </c>
      <c r="I296" s="142"/>
      <c r="L296" s="31"/>
      <c r="M296" s="143"/>
      <c r="T296" s="52"/>
      <c r="AT296" s="16" t="s">
        <v>151</v>
      </c>
      <c r="AU296" s="16" t="s">
        <v>83</v>
      </c>
    </row>
    <row r="297" spans="2:65" s="12" customFormat="1" ht="11.25" x14ac:dyDescent="0.2">
      <c r="B297" s="144"/>
      <c r="D297" s="145" t="s">
        <v>153</v>
      </c>
      <c r="E297" s="146" t="s">
        <v>3</v>
      </c>
      <c r="F297" s="147" t="s">
        <v>596</v>
      </c>
      <c r="H297" s="148">
        <v>16</v>
      </c>
      <c r="I297" s="149"/>
      <c r="L297" s="144"/>
      <c r="M297" s="150"/>
      <c r="T297" s="151"/>
      <c r="AT297" s="146" t="s">
        <v>153</v>
      </c>
      <c r="AU297" s="146" t="s">
        <v>83</v>
      </c>
      <c r="AV297" s="12" t="s">
        <v>85</v>
      </c>
      <c r="AW297" s="12" t="s">
        <v>37</v>
      </c>
      <c r="AX297" s="12" t="s">
        <v>83</v>
      </c>
      <c r="AY297" s="146" t="s">
        <v>142</v>
      </c>
    </row>
    <row r="298" spans="2:65" s="1" customFormat="1" ht="24.2" customHeight="1" x14ac:dyDescent="0.2">
      <c r="B298" s="126"/>
      <c r="C298" s="127" t="s">
        <v>597</v>
      </c>
      <c r="D298" s="127" t="s">
        <v>97</v>
      </c>
      <c r="E298" s="128" t="s">
        <v>598</v>
      </c>
      <c r="F298" s="129" t="s">
        <v>599</v>
      </c>
      <c r="G298" s="130" t="s">
        <v>592</v>
      </c>
      <c r="H298" s="131">
        <v>16</v>
      </c>
      <c r="I298" s="132"/>
      <c r="J298" s="133">
        <f>ROUND(I298*H298,2)</f>
        <v>0</v>
      </c>
      <c r="K298" s="129" t="s">
        <v>148</v>
      </c>
      <c r="L298" s="31"/>
      <c r="M298" s="134" t="s">
        <v>3</v>
      </c>
      <c r="N298" s="135" t="s">
        <v>46</v>
      </c>
      <c r="P298" s="136">
        <f>O298*H298</f>
        <v>0</v>
      </c>
      <c r="Q298" s="136">
        <v>0</v>
      </c>
      <c r="R298" s="136">
        <f>Q298*H298</f>
        <v>0</v>
      </c>
      <c r="S298" s="136">
        <v>0</v>
      </c>
      <c r="T298" s="137">
        <f>S298*H298</f>
        <v>0</v>
      </c>
      <c r="AR298" s="138" t="s">
        <v>593</v>
      </c>
      <c r="AT298" s="138" t="s">
        <v>97</v>
      </c>
      <c r="AU298" s="138" t="s">
        <v>83</v>
      </c>
      <c r="AY298" s="16" t="s">
        <v>142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6" t="s">
        <v>83</v>
      </c>
      <c r="BK298" s="139">
        <f>ROUND(I298*H298,2)</f>
        <v>0</v>
      </c>
      <c r="BL298" s="16" t="s">
        <v>593</v>
      </c>
      <c r="BM298" s="138" t="s">
        <v>600</v>
      </c>
    </row>
    <row r="299" spans="2:65" s="1" customFormat="1" ht="11.25" x14ac:dyDescent="0.2">
      <c r="B299" s="31"/>
      <c r="D299" s="140" t="s">
        <v>151</v>
      </c>
      <c r="F299" s="141" t="s">
        <v>601</v>
      </c>
      <c r="I299" s="142"/>
      <c r="L299" s="31"/>
      <c r="M299" s="143"/>
      <c r="T299" s="52"/>
      <c r="AT299" s="16" t="s">
        <v>151</v>
      </c>
      <c r="AU299" s="16" t="s">
        <v>83</v>
      </c>
    </row>
    <row r="300" spans="2:65" s="12" customFormat="1" ht="11.25" x14ac:dyDescent="0.2">
      <c r="B300" s="144"/>
      <c r="D300" s="145" t="s">
        <v>153</v>
      </c>
      <c r="E300" s="146" t="s">
        <v>3</v>
      </c>
      <c r="F300" s="147" t="s">
        <v>596</v>
      </c>
      <c r="H300" s="148">
        <v>16</v>
      </c>
      <c r="I300" s="149"/>
      <c r="L300" s="144"/>
      <c r="M300" s="150"/>
      <c r="T300" s="151"/>
      <c r="AT300" s="146" t="s">
        <v>153</v>
      </c>
      <c r="AU300" s="146" t="s">
        <v>83</v>
      </c>
      <c r="AV300" s="12" t="s">
        <v>85</v>
      </c>
      <c r="AW300" s="12" t="s">
        <v>37</v>
      </c>
      <c r="AX300" s="12" t="s">
        <v>83</v>
      </c>
      <c r="AY300" s="146" t="s">
        <v>142</v>
      </c>
    </row>
    <row r="301" spans="2:65" s="1" customFormat="1" ht="24.2" customHeight="1" x14ac:dyDescent="0.2">
      <c r="B301" s="126"/>
      <c r="C301" s="127" t="s">
        <v>602</v>
      </c>
      <c r="D301" s="127" t="s">
        <v>97</v>
      </c>
      <c r="E301" s="128" t="s">
        <v>603</v>
      </c>
      <c r="F301" s="129" t="s">
        <v>604</v>
      </c>
      <c r="G301" s="130" t="s">
        <v>592</v>
      </c>
      <c r="H301" s="131">
        <v>16</v>
      </c>
      <c r="I301" s="132"/>
      <c r="J301" s="133">
        <f>ROUND(I301*H301,2)</f>
        <v>0</v>
      </c>
      <c r="K301" s="129" t="s">
        <v>148</v>
      </c>
      <c r="L301" s="31"/>
      <c r="M301" s="134" t="s">
        <v>3</v>
      </c>
      <c r="N301" s="135" t="s">
        <v>46</v>
      </c>
      <c r="P301" s="136">
        <f>O301*H301</f>
        <v>0</v>
      </c>
      <c r="Q301" s="136">
        <v>0</v>
      </c>
      <c r="R301" s="136">
        <f>Q301*H301</f>
        <v>0</v>
      </c>
      <c r="S301" s="136">
        <v>0</v>
      </c>
      <c r="T301" s="137">
        <f>S301*H301</f>
        <v>0</v>
      </c>
      <c r="AR301" s="138" t="s">
        <v>593</v>
      </c>
      <c r="AT301" s="138" t="s">
        <v>97</v>
      </c>
      <c r="AU301" s="138" t="s">
        <v>83</v>
      </c>
      <c r="AY301" s="16" t="s">
        <v>142</v>
      </c>
      <c r="BE301" s="139">
        <f>IF(N301="základní",J301,0)</f>
        <v>0</v>
      </c>
      <c r="BF301" s="139">
        <f>IF(N301="snížená",J301,0)</f>
        <v>0</v>
      </c>
      <c r="BG301" s="139">
        <f>IF(N301="zákl. přenesená",J301,0)</f>
        <v>0</v>
      </c>
      <c r="BH301" s="139">
        <f>IF(N301="sníž. přenesená",J301,0)</f>
        <v>0</v>
      </c>
      <c r="BI301" s="139">
        <f>IF(N301="nulová",J301,0)</f>
        <v>0</v>
      </c>
      <c r="BJ301" s="16" t="s">
        <v>83</v>
      </c>
      <c r="BK301" s="139">
        <f>ROUND(I301*H301,2)</f>
        <v>0</v>
      </c>
      <c r="BL301" s="16" t="s">
        <v>593</v>
      </c>
      <c r="BM301" s="138" t="s">
        <v>605</v>
      </c>
    </row>
    <row r="302" spans="2:65" s="1" customFormat="1" ht="11.25" x14ac:dyDescent="0.2">
      <c r="B302" s="31"/>
      <c r="D302" s="140" t="s">
        <v>151</v>
      </c>
      <c r="F302" s="141" t="s">
        <v>606</v>
      </c>
      <c r="I302" s="142"/>
      <c r="L302" s="31"/>
      <c r="M302" s="143"/>
      <c r="T302" s="52"/>
      <c r="AT302" s="16" t="s">
        <v>151</v>
      </c>
      <c r="AU302" s="16" t="s">
        <v>83</v>
      </c>
    </row>
    <row r="303" spans="2:65" s="12" customFormat="1" ht="11.25" x14ac:dyDescent="0.2">
      <c r="B303" s="144"/>
      <c r="D303" s="145" t="s">
        <v>153</v>
      </c>
      <c r="E303" s="146" t="s">
        <v>3</v>
      </c>
      <c r="F303" s="147" t="s">
        <v>596</v>
      </c>
      <c r="H303" s="148">
        <v>16</v>
      </c>
      <c r="I303" s="149"/>
      <c r="L303" s="144"/>
      <c r="M303" s="150"/>
      <c r="T303" s="151"/>
      <c r="AT303" s="146" t="s">
        <v>153</v>
      </c>
      <c r="AU303" s="146" t="s">
        <v>83</v>
      </c>
      <c r="AV303" s="12" t="s">
        <v>85</v>
      </c>
      <c r="AW303" s="12" t="s">
        <v>37</v>
      </c>
      <c r="AX303" s="12" t="s">
        <v>83</v>
      </c>
      <c r="AY303" s="146" t="s">
        <v>142</v>
      </c>
    </row>
    <row r="304" spans="2:65" s="1" customFormat="1" ht="33" customHeight="1" x14ac:dyDescent="0.2">
      <c r="B304" s="126"/>
      <c r="C304" s="127" t="s">
        <v>607</v>
      </c>
      <c r="D304" s="127" t="s">
        <v>97</v>
      </c>
      <c r="E304" s="128" t="s">
        <v>608</v>
      </c>
      <c r="F304" s="129" t="s">
        <v>609</v>
      </c>
      <c r="G304" s="130" t="s">
        <v>592</v>
      </c>
      <c r="H304" s="131">
        <v>16</v>
      </c>
      <c r="I304" s="132"/>
      <c r="J304" s="133">
        <f>ROUND(I304*H304,2)</f>
        <v>0</v>
      </c>
      <c r="K304" s="129" t="s">
        <v>148</v>
      </c>
      <c r="L304" s="31"/>
      <c r="M304" s="134" t="s">
        <v>3</v>
      </c>
      <c r="N304" s="135" t="s">
        <v>46</v>
      </c>
      <c r="P304" s="136">
        <f>O304*H304</f>
        <v>0</v>
      </c>
      <c r="Q304" s="136">
        <v>0</v>
      </c>
      <c r="R304" s="136">
        <f>Q304*H304</f>
        <v>0</v>
      </c>
      <c r="S304" s="136">
        <v>0</v>
      </c>
      <c r="T304" s="137">
        <f>S304*H304</f>
        <v>0</v>
      </c>
      <c r="AR304" s="138" t="s">
        <v>593</v>
      </c>
      <c r="AT304" s="138" t="s">
        <v>97</v>
      </c>
      <c r="AU304" s="138" t="s">
        <v>83</v>
      </c>
      <c r="AY304" s="16" t="s">
        <v>142</v>
      </c>
      <c r="BE304" s="139">
        <f>IF(N304="základní",J304,0)</f>
        <v>0</v>
      </c>
      <c r="BF304" s="139">
        <f>IF(N304="snížená",J304,0)</f>
        <v>0</v>
      </c>
      <c r="BG304" s="139">
        <f>IF(N304="zákl. přenesená",J304,0)</f>
        <v>0</v>
      </c>
      <c r="BH304" s="139">
        <f>IF(N304="sníž. přenesená",J304,0)</f>
        <v>0</v>
      </c>
      <c r="BI304" s="139">
        <f>IF(N304="nulová",J304,0)</f>
        <v>0</v>
      </c>
      <c r="BJ304" s="16" t="s">
        <v>83</v>
      </c>
      <c r="BK304" s="139">
        <f>ROUND(I304*H304,2)</f>
        <v>0</v>
      </c>
      <c r="BL304" s="16" t="s">
        <v>593</v>
      </c>
      <c r="BM304" s="138" t="s">
        <v>610</v>
      </c>
    </row>
    <row r="305" spans="2:65" s="1" customFormat="1" ht="11.25" x14ac:dyDescent="0.2">
      <c r="B305" s="31"/>
      <c r="D305" s="140" t="s">
        <v>151</v>
      </c>
      <c r="F305" s="141" t="s">
        <v>611</v>
      </c>
      <c r="I305" s="142"/>
      <c r="L305" s="31"/>
      <c r="M305" s="143"/>
      <c r="T305" s="52"/>
      <c r="AT305" s="16" t="s">
        <v>151</v>
      </c>
      <c r="AU305" s="16" t="s">
        <v>83</v>
      </c>
    </row>
    <row r="306" spans="2:65" s="12" customFormat="1" ht="11.25" x14ac:dyDescent="0.2">
      <c r="B306" s="144"/>
      <c r="D306" s="145" t="s">
        <v>153</v>
      </c>
      <c r="E306" s="146" t="s">
        <v>3</v>
      </c>
      <c r="F306" s="147" t="s">
        <v>596</v>
      </c>
      <c r="H306" s="148">
        <v>16</v>
      </c>
      <c r="I306" s="149"/>
      <c r="L306" s="144"/>
      <c r="M306" s="150"/>
      <c r="T306" s="151"/>
      <c r="AT306" s="146" t="s">
        <v>153</v>
      </c>
      <c r="AU306" s="146" t="s">
        <v>83</v>
      </c>
      <c r="AV306" s="12" t="s">
        <v>85</v>
      </c>
      <c r="AW306" s="12" t="s">
        <v>37</v>
      </c>
      <c r="AX306" s="12" t="s">
        <v>83</v>
      </c>
      <c r="AY306" s="146" t="s">
        <v>142</v>
      </c>
    </row>
    <row r="307" spans="2:65" s="11" customFormat="1" ht="25.9" customHeight="1" x14ac:dyDescent="0.2">
      <c r="B307" s="114"/>
      <c r="D307" s="115" t="s">
        <v>74</v>
      </c>
      <c r="E307" s="116" t="s">
        <v>612</v>
      </c>
      <c r="F307" s="116" t="s">
        <v>613</v>
      </c>
      <c r="I307" s="117"/>
      <c r="J307" s="118">
        <f>BK307</f>
        <v>0</v>
      </c>
      <c r="L307" s="114"/>
      <c r="M307" s="119"/>
      <c r="P307" s="120">
        <f>P308+P311</f>
        <v>0</v>
      </c>
      <c r="R307" s="120">
        <f>R308+R311</f>
        <v>0</v>
      </c>
      <c r="T307" s="121">
        <f>T308+T311</f>
        <v>0</v>
      </c>
      <c r="AR307" s="115" t="s">
        <v>175</v>
      </c>
      <c r="AT307" s="122" t="s">
        <v>74</v>
      </c>
      <c r="AU307" s="122" t="s">
        <v>75</v>
      </c>
      <c r="AY307" s="115" t="s">
        <v>142</v>
      </c>
      <c r="BK307" s="123">
        <f>BK308+BK311</f>
        <v>0</v>
      </c>
    </row>
    <row r="308" spans="2:65" s="11" customFormat="1" ht="22.9" customHeight="1" x14ac:dyDescent="0.2">
      <c r="B308" s="114"/>
      <c r="D308" s="115" t="s">
        <v>74</v>
      </c>
      <c r="E308" s="124" t="s">
        <v>614</v>
      </c>
      <c r="F308" s="124" t="s">
        <v>615</v>
      </c>
      <c r="I308" s="117"/>
      <c r="J308" s="125">
        <f>BK308</f>
        <v>0</v>
      </c>
      <c r="L308" s="114"/>
      <c r="M308" s="119"/>
      <c r="P308" s="120">
        <f>SUM(P309:P310)</f>
        <v>0</v>
      </c>
      <c r="R308" s="120">
        <f>SUM(R309:R310)</f>
        <v>0</v>
      </c>
      <c r="T308" s="121">
        <f>SUM(T309:T310)</f>
        <v>0</v>
      </c>
      <c r="AR308" s="115" t="s">
        <v>175</v>
      </c>
      <c r="AT308" s="122" t="s">
        <v>74</v>
      </c>
      <c r="AU308" s="122" t="s">
        <v>83</v>
      </c>
      <c r="AY308" s="115" t="s">
        <v>142</v>
      </c>
      <c r="BK308" s="123">
        <f>SUM(BK309:BK310)</f>
        <v>0</v>
      </c>
    </row>
    <row r="309" spans="2:65" s="1" customFormat="1" ht="24.2" customHeight="1" x14ac:dyDescent="0.2">
      <c r="B309" s="126"/>
      <c r="C309" s="127" t="s">
        <v>616</v>
      </c>
      <c r="D309" s="127" t="s">
        <v>97</v>
      </c>
      <c r="E309" s="128" t="s">
        <v>617</v>
      </c>
      <c r="F309" s="129" t="s">
        <v>618</v>
      </c>
      <c r="G309" s="130" t="s">
        <v>619</v>
      </c>
      <c r="H309" s="131">
        <v>1</v>
      </c>
      <c r="I309" s="132"/>
      <c r="J309" s="133">
        <f>ROUND(I309*H309,2)</f>
        <v>0</v>
      </c>
      <c r="K309" s="129" t="s">
        <v>148</v>
      </c>
      <c r="L309" s="31"/>
      <c r="M309" s="134" t="s">
        <v>3</v>
      </c>
      <c r="N309" s="135" t="s">
        <v>46</v>
      </c>
      <c r="P309" s="136">
        <f>O309*H309</f>
        <v>0</v>
      </c>
      <c r="Q309" s="136">
        <v>0</v>
      </c>
      <c r="R309" s="136">
        <f>Q309*H309</f>
        <v>0</v>
      </c>
      <c r="S309" s="136">
        <v>0</v>
      </c>
      <c r="T309" s="137">
        <f>S309*H309</f>
        <v>0</v>
      </c>
      <c r="AR309" s="138" t="s">
        <v>620</v>
      </c>
      <c r="AT309" s="138" t="s">
        <v>97</v>
      </c>
      <c r="AU309" s="138" t="s">
        <v>85</v>
      </c>
      <c r="AY309" s="16" t="s">
        <v>142</v>
      </c>
      <c r="BE309" s="139">
        <f>IF(N309="základní",J309,0)</f>
        <v>0</v>
      </c>
      <c r="BF309" s="139">
        <f>IF(N309="snížená",J309,0)</f>
        <v>0</v>
      </c>
      <c r="BG309" s="139">
        <f>IF(N309="zákl. přenesená",J309,0)</f>
        <v>0</v>
      </c>
      <c r="BH309" s="139">
        <f>IF(N309="sníž. přenesená",J309,0)</f>
        <v>0</v>
      </c>
      <c r="BI309" s="139">
        <f>IF(N309="nulová",J309,0)</f>
        <v>0</v>
      </c>
      <c r="BJ309" s="16" t="s">
        <v>83</v>
      </c>
      <c r="BK309" s="139">
        <f>ROUND(I309*H309,2)</f>
        <v>0</v>
      </c>
      <c r="BL309" s="16" t="s">
        <v>620</v>
      </c>
      <c r="BM309" s="138" t="s">
        <v>621</v>
      </c>
    </row>
    <row r="310" spans="2:65" s="1" customFormat="1" ht="11.25" x14ac:dyDescent="0.2">
      <c r="B310" s="31"/>
      <c r="D310" s="140" t="s">
        <v>151</v>
      </c>
      <c r="F310" s="141" t="s">
        <v>622</v>
      </c>
      <c r="I310" s="142"/>
      <c r="L310" s="31"/>
      <c r="M310" s="143"/>
      <c r="T310" s="52"/>
      <c r="AT310" s="16" t="s">
        <v>151</v>
      </c>
      <c r="AU310" s="16" t="s">
        <v>85</v>
      </c>
    </row>
    <row r="311" spans="2:65" s="11" customFormat="1" ht="22.9" customHeight="1" x14ac:dyDescent="0.2">
      <c r="B311" s="114"/>
      <c r="D311" s="115" t="s">
        <v>74</v>
      </c>
      <c r="E311" s="124" t="s">
        <v>623</v>
      </c>
      <c r="F311" s="124" t="s">
        <v>624</v>
      </c>
      <c r="I311" s="117"/>
      <c r="J311" s="125">
        <f>BK311</f>
        <v>0</v>
      </c>
      <c r="L311" s="114"/>
      <c r="M311" s="119"/>
      <c r="P311" s="120">
        <f>SUM(P312:P313)</f>
        <v>0</v>
      </c>
      <c r="R311" s="120">
        <f>SUM(R312:R313)</f>
        <v>0</v>
      </c>
      <c r="T311" s="121">
        <f>SUM(T312:T313)</f>
        <v>0</v>
      </c>
      <c r="AR311" s="115" t="s">
        <v>175</v>
      </c>
      <c r="AT311" s="122" t="s">
        <v>74</v>
      </c>
      <c r="AU311" s="122" t="s">
        <v>83</v>
      </c>
      <c r="AY311" s="115" t="s">
        <v>142</v>
      </c>
      <c r="BK311" s="123">
        <f>SUM(BK312:BK313)</f>
        <v>0</v>
      </c>
    </row>
    <row r="312" spans="2:65" s="1" customFormat="1" ht="24.2" customHeight="1" x14ac:dyDescent="0.2">
      <c r="B312" s="126"/>
      <c r="C312" s="127" t="s">
        <v>625</v>
      </c>
      <c r="D312" s="127" t="s">
        <v>97</v>
      </c>
      <c r="E312" s="128" t="s">
        <v>626</v>
      </c>
      <c r="F312" s="129" t="s">
        <v>627</v>
      </c>
      <c r="G312" s="130" t="s">
        <v>619</v>
      </c>
      <c r="H312" s="131">
        <v>1</v>
      </c>
      <c r="I312" s="132"/>
      <c r="J312" s="133">
        <f>ROUND(I312*H312,2)</f>
        <v>0</v>
      </c>
      <c r="K312" s="129" t="s">
        <v>148</v>
      </c>
      <c r="L312" s="31"/>
      <c r="M312" s="134" t="s">
        <v>3</v>
      </c>
      <c r="N312" s="135" t="s">
        <v>46</v>
      </c>
      <c r="P312" s="136">
        <f>O312*H312</f>
        <v>0</v>
      </c>
      <c r="Q312" s="136">
        <v>0</v>
      </c>
      <c r="R312" s="136">
        <f>Q312*H312</f>
        <v>0</v>
      </c>
      <c r="S312" s="136">
        <v>0</v>
      </c>
      <c r="T312" s="137">
        <f>S312*H312</f>
        <v>0</v>
      </c>
      <c r="AR312" s="138" t="s">
        <v>620</v>
      </c>
      <c r="AT312" s="138" t="s">
        <v>97</v>
      </c>
      <c r="AU312" s="138" t="s">
        <v>85</v>
      </c>
      <c r="AY312" s="16" t="s">
        <v>142</v>
      </c>
      <c r="BE312" s="139">
        <f>IF(N312="základní",J312,0)</f>
        <v>0</v>
      </c>
      <c r="BF312" s="139">
        <f>IF(N312="snížená",J312,0)</f>
        <v>0</v>
      </c>
      <c r="BG312" s="139">
        <f>IF(N312="zákl. přenesená",J312,0)</f>
        <v>0</v>
      </c>
      <c r="BH312" s="139">
        <f>IF(N312="sníž. přenesená",J312,0)</f>
        <v>0</v>
      </c>
      <c r="BI312" s="139">
        <f>IF(N312="nulová",J312,0)</f>
        <v>0</v>
      </c>
      <c r="BJ312" s="16" t="s">
        <v>83</v>
      </c>
      <c r="BK312" s="139">
        <f>ROUND(I312*H312,2)</f>
        <v>0</v>
      </c>
      <c r="BL312" s="16" t="s">
        <v>620</v>
      </c>
      <c r="BM312" s="138" t="s">
        <v>628</v>
      </c>
    </row>
    <row r="313" spans="2:65" s="1" customFormat="1" ht="11.25" x14ac:dyDescent="0.2">
      <c r="B313" s="31"/>
      <c r="D313" s="140" t="s">
        <v>151</v>
      </c>
      <c r="F313" s="141" t="s">
        <v>629</v>
      </c>
      <c r="I313" s="142"/>
      <c r="L313" s="31"/>
      <c r="M313" s="169"/>
      <c r="N313" s="170"/>
      <c r="O313" s="170"/>
      <c r="P313" s="170"/>
      <c r="Q313" s="170"/>
      <c r="R313" s="170"/>
      <c r="S313" s="170"/>
      <c r="T313" s="171"/>
      <c r="AT313" s="16" t="s">
        <v>151</v>
      </c>
      <c r="AU313" s="16" t="s">
        <v>85</v>
      </c>
    </row>
    <row r="314" spans="2:65" s="1" customFormat="1" ht="6.95" customHeight="1" x14ac:dyDescent="0.2">
      <c r="B314" s="40"/>
      <c r="C314" s="41"/>
      <c r="D314" s="41"/>
      <c r="E314" s="41"/>
      <c r="F314" s="41"/>
      <c r="G314" s="41"/>
      <c r="H314" s="41"/>
      <c r="I314" s="41"/>
      <c r="J314" s="41"/>
      <c r="K314" s="41"/>
      <c r="L314" s="31"/>
    </row>
  </sheetData>
  <autoFilter ref="C95:K313" xr:uid="{00000000-0009-0000-0000-000001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100-000000000000}"/>
    <hyperlink ref="F105" r:id="rId2" xr:uid="{00000000-0004-0000-0100-000001000000}"/>
    <hyperlink ref="F108" r:id="rId3" xr:uid="{00000000-0004-0000-0100-000002000000}"/>
    <hyperlink ref="F110" r:id="rId4" xr:uid="{00000000-0004-0000-0100-000003000000}"/>
    <hyperlink ref="F112" r:id="rId5" xr:uid="{00000000-0004-0000-0100-000004000000}"/>
    <hyperlink ref="F114" r:id="rId6" xr:uid="{00000000-0004-0000-0100-000005000000}"/>
    <hyperlink ref="F116" r:id="rId7" xr:uid="{00000000-0004-0000-0100-000006000000}"/>
    <hyperlink ref="F120" r:id="rId8" xr:uid="{00000000-0004-0000-0100-000007000000}"/>
    <hyperlink ref="F124" r:id="rId9" xr:uid="{00000000-0004-0000-0100-000008000000}"/>
    <hyperlink ref="F137" r:id="rId10" xr:uid="{00000000-0004-0000-0100-000009000000}"/>
    <hyperlink ref="F139" r:id="rId11" xr:uid="{00000000-0004-0000-0100-00000A000000}"/>
    <hyperlink ref="F141" r:id="rId12" xr:uid="{00000000-0004-0000-0100-00000B000000}"/>
    <hyperlink ref="F143" r:id="rId13" xr:uid="{00000000-0004-0000-0100-00000C000000}"/>
    <hyperlink ref="F145" r:id="rId14" xr:uid="{00000000-0004-0000-0100-00000D000000}"/>
    <hyperlink ref="F147" r:id="rId15" xr:uid="{00000000-0004-0000-0100-00000E000000}"/>
    <hyperlink ref="F149" r:id="rId16" xr:uid="{00000000-0004-0000-0100-00000F000000}"/>
    <hyperlink ref="F151" r:id="rId17" xr:uid="{00000000-0004-0000-0100-000010000000}"/>
    <hyperlink ref="F153" r:id="rId18" xr:uid="{00000000-0004-0000-0100-000011000000}"/>
    <hyperlink ref="F155" r:id="rId19" xr:uid="{00000000-0004-0000-0100-000012000000}"/>
    <hyperlink ref="F157" r:id="rId20" xr:uid="{00000000-0004-0000-0100-000013000000}"/>
    <hyperlink ref="F159" r:id="rId21" xr:uid="{00000000-0004-0000-0100-000014000000}"/>
    <hyperlink ref="F161" r:id="rId22" xr:uid="{00000000-0004-0000-0100-000015000000}"/>
    <hyperlink ref="F163" r:id="rId23" xr:uid="{00000000-0004-0000-0100-000016000000}"/>
    <hyperlink ref="F165" r:id="rId24" xr:uid="{00000000-0004-0000-0100-000017000000}"/>
    <hyperlink ref="F168" r:id="rId25" xr:uid="{00000000-0004-0000-0100-000018000000}"/>
    <hyperlink ref="F170" r:id="rId26" xr:uid="{00000000-0004-0000-0100-000019000000}"/>
    <hyperlink ref="F172" r:id="rId27" xr:uid="{00000000-0004-0000-0100-00001A000000}"/>
    <hyperlink ref="F174" r:id="rId28" xr:uid="{00000000-0004-0000-0100-00001B000000}"/>
    <hyperlink ref="F176" r:id="rId29" xr:uid="{00000000-0004-0000-0100-00001C000000}"/>
    <hyperlink ref="F178" r:id="rId30" xr:uid="{00000000-0004-0000-0100-00001D000000}"/>
    <hyperlink ref="F183" r:id="rId31" xr:uid="{00000000-0004-0000-0100-00001E000000}"/>
    <hyperlink ref="F185" r:id="rId32" xr:uid="{00000000-0004-0000-0100-00001F000000}"/>
    <hyperlink ref="F189" r:id="rId33" xr:uid="{00000000-0004-0000-0100-000020000000}"/>
    <hyperlink ref="F192" r:id="rId34" xr:uid="{00000000-0004-0000-0100-000021000000}"/>
    <hyperlink ref="F195" r:id="rId35" xr:uid="{00000000-0004-0000-0100-000022000000}"/>
    <hyperlink ref="F199" r:id="rId36" xr:uid="{00000000-0004-0000-0100-000023000000}"/>
    <hyperlink ref="F203" r:id="rId37" xr:uid="{00000000-0004-0000-0100-000024000000}"/>
    <hyperlink ref="F207" r:id="rId38" xr:uid="{00000000-0004-0000-0100-000025000000}"/>
    <hyperlink ref="F209" r:id="rId39" xr:uid="{00000000-0004-0000-0100-000026000000}"/>
    <hyperlink ref="F211" r:id="rId40" xr:uid="{00000000-0004-0000-0100-000027000000}"/>
    <hyperlink ref="F213" r:id="rId41" xr:uid="{00000000-0004-0000-0100-000028000000}"/>
    <hyperlink ref="F215" r:id="rId42" xr:uid="{00000000-0004-0000-0100-000029000000}"/>
    <hyperlink ref="F217" r:id="rId43" xr:uid="{00000000-0004-0000-0100-00002A000000}"/>
    <hyperlink ref="F219" r:id="rId44" xr:uid="{00000000-0004-0000-0100-00002B000000}"/>
    <hyperlink ref="F223" r:id="rId45" xr:uid="{00000000-0004-0000-0100-00002C000000}"/>
    <hyperlink ref="F227" r:id="rId46" xr:uid="{00000000-0004-0000-0100-00002D000000}"/>
    <hyperlink ref="F229" r:id="rId47" xr:uid="{00000000-0004-0000-0100-00002E000000}"/>
    <hyperlink ref="F231" r:id="rId48" xr:uid="{00000000-0004-0000-0100-00002F000000}"/>
    <hyperlink ref="F233" r:id="rId49" xr:uid="{00000000-0004-0000-0100-000030000000}"/>
    <hyperlink ref="F236" r:id="rId50" xr:uid="{00000000-0004-0000-0100-000031000000}"/>
    <hyperlink ref="F238" r:id="rId51" xr:uid="{00000000-0004-0000-0100-000032000000}"/>
    <hyperlink ref="F241" r:id="rId52" xr:uid="{00000000-0004-0000-0100-000033000000}"/>
    <hyperlink ref="F243" r:id="rId53" xr:uid="{00000000-0004-0000-0100-000034000000}"/>
    <hyperlink ref="F245" r:id="rId54" xr:uid="{00000000-0004-0000-0100-000035000000}"/>
    <hyperlink ref="F247" r:id="rId55" xr:uid="{00000000-0004-0000-0100-000036000000}"/>
    <hyperlink ref="F249" r:id="rId56" xr:uid="{00000000-0004-0000-0100-000037000000}"/>
    <hyperlink ref="F251" r:id="rId57" xr:uid="{00000000-0004-0000-0100-000038000000}"/>
    <hyperlink ref="F253" r:id="rId58" xr:uid="{00000000-0004-0000-0100-000039000000}"/>
    <hyperlink ref="F256" r:id="rId59" xr:uid="{00000000-0004-0000-0100-00003A000000}"/>
    <hyperlink ref="F266" r:id="rId60" xr:uid="{00000000-0004-0000-0100-00003B000000}"/>
    <hyperlink ref="F270" r:id="rId61" xr:uid="{00000000-0004-0000-0100-00003C000000}"/>
    <hyperlink ref="F279" r:id="rId62" xr:uid="{00000000-0004-0000-0100-00003D000000}"/>
    <hyperlink ref="F282" r:id="rId63" xr:uid="{00000000-0004-0000-0100-00003E000000}"/>
    <hyperlink ref="F285" r:id="rId64" xr:uid="{00000000-0004-0000-0100-00003F000000}"/>
    <hyperlink ref="F289" r:id="rId65" xr:uid="{00000000-0004-0000-0100-000040000000}"/>
    <hyperlink ref="F296" r:id="rId66" xr:uid="{00000000-0004-0000-0100-000041000000}"/>
    <hyperlink ref="F299" r:id="rId67" xr:uid="{00000000-0004-0000-0100-000042000000}"/>
    <hyperlink ref="F302" r:id="rId68" xr:uid="{00000000-0004-0000-0100-000043000000}"/>
    <hyperlink ref="F305" r:id="rId69" xr:uid="{00000000-0004-0000-0100-000044000000}"/>
    <hyperlink ref="F310" r:id="rId70" xr:uid="{00000000-0004-0000-0100-000045000000}"/>
    <hyperlink ref="F313" r:id="rId71" xr:uid="{00000000-0004-0000-0100-00004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33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8" t="s">
        <v>6</v>
      </c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88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 x14ac:dyDescent="0.2">
      <c r="B4" s="19"/>
      <c r="D4" s="20" t="s">
        <v>103</v>
      </c>
      <c r="L4" s="19"/>
      <c r="M4" s="84" t="s">
        <v>11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17</v>
      </c>
      <c r="L6" s="19"/>
    </row>
    <row r="7" spans="2:46" ht="16.5" customHeight="1" x14ac:dyDescent="0.2">
      <c r="B7" s="19"/>
      <c r="E7" s="289" t="str">
        <f>'Rekapitulace stavby'!K6</f>
        <v>Oprava rozvodů vody v areálu školy</v>
      </c>
      <c r="F7" s="290"/>
      <c r="G7" s="290"/>
      <c r="H7" s="290"/>
      <c r="L7" s="19"/>
    </row>
    <row r="8" spans="2:46" s="1" customFormat="1" ht="12" customHeight="1" x14ac:dyDescent="0.2">
      <c r="B8" s="31"/>
      <c r="D8" s="26" t="s">
        <v>104</v>
      </c>
      <c r="L8" s="31"/>
    </row>
    <row r="9" spans="2:46" s="1" customFormat="1" ht="16.5" customHeight="1" x14ac:dyDescent="0.2">
      <c r="B9" s="31"/>
      <c r="E9" s="251" t="s">
        <v>630</v>
      </c>
      <c r="F9" s="291"/>
      <c r="G9" s="291"/>
      <c r="H9" s="291"/>
      <c r="L9" s="31"/>
    </row>
    <row r="10" spans="2:46" s="1" customFormat="1" ht="11.25" x14ac:dyDescent="0.2">
      <c r="B10" s="31"/>
      <c r="L10" s="31"/>
    </row>
    <row r="11" spans="2:46" s="1" customFormat="1" ht="12" customHeight="1" x14ac:dyDescent="0.2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 x14ac:dyDescent="0.2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30. 6. 2022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 x14ac:dyDescent="0.2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92" t="str">
        <f>'Rekapitulace stavby'!E14</f>
        <v>Vyplň údaj</v>
      </c>
      <c r="F18" s="272"/>
      <c r="G18" s="272"/>
      <c r="H18" s="272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 x14ac:dyDescent="0.2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 x14ac:dyDescent="0.2">
      <c r="B24" s="31"/>
      <c r="E24" s="24" t="s">
        <v>35</v>
      </c>
      <c r="I24" s="26" t="s">
        <v>29</v>
      </c>
      <c r="J24" s="24" t="s">
        <v>36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39</v>
      </c>
      <c r="L26" s="31"/>
    </row>
    <row r="27" spans="2:12" s="7" customFormat="1" ht="16.5" customHeight="1" x14ac:dyDescent="0.2">
      <c r="B27" s="85"/>
      <c r="E27" s="277" t="s">
        <v>3</v>
      </c>
      <c r="F27" s="277"/>
      <c r="G27" s="277"/>
      <c r="H27" s="277"/>
      <c r="L27" s="85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 x14ac:dyDescent="0.2">
      <c r="B30" s="31"/>
      <c r="D30" s="86" t="s">
        <v>41</v>
      </c>
      <c r="J30" s="62">
        <f>ROUND(J96, 2)</f>
        <v>0</v>
      </c>
      <c r="L30" s="31"/>
    </row>
    <row r="31" spans="2:12" s="1" customFormat="1" ht="6.95" customHeight="1" x14ac:dyDescent="0.2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 x14ac:dyDescent="0.2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 x14ac:dyDescent="0.2">
      <c r="B33" s="31"/>
      <c r="D33" s="51" t="s">
        <v>45</v>
      </c>
      <c r="E33" s="26" t="s">
        <v>46</v>
      </c>
      <c r="F33" s="87">
        <f>ROUND((SUM(BE96:BE332)),  2)</f>
        <v>0</v>
      </c>
      <c r="I33" s="88">
        <v>0.21</v>
      </c>
      <c r="J33" s="87">
        <f>ROUND(((SUM(BE96:BE332))*I33),  2)</f>
        <v>0</v>
      </c>
      <c r="L33" s="31"/>
    </row>
    <row r="34" spans="2:12" s="1" customFormat="1" ht="14.45" customHeight="1" x14ac:dyDescent="0.2">
      <c r="B34" s="31"/>
      <c r="E34" s="26" t="s">
        <v>47</v>
      </c>
      <c r="F34" s="87">
        <f>ROUND((SUM(BF96:BF332)),  2)</f>
        <v>0</v>
      </c>
      <c r="I34" s="88">
        <v>0.15</v>
      </c>
      <c r="J34" s="87">
        <f>ROUND(((SUM(BF96:BF332))*I34),  2)</f>
        <v>0</v>
      </c>
      <c r="L34" s="31"/>
    </row>
    <row r="35" spans="2:12" s="1" customFormat="1" ht="14.45" hidden="1" customHeight="1" x14ac:dyDescent="0.2">
      <c r="B35" s="31"/>
      <c r="E35" s="26" t="s">
        <v>48</v>
      </c>
      <c r="F35" s="87">
        <f>ROUND((SUM(BG96:BG332)),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 x14ac:dyDescent="0.2">
      <c r="B36" s="31"/>
      <c r="E36" s="26" t="s">
        <v>49</v>
      </c>
      <c r="F36" s="87">
        <f>ROUND((SUM(BH96:BH332)),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 x14ac:dyDescent="0.2">
      <c r="B37" s="31"/>
      <c r="E37" s="26" t="s">
        <v>50</v>
      </c>
      <c r="F37" s="87">
        <f>ROUND((SUM(BI96:BI332)),  2)</f>
        <v>0</v>
      </c>
      <c r="I37" s="88">
        <v>0</v>
      </c>
      <c r="J37" s="87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 x14ac:dyDescent="0.2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 x14ac:dyDescent="0.2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 x14ac:dyDescent="0.2">
      <c r="B45" s="31"/>
      <c r="C45" s="20" t="s">
        <v>106</v>
      </c>
      <c r="L45" s="31"/>
    </row>
    <row r="46" spans="2:12" s="1" customFormat="1" ht="6.95" customHeight="1" x14ac:dyDescent="0.2">
      <c r="B46" s="31"/>
      <c r="L46" s="31"/>
    </row>
    <row r="47" spans="2:12" s="1" customFormat="1" ht="12" customHeight="1" x14ac:dyDescent="0.2">
      <c r="B47" s="31"/>
      <c r="C47" s="26" t="s">
        <v>17</v>
      </c>
      <c r="L47" s="31"/>
    </row>
    <row r="48" spans="2:12" s="1" customFormat="1" ht="16.5" customHeight="1" x14ac:dyDescent="0.2">
      <c r="B48" s="31"/>
      <c r="E48" s="289" t="str">
        <f>E7</f>
        <v>Oprava rozvodů vody v areálu školy</v>
      </c>
      <c r="F48" s="290"/>
      <c r="G48" s="290"/>
      <c r="H48" s="290"/>
      <c r="L48" s="31"/>
    </row>
    <row r="49" spans="2:47" s="1" customFormat="1" ht="12" customHeight="1" x14ac:dyDescent="0.2">
      <c r="B49" s="31"/>
      <c r="C49" s="26" t="s">
        <v>104</v>
      </c>
      <c r="L49" s="31"/>
    </row>
    <row r="50" spans="2:47" s="1" customFormat="1" ht="16.5" customHeight="1" x14ac:dyDescent="0.2">
      <c r="B50" s="31"/>
      <c r="E50" s="251" t="str">
        <f>E9</f>
        <v>B - Pavilón - B</v>
      </c>
      <c r="F50" s="291"/>
      <c r="G50" s="291"/>
      <c r="H50" s="291"/>
      <c r="L50" s="31"/>
    </row>
    <row r="51" spans="2:47" s="1" customFormat="1" ht="6.95" customHeight="1" x14ac:dyDescent="0.2">
      <c r="B51" s="31"/>
      <c r="L51" s="31"/>
    </row>
    <row r="52" spans="2:47" s="1" customFormat="1" ht="12" customHeight="1" x14ac:dyDescent="0.2">
      <c r="B52" s="31"/>
      <c r="C52" s="26" t="s">
        <v>21</v>
      </c>
      <c r="F52" s="24" t="str">
        <f>F12</f>
        <v>17. listopadu 1123/70, Ostrava - Poruba, 708 00</v>
      </c>
      <c r="I52" s="26" t="s">
        <v>23</v>
      </c>
      <c r="J52" s="48" t="str">
        <f>IF(J12="","",J12)</f>
        <v>30. 6. 2022</v>
      </c>
      <c r="L52" s="31"/>
    </row>
    <row r="53" spans="2:47" s="1" customFormat="1" ht="6.95" customHeight="1" x14ac:dyDescent="0.2">
      <c r="B53" s="31"/>
      <c r="L53" s="31"/>
    </row>
    <row r="54" spans="2:47" s="1" customFormat="1" ht="15.2" customHeight="1" x14ac:dyDescent="0.2">
      <c r="B54" s="31"/>
      <c r="C54" s="26" t="s">
        <v>25</v>
      </c>
      <c r="F54" s="24" t="str">
        <f>E15</f>
        <v>Střední škola prof. Zdeňka Matějčka,Ostrava-Poruba</v>
      </c>
      <c r="I54" s="26" t="s">
        <v>33</v>
      </c>
      <c r="J54" s="29" t="str">
        <f>E21</f>
        <v>Amun Pro s.r.o.</v>
      </c>
      <c r="L54" s="31"/>
    </row>
    <row r="55" spans="2:47" s="1" customFormat="1" ht="15.2" customHeight="1" x14ac:dyDescent="0.2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Amun Pro s.r.o.</v>
      </c>
      <c r="L55" s="31"/>
    </row>
    <row r="56" spans="2:47" s="1" customFormat="1" ht="10.35" customHeight="1" x14ac:dyDescent="0.2">
      <c r="B56" s="31"/>
      <c r="L56" s="31"/>
    </row>
    <row r="57" spans="2:47" s="1" customFormat="1" ht="29.25" customHeight="1" x14ac:dyDescent="0.2">
      <c r="B57" s="31"/>
      <c r="C57" s="95" t="s">
        <v>107</v>
      </c>
      <c r="D57" s="89"/>
      <c r="E57" s="89"/>
      <c r="F57" s="89"/>
      <c r="G57" s="89"/>
      <c r="H57" s="89"/>
      <c r="I57" s="89"/>
      <c r="J57" s="96" t="s">
        <v>108</v>
      </c>
      <c r="K57" s="89"/>
      <c r="L57" s="31"/>
    </row>
    <row r="58" spans="2:47" s="1" customFormat="1" ht="10.35" customHeight="1" x14ac:dyDescent="0.2">
      <c r="B58" s="31"/>
      <c r="L58" s="31"/>
    </row>
    <row r="59" spans="2:47" s="1" customFormat="1" ht="22.9" customHeight="1" x14ac:dyDescent="0.2">
      <c r="B59" s="31"/>
      <c r="C59" s="97" t="s">
        <v>73</v>
      </c>
      <c r="J59" s="62">
        <f>J96</f>
        <v>0</v>
      </c>
      <c r="L59" s="31"/>
      <c r="AU59" s="16" t="s">
        <v>109</v>
      </c>
    </row>
    <row r="60" spans="2:47" s="8" customFormat="1" ht="24.95" customHeight="1" x14ac:dyDescent="0.2">
      <c r="B60" s="98"/>
      <c r="D60" s="99" t="s">
        <v>110</v>
      </c>
      <c r="E60" s="100"/>
      <c r="F60" s="100"/>
      <c r="G60" s="100"/>
      <c r="H60" s="100"/>
      <c r="I60" s="100"/>
      <c r="J60" s="101">
        <f>J97</f>
        <v>0</v>
      </c>
      <c r="L60" s="98"/>
    </row>
    <row r="61" spans="2:47" s="9" customFormat="1" ht="19.899999999999999" customHeight="1" x14ac:dyDescent="0.2">
      <c r="B61" s="102"/>
      <c r="D61" s="103" t="s">
        <v>111</v>
      </c>
      <c r="E61" s="104"/>
      <c r="F61" s="104"/>
      <c r="G61" s="104"/>
      <c r="H61" s="104"/>
      <c r="I61" s="104"/>
      <c r="J61" s="105">
        <f>J98</f>
        <v>0</v>
      </c>
      <c r="L61" s="102"/>
    </row>
    <row r="62" spans="2:47" s="9" customFormat="1" ht="19.899999999999999" customHeight="1" x14ac:dyDescent="0.2">
      <c r="B62" s="102"/>
      <c r="D62" s="103" t="s">
        <v>112</v>
      </c>
      <c r="E62" s="104"/>
      <c r="F62" s="104"/>
      <c r="G62" s="104"/>
      <c r="H62" s="104"/>
      <c r="I62" s="104"/>
      <c r="J62" s="105">
        <f>J103</f>
        <v>0</v>
      </c>
      <c r="L62" s="102"/>
    </row>
    <row r="63" spans="2:47" s="9" customFormat="1" ht="19.899999999999999" customHeight="1" x14ac:dyDescent="0.2">
      <c r="B63" s="102"/>
      <c r="D63" s="103" t="s">
        <v>113</v>
      </c>
      <c r="E63" s="104"/>
      <c r="F63" s="104"/>
      <c r="G63" s="104"/>
      <c r="H63" s="104"/>
      <c r="I63" s="104"/>
      <c r="J63" s="105">
        <f>J106</f>
        <v>0</v>
      </c>
      <c r="L63" s="102"/>
    </row>
    <row r="64" spans="2:47" s="8" customFormat="1" ht="24.95" customHeight="1" x14ac:dyDescent="0.2">
      <c r="B64" s="98"/>
      <c r="D64" s="99" t="s">
        <v>114</v>
      </c>
      <c r="E64" s="100"/>
      <c r="F64" s="100"/>
      <c r="G64" s="100"/>
      <c r="H64" s="100"/>
      <c r="I64" s="100"/>
      <c r="J64" s="101">
        <f>J117</f>
        <v>0</v>
      </c>
      <c r="L64" s="98"/>
    </row>
    <row r="65" spans="2:12" s="9" customFormat="1" ht="19.899999999999999" customHeight="1" x14ac:dyDescent="0.2">
      <c r="B65" s="102"/>
      <c r="D65" s="103" t="s">
        <v>115</v>
      </c>
      <c r="E65" s="104"/>
      <c r="F65" s="104"/>
      <c r="G65" s="104"/>
      <c r="H65" s="104"/>
      <c r="I65" s="104"/>
      <c r="J65" s="105">
        <f>J118</f>
        <v>0</v>
      </c>
      <c r="L65" s="102"/>
    </row>
    <row r="66" spans="2:12" s="9" customFormat="1" ht="19.899999999999999" customHeight="1" x14ac:dyDescent="0.2">
      <c r="B66" s="102"/>
      <c r="D66" s="103" t="s">
        <v>116</v>
      </c>
      <c r="E66" s="104"/>
      <c r="F66" s="104"/>
      <c r="G66" s="104"/>
      <c r="H66" s="104"/>
      <c r="I66" s="104"/>
      <c r="J66" s="105">
        <f>J139</f>
        <v>0</v>
      </c>
      <c r="L66" s="102"/>
    </row>
    <row r="67" spans="2:12" s="9" customFormat="1" ht="19.899999999999999" customHeight="1" x14ac:dyDescent="0.2">
      <c r="B67" s="102"/>
      <c r="D67" s="103" t="s">
        <v>117</v>
      </c>
      <c r="E67" s="104"/>
      <c r="F67" s="104"/>
      <c r="G67" s="104"/>
      <c r="H67" s="104"/>
      <c r="I67" s="104"/>
      <c r="J67" s="105">
        <f>J204</f>
        <v>0</v>
      </c>
      <c r="L67" s="102"/>
    </row>
    <row r="68" spans="2:12" s="9" customFormat="1" ht="19.899999999999999" customHeight="1" x14ac:dyDescent="0.2">
      <c r="B68" s="102"/>
      <c r="D68" s="103" t="s">
        <v>118</v>
      </c>
      <c r="E68" s="104"/>
      <c r="F68" s="104"/>
      <c r="G68" s="104"/>
      <c r="H68" s="104"/>
      <c r="I68" s="104"/>
      <c r="J68" s="105">
        <f>J207</f>
        <v>0</v>
      </c>
      <c r="L68" s="102"/>
    </row>
    <row r="69" spans="2:12" s="9" customFormat="1" ht="19.899999999999999" customHeight="1" x14ac:dyDescent="0.2">
      <c r="B69" s="102"/>
      <c r="D69" s="103" t="s">
        <v>119</v>
      </c>
      <c r="E69" s="104"/>
      <c r="F69" s="104"/>
      <c r="G69" s="104"/>
      <c r="H69" s="104"/>
      <c r="I69" s="104"/>
      <c r="J69" s="105">
        <f>J250</f>
        <v>0</v>
      </c>
      <c r="L69" s="102"/>
    </row>
    <row r="70" spans="2:12" s="9" customFormat="1" ht="19.899999999999999" customHeight="1" x14ac:dyDescent="0.2">
      <c r="B70" s="102"/>
      <c r="D70" s="103" t="s">
        <v>120</v>
      </c>
      <c r="E70" s="104"/>
      <c r="F70" s="104"/>
      <c r="G70" s="104"/>
      <c r="H70" s="104"/>
      <c r="I70" s="104"/>
      <c r="J70" s="105">
        <f>J272</f>
        <v>0</v>
      </c>
      <c r="L70" s="102"/>
    </row>
    <row r="71" spans="2:12" s="9" customFormat="1" ht="19.899999999999999" customHeight="1" x14ac:dyDescent="0.2">
      <c r="B71" s="102"/>
      <c r="D71" s="103" t="s">
        <v>121</v>
      </c>
      <c r="E71" s="104"/>
      <c r="F71" s="104"/>
      <c r="G71" s="104"/>
      <c r="H71" s="104"/>
      <c r="I71" s="104"/>
      <c r="J71" s="105">
        <f>J283</f>
        <v>0</v>
      </c>
      <c r="L71" s="102"/>
    </row>
    <row r="72" spans="2:12" s="9" customFormat="1" ht="19.899999999999999" customHeight="1" x14ac:dyDescent="0.2">
      <c r="B72" s="102"/>
      <c r="D72" s="103" t="s">
        <v>122</v>
      </c>
      <c r="E72" s="104"/>
      <c r="F72" s="104"/>
      <c r="G72" s="104"/>
      <c r="H72" s="104"/>
      <c r="I72" s="104"/>
      <c r="J72" s="105">
        <f>J306</f>
        <v>0</v>
      </c>
      <c r="L72" s="102"/>
    </row>
    <row r="73" spans="2:12" s="8" customFormat="1" ht="24.95" customHeight="1" x14ac:dyDescent="0.2">
      <c r="B73" s="98"/>
      <c r="D73" s="99" t="s">
        <v>123</v>
      </c>
      <c r="E73" s="100"/>
      <c r="F73" s="100"/>
      <c r="G73" s="100"/>
      <c r="H73" s="100"/>
      <c r="I73" s="100"/>
      <c r="J73" s="101">
        <f>J313</f>
        <v>0</v>
      </c>
      <c r="L73" s="98"/>
    </row>
    <row r="74" spans="2:12" s="8" customFormat="1" ht="24.95" customHeight="1" x14ac:dyDescent="0.2">
      <c r="B74" s="98"/>
      <c r="D74" s="99" t="s">
        <v>124</v>
      </c>
      <c r="E74" s="100"/>
      <c r="F74" s="100"/>
      <c r="G74" s="100"/>
      <c r="H74" s="100"/>
      <c r="I74" s="100"/>
      <c r="J74" s="101">
        <f>J326</f>
        <v>0</v>
      </c>
      <c r="L74" s="98"/>
    </row>
    <row r="75" spans="2:12" s="9" customFormat="1" ht="19.899999999999999" customHeight="1" x14ac:dyDescent="0.2">
      <c r="B75" s="102"/>
      <c r="D75" s="103" t="s">
        <v>125</v>
      </c>
      <c r="E75" s="104"/>
      <c r="F75" s="104"/>
      <c r="G75" s="104"/>
      <c r="H75" s="104"/>
      <c r="I75" s="104"/>
      <c r="J75" s="105">
        <f>J327</f>
        <v>0</v>
      </c>
      <c r="L75" s="102"/>
    </row>
    <row r="76" spans="2:12" s="9" customFormat="1" ht="19.899999999999999" customHeight="1" x14ac:dyDescent="0.2">
      <c r="B76" s="102"/>
      <c r="D76" s="103" t="s">
        <v>126</v>
      </c>
      <c r="E76" s="104"/>
      <c r="F76" s="104"/>
      <c r="G76" s="104"/>
      <c r="H76" s="104"/>
      <c r="I76" s="104"/>
      <c r="J76" s="105">
        <f>J330</f>
        <v>0</v>
      </c>
      <c r="L76" s="102"/>
    </row>
    <row r="77" spans="2:12" s="1" customFormat="1" ht="21.75" customHeight="1" x14ac:dyDescent="0.2">
      <c r="B77" s="31"/>
      <c r="L77" s="31"/>
    </row>
    <row r="78" spans="2:12" s="1" customFormat="1" ht="6.95" customHeight="1" x14ac:dyDescent="0.2"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31"/>
    </row>
    <row r="82" spans="2:63" s="1" customFormat="1" ht="6.95" customHeight="1" x14ac:dyDescent="0.2"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31"/>
    </row>
    <row r="83" spans="2:63" s="1" customFormat="1" ht="24.95" customHeight="1" x14ac:dyDescent="0.2">
      <c r="B83" s="31"/>
      <c r="C83" s="20" t="s">
        <v>127</v>
      </c>
      <c r="L83" s="31"/>
    </row>
    <row r="84" spans="2:63" s="1" customFormat="1" ht="6.95" customHeight="1" x14ac:dyDescent="0.2">
      <c r="B84" s="31"/>
      <c r="L84" s="31"/>
    </row>
    <row r="85" spans="2:63" s="1" customFormat="1" ht="12" customHeight="1" x14ac:dyDescent="0.2">
      <c r="B85" s="31"/>
      <c r="C85" s="26" t="s">
        <v>17</v>
      </c>
      <c r="L85" s="31"/>
    </row>
    <row r="86" spans="2:63" s="1" customFormat="1" ht="16.5" customHeight="1" x14ac:dyDescent="0.2">
      <c r="B86" s="31"/>
      <c r="E86" s="289" t="str">
        <f>E7</f>
        <v>Oprava rozvodů vody v areálu školy</v>
      </c>
      <c r="F86" s="290"/>
      <c r="G86" s="290"/>
      <c r="H86" s="290"/>
      <c r="L86" s="31"/>
    </row>
    <row r="87" spans="2:63" s="1" customFormat="1" ht="12" customHeight="1" x14ac:dyDescent="0.2">
      <c r="B87" s="31"/>
      <c r="C87" s="26" t="s">
        <v>104</v>
      </c>
      <c r="L87" s="31"/>
    </row>
    <row r="88" spans="2:63" s="1" customFormat="1" ht="16.5" customHeight="1" x14ac:dyDescent="0.2">
      <c r="B88" s="31"/>
      <c r="E88" s="251" t="str">
        <f>E9</f>
        <v>B - Pavilón - B</v>
      </c>
      <c r="F88" s="291"/>
      <c r="G88" s="291"/>
      <c r="H88" s="291"/>
      <c r="L88" s="31"/>
    </row>
    <row r="89" spans="2:63" s="1" customFormat="1" ht="6.95" customHeight="1" x14ac:dyDescent="0.2">
      <c r="B89" s="31"/>
      <c r="L89" s="31"/>
    </row>
    <row r="90" spans="2:63" s="1" customFormat="1" ht="12" customHeight="1" x14ac:dyDescent="0.2">
      <c r="B90" s="31"/>
      <c r="C90" s="26" t="s">
        <v>21</v>
      </c>
      <c r="F90" s="24" t="str">
        <f>F12</f>
        <v>17. listopadu 1123/70, Ostrava - Poruba, 708 00</v>
      </c>
      <c r="I90" s="26" t="s">
        <v>23</v>
      </c>
      <c r="J90" s="48" t="str">
        <f>IF(J12="","",J12)</f>
        <v>30. 6. 2022</v>
      </c>
      <c r="L90" s="31"/>
    </row>
    <row r="91" spans="2:63" s="1" customFormat="1" ht="6.95" customHeight="1" x14ac:dyDescent="0.2">
      <c r="B91" s="31"/>
      <c r="L91" s="31"/>
    </row>
    <row r="92" spans="2:63" s="1" customFormat="1" ht="15.2" customHeight="1" x14ac:dyDescent="0.2">
      <c r="B92" s="31"/>
      <c r="C92" s="26" t="s">
        <v>25</v>
      </c>
      <c r="F92" s="24" t="str">
        <f>E15</f>
        <v>Střední škola prof. Zdeňka Matějčka,Ostrava-Poruba</v>
      </c>
      <c r="I92" s="26" t="s">
        <v>33</v>
      </c>
      <c r="J92" s="29" t="str">
        <f>E21</f>
        <v>Amun Pro s.r.o.</v>
      </c>
      <c r="L92" s="31"/>
    </row>
    <row r="93" spans="2:63" s="1" customFormat="1" ht="15.2" customHeight="1" x14ac:dyDescent="0.2">
      <c r="B93" s="31"/>
      <c r="C93" s="26" t="s">
        <v>31</v>
      </c>
      <c r="F93" s="24" t="str">
        <f>IF(E18="","",E18)</f>
        <v>Vyplň údaj</v>
      </c>
      <c r="I93" s="26" t="s">
        <v>38</v>
      </c>
      <c r="J93" s="29" t="str">
        <f>E24</f>
        <v>Amun Pro s.r.o.</v>
      </c>
      <c r="L93" s="31"/>
    </row>
    <row r="94" spans="2:63" s="1" customFormat="1" ht="10.35" customHeight="1" x14ac:dyDescent="0.2">
      <c r="B94" s="31"/>
      <c r="L94" s="31"/>
    </row>
    <row r="95" spans="2:63" s="10" customFormat="1" ht="29.25" customHeight="1" x14ac:dyDescent="0.2">
      <c r="B95" s="106"/>
      <c r="C95" s="107" t="s">
        <v>128</v>
      </c>
      <c r="D95" s="108" t="s">
        <v>60</v>
      </c>
      <c r="E95" s="108" t="s">
        <v>56</v>
      </c>
      <c r="F95" s="108" t="s">
        <v>57</v>
      </c>
      <c r="G95" s="108" t="s">
        <v>129</v>
      </c>
      <c r="H95" s="108" t="s">
        <v>130</v>
      </c>
      <c r="I95" s="108" t="s">
        <v>131</v>
      </c>
      <c r="J95" s="108" t="s">
        <v>108</v>
      </c>
      <c r="K95" s="109" t="s">
        <v>132</v>
      </c>
      <c r="L95" s="106"/>
      <c r="M95" s="55" t="s">
        <v>3</v>
      </c>
      <c r="N95" s="56" t="s">
        <v>45</v>
      </c>
      <c r="O95" s="56" t="s">
        <v>133</v>
      </c>
      <c r="P95" s="56" t="s">
        <v>134</v>
      </c>
      <c r="Q95" s="56" t="s">
        <v>135</v>
      </c>
      <c r="R95" s="56" t="s">
        <v>136</v>
      </c>
      <c r="S95" s="56" t="s">
        <v>137</v>
      </c>
      <c r="T95" s="57" t="s">
        <v>138</v>
      </c>
    </row>
    <row r="96" spans="2:63" s="1" customFormat="1" ht="22.9" customHeight="1" x14ac:dyDescent="0.25">
      <c r="B96" s="31"/>
      <c r="C96" s="60" t="s">
        <v>139</v>
      </c>
      <c r="J96" s="110">
        <f>BK96</f>
        <v>0</v>
      </c>
      <c r="L96" s="31"/>
      <c r="M96" s="58"/>
      <c r="N96" s="49"/>
      <c r="O96" s="49"/>
      <c r="P96" s="111">
        <f>P97+P117+P313+P326</f>
        <v>0</v>
      </c>
      <c r="Q96" s="49"/>
      <c r="R96" s="111">
        <f>R97+R117+R313+R326</f>
        <v>8.3837869999999999</v>
      </c>
      <c r="S96" s="49"/>
      <c r="T96" s="112">
        <f>T97+T117+T313+T326</f>
        <v>9.5250200000000014</v>
      </c>
      <c r="AT96" s="16" t="s">
        <v>74</v>
      </c>
      <c r="AU96" s="16" t="s">
        <v>109</v>
      </c>
      <c r="BK96" s="113">
        <f>BK97+BK117+BK313+BK326</f>
        <v>0</v>
      </c>
    </row>
    <row r="97" spans="2:65" s="11" customFormat="1" ht="25.9" customHeight="1" x14ac:dyDescent="0.2">
      <c r="B97" s="114"/>
      <c r="D97" s="115" t="s">
        <v>74</v>
      </c>
      <c r="E97" s="116" t="s">
        <v>140</v>
      </c>
      <c r="F97" s="116" t="s">
        <v>141</v>
      </c>
      <c r="I97" s="117"/>
      <c r="J97" s="118">
        <f>BK97</f>
        <v>0</v>
      </c>
      <c r="L97" s="114"/>
      <c r="M97" s="119"/>
      <c r="P97" s="120">
        <f>P98+P103+P106</f>
        <v>0</v>
      </c>
      <c r="R97" s="120">
        <f>R98+R103+R106</f>
        <v>3.7276524000000002</v>
      </c>
      <c r="T97" s="121">
        <f>T98+T103+T106</f>
        <v>3.5640000000000001</v>
      </c>
      <c r="AR97" s="115" t="s">
        <v>83</v>
      </c>
      <c r="AT97" s="122" t="s">
        <v>74</v>
      </c>
      <c r="AU97" s="122" t="s">
        <v>75</v>
      </c>
      <c r="AY97" s="115" t="s">
        <v>142</v>
      </c>
      <c r="BK97" s="123">
        <f>BK98+BK103+BK106</f>
        <v>0</v>
      </c>
    </row>
    <row r="98" spans="2:65" s="11" customFormat="1" ht="22.9" customHeight="1" x14ac:dyDescent="0.2">
      <c r="B98" s="114"/>
      <c r="D98" s="115" t="s">
        <v>74</v>
      </c>
      <c r="E98" s="124" t="s">
        <v>143</v>
      </c>
      <c r="F98" s="124" t="s">
        <v>144</v>
      </c>
      <c r="I98" s="117"/>
      <c r="J98" s="125">
        <f>BK98</f>
        <v>0</v>
      </c>
      <c r="L98" s="114"/>
      <c r="M98" s="119"/>
      <c r="P98" s="120">
        <f>SUM(P99:P102)</f>
        <v>0</v>
      </c>
      <c r="R98" s="120">
        <f>SUM(R99:R102)</f>
        <v>3.7276524000000002</v>
      </c>
      <c r="T98" s="121">
        <f>SUM(T99:T102)</f>
        <v>0</v>
      </c>
      <c r="AR98" s="115" t="s">
        <v>83</v>
      </c>
      <c r="AT98" s="122" t="s">
        <v>74</v>
      </c>
      <c r="AU98" s="122" t="s">
        <v>83</v>
      </c>
      <c r="AY98" s="115" t="s">
        <v>142</v>
      </c>
      <c r="BK98" s="123">
        <f>SUM(BK99:BK102)</f>
        <v>0</v>
      </c>
    </row>
    <row r="99" spans="2:65" s="1" customFormat="1" ht="21.75" customHeight="1" x14ac:dyDescent="0.2">
      <c r="B99" s="126"/>
      <c r="C99" s="127" t="s">
        <v>83</v>
      </c>
      <c r="D99" s="127" t="s">
        <v>97</v>
      </c>
      <c r="E99" s="128" t="s">
        <v>145</v>
      </c>
      <c r="F99" s="129" t="s">
        <v>146</v>
      </c>
      <c r="G99" s="130" t="s">
        <v>147</v>
      </c>
      <c r="H99" s="131">
        <v>1.62</v>
      </c>
      <c r="I99" s="132"/>
      <c r="J99" s="133">
        <f>ROUND(I99*H99,2)</f>
        <v>0</v>
      </c>
      <c r="K99" s="129" t="s">
        <v>148</v>
      </c>
      <c r="L99" s="31"/>
      <c r="M99" s="134" t="s">
        <v>3</v>
      </c>
      <c r="N99" s="135" t="s">
        <v>46</v>
      </c>
      <c r="P99" s="136">
        <f>O99*H99</f>
        <v>0</v>
      </c>
      <c r="Q99" s="136">
        <v>2.3010199999999998</v>
      </c>
      <c r="R99" s="136">
        <f>Q99*H99</f>
        <v>3.7276524000000002</v>
      </c>
      <c r="S99" s="136">
        <v>0</v>
      </c>
      <c r="T99" s="137">
        <f>S99*H99</f>
        <v>0</v>
      </c>
      <c r="AR99" s="138" t="s">
        <v>149</v>
      </c>
      <c r="AT99" s="138" t="s">
        <v>97</v>
      </c>
      <c r="AU99" s="138" t="s">
        <v>85</v>
      </c>
      <c r="AY99" s="16" t="s">
        <v>142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6" t="s">
        <v>83</v>
      </c>
      <c r="BK99" s="139">
        <f>ROUND(I99*H99,2)</f>
        <v>0</v>
      </c>
      <c r="BL99" s="16" t="s">
        <v>149</v>
      </c>
      <c r="BM99" s="138" t="s">
        <v>631</v>
      </c>
    </row>
    <row r="100" spans="2:65" s="1" customFormat="1" ht="11.25" x14ac:dyDescent="0.2">
      <c r="B100" s="31"/>
      <c r="D100" s="140" t="s">
        <v>151</v>
      </c>
      <c r="F100" s="141" t="s">
        <v>152</v>
      </c>
      <c r="I100" s="142"/>
      <c r="L100" s="31"/>
      <c r="M100" s="143"/>
      <c r="T100" s="52"/>
      <c r="AT100" s="16" t="s">
        <v>151</v>
      </c>
      <c r="AU100" s="16" t="s">
        <v>85</v>
      </c>
    </row>
    <row r="101" spans="2:65" s="12" customFormat="1" ht="11.25" x14ac:dyDescent="0.2">
      <c r="B101" s="144"/>
      <c r="D101" s="145" t="s">
        <v>153</v>
      </c>
      <c r="E101" s="146" t="s">
        <v>3</v>
      </c>
      <c r="F101" s="147" t="s">
        <v>154</v>
      </c>
      <c r="H101" s="148">
        <v>1.62</v>
      </c>
      <c r="I101" s="149"/>
      <c r="L101" s="144"/>
      <c r="M101" s="150"/>
      <c r="T101" s="151"/>
      <c r="AT101" s="146" t="s">
        <v>153</v>
      </c>
      <c r="AU101" s="146" t="s">
        <v>85</v>
      </c>
      <c r="AV101" s="12" t="s">
        <v>85</v>
      </c>
      <c r="AW101" s="12" t="s">
        <v>37</v>
      </c>
      <c r="AX101" s="12" t="s">
        <v>75</v>
      </c>
      <c r="AY101" s="146" t="s">
        <v>142</v>
      </c>
    </row>
    <row r="102" spans="2:65" s="13" customFormat="1" ht="11.25" x14ac:dyDescent="0.2">
      <c r="B102" s="152"/>
      <c r="D102" s="145" t="s">
        <v>153</v>
      </c>
      <c r="E102" s="153" t="s">
        <v>3</v>
      </c>
      <c r="F102" s="154" t="s">
        <v>155</v>
      </c>
      <c r="H102" s="155">
        <v>1.62</v>
      </c>
      <c r="I102" s="156"/>
      <c r="L102" s="152"/>
      <c r="M102" s="157"/>
      <c r="T102" s="158"/>
      <c r="AT102" s="153" t="s">
        <v>153</v>
      </c>
      <c r="AU102" s="153" t="s">
        <v>85</v>
      </c>
      <c r="AV102" s="13" t="s">
        <v>149</v>
      </c>
      <c r="AW102" s="13" t="s">
        <v>37</v>
      </c>
      <c r="AX102" s="13" t="s">
        <v>83</v>
      </c>
      <c r="AY102" s="153" t="s">
        <v>142</v>
      </c>
    </row>
    <row r="103" spans="2:65" s="11" customFormat="1" ht="22.9" customHeight="1" x14ac:dyDescent="0.2">
      <c r="B103" s="114"/>
      <c r="D103" s="115" t="s">
        <v>74</v>
      </c>
      <c r="E103" s="124" t="s">
        <v>156</v>
      </c>
      <c r="F103" s="124" t="s">
        <v>157</v>
      </c>
      <c r="I103" s="117"/>
      <c r="J103" s="125">
        <f>BK103</f>
        <v>0</v>
      </c>
      <c r="L103" s="114"/>
      <c r="M103" s="119"/>
      <c r="P103" s="120">
        <f>SUM(P104:P105)</f>
        <v>0</v>
      </c>
      <c r="R103" s="120">
        <f>SUM(R104:R105)</f>
        <v>0</v>
      </c>
      <c r="T103" s="121">
        <f>SUM(T104:T105)</f>
        <v>3.5640000000000001</v>
      </c>
      <c r="AR103" s="115" t="s">
        <v>83</v>
      </c>
      <c r="AT103" s="122" t="s">
        <v>74</v>
      </c>
      <c r="AU103" s="122" t="s">
        <v>83</v>
      </c>
      <c r="AY103" s="115" t="s">
        <v>142</v>
      </c>
      <c r="BK103" s="123">
        <f>SUM(BK104:BK105)</f>
        <v>0</v>
      </c>
    </row>
    <row r="104" spans="2:65" s="1" customFormat="1" ht="24.2" customHeight="1" x14ac:dyDescent="0.2">
      <c r="B104" s="126"/>
      <c r="C104" s="127" t="s">
        <v>85</v>
      </c>
      <c r="D104" s="127" t="s">
        <v>97</v>
      </c>
      <c r="E104" s="128" t="s">
        <v>158</v>
      </c>
      <c r="F104" s="129" t="s">
        <v>159</v>
      </c>
      <c r="G104" s="130" t="s">
        <v>160</v>
      </c>
      <c r="H104" s="131">
        <v>54</v>
      </c>
      <c r="I104" s="132"/>
      <c r="J104" s="133">
        <f>ROUND(I104*H104,2)</f>
        <v>0</v>
      </c>
      <c r="K104" s="129" t="s">
        <v>148</v>
      </c>
      <c r="L104" s="31"/>
      <c r="M104" s="134" t="s">
        <v>3</v>
      </c>
      <c r="N104" s="135" t="s">
        <v>46</v>
      </c>
      <c r="P104" s="136">
        <f>O104*H104</f>
        <v>0</v>
      </c>
      <c r="Q104" s="136">
        <v>0</v>
      </c>
      <c r="R104" s="136">
        <f>Q104*H104</f>
        <v>0</v>
      </c>
      <c r="S104" s="136">
        <v>6.6000000000000003E-2</v>
      </c>
      <c r="T104" s="137">
        <f>S104*H104</f>
        <v>3.5640000000000001</v>
      </c>
      <c r="AR104" s="138" t="s">
        <v>149</v>
      </c>
      <c r="AT104" s="138" t="s">
        <v>97</v>
      </c>
      <c r="AU104" s="138" t="s">
        <v>85</v>
      </c>
      <c r="AY104" s="16" t="s">
        <v>142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6" t="s">
        <v>83</v>
      </c>
      <c r="BK104" s="139">
        <f>ROUND(I104*H104,2)</f>
        <v>0</v>
      </c>
      <c r="BL104" s="16" t="s">
        <v>149</v>
      </c>
      <c r="BM104" s="138" t="s">
        <v>632</v>
      </c>
    </row>
    <row r="105" spans="2:65" s="1" customFormat="1" ht="11.25" x14ac:dyDescent="0.2">
      <c r="B105" s="31"/>
      <c r="D105" s="140" t="s">
        <v>151</v>
      </c>
      <c r="F105" s="141" t="s">
        <v>162</v>
      </c>
      <c r="I105" s="142"/>
      <c r="L105" s="31"/>
      <c r="M105" s="143"/>
      <c r="T105" s="52"/>
      <c r="AT105" s="16" t="s">
        <v>151</v>
      </c>
      <c r="AU105" s="16" t="s">
        <v>85</v>
      </c>
    </row>
    <row r="106" spans="2:65" s="11" customFormat="1" ht="22.9" customHeight="1" x14ac:dyDescent="0.2">
      <c r="B106" s="114"/>
      <c r="D106" s="115" t="s">
        <v>74</v>
      </c>
      <c r="E106" s="124" t="s">
        <v>163</v>
      </c>
      <c r="F106" s="124" t="s">
        <v>164</v>
      </c>
      <c r="I106" s="117"/>
      <c r="J106" s="125">
        <f>BK106</f>
        <v>0</v>
      </c>
      <c r="L106" s="114"/>
      <c r="M106" s="119"/>
      <c r="P106" s="120">
        <f>SUM(P107:P116)</f>
        <v>0</v>
      </c>
      <c r="R106" s="120">
        <f>SUM(R107:R116)</f>
        <v>0</v>
      </c>
      <c r="T106" s="121">
        <f>SUM(T107:T116)</f>
        <v>0</v>
      </c>
      <c r="AR106" s="115" t="s">
        <v>83</v>
      </c>
      <c r="AT106" s="122" t="s">
        <v>74</v>
      </c>
      <c r="AU106" s="122" t="s">
        <v>83</v>
      </c>
      <c r="AY106" s="115" t="s">
        <v>142</v>
      </c>
      <c r="BK106" s="123">
        <f>SUM(BK107:BK116)</f>
        <v>0</v>
      </c>
    </row>
    <row r="107" spans="2:65" s="1" customFormat="1" ht="24.2" customHeight="1" x14ac:dyDescent="0.2">
      <c r="B107" s="126"/>
      <c r="C107" s="127" t="s">
        <v>165</v>
      </c>
      <c r="D107" s="127" t="s">
        <v>97</v>
      </c>
      <c r="E107" s="128" t="s">
        <v>166</v>
      </c>
      <c r="F107" s="129" t="s">
        <v>167</v>
      </c>
      <c r="G107" s="130" t="s">
        <v>168</v>
      </c>
      <c r="H107" s="131">
        <v>9.5250000000000004</v>
      </c>
      <c r="I107" s="132"/>
      <c r="J107" s="133">
        <f>ROUND(I107*H107,2)</f>
        <v>0</v>
      </c>
      <c r="K107" s="129" t="s">
        <v>148</v>
      </c>
      <c r="L107" s="31"/>
      <c r="M107" s="134" t="s">
        <v>3</v>
      </c>
      <c r="N107" s="135" t="s">
        <v>46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149</v>
      </c>
      <c r="AT107" s="138" t="s">
        <v>97</v>
      </c>
      <c r="AU107" s="138" t="s">
        <v>85</v>
      </c>
      <c r="AY107" s="16" t="s">
        <v>142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6" t="s">
        <v>83</v>
      </c>
      <c r="BK107" s="139">
        <f>ROUND(I107*H107,2)</f>
        <v>0</v>
      </c>
      <c r="BL107" s="16" t="s">
        <v>149</v>
      </c>
      <c r="BM107" s="138" t="s">
        <v>633</v>
      </c>
    </row>
    <row r="108" spans="2:65" s="1" customFormat="1" ht="11.25" x14ac:dyDescent="0.2">
      <c r="B108" s="31"/>
      <c r="D108" s="140" t="s">
        <v>151</v>
      </c>
      <c r="F108" s="141" t="s">
        <v>170</v>
      </c>
      <c r="I108" s="142"/>
      <c r="L108" s="31"/>
      <c r="M108" s="143"/>
      <c r="T108" s="52"/>
      <c r="AT108" s="16" t="s">
        <v>151</v>
      </c>
      <c r="AU108" s="16" t="s">
        <v>85</v>
      </c>
    </row>
    <row r="109" spans="2:65" s="1" customFormat="1" ht="21.75" customHeight="1" x14ac:dyDescent="0.2">
      <c r="B109" s="126"/>
      <c r="C109" s="127" t="s">
        <v>149</v>
      </c>
      <c r="D109" s="127" t="s">
        <v>97</v>
      </c>
      <c r="E109" s="128" t="s">
        <v>171</v>
      </c>
      <c r="F109" s="129" t="s">
        <v>172</v>
      </c>
      <c r="G109" s="130" t="s">
        <v>168</v>
      </c>
      <c r="H109" s="131">
        <v>9.5250000000000004</v>
      </c>
      <c r="I109" s="132"/>
      <c r="J109" s="133">
        <f>ROUND(I109*H109,2)</f>
        <v>0</v>
      </c>
      <c r="K109" s="129" t="s">
        <v>148</v>
      </c>
      <c r="L109" s="31"/>
      <c r="M109" s="134" t="s">
        <v>3</v>
      </c>
      <c r="N109" s="135" t="s">
        <v>46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149</v>
      </c>
      <c r="AT109" s="138" t="s">
        <v>97</v>
      </c>
      <c r="AU109" s="138" t="s">
        <v>85</v>
      </c>
      <c r="AY109" s="16" t="s">
        <v>142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6" t="s">
        <v>83</v>
      </c>
      <c r="BK109" s="139">
        <f>ROUND(I109*H109,2)</f>
        <v>0</v>
      </c>
      <c r="BL109" s="16" t="s">
        <v>149</v>
      </c>
      <c r="BM109" s="138" t="s">
        <v>634</v>
      </c>
    </row>
    <row r="110" spans="2:65" s="1" customFormat="1" ht="11.25" x14ac:dyDescent="0.2">
      <c r="B110" s="31"/>
      <c r="D110" s="140" t="s">
        <v>151</v>
      </c>
      <c r="F110" s="141" t="s">
        <v>174</v>
      </c>
      <c r="I110" s="142"/>
      <c r="L110" s="31"/>
      <c r="M110" s="143"/>
      <c r="T110" s="52"/>
      <c r="AT110" s="16" t="s">
        <v>151</v>
      </c>
      <c r="AU110" s="16" t="s">
        <v>85</v>
      </c>
    </row>
    <row r="111" spans="2:65" s="1" customFormat="1" ht="24.2" customHeight="1" x14ac:dyDescent="0.2">
      <c r="B111" s="126"/>
      <c r="C111" s="127" t="s">
        <v>175</v>
      </c>
      <c r="D111" s="127" t="s">
        <v>97</v>
      </c>
      <c r="E111" s="128" t="s">
        <v>176</v>
      </c>
      <c r="F111" s="129" t="s">
        <v>177</v>
      </c>
      <c r="G111" s="130" t="s">
        <v>168</v>
      </c>
      <c r="H111" s="131">
        <v>9.5250000000000004</v>
      </c>
      <c r="I111" s="132"/>
      <c r="J111" s="133">
        <f>ROUND(I111*H111,2)</f>
        <v>0</v>
      </c>
      <c r="K111" s="129" t="s">
        <v>148</v>
      </c>
      <c r="L111" s="31"/>
      <c r="M111" s="134" t="s">
        <v>3</v>
      </c>
      <c r="N111" s="135" t="s">
        <v>46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149</v>
      </c>
      <c r="AT111" s="138" t="s">
        <v>97</v>
      </c>
      <c r="AU111" s="138" t="s">
        <v>85</v>
      </c>
      <c r="AY111" s="16" t="s">
        <v>142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6" t="s">
        <v>83</v>
      </c>
      <c r="BK111" s="139">
        <f>ROUND(I111*H111,2)</f>
        <v>0</v>
      </c>
      <c r="BL111" s="16" t="s">
        <v>149</v>
      </c>
      <c r="BM111" s="138" t="s">
        <v>635</v>
      </c>
    </row>
    <row r="112" spans="2:65" s="1" customFormat="1" ht="11.25" x14ac:dyDescent="0.2">
      <c r="B112" s="31"/>
      <c r="D112" s="140" t="s">
        <v>151</v>
      </c>
      <c r="F112" s="141" t="s">
        <v>179</v>
      </c>
      <c r="I112" s="142"/>
      <c r="L112" s="31"/>
      <c r="M112" s="143"/>
      <c r="T112" s="52"/>
      <c r="AT112" s="16" t="s">
        <v>151</v>
      </c>
      <c r="AU112" s="16" t="s">
        <v>85</v>
      </c>
    </row>
    <row r="113" spans="2:65" s="1" customFormat="1" ht="24.2" customHeight="1" x14ac:dyDescent="0.2">
      <c r="B113" s="126"/>
      <c r="C113" s="127" t="s">
        <v>143</v>
      </c>
      <c r="D113" s="127" t="s">
        <v>97</v>
      </c>
      <c r="E113" s="128" t="s">
        <v>180</v>
      </c>
      <c r="F113" s="129" t="s">
        <v>181</v>
      </c>
      <c r="G113" s="130" t="s">
        <v>168</v>
      </c>
      <c r="H113" s="131">
        <v>7.0549999999999997</v>
      </c>
      <c r="I113" s="132"/>
      <c r="J113" s="133">
        <f>ROUND(I113*H113,2)</f>
        <v>0</v>
      </c>
      <c r="K113" s="129" t="s">
        <v>148</v>
      </c>
      <c r="L113" s="31"/>
      <c r="M113" s="134" t="s">
        <v>3</v>
      </c>
      <c r="N113" s="135" t="s">
        <v>46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149</v>
      </c>
      <c r="AT113" s="138" t="s">
        <v>97</v>
      </c>
      <c r="AU113" s="138" t="s">
        <v>85</v>
      </c>
      <c r="AY113" s="16" t="s">
        <v>142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6" t="s">
        <v>83</v>
      </c>
      <c r="BK113" s="139">
        <f>ROUND(I113*H113,2)</f>
        <v>0</v>
      </c>
      <c r="BL113" s="16" t="s">
        <v>149</v>
      </c>
      <c r="BM113" s="138" t="s">
        <v>636</v>
      </c>
    </row>
    <row r="114" spans="2:65" s="1" customFormat="1" ht="11.25" x14ac:dyDescent="0.2">
      <c r="B114" s="31"/>
      <c r="D114" s="140" t="s">
        <v>151</v>
      </c>
      <c r="F114" s="141" t="s">
        <v>183</v>
      </c>
      <c r="I114" s="142"/>
      <c r="L114" s="31"/>
      <c r="M114" s="143"/>
      <c r="T114" s="52"/>
      <c r="AT114" s="16" t="s">
        <v>151</v>
      </c>
      <c r="AU114" s="16" t="s">
        <v>85</v>
      </c>
    </row>
    <row r="115" spans="2:65" s="1" customFormat="1" ht="24.2" customHeight="1" x14ac:dyDescent="0.2">
      <c r="B115" s="126"/>
      <c r="C115" s="127" t="s">
        <v>184</v>
      </c>
      <c r="D115" s="127" t="s">
        <v>97</v>
      </c>
      <c r="E115" s="128" t="s">
        <v>185</v>
      </c>
      <c r="F115" s="129" t="s">
        <v>186</v>
      </c>
      <c r="G115" s="130" t="s">
        <v>168</v>
      </c>
      <c r="H115" s="131">
        <v>2.4700000000000002</v>
      </c>
      <c r="I115" s="132"/>
      <c r="J115" s="133">
        <f>ROUND(I115*H115,2)</f>
        <v>0</v>
      </c>
      <c r="K115" s="129" t="s">
        <v>148</v>
      </c>
      <c r="L115" s="31"/>
      <c r="M115" s="134" t="s">
        <v>3</v>
      </c>
      <c r="N115" s="135" t="s">
        <v>46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149</v>
      </c>
      <c r="AT115" s="138" t="s">
        <v>97</v>
      </c>
      <c r="AU115" s="138" t="s">
        <v>85</v>
      </c>
      <c r="AY115" s="16" t="s">
        <v>142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6" t="s">
        <v>83</v>
      </c>
      <c r="BK115" s="139">
        <f>ROUND(I115*H115,2)</f>
        <v>0</v>
      </c>
      <c r="BL115" s="16" t="s">
        <v>149</v>
      </c>
      <c r="BM115" s="138" t="s">
        <v>637</v>
      </c>
    </row>
    <row r="116" spans="2:65" s="1" customFormat="1" ht="11.25" x14ac:dyDescent="0.2">
      <c r="B116" s="31"/>
      <c r="D116" s="140" t="s">
        <v>151</v>
      </c>
      <c r="F116" s="141" t="s">
        <v>188</v>
      </c>
      <c r="I116" s="142"/>
      <c r="L116" s="31"/>
      <c r="M116" s="143"/>
      <c r="T116" s="52"/>
      <c r="AT116" s="16" t="s">
        <v>151</v>
      </c>
      <c r="AU116" s="16" t="s">
        <v>85</v>
      </c>
    </row>
    <row r="117" spans="2:65" s="11" customFormat="1" ht="25.9" customHeight="1" x14ac:dyDescent="0.2">
      <c r="B117" s="114"/>
      <c r="D117" s="115" t="s">
        <v>74</v>
      </c>
      <c r="E117" s="116" t="s">
        <v>189</v>
      </c>
      <c r="F117" s="116" t="s">
        <v>190</v>
      </c>
      <c r="I117" s="117"/>
      <c r="J117" s="118">
        <f>BK117</f>
        <v>0</v>
      </c>
      <c r="L117" s="114"/>
      <c r="M117" s="119"/>
      <c r="P117" s="120">
        <f>P118+P139+P204+P207+P250+P272+P283+P306</f>
        <v>0</v>
      </c>
      <c r="R117" s="120">
        <f>R118+R139+R204+R207+R250+R272+R283+R306</f>
        <v>4.6561345999999997</v>
      </c>
      <c r="T117" s="121">
        <f>T118+T139+T204+T207+T250+T272+T283+T306</f>
        <v>5.9610200000000004</v>
      </c>
      <c r="AR117" s="115" t="s">
        <v>85</v>
      </c>
      <c r="AT117" s="122" t="s">
        <v>74</v>
      </c>
      <c r="AU117" s="122" t="s">
        <v>75</v>
      </c>
      <c r="AY117" s="115" t="s">
        <v>142</v>
      </c>
      <c r="BK117" s="123">
        <f>BK118+BK139+BK204+BK207+BK250+BK272+BK283+BK306</f>
        <v>0</v>
      </c>
    </row>
    <row r="118" spans="2:65" s="11" customFormat="1" ht="22.9" customHeight="1" x14ac:dyDescent="0.2">
      <c r="B118" s="114"/>
      <c r="D118" s="115" t="s">
        <v>74</v>
      </c>
      <c r="E118" s="124" t="s">
        <v>191</v>
      </c>
      <c r="F118" s="124" t="s">
        <v>192</v>
      </c>
      <c r="I118" s="117"/>
      <c r="J118" s="125">
        <f>BK118</f>
        <v>0</v>
      </c>
      <c r="L118" s="114"/>
      <c r="M118" s="119"/>
      <c r="P118" s="120">
        <f>SUM(P119:P138)</f>
        <v>0</v>
      </c>
      <c r="R118" s="120">
        <f>SUM(R119:R138)</f>
        <v>0.76563000000000014</v>
      </c>
      <c r="T118" s="121">
        <f>SUM(T119:T138)</f>
        <v>2.4698000000000002</v>
      </c>
      <c r="AR118" s="115" t="s">
        <v>85</v>
      </c>
      <c r="AT118" s="122" t="s">
        <v>74</v>
      </c>
      <c r="AU118" s="122" t="s">
        <v>83</v>
      </c>
      <c r="AY118" s="115" t="s">
        <v>142</v>
      </c>
      <c r="BK118" s="123">
        <f>SUM(BK119:BK138)</f>
        <v>0</v>
      </c>
    </row>
    <row r="119" spans="2:65" s="1" customFormat="1" ht="24.2" customHeight="1" x14ac:dyDescent="0.2">
      <c r="B119" s="126"/>
      <c r="C119" s="127" t="s">
        <v>193</v>
      </c>
      <c r="D119" s="127" t="s">
        <v>97</v>
      </c>
      <c r="E119" s="128" t="s">
        <v>194</v>
      </c>
      <c r="F119" s="129" t="s">
        <v>195</v>
      </c>
      <c r="G119" s="130" t="s">
        <v>160</v>
      </c>
      <c r="H119" s="131">
        <v>466</v>
      </c>
      <c r="I119" s="132"/>
      <c r="J119" s="133">
        <f>ROUND(I119*H119,2)</f>
        <v>0</v>
      </c>
      <c r="K119" s="129" t="s">
        <v>148</v>
      </c>
      <c r="L119" s="31"/>
      <c r="M119" s="134" t="s">
        <v>3</v>
      </c>
      <c r="N119" s="135" t="s">
        <v>46</v>
      </c>
      <c r="P119" s="136">
        <f>O119*H119</f>
        <v>0</v>
      </c>
      <c r="Q119" s="136">
        <v>0</v>
      </c>
      <c r="R119" s="136">
        <f>Q119*H119</f>
        <v>0</v>
      </c>
      <c r="S119" s="136">
        <v>5.3E-3</v>
      </c>
      <c r="T119" s="137">
        <f>S119*H119</f>
        <v>2.4698000000000002</v>
      </c>
      <c r="AR119" s="138" t="s">
        <v>196</v>
      </c>
      <c r="AT119" s="138" t="s">
        <v>97</v>
      </c>
      <c r="AU119" s="138" t="s">
        <v>85</v>
      </c>
      <c r="AY119" s="16" t="s">
        <v>142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83</v>
      </c>
      <c r="BK119" s="139">
        <f>ROUND(I119*H119,2)</f>
        <v>0</v>
      </c>
      <c r="BL119" s="16" t="s">
        <v>196</v>
      </c>
      <c r="BM119" s="138" t="s">
        <v>638</v>
      </c>
    </row>
    <row r="120" spans="2:65" s="1" customFormat="1" ht="11.25" x14ac:dyDescent="0.2">
      <c r="B120" s="31"/>
      <c r="D120" s="140" t="s">
        <v>151</v>
      </c>
      <c r="F120" s="141" t="s">
        <v>198</v>
      </c>
      <c r="I120" s="142"/>
      <c r="L120" s="31"/>
      <c r="M120" s="143"/>
      <c r="T120" s="52"/>
      <c r="AT120" s="16" t="s">
        <v>151</v>
      </c>
      <c r="AU120" s="16" t="s">
        <v>85</v>
      </c>
    </row>
    <row r="121" spans="2:65" s="12" customFormat="1" ht="11.25" x14ac:dyDescent="0.2">
      <c r="B121" s="144"/>
      <c r="D121" s="145" t="s">
        <v>153</v>
      </c>
      <c r="E121" s="146" t="s">
        <v>3</v>
      </c>
      <c r="F121" s="147" t="s">
        <v>199</v>
      </c>
      <c r="H121" s="148">
        <v>398</v>
      </c>
      <c r="I121" s="149"/>
      <c r="L121" s="144"/>
      <c r="M121" s="150"/>
      <c r="T121" s="151"/>
      <c r="AT121" s="146" t="s">
        <v>153</v>
      </c>
      <c r="AU121" s="146" t="s">
        <v>85</v>
      </c>
      <c r="AV121" s="12" t="s">
        <v>85</v>
      </c>
      <c r="AW121" s="12" t="s">
        <v>37</v>
      </c>
      <c r="AX121" s="12" t="s">
        <v>75</v>
      </c>
      <c r="AY121" s="146" t="s">
        <v>142</v>
      </c>
    </row>
    <row r="122" spans="2:65" s="12" customFormat="1" ht="11.25" x14ac:dyDescent="0.2">
      <c r="B122" s="144"/>
      <c r="D122" s="145" t="s">
        <v>153</v>
      </c>
      <c r="E122" s="146" t="s">
        <v>3</v>
      </c>
      <c r="F122" s="147" t="s">
        <v>500</v>
      </c>
      <c r="H122" s="148">
        <v>68</v>
      </c>
      <c r="I122" s="149"/>
      <c r="L122" s="144"/>
      <c r="M122" s="150"/>
      <c r="T122" s="151"/>
      <c r="AT122" s="146" t="s">
        <v>153</v>
      </c>
      <c r="AU122" s="146" t="s">
        <v>85</v>
      </c>
      <c r="AV122" s="12" t="s">
        <v>85</v>
      </c>
      <c r="AW122" s="12" t="s">
        <v>37</v>
      </c>
      <c r="AX122" s="12" t="s">
        <v>75</v>
      </c>
      <c r="AY122" s="146" t="s">
        <v>142</v>
      </c>
    </row>
    <row r="123" spans="2:65" s="13" customFormat="1" ht="11.25" x14ac:dyDescent="0.2">
      <c r="B123" s="152"/>
      <c r="D123" s="145" t="s">
        <v>153</v>
      </c>
      <c r="E123" s="153" t="s">
        <v>3</v>
      </c>
      <c r="F123" s="154" t="s">
        <v>155</v>
      </c>
      <c r="H123" s="155">
        <v>466</v>
      </c>
      <c r="I123" s="156"/>
      <c r="L123" s="152"/>
      <c r="M123" s="157"/>
      <c r="T123" s="158"/>
      <c r="AT123" s="153" t="s">
        <v>153</v>
      </c>
      <c r="AU123" s="153" t="s">
        <v>85</v>
      </c>
      <c r="AV123" s="13" t="s">
        <v>149</v>
      </c>
      <c r="AW123" s="13" t="s">
        <v>37</v>
      </c>
      <c r="AX123" s="13" t="s">
        <v>83</v>
      </c>
      <c r="AY123" s="153" t="s">
        <v>142</v>
      </c>
    </row>
    <row r="124" spans="2:65" s="1" customFormat="1" ht="24.2" customHeight="1" x14ac:dyDescent="0.2">
      <c r="B124" s="126"/>
      <c r="C124" s="127" t="s">
        <v>156</v>
      </c>
      <c r="D124" s="127" t="s">
        <v>97</v>
      </c>
      <c r="E124" s="128" t="s">
        <v>200</v>
      </c>
      <c r="F124" s="129" t="s">
        <v>201</v>
      </c>
      <c r="G124" s="130" t="s">
        <v>160</v>
      </c>
      <c r="H124" s="131">
        <v>519</v>
      </c>
      <c r="I124" s="132"/>
      <c r="J124" s="133">
        <f>ROUND(I124*H124,2)</f>
        <v>0</v>
      </c>
      <c r="K124" s="129" t="s">
        <v>148</v>
      </c>
      <c r="L124" s="31"/>
      <c r="M124" s="134" t="s">
        <v>3</v>
      </c>
      <c r="N124" s="135" t="s">
        <v>46</v>
      </c>
      <c r="P124" s="136">
        <f>O124*H124</f>
        <v>0</v>
      </c>
      <c r="Q124" s="136">
        <v>3.6000000000000002E-4</v>
      </c>
      <c r="R124" s="136">
        <f>Q124*H124</f>
        <v>0.18684000000000001</v>
      </c>
      <c r="S124" s="136">
        <v>0</v>
      </c>
      <c r="T124" s="137">
        <f>S124*H124</f>
        <v>0</v>
      </c>
      <c r="AR124" s="138" t="s">
        <v>196</v>
      </c>
      <c r="AT124" s="138" t="s">
        <v>97</v>
      </c>
      <c r="AU124" s="138" t="s">
        <v>85</v>
      </c>
      <c r="AY124" s="16" t="s">
        <v>142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6" t="s">
        <v>83</v>
      </c>
      <c r="BK124" s="139">
        <f>ROUND(I124*H124,2)</f>
        <v>0</v>
      </c>
      <c r="BL124" s="16" t="s">
        <v>196</v>
      </c>
      <c r="BM124" s="138" t="s">
        <v>639</v>
      </c>
    </row>
    <row r="125" spans="2:65" s="1" customFormat="1" ht="11.25" x14ac:dyDescent="0.2">
      <c r="B125" s="31"/>
      <c r="D125" s="140" t="s">
        <v>151</v>
      </c>
      <c r="F125" s="141" t="s">
        <v>203</v>
      </c>
      <c r="I125" s="142"/>
      <c r="L125" s="31"/>
      <c r="M125" s="143"/>
      <c r="T125" s="52"/>
      <c r="AT125" s="16" t="s">
        <v>151</v>
      </c>
      <c r="AU125" s="16" t="s">
        <v>85</v>
      </c>
    </row>
    <row r="126" spans="2:65" s="12" customFormat="1" ht="11.25" x14ac:dyDescent="0.2">
      <c r="B126" s="144"/>
      <c r="D126" s="145" t="s">
        <v>153</v>
      </c>
      <c r="E126" s="146" t="s">
        <v>3</v>
      </c>
      <c r="F126" s="147" t="s">
        <v>640</v>
      </c>
      <c r="H126" s="148">
        <v>451</v>
      </c>
      <c r="I126" s="149"/>
      <c r="L126" s="144"/>
      <c r="M126" s="150"/>
      <c r="T126" s="151"/>
      <c r="AT126" s="146" t="s">
        <v>153</v>
      </c>
      <c r="AU126" s="146" t="s">
        <v>85</v>
      </c>
      <c r="AV126" s="12" t="s">
        <v>85</v>
      </c>
      <c r="AW126" s="12" t="s">
        <v>37</v>
      </c>
      <c r="AX126" s="12" t="s">
        <v>75</v>
      </c>
      <c r="AY126" s="146" t="s">
        <v>142</v>
      </c>
    </row>
    <row r="127" spans="2:65" s="12" customFormat="1" ht="11.25" x14ac:dyDescent="0.2">
      <c r="B127" s="144"/>
      <c r="D127" s="145" t="s">
        <v>153</v>
      </c>
      <c r="E127" s="146" t="s">
        <v>3</v>
      </c>
      <c r="F127" s="147" t="s">
        <v>500</v>
      </c>
      <c r="H127" s="148">
        <v>68</v>
      </c>
      <c r="I127" s="149"/>
      <c r="L127" s="144"/>
      <c r="M127" s="150"/>
      <c r="T127" s="151"/>
      <c r="AT127" s="146" t="s">
        <v>153</v>
      </c>
      <c r="AU127" s="146" t="s">
        <v>85</v>
      </c>
      <c r="AV127" s="12" t="s">
        <v>85</v>
      </c>
      <c r="AW127" s="12" t="s">
        <v>37</v>
      </c>
      <c r="AX127" s="12" t="s">
        <v>75</v>
      </c>
      <c r="AY127" s="146" t="s">
        <v>142</v>
      </c>
    </row>
    <row r="128" spans="2:65" s="13" customFormat="1" ht="11.25" x14ac:dyDescent="0.2">
      <c r="B128" s="152"/>
      <c r="D128" s="145" t="s">
        <v>153</v>
      </c>
      <c r="E128" s="153" t="s">
        <v>3</v>
      </c>
      <c r="F128" s="154" t="s">
        <v>155</v>
      </c>
      <c r="H128" s="155">
        <v>519</v>
      </c>
      <c r="I128" s="156"/>
      <c r="L128" s="152"/>
      <c r="M128" s="157"/>
      <c r="T128" s="158"/>
      <c r="AT128" s="153" t="s">
        <v>153</v>
      </c>
      <c r="AU128" s="153" t="s">
        <v>85</v>
      </c>
      <c r="AV128" s="13" t="s">
        <v>149</v>
      </c>
      <c r="AW128" s="13" t="s">
        <v>37</v>
      </c>
      <c r="AX128" s="13" t="s">
        <v>83</v>
      </c>
      <c r="AY128" s="153" t="s">
        <v>142</v>
      </c>
    </row>
    <row r="129" spans="2:65" s="1" customFormat="1" ht="16.5" customHeight="1" x14ac:dyDescent="0.2">
      <c r="B129" s="126"/>
      <c r="C129" s="159" t="s">
        <v>205</v>
      </c>
      <c r="D129" s="159" t="s">
        <v>206</v>
      </c>
      <c r="E129" s="160" t="s">
        <v>207</v>
      </c>
      <c r="F129" s="161" t="s">
        <v>208</v>
      </c>
      <c r="G129" s="162" t="s">
        <v>160</v>
      </c>
      <c r="H129" s="163">
        <v>144</v>
      </c>
      <c r="I129" s="164"/>
      <c r="J129" s="165">
        <f t="shared" ref="J129:J134" si="0">ROUND(I129*H129,2)</f>
        <v>0</v>
      </c>
      <c r="K129" s="161" t="s">
        <v>148</v>
      </c>
      <c r="L129" s="166"/>
      <c r="M129" s="167" t="s">
        <v>3</v>
      </c>
      <c r="N129" s="168" t="s">
        <v>46</v>
      </c>
      <c r="P129" s="136">
        <f t="shared" ref="P129:P134" si="1">O129*H129</f>
        <v>0</v>
      </c>
      <c r="Q129" s="136">
        <v>1.5100000000000001E-3</v>
      </c>
      <c r="R129" s="136">
        <f t="shared" ref="R129:R134" si="2">Q129*H129</f>
        <v>0.21744000000000002</v>
      </c>
      <c r="S129" s="136">
        <v>0</v>
      </c>
      <c r="T129" s="137">
        <f t="shared" ref="T129:T134" si="3">S129*H129</f>
        <v>0</v>
      </c>
      <c r="AR129" s="138" t="s">
        <v>209</v>
      </c>
      <c r="AT129" s="138" t="s">
        <v>206</v>
      </c>
      <c r="AU129" s="138" t="s">
        <v>85</v>
      </c>
      <c r="AY129" s="16" t="s">
        <v>142</v>
      </c>
      <c r="BE129" s="139">
        <f t="shared" ref="BE129:BE134" si="4">IF(N129="základní",J129,0)</f>
        <v>0</v>
      </c>
      <c r="BF129" s="139">
        <f t="shared" ref="BF129:BF134" si="5">IF(N129="snížená",J129,0)</f>
        <v>0</v>
      </c>
      <c r="BG129" s="139">
        <f t="shared" ref="BG129:BG134" si="6">IF(N129="zákl. přenesená",J129,0)</f>
        <v>0</v>
      </c>
      <c r="BH129" s="139">
        <f t="shared" ref="BH129:BH134" si="7">IF(N129="sníž. přenesená",J129,0)</f>
        <v>0</v>
      </c>
      <c r="BI129" s="139">
        <f t="shared" ref="BI129:BI134" si="8">IF(N129="nulová",J129,0)</f>
        <v>0</v>
      </c>
      <c r="BJ129" s="16" t="s">
        <v>83</v>
      </c>
      <c r="BK129" s="139">
        <f t="shared" ref="BK129:BK134" si="9">ROUND(I129*H129,2)</f>
        <v>0</v>
      </c>
      <c r="BL129" s="16" t="s">
        <v>196</v>
      </c>
      <c r="BM129" s="138" t="s">
        <v>641</v>
      </c>
    </row>
    <row r="130" spans="2:65" s="1" customFormat="1" ht="16.5" customHeight="1" x14ac:dyDescent="0.2">
      <c r="B130" s="126"/>
      <c r="C130" s="159" t="s">
        <v>211</v>
      </c>
      <c r="D130" s="159" t="s">
        <v>206</v>
      </c>
      <c r="E130" s="160" t="s">
        <v>212</v>
      </c>
      <c r="F130" s="161" t="s">
        <v>213</v>
      </c>
      <c r="G130" s="162" t="s">
        <v>160</v>
      </c>
      <c r="H130" s="163">
        <v>68</v>
      </c>
      <c r="I130" s="164"/>
      <c r="J130" s="165">
        <f t="shared" si="0"/>
        <v>0</v>
      </c>
      <c r="K130" s="161" t="s">
        <v>148</v>
      </c>
      <c r="L130" s="166"/>
      <c r="M130" s="167" t="s">
        <v>3</v>
      </c>
      <c r="N130" s="168" t="s">
        <v>46</v>
      </c>
      <c r="P130" s="136">
        <f t="shared" si="1"/>
        <v>0</v>
      </c>
      <c r="Q130" s="136">
        <v>1.39E-3</v>
      </c>
      <c r="R130" s="136">
        <f t="shared" si="2"/>
        <v>9.4519999999999993E-2</v>
      </c>
      <c r="S130" s="136">
        <v>0</v>
      </c>
      <c r="T130" s="137">
        <f t="shared" si="3"/>
        <v>0</v>
      </c>
      <c r="AR130" s="138" t="s">
        <v>209</v>
      </c>
      <c r="AT130" s="138" t="s">
        <v>206</v>
      </c>
      <c r="AU130" s="138" t="s">
        <v>85</v>
      </c>
      <c r="AY130" s="16" t="s">
        <v>142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6" t="s">
        <v>83</v>
      </c>
      <c r="BK130" s="139">
        <f t="shared" si="9"/>
        <v>0</v>
      </c>
      <c r="BL130" s="16" t="s">
        <v>196</v>
      </c>
      <c r="BM130" s="138" t="s">
        <v>642</v>
      </c>
    </row>
    <row r="131" spans="2:65" s="1" customFormat="1" ht="16.5" customHeight="1" x14ac:dyDescent="0.2">
      <c r="B131" s="126"/>
      <c r="C131" s="159" t="s">
        <v>215</v>
      </c>
      <c r="D131" s="159" t="s">
        <v>206</v>
      </c>
      <c r="E131" s="160" t="s">
        <v>216</v>
      </c>
      <c r="F131" s="161" t="s">
        <v>217</v>
      </c>
      <c r="G131" s="162" t="s">
        <v>160</v>
      </c>
      <c r="H131" s="163">
        <v>18</v>
      </c>
      <c r="I131" s="164"/>
      <c r="J131" s="165">
        <f t="shared" si="0"/>
        <v>0</v>
      </c>
      <c r="K131" s="161" t="s">
        <v>148</v>
      </c>
      <c r="L131" s="166"/>
      <c r="M131" s="167" t="s">
        <v>3</v>
      </c>
      <c r="N131" s="168" t="s">
        <v>46</v>
      </c>
      <c r="P131" s="136">
        <f t="shared" si="1"/>
        <v>0</v>
      </c>
      <c r="Q131" s="136">
        <v>8.8000000000000003E-4</v>
      </c>
      <c r="R131" s="136">
        <f t="shared" si="2"/>
        <v>1.584E-2</v>
      </c>
      <c r="S131" s="136">
        <v>0</v>
      </c>
      <c r="T131" s="137">
        <f t="shared" si="3"/>
        <v>0</v>
      </c>
      <c r="AR131" s="138" t="s">
        <v>209</v>
      </c>
      <c r="AT131" s="138" t="s">
        <v>206</v>
      </c>
      <c r="AU131" s="138" t="s">
        <v>85</v>
      </c>
      <c r="AY131" s="16" t="s">
        <v>142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6" t="s">
        <v>83</v>
      </c>
      <c r="BK131" s="139">
        <f t="shared" si="9"/>
        <v>0</v>
      </c>
      <c r="BL131" s="16" t="s">
        <v>196</v>
      </c>
      <c r="BM131" s="138" t="s">
        <v>643</v>
      </c>
    </row>
    <row r="132" spans="2:65" s="1" customFormat="1" ht="16.5" customHeight="1" x14ac:dyDescent="0.2">
      <c r="B132" s="126"/>
      <c r="C132" s="159" t="s">
        <v>219</v>
      </c>
      <c r="D132" s="159" t="s">
        <v>206</v>
      </c>
      <c r="E132" s="160" t="s">
        <v>220</v>
      </c>
      <c r="F132" s="161" t="s">
        <v>221</v>
      </c>
      <c r="G132" s="162" t="s">
        <v>160</v>
      </c>
      <c r="H132" s="163">
        <v>12</v>
      </c>
      <c r="I132" s="164"/>
      <c r="J132" s="165">
        <f t="shared" si="0"/>
        <v>0</v>
      </c>
      <c r="K132" s="161" t="s">
        <v>148</v>
      </c>
      <c r="L132" s="166"/>
      <c r="M132" s="167" t="s">
        <v>3</v>
      </c>
      <c r="N132" s="168" t="s">
        <v>46</v>
      </c>
      <c r="P132" s="136">
        <f t="shared" si="1"/>
        <v>0</v>
      </c>
      <c r="Q132" s="136">
        <v>4.2000000000000002E-4</v>
      </c>
      <c r="R132" s="136">
        <f t="shared" si="2"/>
        <v>5.0400000000000002E-3</v>
      </c>
      <c r="S132" s="136">
        <v>0</v>
      </c>
      <c r="T132" s="137">
        <f t="shared" si="3"/>
        <v>0</v>
      </c>
      <c r="AR132" s="138" t="s">
        <v>209</v>
      </c>
      <c r="AT132" s="138" t="s">
        <v>206</v>
      </c>
      <c r="AU132" s="138" t="s">
        <v>85</v>
      </c>
      <c r="AY132" s="16" t="s">
        <v>142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6" t="s">
        <v>83</v>
      </c>
      <c r="BK132" s="139">
        <f t="shared" si="9"/>
        <v>0</v>
      </c>
      <c r="BL132" s="16" t="s">
        <v>196</v>
      </c>
      <c r="BM132" s="138" t="s">
        <v>644</v>
      </c>
    </row>
    <row r="133" spans="2:65" s="1" customFormat="1" ht="16.5" customHeight="1" x14ac:dyDescent="0.2">
      <c r="B133" s="126"/>
      <c r="C133" s="159" t="s">
        <v>223</v>
      </c>
      <c r="D133" s="159" t="s">
        <v>206</v>
      </c>
      <c r="E133" s="160" t="s">
        <v>224</v>
      </c>
      <c r="F133" s="161" t="s">
        <v>225</v>
      </c>
      <c r="G133" s="162" t="s">
        <v>160</v>
      </c>
      <c r="H133" s="163">
        <v>136</v>
      </c>
      <c r="I133" s="164"/>
      <c r="J133" s="165">
        <f t="shared" si="0"/>
        <v>0</v>
      </c>
      <c r="K133" s="161" t="s">
        <v>148</v>
      </c>
      <c r="L133" s="166"/>
      <c r="M133" s="167" t="s">
        <v>3</v>
      </c>
      <c r="N133" s="168" t="s">
        <v>46</v>
      </c>
      <c r="P133" s="136">
        <f t="shared" si="1"/>
        <v>0</v>
      </c>
      <c r="Q133" s="136">
        <v>1.01E-3</v>
      </c>
      <c r="R133" s="136">
        <f t="shared" si="2"/>
        <v>0.13736000000000001</v>
      </c>
      <c r="S133" s="136">
        <v>0</v>
      </c>
      <c r="T133" s="137">
        <f t="shared" si="3"/>
        <v>0</v>
      </c>
      <c r="AR133" s="138" t="s">
        <v>209</v>
      </c>
      <c r="AT133" s="138" t="s">
        <v>206</v>
      </c>
      <c r="AU133" s="138" t="s">
        <v>85</v>
      </c>
      <c r="AY133" s="16" t="s">
        <v>142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6" t="s">
        <v>83</v>
      </c>
      <c r="BK133" s="139">
        <f t="shared" si="9"/>
        <v>0</v>
      </c>
      <c r="BL133" s="16" t="s">
        <v>196</v>
      </c>
      <c r="BM133" s="138" t="s">
        <v>645</v>
      </c>
    </row>
    <row r="134" spans="2:65" s="1" customFormat="1" ht="16.5" customHeight="1" x14ac:dyDescent="0.2">
      <c r="B134" s="126"/>
      <c r="C134" s="159" t="s">
        <v>9</v>
      </c>
      <c r="D134" s="159" t="s">
        <v>206</v>
      </c>
      <c r="E134" s="160" t="s">
        <v>227</v>
      </c>
      <c r="F134" s="161" t="s">
        <v>228</v>
      </c>
      <c r="G134" s="162" t="s">
        <v>160</v>
      </c>
      <c r="H134" s="163">
        <v>77</v>
      </c>
      <c r="I134" s="164"/>
      <c r="J134" s="165">
        <f t="shared" si="0"/>
        <v>0</v>
      </c>
      <c r="K134" s="161" t="s">
        <v>148</v>
      </c>
      <c r="L134" s="166"/>
      <c r="M134" s="167" t="s">
        <v>3</v>
      </c>
      <c r="N134" s="168" t="s">
        <v>46</v>
      </c>
      <c r="P134" s="136">
        <f t="shared" si="1"/>
        <v>0</v>
      </c>
      <c r="Q134" s="136">
        <v>7.2000000000000005E-4</v>
      </c>
      <c r="R134" s="136">
        <f t="shared" si="2"/>
        <v>5.5440000000000003E-2</v>
      </c>
      <c r="S134" s="136">
        <v>0</v>
      </c>
      <c r="T134" s="137">
        <f t="shared" si="3"/>
        <v>0</v>
      </c>
      <c r="AR134" s="138" t="s">
        <v>209</v>
      </c>
      <c r="AT134" s="138" t="s">
        <v>206</v>
      </c>
      <c r="AU134" s="138" t="s">
        <v>85</v>
      </c>
      <c r="AY134" s="16" t="s">
        <v>142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6" t="s">
        <v>83</v>
      </c>
      <c r="BK134" s="139">
        <f t="shared" si="9"/>
        <v>0</v>
      </c>
      <c r="BL134" s="16" t="s">
        <v>196</v>
      </c>
      <c r="BM134" s="138" t="s">
        <v>646</v>
      </c>
    </row>
    <row r="135" spans="2:65" s="12" customFormat="1" ht="11.25" x14ac:dyDescent="0.2">
      <c r="B135" s="144"/>
      <c r="D135" s="145" t="s">
        <v>153</v>
      </c>
      <c r="E135" s="146" t="s">
        <v>3</v>
      </c>
      <c r="F135" s="147" t="s">
        <v>647</v>
      </c>
      <c r="H135" s="148">
        <v>77</v>
      </c>
      <c r="I135" s="149"/>
      <c r="L135" s="144"/>
      <c r="M135" s="150"/>
      <c r="T135" s="151"/>
      <c r="AT135" s="146" t="s">
        <v>153</v>
      </c>
      <c r="AU135" s="146" t="s">
        <v>85</v>
      </c>
      <c r="AV135" s="12" t="s">
        <v>85</v>
      </c>
      <c r="AW135" s="12" t="s">
        <v>37</v>
      </c>
      <c r="AX135" s="12" t="s">
        <v>75</v>
      </c>
      <c r="AY135" s="146" t="s">
        <v>142</v>
      </c>
    </row>
    <row r="136" spans="2:65" s="13" customFormat="1" ht="11.25" x14ac:dyDescent="0.2">
      <c r="B136" s="152"/>
      <c r="D136" s="145" t="s">
        <v>153</v>
      </c>
      <c r="E136" s="153" t="s">
        <v>3</v>
      </c>
      <c r="F136" s="154" t="s">
        <v>155</v>
      </c>
      <c r="H136" s="155">
        <v>77</v>
      </c>
      <c r="I136" s="156"/>
      <c r="L136" s="152"/>
      <c r="M136" s="157"/>
      <c r="T136" s="158"/>
      <c r="AT136" s="153" t="s">
        <v>153</v>
      </c>
      <c r="AU136" s="153" t="s">
        <v>85</v>
      </c>
      <c r="AV136" s="13" t="s">
        <v>149</v>
      </c>
      <c r="AW136" s="13" t="s">
        <v>37</v>
      </c>
      <c r="AX136" s="13" t="s">
        <v>83</v>
      </c>
      <c r="AY136" s="153" t="s">
        <v>142</v>
      </c>
    </row>
    <row r="137" spans="2:65" s="1" customFormat="1" ht="16.5" customHeight="1" x14ac:dyDescent="0.2">
      <c r="B137" s="126"/>
      <c r="C137" s="159" t="s">
        <v>196</v>
      </c>
      <c r="D137" s="159" t="s">
        <v>206</v>
      </c>
      <c r="E137" s="160" t="s">
        <v>230</v>
      </c>
      <c r="F137" s="161" t="s">
        <v>231</v>
      </c>
      <c r="G137" s="162" t="s">
        <v>160</v>
      </c>
      <c r="H137" s="163">
        <v>27</v>
      </c>
      <c r="I137" s="164"/>
      <c r="J137" s="165">
        <f>ROUND(I137*H137,2)</f>
        <v>0</v>
      </c>
      <c r="K137" s="161" t="s">
        <v>148</v>
      </c>
      <c r="L137" s="166"/>
      <c r="M137" s="167" t="s">
        <v>3</v>
      </c>
      <c r="N137" s="168" t="s">
        <v>46</v>
      </c>
      <c r="P137" s="136">
        <f>O137*H137</f>
        <v>0</v>
      </c>
      <c r="Q137" s="136">
        <v>4.2000000000000002E-4</v>
      </c>
      <c r="R137" s="136">
        <f>Q137*H137</f>
        <v>1.1340000000000001E-2</v>
      </c>
      <c r="S137" s="136">
        <v>0</v>
      </c>
      <c r="T137" s="137">
        <f>S137*H137</f>
        <v>0</v>
      </c>
      <c r="AR137" s="138" t="s">
        <v>209</v>
      </c>
      <c r="AT137" s="138" t="s">
        <v>206</v>
      </c>
      <c r="AU137" s="138" t="s">
        <v>85</v>
      </c>
      <c r="AY137" s="16" t="s">
        <v>142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83</v>
      </c>
      <c r="BK137" s="139">
        <f>ROUND(I137*H137,2)</f>
        <v>0</v>
      </c>
      <c r="BL137" s="16" t="s">
        <v>196</v>
      </c>
      <c r="BM137" s="138" t="s">
        <v>648</v>
      </c>
    </row>
    <row r="138" spans="2:65" s="1" customFormat="1" ht="16.5" customHeight="1" x14ac:dyDescent="0.2">
      <c r="B138" s="126"/>
      <c r="C138" s="159" t="s">
        <v>233</v>
      </c>
      <c r="D138" s="159" t="s">
        <v>206</v>
      </c>
      <c r="E138" s="160" t="s">
        <v>234</v>
      </c>
      <c r="F138" s="161" t="s">
        <v>235</v>
      </c>
      <c r="G138" s="162" t="s">
        <v>160</v>
      </c>
      <c r="H138" s="163">
        <v>37</v>
      </c>
      <c r="I138" s="164"/>
      <c r="J138" s="165">
        <f>ROUND(I138*H138,2)</f>
        <v>0</v>
      </c>
      <c r="K138" s="161" t="s">
        <v>148</v>
      </c>
      <c r="L138" s="166"/>
      <c r="M138" s="167" t="s">
        <v>3</v>
      </c>
      <c r="N138" s="168" t="s">
        <v>46</v>
      </c>
      <c r="P138" s="136">
        <f>O138*H138</f>
        <v>0</v>
      </c>
      <c r="Q138" s="136">
        <v>1.1299999999999999E-3</v>
      </c>
      <c r="R138" s="136">
        <f>Q138*H138</f>
        <v>4.181E-2</v>
      </c>
      <c r="S138" s="136">
        <v>0</v>
      </c>
      <c r="T138" s="137">
        <f>S138*H138</f>
        <v>0</v>
      </c>
      <c r="AR138" s="138" t="s">
        <v>209</v>
      </c>
      <c r="AT138" s="138" t="s">
        <v>206</v>
      </c>
      <c r="AU138" s="138" t="s">
        <v>85</v>
      </c>
      <c r="AY138" s="16" t="s">
        <v>142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83</v>
      </c>
      <c r="BK138" s="139">
        <f>ROUND(I138*H138,2)</f>
        <v>0</v>
      </c>
      <c r="BL138" s="16" t="s">
        <v>196</v>
      </c>
      <c r="BM138" s="138" t="s">
        <v>649</v>
      </c>
    </row>
    <row r="139" spans="2:65" s="11" customFormat="1" ht="22.9" customHeight="1" x14ac:dyDescent="0.2">
      <c r="B139" s="114"/>
      <c r="D139" s="115" t="s">
        <v>74</v>
      </c>
      <c r="E139" s="124" t="s">
        <v>237</v>
      </c>
      <c r="F139" s="124" t="s">
        <v>238</v>
      </c>
      <c r="I139" s="117"/>
      <c r="J139" s="125">
        <f>BK139</f>
        <v>0</v>
      </c>
      <c r="L139" s="114"/>
      <c r="M139" s="119"/>
      <c r="P139" s="120">
        <f>SUM(P140:P203)</f>
        <v>0</v>
      </c>
      <c r="R139" s="120">
        <f>SUM(R140:R203)</f>
        <v>1.0870200000000001</v>
      </c>
      <c r="T139" s="121">
        <f>SUM(T140:T203)</f>
        <v>0.75556000000000001</v>
      </c>
      <c r="AR139" s="115" t="s">
        <v>85</v>
      </c>
      <c r="AT139" s="122" t="s">
        <v>74</v>
      </c>
      <c r="AU139" s="122" t="s">
        <v>83</v>
      </c>
      <c r="AY139" s="115" t="s">
        <v>142</v>
      </c>
      <c r="BK139" s="123">
        <f>SUM(BK140:BK203)</f>
        <v>0</v>
      </c>
    </row>
    <row r="140" spans="2:65" s="1" customFormat="1" ht="16.5" customHeight="1" x14ac:dyDescent="0.2">
      <c r="B140" s="126"/>
      <c r="C140" s="127" t="s">
        <v>239</v>
      </c>
      <c r="D140" s="127" t="s">
        <v>97</v>
      </c>
      <c r="E140" s="128" t="s">
        <v>240</v>
      </c>
      <c r="F140" s="129" t="s">
        <v>241</v>
      </c>
      <c r="G140" s="130" t="s">
        <v>160</v>
      </c>
      <c r="H140" s="131">
        <v>1</v>
      </c>
      <c r="I140" s="132"/>
      <c r="J140" s="133">
        <f>ROUND(I140*H140,2)</f>
        <v>0</v>
      </c>
      <c r="K140" s="129" t="s">
        <v>148</v>
      </c>
      <c r="L140" s="31"/>
      <c r="M140" s="134" t="s">
        <v>3</v>
      </c>
      <c r="N140" s="135" t="s">
        <v>46</v>
      </c>
      <c r="P140" s="136">
        <f>O140*H140</f>
        <v>0</v>
      </c>
      <c r="Q140" s="136">
        <v>3.0899999999999999E-3</v>
      </c>
      <c r="R140" s="136">
        <f>Q140*H140</f>
        <v>3.0899999999999999E-3</v>
      </c>
      <c r="S140" s="136">
        <v>0</v>
      </c>
      <c r="T140" s="137">
        <f>S140*H140</f>
        <v>0</v>
      </c>
      <c r="AR140" s="138" t="s">
        <v>196</v>
      </c>
      <c r="AT140" s="138" t="s">
        <v>97</v>
      </c>
      <c r="AU140" s="138" t="s">
        <v>85</v>
      </c>
      <c r="AY140" s="16" t="s">
        <v>142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83</v>
      </c>
      <c r="BK140" s="139">
        <f>ROUND(I140*H140,2)</f>
        <v>0</v>
      </c>
      <c r="BL140" s="16" t="s">
        <v>196</v>
      </c>
      <c r="BM140" s="138" t="s">
        <v>650</v>
      </c>
    </row>
    <row r="141" spans="2:65" s="1" customFormat="1" ht="11.25" x14ac:dyDescent="0.2">
      <c r="B141" s="31"/>
      <c r="D141" s="140" t="s">
        <v>151</v>
      </c>
      <c r="F141" s="141" t="s">
        <v>243</v>
      </c>
      <c r="I141" s="142"/>
      <c r="L141" s="31"/>
      <c r="M141" s="143"/>
      <c r="T141" s="52"/>
      <c r="AT141" s="16" t="s">
        <v>151</v>
      </c>
      <c r="AU141" s="16" t="s">
        <v>85</v>
      </c>
    </row>
    <row r="142" spans="2:65" s="1" customFormat="1" ht="16.5" customHeight="1" x14ac:dyDescent="0.2">
      <c r="B142" s="126"/>
      <c r="C142" s="127" t="s">
        <v>244</v>
      </c>
      <c r="D142" s="127" t="s">
        <v>97</v>
      </c>
      <c r="E142" s="128" t="s">
        <v>245</v>
      </c>
      <c r="F142" s="129" t="s">
        <v>246</v>
      </c>
      <c r="G142" s="130" t="s">
        <v>160</v>
      </c>
      <c r="H142" s="131">
        <v>9</v>
      </c>
      <c r="I142" s="132"/>
      <c r="J142" s="133">
        <f>ROUND(I142*H142,2)</f>
        <v>0</v>
      </c>
      <c r="K142" s="129" t="s">
        <v>148</v>
      </c>
      <c r="L142" s="31"/>
      <c r="M142" s="134" t="s">
        <v>3</v>
      </c>
      <c r="N142" s="135" t="s">
        <v>46</v>
      </c>
      <c r="P142" s="136">
        <f>O142*H142</f>
        <v>0</v>
      </c>
      <c r="Q142" s="136">
        <v>4.5100000000000001E-3</v>
      </c>
      <c r="R142" s="136">
        <f>Q142*H142</f>
        <v>4.0590000000000001E-2</v>
      </c>
      <c r="S142" s="136">
        <v>0</v>
      </c>
      <c r="T142" s="137">
        <f>S142*H142</f>
        <v>0</v>
      </c>
      <c r="AR142" s="138" t="s">
        <v>196</v>
      </c>
      <c r="AT142" s="138" t="s">
        <v>97</v>
      </c>
      <c r="AU142" s="138" t="s">
        <v>85</v>
      </c>
      <c r="AY142" s="16" t="s">
        <v>142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83</v>
      </c>
      <c r="BK142" s="139">
        <f>ROUND(I142*H142,2)</f>
        <v>0</v>
      </c>
      <c r="BL142" s="16" t="s">
        <v>196</v>
      </c>
      <c r="BM142" s="138" t="s">
        <v>651</v>
      </c>
    </row>
    <row r="143" spans="2:65" s="1" customFormat="1" ht="11.25" x14ac:dyDescent="0.2">
      <c r="B143" s="31"/>
      <c r="D143" s="140" t="s">
        <v>151</v>
      </c>
      <c r="F143" s="141" t="s">
        <v>248</v>
      </c>
      <c r="I143" s="142"/>
      <c r="L143" s="31"/>
      <c r="M143" s="143"/>
      <c r="T143" s="52"/>
      <c r="AT143" s="16" t="s">
        <v>151</v>
      </c>
      <c r="AU143" s="16" t="s">
        <v>85</v>
      </c>
    </row>
    <row r="144" spans="2:65" s="1" customFormat="1" ht="16.5" customHeight="1" x14ac:dyDescent="0.2">
      <c r="B144" s="126"/>
      <c r="C144" s="127" t="s">
        <v>249</v>
      </c>
      <c r="D144" s="127" t="s">
        <v>97</v>
      </c>
      <c r="E144" s="128" t="s">
        <v>250</v>
      </c>
      <c r="F144" s="129" t="s">
        <v>251</v>
      </c>
      <c r="G144" s="130" t="s">
        <v>160</v>
      </c>
      <c r="H144" s="131">
        <v>27</v>
      </c>
      <c r="I144" s="132"/>
      <c r="J144" s="133">
        <f>ROUND(I144*H144,2)</f>
        <v>0</v>
      </c>
      <c r="K144" s="129" t="s">
        <v>148</v>
      </c>
      <c r="L144" s="31"/>
      <c r="M144" s="134" t="s">
        <v>3</v>
      </c>
      <c r="N144" s="135" t="s">
        <v>46</v>
      </c>
      <c r="P144" s="136">
        <f>O144*H144</f>
        <v>0</v>
      </c>
      <c r="Q144" s="136">
        <v>5.1799999999999997E-3</v>
      </c>
      <c r="R144" s="136">
        <f>Q144*H144</f>
        <v>0.13985999999999998</v>
      </c>
      <c r="S144" s="136">
        <v>0</v>
      </c>
      <c r="T144" s="137">
        <f>S144*H144</f>
        <v>0</v>
      </c>
      <c r="AR144" s="138" t="s">
        <v>196</v>
      </c>
      <c r="AT144" s="138" t="s">
        <v>97</v>
      </c>
      <c r="AU144" s="138" t="s">
        <v>85</v>
      </c>
      <c r="AY144" s="16" t="s">
        <v>142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83</v>
      </c>
      <c r="BK144" s="139">
        <f>ROUND(I144*H144,2)</f>
        <v>0</v>
      </c>
      <c r="BL144" s="16" t="s">
        <v>196</v>
      </c>
      <c r="BM144" s="138" t="s">
        <v>652</v>
      </c>
    </row>
    <row r="145" spans="2:65" s="1" customFormat="1" ht="11.25" x14ac:dyDescent="0.2">
      <c r="B145" s="31"/>
      <c r="D145" s="140" t="s">
        <v>151</v>
      </c>
      <c r="F145" s="141" t="s">
        <v>253</v>
      </c>
      <c r="I145" s="142"/>
      <c r="L145" s="31"/>
      <c r="M145" s="143"/>
      <c r="T145" s="52"/>
      <c r="AT145" s="16" t="s">
        <v>151</v>
      </c>
      <c r="AU145" s="16" t="s">
        <v>85</v>
      </c>
    </row>
    <row r="146" spans="2:65" s="1" customFormat="1" ht="16.5" customHeight="1" x14ac:dyDescent="0.2">
      <c r="B146" s="126"/>
      <c r="C146" s="127" t="s">
        <v>8</v>
      </c>
      <c r="D146" s="127" t="s">
        <v>97</v>
      </c>
      <c r="E146" s="128" t="s">
        <v>254</v>
      </c>
      <c r="F146" s="129" t="s">
        <v>255</v>
      </c>
      <c r="G146" s="130" t="s">
        <v>160</v>
      </c>
      <c r="H146" s="131">
        <v>37</v>
      </c>
      <c r="I146" s="132"/>
      <c r="J146" s="133">
        <f>ROUND(I146*H146,2)</f>
        <v>0</v>
      </c>
      <c r="K146" s="129" t="s">
        <v>148</v>
      </c>
      <c r="L146" s="31"/>
      <c r="M146" s="134" t="s">
        <v>3</v>
      </c>
      <c r="N146" s="135" t="s">
        <v>46</v>
      </c>
      <c r="P146" s="136">
        <f>O146*H146</f>
        <v>0</v>
      </c>
      <c r="Q146" s="136">
        <v>1.0869999999999999E-2</v>
      </c>
      <c r="R146" s="136">
        <f>Q146*H146</f>
        <v>0.40218999999999999</v>
      </c>
      <c r="S146" s="136">
        <v>0</v>
      </c>
      <c r="T146" s="137">
        <f>S146*H146</f>
        <v>0</v>
      </c>
      <c r="AR146" s="138" t="s">
        <v>196</v>
      </c>
      <c r="AT146" s="138" t="s">
        <v>97</v>
      </c>
      <c r="AU146" s="138" t="s">
        <v>85</v>
      </c>
      <c r="AY146" s="16" t="s">
        <v>142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83</v>
      </c>
      <c r="BK146" s="139">
        <f>ROUND(I146*H146,2)</f>
        <v>0</v>
      </c>
      <c r="BL146" s="16" t="s">
        <v>196</v>
      </c>
      <c r="BM146" s="138" t="s">
        <v>653</v>
      </c>
    </row>
    <row r="147" spans="2:65" s="1" customFormat="1" ht="11.25" x14ac:dyDescent="0.2">
      <c r="B147" s="31"/>
      <c r="D147" s="140" t="s">
        <v>151</v>
      </c>
      <c r="F147" s="141" t="s">
        <v>257</v>
      </c>
      <c r="I147" s="142"/>
      <c r="L147" s="31"/>
      <c r="M147" s="143"/>
      <c r="T147" s="52"/>
      <c r="AT147" s="16" t="s">
        <v>151</v>
      </c>
      <c r="AU147" s="16" t="s">
        <v>85</v>
      </c>
    </row>
    <row r="148" spans="2:65" s="1" customFormat="1" ht="16.5" customHeight="1" x14ac:dyDescent="0.2">
      <c r="B148" s="126"/>
      <c r="C148" s="127" t="s">
        <v>258</v>
      </c>
      <c r="D148" s="127" t="s">
        <v>97</v>
      </c>
      <c r="E148" s="128" t="s">
        <v>259</v>
      </c>
      <c r="F148" s="129" t="s">
        <v>260</v>
      </c>
      <c r="G148" s="130" t="s">
        <v>160</v>
      </c>
      <c r="H148" s="131">
        <v>2</v>
      </c>
      <c r="I148" s="132"/>
      <c r="J148" s="133">
        <f>ROUND(I148*H148,2)</f>
        <v>0</v>
      </c>
      <c r="K148" s="129" t="s">
        <v>148</v>
      </c>
      <c r="L148" s="31"/>
      <c r="M148" s="134" t="s">
        <v>3</v>
      </c>
      <c r="N148" s="135" t="s">
        <v>46</v>
      </c>
      <c r="P148" s="136">
        <f>O148*H148</f>
        <v>0</v>
      </c>
      <c r="Q148" s="136">
        <v>0</v>
      </c>
      <c r="R148" s="136">
        <f>Q148*H148</f>
        <v>0</v>
      </c>
      <c r="S148" s="136">
        <v>2.1299999999999999E-3</v>
      </c>
      <c r="T148" s="137">
        <f>S148*H148</f>
        <v>4.2599999999999999E-3</v>
      </c>
      <c r="AR148" s="138" t="s">
        <v>196</v>
      </c>
      <c r="AT148" s="138" t="s">
        <v>97</v>
      </c>
      <c r="AU148" s="138" t="s">
        <v>85</v>
      </c>
      <c r="AY148" s="16" t="s">
        <v>142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6" t="s">
        <v>83</v>
      </c>
      <c r="BK148" s="139">
        <f>ROUND(I148*H148,2)</f>
        <v>0</v>
      </c>
      <c r="BL148" s="16" t="s">
        <v>196</v>
      </c>
      <c r="BM148" s="138" t="s">
        <v>654</v>
      </c>
    </row>
    <row r="149" spans="2:65" s="1" customFormat="1" ht="11.25" x14ac:dyDescent="0.2">
      <c r="B149" s="31"/>
      <c r="D149" s="140" t="s">
        <v>151</v>
      </c>
      <c r="F149" s="141" t="s">
        <v>262</v>
      </c>
      <c r="I149" s="142"/>
      <c r="L149" s="31"/>
      <c r="M149" s="143"/>
      <c r="T149" s="52"/>
      <c r="AT149" s="16" t="s">
        <v>151</v>
      </c>
      <c r="AU149" s="16" t="s">
        <v>85</v>
      </c>
    </row>
    <row r="150" spans="2:65" s="1" customFormat="1" ht="16.5" customHeight="1" x14ac:dyDescent="0.2">
      <c r="B150" s="126"/>
      <c r="C150" s="127" t="s">
        <v>263</v>
      </c>
      <c r="D150" s="127" t="s">
        <v>97</v>
      </c>
      <c r="E150" s="128" t="s">
        <v>264</v>
      </c>
      <c r="F150" s="129" t="s">
        <v>265</v>
      </c>
      <c r="G150" s="130" t="s">
        <v>160</v>
      </c>
      <c r="H150" s="131">
        <v>37</v>
      </c>
      <c r="I150" s="132"/>
      <c r="J150" s="133">
        <f>ROUND(I150*H150,2)</f>
        <v>0</v>
      </c>
      <c r="K150" s="129" t="s">
        <v>148</v>
      </c>
      <c r="L150" s="31"/>
      <c r="M150" s="134" t="s">
        <v>3</v>
      </c>
      <c r="N150" s="135" t="s">
        <v>46</v>
      </c>
      <c r="P150" s="136">
        <f>O150*H150</f>
        <v>0</v>
      </c>
      <c r="Q150" s="136">
        <v>0</v>
      </c>
      <c r="R150" s="136">
        <f>Q150*H150</f>
        <v>0</v>
      </c>
      <c r="S150" s="136">
        <v>4.9699999999999996E-3</v>
      </c>
      <c r="T150" s="137">
        <f>S150*H150</f>
        <v>0.18389</v>
      </c>
      <c r="AR150" s="138" t="s">
        <v>196</v>
      </c>
      <c r="AT150" s="138" t="s">
        <v>97</v>
      </c>
      <c r="AU150" s="138" t="s">
        <v>85</v>
      </c>
      <c r="AY150" s="16" t="s">
        <v>142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83</v>
      </c>
      <c r="BK150" s="139">
        <f>ROUND(I150*H150,2)</f>
        <v>0</v>
      </c>
      <c r="BL150" s="16" t="s">
        <v>196</v>
      </c>
      <c r="BM150" s="138" t="s">
        <v>655</v>
      </c>
    </row>
    <row r="151" spans="2:65" s="1" customFormat="1" ht="11.25" x14ac:dyDescent="0.2">
      <c r="B151" s="31"/>
      <c r="D151" s="140" t="s">
        <v>151</v>
      </c>
      <c r="F151" s="141" t="s">
        <v>267</v>
      </c>
      <c r="I151" s="142"/>
      <c r="L151" s="31"/>
      <c r="M151" s="143"/>
      <c r="T151" s="52"/>
      <c r="AT151" s="16" t="s">
        <v>151</v>
      </c>
      <c r="AU151" s="16" t="s">
        <v>85</v>
      </c>
    </row>
    <row r="152" spans="2:65" s="1" customFormat="1" ht="16.5" customHeight="1" x14ac:dyDescent="0.2">
      <c r="B152" s="126"/>
      <c r="C152" s="127" t="s">
        <v>268</v>
      </c>
      <c r="D152" s="127" t="s">
        <v>97</v>
      </c>
      <c r="E152" s="128" t="s">
        <v>269</v>
      </c>
      <c r="F152" s="129" t="s">
        <v>270</v>
      </c>
      <c r="G152" s="130" t="s">
        <v>160</v>
      </c>
      <c r="H152" s="131">
        <v>37</v>
      </c>
      <c r="I152" s="132"/>
      <c r="J152" s="133">
        <f>ROUND(I152*H152,2)</f>
        <v>0</v>
      </c>
      <c r="K152" s="129" t="s">
        <v>148</v>
      </c>
      <c r="L152" s="31"/>
      <c r="M152" s="134" t="s">
        <v>3</v>
      </c>
      <c r="N152" s="135" t="s">
        <v>46</v>
      </c>
      <c r="P152" s="136">
        <f>O152*H152</f>
        <v>0</v>
      </c>
      <c r="Q152" s="136">
        <v>0</v>
      </c>
      <c r="R152" s="136">
        <f>Q152*H152</f>
        <v>0</v>
      </c>
      <c r="S152" s="136">
        <v>1.102E-2</v>
      </c>
      <c r="T152" s="137">
        <f>S152*H152</f>
        <v>0.40773999999999999</v>
      </c>
      <c r="AR152" s="138" t="s">
        <v>196</v>
      </c>
      <c r="AT152" s="138" t="s">
        <v>97</v>
      </c>
      <c r="AU152" s="138" t="s">
        <v>85</v>
      </c>
      <c r="AY152" s="16" t="s">
        <v>142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6" t="s">
        <v>83</v>
      </c>
      <c r="BK152" s="139">
        <f>ROUND(I152*H152,2)</f>
        <v>0</v>
      </c>
      <c r="BL152" s="16" t="s">
        <v>196</v>
      </c>
      <c r="BM152" s="138" t="s">
        <v>656</v>
      </c>
    </row>
    <row r="153" spans="2:65" s="1" customFormat="1" ht="11.25" x14ac:dyDescent="0.2">
      <c r="B153" s="31"/>
      <c r="D153" s="140" t="s">
        <v>151</v>
      </c>
      <c r="F153" s="141" t="s">
        <v>272</v>
      </c>
      <c r="I153" s="142"/>
      <c r="L153" s="31"/>
      <c r="M153" s="143"/>
      <c r="T153" s="52"/>
      <c r="AT153" s="16" t="s">
        <v>151</v>
      </c>
      <c r="AU153" s="16" t="s">
        <v>85</v>
      </c>
    </row>
    <row r="154" spans="2:65" s="1" customFormat="1" ht="16.5" customHeight="1" x14ac:dyDescent="0.2">
      <c r="B154" s="126"/>
      <c r="C154" s="127" t="s">
        <v>273</v>
      </c>
      <c r="D154" s="127" t="s">
        <v>97</v>
      </c>
      <c r="E154" s="128" t="s">
        <v>657</v>
      </c>
      <c r="F154" s="129" t="s">
        <v>658</v>
      </c>
      <c r="G154" s="130" t="s">
        <v>160</v>
      </c>
      <c r="H154" s="131">
        <v>68</v>
      </c>
      <c r="I154" s="132"/>
      <c r="J154" s="133">
        <f>ROUND(I154*H154,2)</f>
        <v>0</v>
      </c>
      <c r="K154" s="129" t="s">
        <v>148</v>
      </c>
      <c r="L154" s="31"/>
      <c r="M154" s="134" t="s">
        <v>3</v>
      </c>
      <c r="N154" s="135" t="s">
        <v>46</v>
      </c>
      <c r="P154" s="136">
        <f>O154*H154</f>
        <v>0</v>
      </c>
      <c r="Q154" s="136">
        <v>0</v>
      </c>
      <c r="R154" s="136">
        <f>Q154*H154</f>
        <v>0</v>
      </c>
      <c r="S154" s="136">
        <v>2.9E-4</v>
      </c>
      <c r="T154" s="137">
        <f>S154*H154</f>
        <v>1.9720000000000001E-2</v>
      </c>
      <c r="AR154" s="138" t="s">
        <v>196</v>
      </c>
      <c r="AT154" s="138" t="s">
        <v>97</v>
      </c>
      <c r="AU154" s="138" t="s">
        <v>85</v>
      </c>
      <c r="AY154" s="16" t="s">
        <v>142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6" t="s">
        <v>83</v>
      </c>
      <c r="BK154" s="139">
        <f>ROUND(I154*H154,2)</f>
        <v>0</v>
      </c>
      <c r="BL154" s="16" t="s">
        <v>196</v>
      </c>
      <c r="BM154" s="138" t="s">
        <v>659</v>
      </c>
    </row>
    <row r="155" spans="2:65" s="1" customFormat="1" ht="11.25" x14ac:dyDescent="0.2">
      <c r="B155" s="31"/>
      <c r="D155" s="140" t="s">
        <v>151</v>
      </c>
      <c r="F155" s="141" t="s">
        <v>660</v>
      </c>
      <c r="I155" s="142"/>
      <c r="L155" s="31"/>
      <c r="M155" s="143"/>
      <c r="T155" s="52"/>
      <c r="AT155" s="16" t="s">
        <v>151</v>
      </c>
      <c r="AU155" s="16" t="s">
        <v>85</v>
      </c>
    </row>
    <row r="156" spans="2:65" s="1" customFormat="1" ht="21.75" customHeight="1" x14ac:dyDescent="0.2">
      <c r="B156" s="126"/>
      <c r="C156" s="127" t="s">
        <v>278</v>
      </c>
      <c r="D156" s="127" t="s">
        <v>97</v>
      </c>
      <c r="E156" s="128" t="s">
        <v>274</v>
      </c>
      <c r="F156" s="129" t="s">
        <v>275</v>
      </c>
      <c r="G156" s="130" t="s">
        <v>160</v>
      </c>
      <c r="H156" s="131">
        <v>1</v>
      </c>
      <c r="I156" s="132"/>
      <c r="J156" s="133">
        <f>ROUND(I156*H156,2)</f>
        <v>0</v>
      </c>
      <c r="K156" s="129" t="s">
        <v>148</v>
      </c>
      <c r="L156" s="31"/>
      <c r="M156" s="134" t="s">
        <v>3</v>
      </c>
      <c r="N156" s="135" t="s">
        <v>46</v>
      </c>
      <c r="P156" s="136">
        <f>O156*H156</f>
        <v>0</v>
      </c>
      <c r="Q156" s="136">
        <v>9.7999999999999997E-4</v>
      </c>
      <c r="R156" s="136">
        <f>Q156*H156</f>
        <v>9.7999999999999997E-4</v>
      </c>
      <c r="S156" s="136">
        <v>0</v>
      </c>
      <c r="T156" s="137">
        <f>S156*H156</f>
        <v>0</v>
      </c>
      <c r="AR156" s="138" t="s">
        <v>196</v>
      </c>
      <c r="AT156" s="138" t="s">
        <v>97</v>
      </c>
      <c r="AU156" s="138" t="s">
        <v>85</v>
      </c>
      <c r="AY156" s="16" t="s">
        <v>142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6" t="s">
        <v>83</v>
      </c>
      <c r="BK156" s="139">
        <f>ROUND(I156*H156,2)</f>
        <v>0</v>
      </c>
      <c r="BL156" s="16" t="s">
        <v>196</v>
      </c>
      <c r="BM156" s="138" t="s">
        <v>661</v>
      </c>
    </row>
    <row r="157" spans="2:65" s="1" customFormat="1" ht="11.25" x14ac:dyDescent="0.2">
      <c r="B157" s="31"/>
      <c r="D157" s="140" t="s">
        <v>151</v>
      </c>
      <c r="F157" s="141" t="s">
        <v>277</v>
      </c>
      <c r="I157" s="142"/>
      <c r="L157" s="31"/>
      <c r="M157" s="143"/>
      <c r="T157" s="52"/>
      <c r="AT157" s="16" t="s">
        <v>151</v>
      </c>
      <c r="AU157" s="16" t="s">
        <v>85</v>
      </c>
    </row>
    <row r="158" spans="2:65" s="1" customFormat="1" ht="21.75" customHeight="1" x14ac:dyDescent="0.2">
      <c r="B158" s="126"/>
      <c r="C158" s="127" t="s">
        <v>283</v>
      </c>
      <c r="D158" s="127" t="s">
        <v>97</v>
      </c>
      <c r="E158" s="128" t="s">
        <v>662</v>
      </c>
      <c r="F158" s="129" t="s">
        <v>663</v>
      </c>
      <c r="G158" s="130" t="s">
        <v>160</v>
      </c>
      <c r="H158" s="131">
        <v>68</v>
      </c>
      <c r="I158" s="132"/>
      <c r="J158" s="133">
        <f>ROUND(I158*H158,2)</f>
        <v>0</v>
      </c>
      <c r="K158" s="129" t="s">
        <v>148</v>
      </c>
      <c r="L158" s="31"/>
      <c r="M158" s="134" t="s">
        <v>3</v>
      </c>
      <c r="N158" s="135" t="s">
        <v>46</v>
      </c>
      <c r="P158" s="136">
        <f>O158*H158</f>
        <v>0</v>
      </c>
      <c r="Q158" s="136">
        <v>2.8400000000000001E-3</v>
      </c>
      <c r="R158" s="136">
        <f>Q158*H158</f>
        <v>0.19312000000000001</v>
      </c>
      <c r="S158" s="136">
        <v>0</v>
      </c>
      <c r="T158" s="137">
        <f>S158*H158</f>
        <v>0</v>
      </c>
      <c r="AR158" s="138" t="s">
        <v>196</v>
      </c>
      <c r="AT158" s="138" t="s">
        <v>97</v>
      </c>
      <c r="AU158" s="138" t="s">
        <v>85</v>
      </c>
      <c r="AY158" s="16" t="s">
        <v>142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6" t="s">
        <v>83</v>
      </c>
      <c r="BK158" s="139">
        <f>ROUND(I158*H158,2)</f>
        <v>0</v>
      </c>
      <c r="BL158" s="16" t="s">
        <v>196</v>
      </c>
      <c r="BM158" s="138" t="s">
        <v>664</v>
      </c>
    </row>
    <row r="159" spans="2:65" s="1" customFormat="1" ht="11.25" x14ac:dyDescent="0.2">
      <c r="B159" s="31"/>
      <c r="D159" s="140" t="s">
        <v>151</v>
      </c>
      <c r="F159" s="141" t="s">
        <v>665</v>
      </c>
      <c r="I159" s="142"/>
      <c r="L159" s="31"/>
      <c r="M159" s="143"/>
      <c r="T159" s="52"/>
      <c r="AT159" s="16" t="s">
        <v>151</v>
      </c>
      <c r="AU159" s="16" t="s">
        <v>85</v>
      </c>
    </row>
    <row r="160" spans="2:65" s="1" customFormat="1" ht="33" customHeight="1" x14ac:dyDescent="0.2">
      <c r="B160" s="126"/>
      <c r="C160" s="127" t="s">
        <v>288</v>
      </c>
      <c r="D160" s="127" t="s">
        <v>97</v>
      </c>
      <c r="E160" s="128" t="s">
        <v>279</v>
      </c>
      <c r="F160" s="129" t="s">
        <v>280</v>
      </c>
      <c r="G160" s="130" t="s">
        <v>160</v>
      </c>
      <c r="H160" s="131">
        <v>1</v>
      </c>
      <c r="I160" s="132"/>
      <c r="J160" s="133">
        <f>ROUND(I160*H160,2)</f>
        <v>0</v>
      </c>
      <c r="K160" s="129" t="s">
        <v>148</v>
      </c>
      <c r="L160" s="31"/>
      <c r="M160" s="134" t="s">
        <v>3</v>
      </c>
      <c r="N160" s="135" t="s">
        <v>46</v>
      </c>
      <c r="P160" s="136">
        <f>O160*H160</f>
        <v>0</v>
      </c>
      <c r="Q160" s="136">
        <v>2.0000000000000001E-4</v>
      </c>
      <c r="R160" s="136">
        <f>Q160*H160</f>
        <v>2.0000000000000001E-4</v>
      </c>
      <c r="S160" s="136">
        <v>0</v>
      </c>
      <c r="T160" s="137">
        <f>S160*H160</f>
        <v>0</v>
      </c>
      <c r="AR160" s="138" t="s">
        <v>196</v>
      </c>
      <c r="AT160" s="138" t="s">
        <v>97</v>
      </c>
      <c r="AU160" s="138" t="s">
        <v>85</v>
      </c>
      <c r="AY160" s="16" t="s">
        <v>142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6" t="s">
        <v>83</v>
      </c>
      <c r="BK160" s="139">
        <f>ROUND(I160*H160,2)</f>
        <v>0</v>
      </c>
      <c r="BL160" s="16" t="s">
        <v>196</v>
      </c>
      <c r="BM160" s="138" t="s">
        <v>666</v>
      </c>
    </row>
    <row r="161" spans="2:65" s="1" customFormat="1" ht="11.25" x14ac:dyDescent="0.2">
      <c r="B161" s="31"/>
      <c r="D161" s="140" t="s">
        <v>151</v>
      </c>
      <c r="F161" s="141" t="s">
        <v>282</v>
      </c>
      <c r="I161" s="142"/>
      <c r="L161" s="31"/>
      <c r="M161" s="143"/>
      <c r="T161" s="52"/>
      <c r="AT161" s="16" t="s">
        <v>151</v>
      </c>
      <c r="AU161" s="16" t="s">
        <v>85</v>
      </c>
    </row>
    <row r="162" spans="2:65" s="1" customFormat="1" ht="16.5" customHeight="1" x14ac:dyDescent="0.2">
      <c r="B162" s="126"/>
      <c r="C162" s="127" t="s">
        <v>293</v>
      </c>
      <c r="D162" s="127" t="s">
        <v>97</v>
      </c>
      <c r="E162" s="128" t="s">
        <v>284</v>
      </c>
      <c r="F162" s="129" t="s">
        <v>285</v>
      </c>
      <c r="G162" s="130" t="s">
        <v>160</v>
      </c>
      <c r="H162" s="131">
        <v>38</v>
      </c>
      <c r="I162" s="132"/>
      <c r="J162" s="133">
        <f>ROUND(I162*H162,2)</f>
        <v>0</v>
      </c>
      <c r="K162" s="129" t="s">
        <v>148</v>
      </c>
      <c r="L162" s="31"/>
      <c r="M162" s="134" t="s">
        <v>3</v>
      </c>
      <c r="N162" s="135" t="s">
        <v>46</v>
      </c>
      <c r="P162" s="136">
        <f>O162*H162</f>
        <v>0</v>
      </c>
      <c r="Q162" s="136">
        <v>0</v>
      </c>
      <c r="R162" s="136">
        <f>Q162*H162</f>
        <v>0</v>
      </c>
      <c r="S162" s="136">
        <v>2.3000000000000001E-4</v>
      </c>
      <c r="T162" s="137">
        <f>S162*H162</f>
        <v>8.7399999999999995E-3</v>
      </c>
      <c r="AR162" s="138" t="s">
        <v>196</v>
      </c>
      <c r="AT162" s="138" t="s">
        <v>97</v>
      </c>
      <c r="AU162" s="138" t="s">
        <v>85</v>
      </c>
      <c r="AY162" s="16" t="s">
        <v>142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83</v>
      </c>
      <c r="BK162" s="139">
        <f>ROUND(I162*H162,2)</f>
        <v>0</v>
      </c>
      <c r="BL162" s="16" t="s">
        <v>196</v>
      </c>
      <c r="BM162" s="138" t="s">
        <v>667</v>
      </c>
    </row>
    <row r="163" spans="2:65" s="1" customFormat="1" ht="11.25" x14ac:dyDescent="0.2">
      <c r="B163" s="31"/>
      <c r="D163" s="140" t="s">
        <v>151</v>
      </c>
      <c r="F163" s="141" t="s">
        <v>287</v>
      </c>
      <c r="I163" s="142"/>
      <c r="L163" s="31"/>
      <c r="M163" s="143"/>
      <c r="T163" s="52"/>
      <c r="AT163" s="16" t="s">
        <v>151</v>
      </c>
      <c r="AU163" s="16" t="s">
        <v>85</v>
      </c>
    </row>
    <row r="164" spans="2:65" s="1" customFormat="1" ht="16.5" customHeight="1" x14ac:dyDescent="0.2">
      <c r="B164" s="126"/>
      <c r="C164" s="127" t="s">
        <v>299</v>
      </c>
      <c r="D164" s="127" t="s">
        <v>97</v>
      </c>
      <c r="E164" s="128" t="s">
        <v>289</v>
      </c>
      <c r="F164" s="129" t="s">
        <v>290</v>
      </c>
      <c r="G164" s="130" t="s">
        <v>160</v>
      </c>
      <c r="H164" s="131">
        <v>37</v>
      </c>
      <c r="I164" s="132"/>
      <c r="J164" s="133">
        <f>ROUND(I164*H164,2)</f>
        <v>0</v>
      </c>
      <c r="K164" s="129" t="s">
        <v>148</v>
      </c>
      <c r="L164" s="31"/>
      <c r="M164" s="134" t="s">
        <v>3</v>
      </c>
      <c r="N164" s="135" t="s">
        <v>46</v>
      </c>
      <c r="P164" s="136">
        <f>O164*H164</f>
        <v>0</v>
      </c>
      <c r="Q164" s="136">
        <v>0</v>
      </c>
      <c r="R164" s="136">
        <f>Q164*H164</f>
        <v>0</v>
      </c>
      <c r="S164" s="136">
        <v>5.9999999999999995E-4</v>
      </c>
      <c r="T164" s="137">
        <f>S164*H164</f>
        <v>2.2199999999999998E-2</v>
      </c>
      <c r="AR164" s="138" t="s">
        <v>196</v>
      </c>
      <c r="AT164" s="138" t="s">
        <v>97</v>
      </c>
      <c r="AU164" s="138" t="s">
        <v>85</v>
      </c>
      <c r="AY164" s="16" t="s">
        <v>142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83</v>
      </c>
      <c r="BK164" s="139">
        <f>ROUND(I164*H164,2)</f>
        <v>0</v>
      </c>
      <c r="BL164" s="16" t="s">
        <v>196</v>
      </c>
      <c r="BM164" s="138" t="s">
        <v>668</v>
      </c>
    </row>
    <row r="165" spans="2:65" s="1" customFormat="1" ht="11.25" x14ac:dyDescent="0.2">
      <c r="B165" s="31"/>
      <c r="D165" s="140" t="s">
        <v>151</v>
      </c>
      <c r="F165" s="141" t="s">
        <v>292</v>
      </c>
      <c r="I165" s="142"/>
      <c r="L165" s="31"/>
      <c r="M165" s="143"/>
      <c r="T165" s="52"/>
      <c r="AT165" s="16" t="s">
        <v>151</v>
      </c>
      <c r="AU165" s="16" t="s">
        <v>85</v>
      </c>
    </row>
    <row r="166" spans="2:65" s="1" customFormat="1" ht="16.5" customHeight="1" x14ac:dyDescent="0.2">
      <c r="B166" s="126"/>
      <c r="C166" s="127" t="s">
        <v>305</v>
      </c>
      <c r="D166" s="127" t="s">
        <v>97</v>
      </c>
      <c r="E166" s="128" t="s">
        <v>669</v>
      </c>
      <c r="F166" s="129" t="s">
        <v>670</v>
      </c>
      <c r="G166" s="130" t="s">
        <v>160</v>
      </c>
      <c r="H166" s="131">
        <v>68</v>
      </c>
      <c r="I166" s="132"/>
      <c r="J166" s="133">
        <f>ROUND(I166*H166,2)</f>
        <v>0</v>
      </c>
      <c r="K166" s="129" t="s">
        <v>148</v>
      </c>
      <c r="L166" s="31"/>
      <c r="M166" s="134" t="s">
        <v>3</v>
      </c>
      <c r="N166" s="135" t="s">
        <v>46</v>
      </c>
      <c r="P166" s="136">
        <f>O166*H166</f>
        <v>0</v>
      </c>
      <c r="Q166" s="136">
        <v>0</v>
      </c>
      <c r="R166" s="136">
        <f>Q166*H166</f>
        <v>0</v>
      </c>
      <c r="S166" s="136">
        <v>2.4000000000000001E-4</v>
      </c>
      <c r="T166" s="137">
        <f>S166*H166</f>
        <v>1.6320000000000001E-2</v>
      </c>
      <c r="AR166" s="138" t="s">
        <v>196</v>
      </c>
      <c r="AT166" s="138" t="s">
        <v>97</v>
      </c>
      <c r="AU166" s="138" t="s">
        <v>85</v>
      </c>
      <c r="AY166" s="16" t="s">
        <v>142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6" t="s">
        <v>83</v>
      </c>
      <c r="BK166" s="139">
        <f>ROUND(I166*H166,2)</f>
        <v>0</v>
      </c>
      <c r="BL166" s="16" t="s">
        <v>196</v>
      </c>
      <c r="BM166" s="138" t="s">
        <v>671</v>
      </c>
    </row>
    <row r="167" spans="2:65" s="1" customFormat="1" ht="11.25" x14ac:dyDescent="0.2">
      <c r="B167" s="31"/>
      <c r="D167" s="140" t="s">
        <v>151</v>
      </c>
      <c r="F167" s="141" t="s">
        <v>672</v>
      </c>
      <c r="I167" s="142"/>
      <c r="L167" s="31"/>
      <c r="M167" s="143"/>
      <c r="T167" s="52"/>
      <c r="AT167" s="16" t="s">
        <v>151</v>
      </c>
      <c r="AU167" s="16" t="s">
        <v>85</v>
      </c>
    </row>
    <row r="168" spans="2:65" s="1" customFormat="1" ht="16.5" customHeight="1" x14ac:dyDescent="0.2">
      <c r="B168" s="126"/>
      <c r="C168" s="127" t="s">
        <v>209</v>
      </c>
      <c r="D168" s="127" t="s">
        <v>97</v>
      </c>
      <c r="E168" s="128" t="s">
        <v>673</v>
      </c>
      <c r="F168" s="129" t="s">
        <v>674</v>
      </c>
      <c r="G168" s="130" t="s">
        <v>160</v>
      </c>
      <c r="H168" s="131">
        <v>68</v>
      </c>
      <c r="I168" s="132"/>
      <c r="J168" s="133">
        <f>ROUND(I168*H168,2)</f>
        <v>0</v>
      </c>
      <c r="K168" s="129" t="s">
        <v>148</v>
      </c>
      <c r="L168" s="31"/>
      <c r="M168" s="134" t="s">
        <v>3</v>
      </c>
      <c r="N168" s="135" t="s">
        <v>46</v>
      </c>
      <c r="P168" s="136">
        <f>O168*H168</f>
        <v>0</v>
      </c>
      <c r="Q168" s="136">
        <v>2.6800000000000001E-3</v>
      </c>
      <c r="R168" s="136">
        <f>Q168*H168</f>
        <v>0.18224000000000001</v>
      </c>
      <c r="S168" s="136">
        <v>0</v>
      </c>
      <c r="T168" s="137">
        <f>S168*H168</f>
        <v>0</v>
      </c>
      <c r="AR168" s="138" t="s">
        <v>196</v>
      </c>
      <c r="AT168" s="138" t="s">
        <v>97</v>
      </c>
      <c r="AU168" s="138" t="s">
        <v>85</v>
      </c>
      <c r="AY168" s="16" t="s">
        <v>142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83</v>
      </c>
      <c r="BK168" s="139">
        <f>ROUND(I168*H168,2)</f>
        <v>0</v>
      </c>
      <c r="BL168" s="16" t="s">
        <v>196</v>
      </c>
      <c r="BM168" s="138" t="s">
        <v>675</v>
      </c>
    </row>
    <row r="169" spans="2:65" s="1" customFormat="1" ht="11.25" x14ac:dyDescent="0.2">
      <c r="B169" s="31"/>
      <c r="D169" s="140" t="s">
        <v>151</v>
      </c>
      <c r="F169" s="141" t="s">
        <v>676</v>
      </c>
      <c r="I169" s="142"/>
      <c r="L169" s="31"/>
      <c r="M169" s="143"/>
      <c r="T169" s="52"/>
      <c r="AT169" s="16" t="s">
        <v>151</v>
      </c>
      <c r="AU169" s="16" t="s">
        <v>85</v>
      </c>
    </row>
    <row r="170" spans="2:65" s="1" customFormat="1" ht="21.75" customHeight="1" x14ac:dyDescent="0.2">
      <c r="B170" s="126"/>
      <c r="C170" s="127" t="s">
        <v>314</v>
      </c>
      <c r="D170" s="127" t="s">
        <v>97</v>
      </c>
      <c r="E170" s="128" t="s">
        <v>294</v>
      </c>
      <c r="F170" s="129" t="s">
        <v>295</v>
      </c>
      <c r="G170" s="130" t="s">
        <v>296</v>
      </c>
      <c r="H170" s="131">
        <v>2</v>
      </c>
      <c r="I170" s="132"/>
      <c r="J170" s="133">
        <f>ROUND(I170*H170,2)</f>
        <v>0</v>
      </c>
      <c r="K170" s="129" t="s">
        <v>148</v>
      </c>
      <c r="L170" s="31"/>
      <c r="M170" s="134" t="s">
        <v>3</v>
      </c>
      <c r="N170" s="135" t="s">
        <v>46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196</v>
      </c>
      <c r="AT170" s="138" t="s">
        <v>97</v>
      </c>
      <c r="AU170" s="138" t="s">
        <v>85</v>
      </c>
      <c r="AY170" s="16" t="s">
        <v>142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6" t="s">
        <v>83</v>
      </c>
      <c r="BK170" s="139">
        <f>ROUND(I170*H170,2)</f>
        <v>0</v>
      </c>
      <c r="BL170" s="16" t="s">
        <v>196</v>
      </c>
      <c r="BM170" s="138" t="s">
        <v>677</v>
      </c>
    </row>
    <row r="171" spans="2:65" s="1" customFormat="1" ht="11.25" x14ac:dyDescent="0.2">
      <c r="B171" s="31"/>
      <c r="D171" s="140" t="s">
        <v>151</v>
      </c>
      <c r="F171" s="141" t="s">
        <v>298</v>
      </c>
      <c r="I171" s="142"/>
      <c r="L171" s="31"/>
      <c r="M171" s="143"/>
      <c r="T171" s="52"/>
      <c r="AT171" s="16" t="s">
        <v>151</v>
      </c>
      <c r="AU171" s="16" t="s">
        <v>85</v>
      </c>
    </row>
    <row r="172" spans="2:65" s="1" customFormat="1" ht="21.75" customHeight="1" x14ac:dyDescent="0.2">
      <c r="B172" s="126"/>
      <c r="C172" s="127" t="s">
        <v>318</v>
      </c>
      <c r="D172" s="127" t="s">
        <v>97</v>
      </c>
      <c r="E172" s="128" t="s">
        <v>300</v>
      </c>
      <c r="F172" s="129" t="s">
        <v>301</v>
      </c>
      <c r="G172" s="130" t="s">
        <v>302</v>
      </c>
      <c r="H172" s="131">
        <v>2</v>
      </c>
      <c r="I172" s="132"/>
      <c r="J172" s="133">
        <f>ROUND(I172*H172,2)</f>
        <v>0</v>
      </c>
      <c r="K172" s="129" t="s">
        <v>148</v>
      </c>
      <c r="L172" s="31"/>
      <c r="M172" s="134" t="s">
        <v>3</v>
      </c>
      <c r="N172" s="135" t="s">
        <v>46</v>
      </c>
      <c r="P172" s="136">
        <f>O172*H172</f>
        <v>0</v>
      </c>
      <c r="Q172" s="136">
        <v>2.819E-2</v>
      </c>
      <c r="R172" s="136">
        <f>Q172*H172</f>
        <v>5.638E-2</v>
      </c>
      <c r="S172" s="136">
        <v>0</v>
      </c>
      <c r="T172" s="137">
        <f>S172*H172</f>
        <v>0</v>
      </c>
      <c r="AR172" s="138" t="s">
        <v>196</v>
      </c>
      <c r="AT172" s="138" t="s">
        <v>97</v>
      </c>
      <c r="AU172" s="138" t="s">
        <v>85</v>
      </c>
      <c r="AY172" s="16" t="s">
        <v>142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83</v>
      </c>
      <c r="BK172" s="139">
        <f>ROUND(I172*H172,2)</f>
        <v>0</v>
      </c>
      <c r="BL172" s="16" t="s">
        <v>196</v>
      </c>
      <c r="BM172" s="138" t="s">
        <v>678</v>
      </c>
    </row>
    <row r="173" spans="2:65" s="1" customFormat="1" ht="11.25" x14ac:dyDescent="0.2">
      <c r="B173" s="31"/>
      <c r="D173" s="140" t="s">
        <v>151</v>
      </c>
      <c r="F173" s="141" t="s">
        <v>304</v>
      </c>
      <c r="I173" s="142"/>
      <c r="L173" s="31"/>
      <c r="M173" s="143"/>
      <c r="T173" s="52"/>
      <c r="AT173" s="16" t="s">
        <v>151</v>
      </c>
      <c r="AU173" s="16" t="s">
        <v>85</v>
      </c>
    </row>
    <row r="174" spans="2:65" s="1" customFormat="1" ht="21.75" customHeight="1" x14ac:dyDescent="0.2">
      <c r="B174" s="126"/>
      <c r="C174" s="127" t="s">
        <v>323</v>
      </c>
      <c r="D174" s="127" t="s">
        <v>97</v>
      </c>
      <c r="E174" s="128" t="s">
        <v>306</v>
      </c>
      <c r="F174" s="129" t="s">
        <v>307</v>
      </c>
      <c r="G174" s="130" t="s">
        <v>296</v>
      </c>
      <c r="H174" s="131">
        <v>3</v>
      </c>
      <c r="I174" s="132"/>
      <c r="J174" s="133">
        <f>ROUND(I174*H174,2)</f>
        <v>0</v>
      </c>
      <c r="K174" s="129" t="s">
        <v>148</v>
      </c>
      <c r="L174" s="31"/>
      <c r="M174" s="134" t="s">
        <v>3</v>
      </c>
      <c r="N174" s="135" t="s">
        <v>46</v>
      </c>
      <c r="P174" s="136">
        <f>O174*H174</f>
        <v>0</v>
      </c>
      <c r="Q174" s="136">
        <v>0</v>
      </c>
      <c r="R174" s="136">
        <f>Q174*H174</f>
        <v>0</v>
      </c>
      <c r="S174" s="136">
        <v>2.826E-2</v>
      </c>
      <c r="T174" s="137">
        <f>S174*H174</f>
        <v>8.4779999999999994E-2</v>
      </c>
      <c r="AR174" s="138" t="s">
        <v>196</v>
      </c>
      <c r="AT174" s="138" t="s">
        <v>97</v>
      </c>
      <c r="AU174" s="138" t="s">
        <v>85</v>
      </c>
      <c r="AY174" s="16" t="s">
        <v>142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83</v>
      </c>
      <c r="BK174" s="139">
        <f>ROUND(I174*H174,2)</f>
        <v>0</v>
      </c>
      <c r="BL174" s="16" t="s">
        <v>196</v>
      </c>
      <c r="BM174" s="138" t="s">
        <v>679</v>
      </c>
    </row>
    <row r="175" spans="2:65" s="1" customFormat="1" ht="11.25" x14ac:dyDescent="0.2">
      <c r="B175" s="31"/>
      <c r="D175" s="140" t="s">
        <v>151</v>
      </c>
      <c r="F175" s="141" t="s">
        <v>309</v>
      </c>
      <c r="I175" s="142"/>
      <c r="L175" s="31"/>
      <c r="M175" s="143"/>
      <c r="T175" s="52"/>
      <c r="AT175" s="16" t="s">
        <v>151</v>
      </c>
      <c r="AU175" s="16" t="s">
        <v>85</v>
      </c>
    </row>
    <row r="176" spans="2:65" s="1" customFormat="1" ht="16.5" customHeight="1" x14ac:dyDescent="0.2">
      <c r="B176" s="126"/>
      <c r="C176" s="127" t="s">
        <v>328</v>
      </c>
      <c r="D176" s="127" t="s">
        <v>97</v>
      </c>
      <c r="E176" s="128" t="s">
        <v>310</v>
      </c>
      <c r="F176" s="129" t="s">
        <v>311</v>
      </c>
      <c r="G176" s="130" t="s">
        <v>296</v>
      </c>
      <c r="H176" s="131">
        <v>1</v>
      </c>
      <c r="I176" s="132"/>
      <c r="J176" s="133">
        <f>ROUND(I176*H176,2)</f>
        <v>0</v>
      </c>
      <c r="K176" s="129" t="s">
        <v>148</v>
      </c>
      <c r="L176" s="31"/>
      <c r="M176" s="134" t="s">
        <v>3</v>
      </c>
      <c r="N176" s="135" t="s">
        <v>46</v>
      </c>
      <c r="P176" s="136">
        <f>O176*H176</f>
        <v>0</v>
      </c>
      <c r="Q176" s="136">
        <v>1.04E-2</v>
      </c>
      <c r="R176" s="136">
        <f>Q176*H176</f>
        <v>1.04E-2</v>
      </c>
      <c r="S176" s="136">
        <v>0</v>
      </c>
      <c r="T176" s="137">
        <f>S176*H176</f>
        <v>0</v>
      </c>
      <c r="AR176" s="138" t="s">
        <v>196</v>
      </c>
      <c r="AT176" s="138" t="s">
        <v>97</v>
      </c>
      <c r="AU176" s="138" t="s">
        <v>85</v>
      </c>
      <c r="AY176" s="16" t="s">
        <v>142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83</v>
      </c>
      <c r="BK176" s="139">
        <f>ROUND(I176*H176,2)</f>
        <v>0</v>
      </c>
      <c r="BL176" s="16" t="s">
        <v>196</v>
      </c>
      <c r="BM176" s="138" t="s">
        <v>680</v>
      </c>
    </row>
    <row r="177" spans="2:65" s="1" customFormat="1" ht="11.25" x14ac:dyDescent="0.2">
      <c r="B177" s="31"/>
      <c r="D177" s="140" t="s">
        <v>151</v>
      </c>
      <c r="F177" s="141" t="s">
        <v>313</v>
      </c>
      <c r="I177" s="142"/>
      <c r="L177" s="31"/>
      <c r="M177" s="143"/>
      <c r="T177" s="52"/>
      <c r="AT177" s="16" t="s">
        <v>151</v>
      </c>
      <c r="AU177" s="16" t="s">
        <v>85</v>
      </c>
    </row>
    <row r="178" spans="2:65" s="1" customFormat="1" ht="16.5" customHeight="1" x14ac:dyDescent="0.2">
      <c r="B178" s="126"/>
      <c r="C178" s="159" t="s">
        <v>333</v>
      </c>
      <c r="D178" s="159" t="s">
        <v>206</v>
      </c>
      <c r="E178" s="160" t="s">
        <v>315</v>
      </c>
      <c r="F178" s="161" t="s">
        <v>316</v>
      </c>
      <c r="G178" s="162" t="s">
        <v>296</v>
      </c>
      <c r="H178" s="163">
        <v>1</v>
      </c>
      <c r="I178" s="164"/>
      <c r="J178" s="165">
        <f>ROUND(I178*H178,2)</f>
        <v>0</v>
      </c>
      <c r="K178" s="161" t="s">
        <v>148</v>
      </c>
      <c r="L178" s="166"/>
      <c r="M178" s="167" t="s">
        <v>3</v>
      </c>
      <c r="N178" s="168" t="s">
        <v>46</v>
      </c>
      <c r="P178" s="136">
        <f>O178*H178</f>
        <v>0</v>
      </c>
      <c r="Q178" s="136">
        <v>1.83E-2</v>
      </c>
      <c r="R178" s="136">
        <f>Q178*H178</f>
        <v>1.83E-2</v>
      </c>
      <c r="S178" s="136">
        <v>0</v>
      </c>
      <c r="T178" s="137">
        <f>S178*H178</f>
        <v>0</v>
      </c>
      <c r="AR178" s="138" t="s">
        <v>209</v>
      </c>
      <c r="AT178" s="138" t="s">
        <v>206</v>
      </c>
      <c r="AU178" s="138" t="s">
        <v>85</v>
      </c>
      <c r="AY178" s="16" t="s">
        <v>142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83</v>
      </c>
      <c r="BK178" s="139">
        <f>ROUND(I178*H178,2)</f>
        <v>0</v>
      </c>
      <c r="BL178" s="16" t="s">
        <v>196</v>
      </c>
      <c r="BM178" s="138" t="s">
        <v>681</v>
      </c>
    </row>
    <row r="179" spans="2:65" s="1" customFormat="1" ht="16.5" customHeight="1" x14ac:dyDescent="0.2">
      <c r="B179" s="126"/>
      <c r="C179" s="127" t="s">
        <v>338</v>
      </c>
      <c r="D179" s="127" t="s">
        <v>97</v>
      </c>
      <c r="E179" s="128" t="s">
        <v>319</v>
      </c>
      <c r="F179" s="129" t="s">
        <v>320</v>
      </c>
      <c r="G179" s="130" t="s">
        <v>296</v>
      </c>
      <c r="H179" s="131">
        <v>1</v>
      </c>
      <c r="I179" s="132"/>
      <c r="J179" s="133">
        <f>ROUND(I179*H179,2)</f>
        <v>0</v>
      </c>
      <c r="K179" s="129" t="s">
        <v>148</v>
      </c>
      <c r="L179" s="31"/>
      <c r="M179" s="134" t="s">
        <v>3</v>
      </c>
      <c r="N179" s="135" t="s">
        <v>46</v>
      </c>
      <c r="P179" s="136">
        <f>O179*H179</f>
        <v>0</v>
      </c>
      <c r="Q179" s="136">
        <v>0</v>
      </c>
      <c r="R179" s="136">
        <f>Q179*H179</f>
        <v>0</v>
      </c>
      <c r="S179" s="136">
        <v>5.2999999999999998E-4</v>
      </c>
      <c r="T179" s="137">
        <f>S179*H179</f>
        <v>5.2999999999999998E-4</v>
      </c>
      <c r="AR179" s="138" t="s">
        <v>196</v>
      </c>
      <c r="AT179" s="138" t="s">
        <v>97</v>
      </c>
      <c r="AU179" s="138" t="s">
        <v>85</v>
      </c>
      <c r="AY179" s="16" t="s">
        <v>142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83</v>
      </c>
      <c r="BK179" s="139">
        <f>ROUND(I179*H179,2)</f>
        <v>0</v>
      </c>
      <c r="BL179" s="16" t="s">
        <v>196</v>
      </c>
      <c r="BM179" s="138" t="s">
        <v>682</v>
      </c>
    </row>
    <row r="180" spans="2:65" s="1" customFormat="1" ht="11.25" x14ac:dyDescent="0.2">
      <c r="B180" s="31"/>
      <c r="D180" s="140" t="s">
        <v>151</v>
      </c>
      <c r="F180" s="141" t="s">
        <v>322</v>
      </c>
      <c r="I180" s="142"/>
      <c r="L180" s="31"/>
      <c r="M180" s="143"/>
      <c r="T180" s="52"/>
      <c r="AT180" s="16" t="s">
        <v>151</v>
      </c>
      <c r="AU180" s="16" t="s">
        <v>85</v>
      </c>
    </row>
    <row r="181" spans="2:65" s="1" customFormat="1" ht="16.5" customHeight="1" x14ac:dyDescent="0.2">
      <c r="B181" s="126"/>
      <c r="C181" s="127" t="s">
        <v>343</v>
      </c>
      <c r="D181" s="127" t="s">
        <v>97</v>
      </c>
      <c r="E181" s="128" t="s">
        <v>324</v>
      </c>
      <c r="F181" s="129" t="s">
        <v>325</v>
      </c>
      <c r="G181" s="130" t="s">
        <v>296</v>
      </c>
      <c r="H181" s="131">
        <v>6</v>
      </c>
      <c r="I181" s="132"/>
      <c r="J181" s="133">
        <f>ROUND(I181*H181,2)</f>
        <v>0</v>
      </c>
      <c r="K181" s="129" t="s">
        <v>148</v>
      </c>
      <c r="L181" s="31"/>
      <c r="M181" s="134" t="s">
        <v>3</v>
      </c>
      <c r="N181" s="135" t="s">
        <v>46</v>
      </c>
      <c r="P181" s="136">
        <f>O181*H181</f>
        <v>0</v>
      </c>
      <c r="Q181" s="136">
        <v>0</v>
      </c>
      <c r="R181" s="136">
        <f>Q181*H181</f>
        <v>0</v>
      </c>
      <c r="S181" s="136">
        <v>1.23E-3</v>
      </c>
      <c r="T181" s="137">
        <f>S181*H181</f>
        <v>7.3799999999999994E-3</v>
      </c>
      <c r="AR181" s="138" t="s">
        <v>196</v>
      </c>
      <c r="AT181" s="138" t="s">
        <v>97</v>
      </c>
      <c r="AU181" s="138" t="s">
        <v>85</v>
      </c>
      <c r="AY181" s="16" t="s">
        <v>142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6" t="s">
        <v>83</v>
      </c>
      <c r="BK181" s="139">
        <f>ROUND(I181*H181,2)</f>
        <v>0</v>
      </c>
      <c r="BL181" s="16" t="s">
        <v>196</v>
      </c>
      <c r="BM181" s="138" t="s">
        <v>683</v>
      </c>
    </row>
    <row r="182" spans="2:65" s="1" customFormat="1" ht="11.25" x14ac:dyDescent="0.2">
      <c r="B182" s="31"/>
      <c r="D182" s="140" t="s">
        <v>151</v>
      </c>
      <c r="F182" s="141" t="s">
        <v>327</v>
      </c>
      <c r="I182" s="142"/>
      <c r="L182" s="31"/>
      <c r="M182" s="143"/>
      <c r="T182" s="52"/>
      <c r="AT182" s="16" t="s">
        <v>151</v>
      </c>
      <c r="AU182" s="16" t="s">
        <v>85</v>
      </c>
    </row>
    <row r="183" spans="2:65" s="1" customFormat="1" ht="16.5" customHeight="1" x14ac:dyDescent="0.2">
      <c r="B183" s="126"/>
      <c r="C183" s="127" t="s">
        <v>349</v>
      </c>
      <c r="D183" s="127" t="s">
        <v>97</v>
      </c>
      <c r="E183" s="128" t="s">
        <v>329</v>
      </c>
      <c r="F183" s="129" t="s">
        <v>330</v>
      </c>
      <c r="G183" s="130" t="s">
        <v>296</v>
      </c>
      <c r="H183" s="131">
        <v>1</v>
      </c>
      <c r="I183" s="132"/>
      <c r="J183" s="133">
        <f>ROUND(I183*H183,2)</f>
        <v>0</v>
      </c>
      <c r="K183" s="129" t="s">
        <v>148</v>
      </c>
      <c r="L183" s="31"/>
      <c r="M183" s="134" t="s">
        <v>3</v>
      </c>
      <c r="N183" s="135" t="s">
        <v>46</v>
      </c>
      <c r="P183" s="136">
        <f>O183*H183</f>
        <v>0</v>
      </c>
      <c r="Q183" s="136">
        <v>2.1000000000000001E-4</v>
      </c>
      <c r="R183" s="136">
        <f>Q183*H183</f>
        <v>2.1000000000000001E-4</v>
      </c>
      <c r="S183" s="136">
        <v>0</v>
      </c>
      <c r="T183" s="137">
        <f>S183*H183</f>
        <v>0</v>
      </c>
      <c r="AR183" s="138" t="s">
        <v>196</v>
      </c>
      <c r="AT183" s="138" t="s">
        <v>97</v>
      </c>
      <c r="AU183" s="138" t="s">
        <v>85</v>
      </c>
      <c r="AY183" s="16" t="s">
        <v>142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83</v>
      </c>
      <c r="BK183" s="139">
        <f>ROUND(I183*H183,2)</f>
        <v>0</v>
      </c>
      <c r="BL183" s="16" t="s">
        <v>196</v>
      </c>
      <c r="BM183" s="138" t="s">
        <v>684</v>
      </c>
    </row>
    <row r="184" spans="2:65" s="1" customFormat="1" ht="11.25" x14ac:dyDescent="0.2">
      <c r="B184" s="31"/>
      <c r="D184" s="140" t="s">
        <v>151</v>
      </c>
      <c r="F184" s="141" t="s">
        <v>332</v>
      </c>
      <c r="I184" s="142"/>
      <c r="L184" s="31"/>
      <c r="M184" s="143"/>
      <c r="T184" s="52"/>
      <c r="AT184" s="16" t="s">
        <v>151</v>
      </c>
      <c r="AU184" s="16" t="s">
        <v>85</v>
      </c>
    </row>
    <row r="185" spans="2:65" s="1" customFormat="1" ht="16.5" customHeight="1" x14ac:dyDescent="0.2">
      <c r="B185" s="126"/>
      <c r="C185" s="127" t="s">
        <v>354</v>
      </c>
      <c r="D185" s="127" t="s">
        <v>97</v>
      </c>
      <c r="E185" s="128" t="s">
        <v>334</v>
      </c>
      <c r="F185" s="129" t="s">
        <v>335</v>
      </c>
      <c r="G185" s="130" t="s">
        <v>296</v>
      </c>
      <c r="H185" s="131">
        <v>4</v>
      </c>
      <c r="I185" s="132"/>
      <c r="J185" s="133">
        <f>ROUND(I185*H185,2)</f>
        <v>0</v>
      </c>
      <c r="K185" s="129" t="s">
        <v>148</v>
      </c>
      <c r="L185" s="31"/>
      <c r="M185" s="134" t="s">
        <v>3</v>
      </c>
      <c r="N185" s="135" t="s">
        <v>46</v>
      </c>
      <c r="P185" s="136">
        <f>O185*H185</f>
        <v>0</v>
      </c>
      <c r="Q185" s="136">
        <v>6.9999999999999999E-4</v>
      </c>
      <c r="R185" s="136">
        <f>Q185*H185</f>
        <v>2.8E-3</v>
      </c>
      <c r="S185" s="136">
        <v>0</v>
      </c>
      <c r="T185" s="137">
        <f>S185*H185</f>
        <v>0</v>
      </c>
      <c r="AR185" s="138" t="s">
        <v>196</v>
      </c>
      <c r="AT185" s="138" t="s">
        <v>97</v>
      </c>
      <c r="AU185" s="138" t="s">
        <v>85</v>
      </c>
      <c r="AY185" s="16" t="s">
        <v>142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6" t="s">
        <v>83</v>
      </c>
      <c r="BK185" s="139">
        <f>ROUND(I185*H185,2)</f>
        <v>0</v>
      </c>
      <c r="BL185" s="16" t="s">
        <v>196</v>
      </c>
      <c r="BM185" s="138" t="s">
        <v>685</v>
      </c>
    </row>
    <row r="186" spans="2:65" s="1" customFormat="1" ht="11.25" x14ac:dyDescent="0.2">
      <c r="B186" s="31"/>
      <c r="D186" s="140" t="s">
        <v>151</v>
      </c>
      <c r="F186" s="141" t="s">
        <v>337</v>
      </c>
      <c r="I186" s="142"/>
      <c r="L186" s="31"/>
      <c r="M186" s="143"/>
      <c r="T186" s="52"/>
      <c r="AT186" s="16" t="s">
        <v>151</v>
      </c>
      <c r="AU186" s="16" t="s">
        <v>85</v>
      </c>
    </row>
    <row r="187" spans="2:65" s="1" customFormat="1" ht="16.5" customHeight="1" x14ac:dyDescent="0.2">
      <c r="B187" s="126"/>
      <c r="C187" s="127" t="s">
        <v>360</v>
      </c>
      <c r="D187" s="127" t="s">
        <v>97</v>
      </c>
      <c r="E187" s="128" t="s">
        <v>339</v>
      </c>
      <c r="F187" s="129" t="s">
        <v>340</v>
      </c>
      <c r="G187" s="130" t="s">
        <v>296</v>
      </c>
      <c r="H187" s="131">
        <v>2</v>
      </c>
      <c r="I187" s="132"/>
      <c r="J187" s="133">
        <f>ROUND(I187*H187,2)</f>
        <v>0</v>
      </c>
      <c r="K187" s="129" t="s">
        <v>148</v>
      </c>
      <c r="L187" s="31"/>
      <c r="M187" s="134" t="s">
        <v>3</v>
      </c>
      <c r="N187" s="135" t="s">
        <v>46</v>
      </c>
      <c r="P187" s="136">
        <f>O187*H187</f>
        <v>0</v>
      </c>
      <c r="Q187" s="136">
        <v>1.07E-3</v>
      </c>
      <c r="R187" s="136">
        <f>Q187*H187</f>
        <v>2.14E-3</v>
      </c>
      <c r="S187" s="136">
        <v>0</v>
      </c>
      <c r="T187" s="137">
        <f>S187*H187</f>
        <v>0</v>
      </c>
      <c r="AR187" s="138" t="s">
        <v>196</v>
      </c>
      <c r="AT187" s="138" t="s">
        <v>97</v>
      </c>
      <c r="AU187" s="138" t="s">
        <v>85</v>
      </c>
      <c r="AY187" s="16" t="s">
        <v>142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6" t="s">
        <v>83</v>
      </c>
      <c r="BK187" s="139">
        <f>ROUND(I187*H187,2)</f>
        <v>0</v>
      </c>
      <c r="BL187" s="16" t="s">
        <v>196</v>
      </c>
      <c r="BM187" s="138" t="s">
        <v>686</v>
      </c>
    </row>
    <row r="188" spans="2:65" s="1" customFormat="1" ht="11.25" x14ac:dyDescent="0.2">
      <c r="B188" s="31"/>
      <c r="D188" s="140" t="s">
        <v>151</v>
      </c>
      <c r="F188" s="141" t="s">
        <v>342</v>
      </c>
      <c r="I188" s="142"/>
      <c r="L188" s="31"/>
      <c r="M188" s="143"/>
      <c r="T188" s="52"/>
      <c r="AT188" s="16" t="s">
        <v>151</v>
      </c>
      <c r="AU188" s="16" t="s">
        <v>85</v>
      </c>
    </row>
    <row r="189" spans="2:65" s="1" customFormat="1" ht="24.2" customHeight="1" x14ac:dyDescent="0.2">
      <c r="B189" s="126"/>
      <c r="C189" s="127" t="s">
        <v>367</v>
      </c>
      <c r="D189" s="127" t="s">
        <v>97</v>
      </c>
      <c r="E189" s="128" t="s">
        <v>344</v>
      </c>
      <c r="F189" s="129" t="s">
        <v>345</v>
      </c>
      <c r="G189" s="130" t="s">
        <v>160</v>
      </c>
      <c r="H189" s="131">
        <v>106</v>
      </c>
      <c r="I189" s="132"/>
      <c r="J189" s="133">
        <f>ROUND(I189*H189,2)</f>
        <v>0</v>
      </c>
      <c r="K189" s="129" t="s">
        <v>148</v>
      </c>
      <c r="L189" s="31"/>
      <c r="M189" s="134" t="s">
        <v>3</v>
      </c>
      <c r="N189" s="135" t="s">
        <v>46</v>
      </c>
      <c r="P189" s="136">
        <f>O189*H189</f>
        <v>0</v>
      </c>
      <c r="Q189" s="136">
        <v>1.9000000000000001E-4</v>
      </c>
      <c r="R189" s="136">
        <f>Q189*H189</f>
        <v>2.0140000000000002E-2</v>
      </c>
      <c r="S189" s="136">
        <v>0</v>
      </c>
      <c r="T189" s="137">
        <f>S189*H189</f>
        <v>0</v>
      </c>
      <c r="AR189" s="138" t="s">
        <v>196</v>
      </c>
      <c r="AT189" s="138" t="s">
        <v>97</v>
      </c>
      <c r="AU189" s="138" t="s">
        <v>85</v>
      </c>
      <c r="AY189" s="16" t="s">
        <v>142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83</v>
      </c>
      <c r="BK189" s="139">
        <f>ROUND(I189*H189,2)</f>
        <v>0</v>
      </c>
      <c r="BL189" s="16" t="s">
        <v>196</v>
      </c>
      <c r="BM189" s="138" t="s">
        <v>687</v>
      </c>
    </row>
    <row r="190" spans="2:65" s="1" customFormat="1" ht="11.25" x14ac:dyDescent="0.2">
      <c r="B190" s="31"/>
      <c r="D190" s="140" t="s">
        <v>151</v>
      </c>
      <c r="F190" s="141" t="s">
        <v>347</v>
      </c>
      <c r="I190" s="142"/>
      <c r="L190" s="31"/>
      <c r="M190" s="143"/>
      <c r="T190" s="52"/>
      <c r="AT190" s="16" t="s">
        <v>151</v>
      </c>
      <c r="AU190" s="16" t="s">
        <v>85</v>
      </c>
    </row>
    <row r="191" spans="2:65" s="12" customFormat="1" ht="11.25" x14ac:dyDescent="0.2">
      <c r="B191" s="144"/>
      <c r="D191" s="145" t="s">
        <v>153</v>
      </c>
      <c r="E191" s="146" t="s">
        <v>3</v>
      </c>
      <c r="F191" s="147" t="s">
        <v>83</v>
      </c>
      <c r="H191" s="148">
        <v>1</v>
      </c>
      <c r="I191" s="149"/>
      <c r="L191" s="144"/>
      <c r="M191" s="150"/>
      <c r="T191" s="151"/>
      <c r="AT191" s="146" t="s">
        <v>153</v>
      </c>
      <c r="AU191" s="146" t="s">
        <v>85</v>
      </c>
      <c r="AV191" s="12" t="s">
        <v>85</v>
      </c>
      <c r="AW191" s="12" t="s">
        <v>37</v>
      </c>
      <c r="AX191" s="12" t="s">
        <v>75</v>
      </c>
      <c r="AY191" s="146" t="s">
        <v>142</v>
      </c>
    </row>
    <row r="192" spans="2:65" s="12" customFormat="1" ht="11.25" x14ac:dyDescent="0.2">
      <c r="B192" s="144"/>
      <c r="D192" s="145" t="s">
        <v>153</v>
      </c>
      <c r="E192" s="146" t="s">
        <v>3</v>
      </c>
      <c r="F192" s="147" t="s">
        <v>688</v>
      </c>
      <c r="H192" s="148">
        <v>37</v>
      </c>
      <c r="I192" s="149"/>
      <c r="L192" s="144"/>
      <c r="M192" s="150"/>
      <c r="T192" s="151"/>
      <c r="AT192" s="146" t="s">
        <v>153</v>
      </c>
      <c r="AU192" s="146" t="s">
        <v>85</v>
      </c>
      <c r="AV192" s="12" t="s">
        <v>85</v>
      </c>
      <c r="AW192" s="12" t="s">
        <v>37</v>
      </c>
      <c r="AX192" s="12" t="s">
        <v>75</v>
      </c>
      <c r="AY192" s="146" t="s">
        <v>142</v>
      </c>
    </row>
    <row r="193" spans="2:65" s="12" customFormat="1" ht="11.25" x14ac:dyDescent="0.2">
      <c r="B193" s="144"/>
      <c r="D193" s="145" t="s">
        <v>153</v>
      </c>
      <c r="E193" s="146" t="s">
        <v>3</v>
      </c>
      <c r="F193" s="147" t="s">
        <v>500</v>
      </c>
      <c r="H193" s="148">
        <v>68</v>
      </c>
      <c r="I193" s="149"/>
      <c r="L193" s="144"/>
      <c r="M193" s="150"/>
      <c r="T193" s="151"/>
      <c r="AT193" s="146" t="s">
        <v>153</v>
      </c>
      <c r="AU193" s="146" t="s">
        <v>85</v>
      </c>
      <c r="AV193" s="12" t="s">
        <v>85</v>
      </c>
      <c r="AW193" s="12" t="s">
        <v>37</v>
      </c>
      <c r="AX193" s="12" t="s">
        <v>75</v>
      </c>
      <c r="AY193" s="146" t="s">
        <v>142</v>
      </c>
    </row>
    <row r="194" spans="2:65" s="13" customFormat="1" ht="11.25" x14ac:dyDescent="0.2">
      <c r="B194" s="152"/>
      <c r="D194" s="145" t="s">
        <v>153</v>
      </c>
      <c r="E194" s="153" t="s">
        <v>3</v>
      </c>
      <c r="F194" s="154" t="s">
        <v>155</v>
      </c>
      <c r="H194" s="155">
        <v>106</v>
      </c>
      <c r="I194" s="156"/>
      <c r="L194" s="152"/>
      <c r="M194" s="157"/>
      <c r="T194" s="158"/>
      <c r="AT194" s="153" t="s">
        <v>153</v>
      </c>
      <c r="AU194" s="153" t="s">
        <v>85</v>
      </c>
      <c r="AV194" s="13" t="s">
        <v>149</v>
      </c>
      <c r="AW194" s="13" t="s">
        <v>37</v>
      </c>
      <c r="AX194" s="13" t="s">
        <v>83</v>
      </c>
      <c r="AY194" s="153" t="s">
        <v>142</v>
      </c>
    </row>
    <row r="195" spans="2:65" s="1" customFormat="1" ht="24.2" customHeight="1" x14ac:dyDescent="0.2">
      <c r="B195" s="126"/>
      <c r="C195" s="127" t="s">
        <v>374</v>
      </c>
      <c r="D195" s="127" t="s">
        <v>97</v>
      </c>
      <c r="E195" s="128" t="s">
        <v>350</v>
      </c>
      <c r="F195" s="129" t="s">
        <v>351</v>
      </c>
      <c r="G195" s="130" t="s">
        <v>160</v>
      </c>
      <c r="H195" s="131">
        <v>37</v>
      </c>
      <c r="I195" s="132"/>
      <c r="J195" s="133">
        <f>ROUND(I195*H195,2)</f>
        <v>0</v>
      </c>
      <c r="K195" s="129" t="s">
        <v>148</v>
      </c>
      <c r="L195" s="31"/>
      <c r="M195" s="134" t="s">
        <v>3</v>
      </c>
      <c r="N195" s="135" t="s">
        <v>46</v>
      </c>
      <c r="P195" s="136">
        <f>O195*H195</f>
        <v>0</v>
      </c>
      <c r="Q195" s="136">
        <v>3.5E-4</v>
      </c>
      <c r="R195" s="136">
        <f>Q195*H195</f>
        <v>1.295E-2</v>
      </c>
      <c r="S195" s="136">
        <v>0</v>
      </c>
      <c r="T195" s="137">
        <f>S195*H195</f>
        <v>0</v>
      </c>
      <c r="AR195" s="138" t="s">
        <v>196</v>
      </c>
      <c r="AT195" s="138" t="s">
        <v>97</v>
      </c>
      <c r="AU195" s="138" t="s">
        <v>85</v>
      </c>
      <c r="AY195" s="16" t="s">
        <v>142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83</v>
      </c>
      <c r="BK195" s="139">
        <f>ROUND(I195*H195,2)</f>
        <v>0</v>
      </c>
      <c r="BL195" s="16" t="s">
        <v>196</v>
      </c>
      <c r="BM195" s="138" t="s">
        <v>689</v>
      </c>
    </row>
    <row r="196" spans="2:65" s="1" customFormat="1" ht="11.25" x14ac:dyDescent="0.2">
      <c r="B196" s="31"/>
      <c r="D196" s="140" t="s">
        <v>151</v>
      </c>
      <c r="F196" s="141" t="s">
        <v>353</v>
      </c>
      <c r="I196" s="142"/>
      <c r="L196" s="31"/>
      <c r="M196" s="143"/>
      <c r="T196" s="52"/>
      <c r="AT196" s="16" t="s">
        <v>151</v>
      </c>
      <c r="AU196" s="16" t="s">
        <v>85</v>
      </c>
    </row>
    <row r="197" spans="2:65" s="1" customFormat="1" ht="21.75" customHeight="1" x14ac:dyDescent="0.2">
      <c r="B197" s="126"/>
      <c r="C197" s="127" t="s">
        <v>380</v>
      </c>
      <c r="D197" s="127" t="s">
        <v>97</v>
      </c>
      <c r="E197" s="128" t="s">
        <v>355</v>
      </c>
      <c r="F197" s="129" t="s">
        <v>356</v>
      </c>
      <c r="G197" s="130" t="s">
        <v>160</v>
      </c>
      <c r="H197" s="131">
        <v>143</v>
      </c>
      <c r="I197" s="132"/>
      <c r="J197" s="133">
        <f>ROUND(I197*H197,2)</f>
        <v>0</v>
      </c>
      <c r="K197" s="129" t="s">
        <v>148</v>
      </c>
      <c r="L197" s="31"/>
      <c r="M197" s="134" t="s">
        <v>3</v>
      </c>
      <c r="N197" s="135" t="s">
        <v>46</v>
      </c>
      <c r="P197" s="136">
        <f>O197*H197</f>
        <v>0</v>
      </c>
      <c r="Q197" s="136">
        <v>1.0000000000000001E-5</v>
      </c>
      <c r="R197" s="136">
        <f>Q197*H197</f>
        <v>1.4300000000000001E-3</v>
      </c>
      <c r="S197" s="136">
        <v>0</v>
      </c>
      <c r="T197" s="137">
        <f>S197*H197</f>
        <v>0</v>
      </c>
      <c r="AR197" s="138" t="s">
        <v>196</v>
      </c>
      <c r="AT197" s="138" t="s">
        <v>97</v>
      </c>
      <c r="AU197" s="138" t="s">
        <v>85</v>
      </c>
      <c r="AY197" s="16" t="s">
        <v>142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6" t="s">
        <v>83</v>
      </c>
      <c r="BK197" s="139">
        <f>ROUND(I197*H197,2)</f>
        <v>0</v>
      </c>
      <c r="BL197" s="16" t="s">
        <v>196</v>
      </c>
      <c r="BM197" s="138" t="s">
        <v>690</v>
      </c>
    </row>
    <row r="198" spans="2:65" s="1" customFormat="1" ht="11.25" x14ac:dyDescent="0.2">
      <c r="B198" s="31"/>
      <c r="D198" s="140" t="s">
        <v>151</v>
      </c>
      <c r="F198" s="141" t="s">
        <v>358</v>
      </c>
      <c r="I198" s="142"/>
      <c r="L198" s="31"/>
      <c r="M198" s="143"/>
      <c r="T198" s="52"/>
      <c r="AT198" s="16" t="s">
        <v>151</v>
      </c>
      <c r="AU198" s="16" t="s">
        <v>85</v>
      </c>
    </row>
    <row r="199" spans="2:65" s="12" customFormat="1" ht="11.25" x14ac:dyDescent="0.2">
      <c r="B199" s="144"/>
      <c r="D199" s="145" t="s">
        <v>153</v>
      </c>
      <c r="E199" s="146" t="s">
        <v>3</v>
      </c>
      <c r="F199" s="147" t="s">
        <v>691</v>
      </c>
      <c r="H199" s="148">
        <v>75</v>
      </c>
      <c r="I199" s="149"/>
      <c r="L199" s="144"/>
      <c r="M199" s="150"/>
      <c r="T199" s="151"/>
      <c r="AT199" s="146" t="s">
        <v>153</v>
      </c>
      <c r="AU199" s="146" t="s">
        <v>85</v>
      </c>
      <c r="AV199" s="12" t="s">
        <v>85</v>
      </c>
      <c r="AW199" s="12" t="s">
        <v>37</v>
      </c>
      <c r="AX199" s="12" t="s">
        <v>75</v>
      </c>
      <c r="AY199" s="146" t="s">
        <v>142</v>
      </c>
    </row>
    <row r="200" spans="2:65" s="12" customFormat="1" ht="11.25" x14ac:dyDescent="0.2">
      <c r="B200" s="144"/>
      <c r="D200" s="145" t="s">
        <v>153</v>
      </c>
      <c r="E200" s="146" t="s">
        <v>3</v>
      </c>
      <c r="F200" s="147" t="s">
        <v>500</v>
      </c>
      <c r="H200" s="148">
        <v>68</v>
      </c>
      <c r="I200" s="149"/>
      <c r="L200" s="144"/>
      <c r="M200" s="150"/>
      <c r="T200" s="151"/>
      <c r="AT200" s="146" t="s">
        <v>153</v>
      </c>
      <c r="AU200" s="146" t="s">
        <v>85</v>
      </c>
      <c r="AV200" s="12" t="s">
        <v>85</v>
      </c>
      <c r="AW200" s="12" t="s">
        <v>37</v>
      </c>
      <c r="AX200" s="12" t="s">
        <v>75</v>
      </c>
      <c r="AY200" s="146" t="s">
        <v>142</v>
      </c>
    </row>
    <row r="201" spans="2:65" s="13" customFormat="1" ht="11.25" x14ac:dyDescent="0.2">
      <c r="B201" s="152"/>
      <c r="D201" s="145" t="s">
        <v>153</v>
      </c>
      <c r="E201" s="153" t="s">
        <v>3</v>
      </c>
      <c r="F201" s="154" t="s">
        <v>155</v>
      </c>
      <c r="H201" s="155">
        <v>143</v>
      </c>
      <c r="I201" s="156"/>
      <c r="L201" s="152"/>
      <c r="M201" s="157"/>
      <c r="T201" s="158"/>
      <c r="AT201" s="153" t="s">
        <v>153</v>
      </c>
      <c r="AU201" s="153" t="s">
        <v>85</v>
      </c>
      <c r="AV201" s="13" t="s">
        <v>149</v>
      </c>
      <c r="AW201" s="13" t="s">
        <v>37</v>
      </c>
      <c r="AX201" s="13" t="s">
        <v>83</v>
      </c>
      <c r="AY201" s="153" t="s">
        <v>142</v>
      </c>
    </row>
    <row r="202" spans="2:65" s="1" customFormat="1" ht="24.2" customHeight="1" x14ac:dyDescent="0.2">
      <c r="B202" s="126"/>
      <c r="C202" s="127" t="s">
        <v>386</v>
      </c>
      <c r="D202" s="127" t="s">
        <v>97</v>
      </c>
      <c r="E202" s="128" t="s">
        <v>361</v>
      </c>
      <c r="F202" s="129" t="s">
        <v>362</v>
      </c>
      <c r="G202" s="130" t="s">
        <v>168</v>
      </c>
      <c r="H202" s="131">
        <v>1.087</v>
      </c>
      <c r="I202" s="132"/>
      <c r="J202" s="133">
        <f>ROUND(I202*H202,2)</f>
        <v>0</v>
      </c>
      <c r="K202" s="129" t="s">
        <v>148</v>
      </c>
      <c r="L202" s="31"/>
      <c r="M202" s="134" t="s">
        <v>3</v>
      </c>
      <c r="N202" s="135" t="s">
        <v>46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196</v>
      </c>
      <c r="AT202" s="138" t="s">
        <v>97</v>
      </c>
      <c r="AU202" s="138" t="s">
        <v>85</v>
      </c>
      <c r="AY202" s="16" t="s">
        <v>142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6" t="s">
        <v>83</v>
      </c>
      <c r="BK202" s="139">
        <f>ROUND(I202*H202,2)</f>
        <v>0</v>
      </c>
      <c r="BL202" s="16" t="s">
        <v>196</v>
      </c>
      <c r="BM202" s="138" t="s">
        <v>692</v>
      </c>
    </row>
    <row r="203" spans="2:65" s="1" customFormat="1" ht="11.25" x14ac:dyDescent="0.2">
      <c r="B203" s="31"/>
      <c r="D203" s="140" t="s">
        <v>151</v>
      </c>
      <c r="F203" s="141" t="s">
        <v>364</v>
      </c>
      <c r="I203" s="142"/>
      <c r="L203" s="31"/>
      <c r="M203" s="143"/>
      <c r="T203" s="52"/>
      <c r="AT203" s="16" t="s">
        <v>151</v>
      </c>
      <c r="AU203" s="16" t="s">
        <v>85</v>
      </c>
    </row>
    <row r="204" spans="2:65" s="11" customFormat="1" ht="22.9" customHeight="1" x14ac:dyDescent="0.2">
      <c r="B204" s="114"/>
      <c r="D204" s="115" t="s">
        <v>74</v>
      </c>
      <c r="E204" s="124" t="s">
        <v>365</v>
      </c>
      <c r="F204" s="124" t="s">
        <v>366</v>
      </c>
      <c r="I204" s="117"/>
      <c r="J204" s="125">
        <f>BK204</f>
        <v>0</v>
      </c>
      <c r="L204" s="114"/>
      <c r="M204" s="119"/>
      <c r="P204" s="120">
        <f>SUM(P205:P206)</f>
        <v>0</v>
      </c>
      <c r="R204" s="120">
        <f>SUM(R205:R206)</f>
        <v>2.7899999999999999E-3</v>
      </c>
      <c r="T204" s="121">
        <f>SUM(T205:T206)</f>
        <v>0</v>
      </c>
      <c r="AR204" s="115" t="s">
        <v>85</v>
      </c>
      <c r="AT204" s="122" t="s">
        <v>74</v>
      </c>
      <c r="AU204" s="122" t="s">
        <v>83</v>
      </c>
      <c r="AY204" s="115" t="s">
        <v>142</v>
      </c>
      <c r="BK204" s="123">
        <f>SUM(BK205:BK206)</f>
        <v>0</v>
      </c>
    </row>
    <row r="205" spans="2:65" s="1" customFormat="1" ht="16.5" customHeight="1" x14ac:dyDescent="0.2">
      <c r="B205" s="126"/>
      <c r="C205" s="127" t="s">
        <v>392</v>
      </c>
      <c r="D205" s="127" t="s">
        <v>97</v>
      </c>
      <c r="E205" s="128" t="s">
        <v>368</v>
      </c>
      <c r="F205" s="129" t="s">
        <v>369</v>
      </c>
      <c r="G205" s="130" t="s">
        <v>296</v>
      </c>
      <c r="H205" s="131">
        <v>9</v>
      </c>
      <c r="I205" s="132"/>
      <c r="J205" s="133">
        <f>ROUND(I205*H205,2)</f>
        <v>0</v>
      </c>
      <c r="K205" s="129" t="s">
        <v>148</v>
      </c>
      <c r="L205" s="31"/>
      <c r="M205" s="134" t="s">
        <v>3</v>
      </c>
      <c r="N205" s="135" t="s">
        <v>46</v>
      </c>
      <c r="P205" s="136">
        <f>O205*H205</f>
        <v>0</v>
      </c>
      <c r="Q205" s="136">
        <v>3.1E-4</v>
      </c>
      <c r="R205" s="136">
        <f>Q205*H205</f>
        <v>2.7899999999999999E-3</v>
      </c>
      <c r="S205" s="136">
        <v>0</v>
      </c>
      <c r="T205" s="137">
        <f>S205*H205</f>
        <v>0</v>
      </c>
      <c r="AR205" s="138" t="s">
        <v>196</v>
      </c>
      <c r="AT205" s="138" t="s">
        <v>97</v>
      </c>
      <c r="AU205" s="138" t="s">
        <v>85</v>
      </c>
      <c r="AY205" s="16" t="s">
        <v>142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6" t="s">
        <v>83</v>
      </c>
      <c r="BK205" s="139">
        <f>ROUND(I205*H205,2)</f>
        <v>0</v>
      </c>
      <c r="BL205" s="16" t="s">
        <v>196</v>
      </c>
      <c r="BM205" s="138" t="s">
        <v>693</v>
      </c>
    </row>
    <row r="206" spans="2:65" s="1" customFormat="1" ht="11.25" x14ac:dyDescent="0.2">
      <c r="B206" s="31"/>
      <c r="D206" s="140" t="s">
        <v>151</v>
      </c>
      <c r="F206" s="141" t="s">
        <v>371</v>
      </c>
      <c r="I206" s="142"/>
      <c r="L206" s="31"/>
      <c r="M206" s="143"/>
      <c r="T206" s="52"/>
      <c r="AT206" s="16" t="s">
        <v>151</v>
      </c>
      <c r="AU206" s="16" t="s">
        <v>85</v>
      </c>
    </row>
    <row r="207" spans="2:65" s="11" customFormat="1" ht="22.9" customHeight="1" x14ac:dyDescent="0.2">
      <c r="B207" s="114"/>
      <c r="D207" s="115" t="s">
        <v>74</v>
      </c>
      <c r="E207" s="124" t="s">
        <v>372</v>
      </c>
      <c r="F207" s="124" t="s">
        <v>373</v>
      </c>
      <c r="I207" s="117"/>
      <c r="J207" s="125">
        <f>BK207</f>
        <v>0</v>
      </c>
      <c r="L207" s="114"/>
      <c r="M207" s="119"/>
      <c r="P207" s="120">
        <f>SUM(P208:P249)</f>
        <v>0</v>
      </c>
      <c r="R207" s="120">
        <f>SUM(R208:R249)</f>
        <v>2.4444400000000002</v>
      </c>
      <c r="T207" s="121">
        <f>SUM(T208:T249)</f>
        <v>2.5533600000000005</v>
      </c>
      <c r="AR207" s="115" t="s">
        <v>85</v>
      </c>
      <c r="AT207" s="122" t="s">
        <v>74</v>
      </c>
      <c r="AU207" s="122" t="s">
        <v>83</v>
      </c>
      <c r="AY207" s="115" t="s">
        <v>142</v>
      </c>
      <c r="BK207" s="123">
        <f>SUM(BK208:BK249)</f>
        <v>0</v>
      </c>
    </row>
    <row r="208" spans="2:65" s="1" customFormat="1" ht="16.5" customHeight="1" x14ac:dyDescent="0.2">
      <c r="B208" s="126"/>
      <c r="C208" s="127" t="s">
        <v>397</v>
      </c>
      <c r="D208" s="127" t="s">
        <v>97</v>
      </c>
      <c r="E208" s="128" t="s">
        <v>375</v>
      </c>
      <c r="F208" s="129" t="s">
        <v>376</v>
      </c>
      <c r="G208" s="130" t="s">
        <v>160</v>
      </c>
      <c r="H208" s="131">
        <v>160</v>
      </c>
      <c r="I208" s="132"/>
      <c r="J208" s="133">
        <f>ROUND(I208*H208,2)</f>
        <v>0</v>
      </c>
      <c r="K208" s="129" t="s">
        <v>148</v>
      </c>
      <c r="L208" s="31"/>
      <c r="M208" s="134" t="s">
        <v>3</v>
      </c>
      <c r="N208" s="135" t="s">
        <v>46</v>
      </c>
      <c r="P208" s="136">
        <f>O208*H208</f>
        <v>0</v>
      </c>
      <c r="Q208" s="136">
        <v>2.0000000000000002E-5</v>
      </c>
      <c r="R208" s="136">
        <f>Q208*H208</f>
        <v>3.2000000000000002E-3</v>
      </c>
      <c r="S208" s="136">
        <v>3.2000000000000002E-3</v>
      </c>
      <c r="T208" s="137">
        <f>S208*H208</f>
        <v>0.51200000000000001</v>
      </c>
      <c r="AR208" s="138" t="s">
        <v>196</v>
      </c>
      <c r="AT208" s="138" t="s">
        <v>97</v>
      </c>
      <c r="AU208" s="138" t="s">
        <v>85</v>
      </c>
      <c r="AY208" s="16" t="s">
        <v>142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6" t="s">
        <v>83</v>
      </c>
      <c r="BK208" s="139">
        <f>ROUND(I208*H208,2)</f>
        <v>0</v>
      </c>
      <c r="BL208" s="16" t="s">
        <v>196</v>
      </c>
      <c r="BM208" s="138" t="s">
        <v>694</v>
      </c>
    </row>
    <row r="209" spans="2:65" s="1" customFormat="1" ht="11.25" x14ac:dyDescent="0.2">
      <c r="B209" s="31"/>
      <c r="D209" s="140" t="s">
        <v>151</v>
      </c>
      <c r="F209" s="141" t="s">
        <v>378</v>
      </c>
      <c r="I209" s="142"/>
      <c r="L209" s="31"/>
      <c r="M209" s="143"/>
      <c r="T209" s="52"/>
      <c r="AT209" s="16" t="s">
        <v>151</v>
      </c>
      <c r="AU209" s="16" t="s">
        <v>85</v>
      </c>
    </row>
    <row r="210" spans="2:65" s="12" customFormat="1" ht="11.25" x14ac:dyDescent="0.2">
      <c r="B210" s="144"/>
      <c r="D210" s="145" t="s">
        <v>153</v>
      </c>
      <c r="E210" s="146" t="s">
        <v>3</v>
      </c>
      <c r="F210" s="147" t="s">
        <v>695</v>
      </c>
      <c r="H210" s="148">
        <v>160</v>
      </c>
      <c r="I210" s="149"/>
      <c r="L210" s="144"/>
      <c r="M210" s="150"/>
      <c r="T210" s="151"/>
      <c r="AT210" s="146" t="s">
        <v>153</v>
      </c>
      <c r="AU210" s="146" t="s">
        <v>85</v>
      </c>
      <c r="AV210" s="12" t="s">
        <v>85</v>
      </c>
      <c r="AW210" s="12" t="s">
        <v>37</v>
      </c>
      <c r="AX210" s="12" t="s">
        <v>75</v>
      </c>
      <c r="AY210" s="146" t="s">
        <v>142</v>
      </c>
    </row>
    <row r="211" spans="2:65" s="13" customFormat="1" ht="11.25" x14ac:dyDescent="0.2">
      <c r="B211" s="152"/>
      <c r="D211" s="145" t="s">
        <v>153</v>
      </c>
      <c r="E211" s="153" t="s">
        <v>3</v>
      </c>
      <c r="F211" s="154" t="s">
        <v>155</v>
      </c>
      <c r="H211" s="155">
        <v>160</v>
      </c>
      <c r="I211" s="156"/>
      <c r="L211" s="152"/>
      <c r="M211" s="157"/>
      <c r="T211" s="158"/>
      <c r="AT211" s="153" t="s">
        <v>153</v>
      </c>
      <c r="AU211" s="153" t="s">
        <v>85</v>
      </c>
      <c r="AV211" s="13" t="s">
        <v>149</v>
      </c>
      <c r="AW211" s="13" t="s">
        <v>37</v>
      </c>
      <c r="AX211" s="13" t="s">
        <v>83</v>
      </c>
      <c r="AY211" s="153" t="s">
        <v>142</v>
      </c>
    </row>
    <row r="212" spans="2:65" s="1" customFormat="1" ht="16.5" customHeight="1" x14ac:dyDescent="0.2">
      <c r="B212" s="126"/>
      <c r="C212" s="127" t="s">
        <v>402</v>
      </c>
      <c r="D212" s="127" t="s">
        <v>97</v>
      </c>
      <c r="E212" s="128" t="s">
        <v>381</v>
      </c>
      <c r="F212" s="129" t="s">
        <v>382</v>
      </c>
      <c r="G212" s="130" t="s">
        <v>160</v>
      </c>
      <c r="H212" s="131">
        <v>30</v>
      </c>
      <c r="I212" s="132"/>
      <c r="J212" s="133">
        <f>ROUND(I212*H212,2)</f>
        <v>0</v>
      </c>
      <c r="K212" s="129" t="s">
        <v>148</v>
      </c>
      <c r="L212" s="31"/>
      <c r="M212" s="134" t="s">
        <v>3</v>
      </c>
      <c r="N212" s="135" t="s">
        <v>46</v>
      </c>
      <c r="P212" s="136">
        <f>O212*H212</f>
        <v>0</v>
      </c>
      <c r="Q212" s="136">
        <v>5.0000000000000002E-5</v>
      </c>
      <c r="R212" s="136">
        <f>Q212*H212</f>
        <v>1.5E-3</v>
      </c>
      <c r="S212" s="136">
        <v>5.3200000000000001E-3</v>
      </c>
      <c r="T212" s="137">
        <f>S212*H212</f>
        <v>0.15959999999999999</v>
      </c>
      <c r="AR212" s="138" t="s">
        <v>196</v>
      </c>
      <c r="AT212" s="138" t="s">
        <v>97</v>
      </c>
      <c r="AU212" s="138" t="s">
        <v>85</v>
      </c>
      <c r="AY212" s="16" t="s">
        <v>142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83</v>
      </c>
      <c r="BK212" s="139">
        <f>ROUND(I212*H212,2)</f>
        <v>0</v>
      </c>
      <c r="BL212" s="16" t="s">
        <v>196</v>
      </c>
      <c r="BM212" s="138" t="s">
        <v>696</v>
      </c>
    </row>
    <row r="213" spans="2:65" s="1" customFormat="1" ht="11.25" x14ac:dyDescent="0.2">
      <c r="B213" s="31"/>
      <c r="D213" s="140" t="s">
        <v>151</v>
      </c>
      <c r="F213" s="141" t="s">
        <v>384</v>
      </c>
      <c r="I213" s="142"/>
      <c r="L213" s="31"/>
      <c r="M213" s="143"/>
      <c r="T213" s="52"/>
      <c r="AT213" s="16" t="s">
        <v>151</v>
      </c>
      <c r="AU213" s="16" t="s">
        <v>85</v>
      </c>
    </row>
    <row r="214" spans="2:65" s="12" customFormat="1" ht="11.25" x14ac:dyDescent="0.2">
      <c r="B214" s="144"/>
      <c r="D214" s="145" t="s">
        <v>153</v>
      </c>
      <c r="E214" s="146" t="s">
        <v>3</v>
      </c>
      <c r="F214" s="147" t="s">
        <v>385</v>
      </c>
      <c r="H214" s="148">
        <v>30</v>
      </c>
      <c r="I214" s="149"/>
      <c r="L214" s="144"/>
      <c r="M214" s="150"/>
      <c r="T214" s="151"/>
      <c r="AT214" s="146" t="s">
        <v>153</v>
      </c>
      <c r="AU214" s="146" t="s">
        <v>85</v>
      </c>
      <c r="AV214" s="12" t="s">
        <v>85</v>
      </c>
      <c r="AW214" s="12" t="s">
        <v>37</v>
      </c>
      <c r="AX214" s="12" t="s">
        <v>75</v>
      </c>
      <c r="AY214" s="146" t="s">
        <v>142</v>
      </c>
    </row>
    <row r="215" spans="2:65" s="13" customFormat="1" ht="11.25" x14ac:dyDescent="0.2">
      <c r="B215" s="152"/>
      <c r="D215" s="145" t="s">
        <v>153</v>
      </c>
      <c r="E215" s="153" t="s">
        <v>3</v>
      </c>
      <c r="F215" s="154" t="s">
        <v>155</v>
      </c>
      <c r="H215" s="155">
        <v>30</v>
      </c>
      <c r="I215" s="156"/>
      <c r="L215" s="152"/>
      <c r="M215" s="157"/>
      <c r="T215" s="158"/>
      <c r="AT215" s="153" t="s">
        <v>153</v>
      </c>
      <c r="AU215" s="153" t="s">
        <v>85</v>
      </c>
      <c r="AV215" s="13" t="s">
        <v>149</v>
      </c>
      <c r="AW215" s="13" t="s">
        <v>37</v>
      </c>
      <c r="AX215" s="13" t="s">
        <v>83</v>
      </c>
      <c r="AY215" s="153" t="s">
        <v>142</v>
      </c>
    </row>
    <row r="216" spans="2:65" s="1" customFormat="1" ht="16.5" customHeight="1" x14ac:dyDescent="0.2">
      <c r="B216" s="126"/>
      <c r="C216" s="127" t="s">
        <v>407</v>
      </c>
      <c r="D216" s="127" t="s">
        <v>97</v>
      </c>
      <c r="E216" s="128" t="s">
        <v>387</v>
      </c>
      <c r="F216" s="129" t="s">
        <v>388</v>
      </c>
      <c r="G216" s="130" t="s">
        <v>160</v>
      </c>
      <c r="H216" s="131">
        <v>212</v>
      </c>
      <c r="I216" s="132"/>
      <c r="J216" s="133">
        <f>ROUND(I216*H216,2)</f>
        <v>0</v>
      </c>
      <c r="K216" s="129" t="s">
        <v>148</v>
      </c>
      <c r="L216" s="31"/>
      <c r="M216" s="134" t="s">
        <v>3</v>
      </c>
      <c r="N216" s="135" t="s">
        <v>46</v>
      </c>
      <c r="P216" s="136">
        <f>O216*H216</f>
        <v>0</v>
      </c>
      <c r="Q216" s="136">
        <v>9.0000000000000006E-5</v>
      </c>
      <c r="R216" s="136">
        <f>Q216*H216</f>
        <v>1.908E-2</v>
      </c>
      <c r="S216" s="136">
        <v>8.5800000000000008E-3</v>
      </c>
      <c r="T216" s="137">
        <f>S216*H216</f>
        <v>1.8189600000000001</v>
      </c>
      <c r="AR216" s="138" t="s">
        <v>196</v>
      </c>
      <c r="AT216" s="138" t="s">
        <v>97</v>
      </c>
      <c r="AU216" s="138" t="s">
        <v>85</v>
      </c>
      <c r="AY216" s="16" t="s">
        <v>142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6" t="s">
        <v>83</v>
      </c>
      <c r="BK216" s="139">
        <f>ROUND(I216*H216,2)</f>
        <v>0</v>
      </c>
      <c r="BL216" s="16" t="s">
        <v>196</v>
      </c>
      <c r="BM216" s="138" t="s">
        <v>697</v>
      </c>
    </row>
    <row r="217" spans="2:65" s="1" customFormat="1" ht="11.25" x14ac:dyDescent="0.2">
      <c r="B217" s="31"/>
      <c r="D217" s="140" t="s">
        <v>151</v>
      </c>
      <c r="F217" s="141" t="s">
        <v>390</v>
      </c>
      <c r="I217" s="142"/>
      <c r="L217" s="31"/>
      <c r="M217" s="143"/>
      <c r="T217" s="52"/>
      <c r="AT217" s="16" t="s">
        <v>151</v>
      </c>
      <c r="AU217" s="16" t="s">
        <v>85</v>
      </c>
    </row>
    <row r="218" spans="2:65" s="12" customFormat="1" ht="11.25" x14ac:dyDescent="0.2">
      <c r="B218" s="144"/>
      <c r="D218" s="145" t="s">
        <v>153</v>
      </c>
      <c r="E218" s="146" t="s">
        <v>3</v>
      </c>
      <c r="F218" s="147" t="s">
        <v>391</v>
      </c>
      <c r="H218" s="148">
        <v>212</v>
      </c>
      <c r="I218" s="149"/>
      <c r="L218" s="144"/>
      <c r="M218" s="150"/>
      <c r="T218" s="151"/>
      <c r="AT218" s="146" t="s">
        <v>153</v>
      </c>
      <c r="AU218" s="146" t="s">
        <v>85</v>
      </c>
      <c r="AV218" s="12" t="s">
        <v>85</v>
      </c>
      <c r="AW218" s="12" t="s">
        <v>37</v>
      </c>
      <c r="AX218" s="12" t="s">
        <v>75</v>
      </c>
      <c r="AY218" s="146" t="s">
        <v>142</v>
      </c>
    </row>
    <row r="219" spans="2:65" s="13" customFormat="1" ht="11.25" x14ac:dyDescent="0.2">
      <c r="B219" s="152"/>
      <c r="D219" s="145" t="s">
        <v>153</v>
      </c>
      <c r="E219" s="153" t="s">
        <v>3</v>
      </c>
      <c r="F219" s="154" t="s">
        <v>155</v>
      </c>
      <c r="H219" s="155">
        <v>212</v>
      </c>
      <c r="I219" s="156"/>
      <c r="L219" s="152"/>
      <c r="M219" s="157"/>
      <c r="T219" s="158"/>
      <c r="AT219" s="153" t="s">
        <v>153</v>
      </c>
      <c r="AU219" s="153" t="s">
        <v>85</v>
      </c>
      <c r="AV219" s="13" t="s">
        <v>149</v>
      </c>
      <c r="AW219" s="13" t="s">
        <v>37</v>
      </c>
      <c r="AX219" s="13" t="s">
        <v>83</v>
      </c>
      <c r="AY219" s="153" t="s">
        <v>142</v>
      </c>
    </row>
    <row r="220" spans="2:65" s="1" customFormat="1" ht="24.2" customHeight="1" x14ac:dyDescent="0.2">
      <c r="B220" s="126"/>
      <c r="C220" s="127" t="s">
        <v>412</v>
      </c>
      <c r="D220" s="127" t="s">
        <v>97</v>
      </c>
      <c r="E220" s="128" t="s">
        <v>698</v>
      </c>
      <c r="F220" s="129" t="s">
        <v>699</v>
      </c>
      <c r="G220" s="130" t="s">
        <v>160</v>
      </c>
      <c r="H220" s="131">
        <v>4</v>
      </c>
      <c r="I220" s="132"/>
      <c r="J220" s="133">
        <f>ROUND(I220*H220,2)</f>
        <v>0</v>
      </c>
      <c r="K220" s="129" t="s">
        <v>148</v>
      </c>
      <c r="L220" s="31"/>
      <c r="M220" s="134" t="s">
        <v>3</v>
      </c>
      <c r="N220" s="135" t="s">
        <v>46</v>
      </c>
      <c r="P220" s="136">
        <f>O220*H220</f>
        <v>0</v>
      </c>
      <c r="Q220" s="136">
        <v>1.41E-3</v>
      </c>
      <c r="R220" s="136">
        <f>Q220*H220</f>
        <v>5.64E-3</v>
      </c>
      <c r="S220" s="136">
        <v>0</v>
      </c>
      <c r="T220" s="137">
        <f>S220*H220</f>
        <v>0</v>
      </c>
      <c r="AR220" s="138" t="s">
        <v>196</v>
      </c>
      <c r="AT220" s="138" t="s">
        <v>97</v>
      </c>
      <c r="AU220" s="138" t="s">
        <v>85</v>
      </c>
      <c r="AY220" s="16" t="s">
        <v>142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83</v>
      </c>
      <c r="BK220" s="139">
        <f>ROUND(I220*H220,2)</f>
        <v>0</v>
      </c>
      <c r="BL220" s="16" t="s">
        <v>196</v>
      </c>
      <c r="BM220" s="138" t="s">
        <v>700</v>
      </c>
    </row>
    <row r="221" spans="2:65" s="1" customFormat="1" ht="11.25" x14ac:dyDescent="0.2">
      <c r="B221" s="31"/>
      <c r="D221" s="140" t="s">
        <v>151</v>
      </c>
      <c r="F221" s="141" t="s">
        <v>701</v>
      </c>
      <c r="I221" s="142"/>
      <c r="L221" s="31"/>
      <c r="M221" s="143"/>
      <c r="T221" s="52"/>
      <c r="AT221" s="16" t="s">
        <v>151</v>
      </c>
      <c r="AU221" s="16" t="s">
        <v>85</v>
      </c>
    </row>
    <row r="222" spans="2:65" s="1" customFormat="1" ht="24.2" customHeight="1" x14ac:dyDescent="0.2">
      <c r="B222" s="126"/>
      <c r="C222" s="127" t="s">
        <v>417</v>
      </c>
      <c r="D222" s="127" t="s">
        <v>97</v>
      </c>
      <c r="E222" s="128" t="s">
        <v>393</v>
      </c>
      <c r="F222" s="129" t="s">
        <v>394</v>
      </c>
      <c r="G222" s="130" t="s">
        <v>160</v>
      </c>
      <c r="H222" s="131">
        <v>24</v>
      </c>
      <c r="I222" s="132"/>
      <c r="J222" s="133">
        <f>ROUND(I222*H222,2)</f>
        <v>0</v>
      </c>
      <c r="K222" s="129" t="s">
        <v>148</v>
      </c>
      <c r="L222" s="31"/>
      <c r="M222" s="134" t="s">
        <v>3</v>
      </c>
      <c r="N222" s="135" t="s">
        <v>46</v>
      </c>
      <c r="P222" s="136">
        <f>O222*H222</f>
        <v>0</v>
      </c>
      <c r="Q222" s="136">
        <v>2.0799999999999998E-3</v>
      </c>
      <c r="R222" s="136">
        <f>Q222*H222</f>
        <v>4.9919999999999992E-2</v>
      </c>
      <c r="S222" s="136">
        <v>0</v>
      </c>
      <c r="T222" s="137">
        <f>S222*H222</f>
        <v>0</v>
      </c>
      <c r="AR222" s="138" t="s">
        <v>196</v>
      </c>
      <c r="AT222" s="138" t="s">
        <v>97</v>
      </c>
      <c r="AU222" s="138" t="s">
        <v>85</v>
      </c>
      <c r="AY222" s="16" t="s">
        <v>142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6" t="s">
        <v>83</v>
      </c>
      <c r="BK222" s="139">
        <f>ROUND(I222*H222,2)</f>
        <v>0</v>
      </c>
      <c r="BL222" s="16" t="s">
        <v>196</v>
      </c>
      <c r="BM222" s="138" t="s">
        <v>702</v>
      </c>
    </row>
    <row r="223" spans="2:65" s="1" customFormat="1" ht="11.25" x14ac:dyDescent="0.2">
      <c r="B223" s="31"/>
      <c r="D223" s="140" t="s">
        <v>151</v>
      </c>
      <c r="F223" s="141" t="s">
        <v>396</v>
      </c>
      <c r="I223" s="142"/>
      <c r="L223" s="31"/>
      <c r="M223" s="143"/>
      <c r="T223" s="52"/>
      <c r="AT223" s="16" t="s">
        <v>151</v>
      </c>
      <c r="AU223" s="16" t="s">
        <v>85</v>
      </c>
    </row>
    <row r="224" spans="2:65" s="1" customFormat="1" ht="24.2" customHeight="1" x14ac:dyDescent="0.2">
      <c r="B224" s="126"/>
      <c r="C224" s="127" t="s">
        <v>422</v>
      </c>
      <c r="D224" s="127" t="s">
        <v>97</v>
      </c>
      <c r="E224" s="128" t="s">
        <v>398</v>
      </c>
      <c r="F224" s="129" t="s">
        <v>399</v>
      </c>
      <c r="G224" s="130" t="s">
        <v>160</v>
      </c>
      <c r="H224" s="131">
        <v>136</v>
      </c>
      <c r="I224" s="132"/>
      <c r="J224" s="133">
        <f>ROUND(I224*H224,2)</f>
        <v>0</v>
      </c>
      <c r="K224" s="129" t="s">
        <v>148</v>
      </c>
      <c r="L224" s="31"/>
      <c r="M224" s="134" t="s">
        <v>3</v>
      </c>
      <c r="N224" s="135" t="s">
        <v>46</v>
      </c>
      <c r="P224" s="136">
        <f>O224*H224</f>
        <v>0</v>
      </c>
      <c r="Q224" s="136">
        <v>3.8700000000000002E-3</v>
      </c>
      <c r="R224" s="136">
        <f>Q224*H224</f>
        <v>0.52632000000000001</v>
      </c>
      <c r="S224" s="136">
        <v>0</v>
      </c>
      <c r="T224" s="137">
        <f>S224*H224</f>
        <v>0</v>
      </c>
      <c r="AR224" s="138" t="s">
        <v>196</v>
      </c>
      <c r="AT224" s="138" t="s">
        <v>97</v>
      </c>
      <c r="AU224" s="138" t="s">
        <v>85</v>
      </c>
      <c r="AY224" s="16" t="s">
        <v>142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6" t="s">
        <v>83</v>
      </c>
      <c r="BK224" s="139">
        <f>ROUND(I224*H224,2)</f>
        <v>0</v>
      </c>
      <c r="BL224" s="16" t="s">
        <v>196</v>
      </c>
      <c r="BM224" s="138" t="s">
        <v>703</v>
      </c>
    </row>
    <row r="225" spans="2:65" s="1" customFormat="1" ht="11.25" x14ac:dyDescent="0.2">
      <c r="B225" s="31"/>
      <c r="D225" s="140" t="s">
        <v>151</v>
      </c>
      <c r="F225" s="141" t="s">
        <v>401</v>
      </c>
      <c r="I225" s="142"/>
      <c r="L225" s="31"/>
      <c r="M225" s="143"/>
      <c r="T225" s="52"/>
      <c r="AT225" s="16" t="s">
        <v>151</v>
      </c>
      <c r="AU225" s="16" t="s">
        <v>85</v>
      </c>
    </row>
    <row r="226" spans="2:65" s="1" customFormat="1" ht="24.2" customHeight="1" x14ac:dyDescent="0.2">
      <c r="B226" s="126"/>
      <c r="C226" s="127" t="s">
        <v>428</v>
      </c>
      <c r="D226" s="127" t="s">
        <v>97</v>
      </c>
      <c r="E226" s="128" t="s">
        <v>403</v>
      </c>
      <c r="F226" s="129" t="s">
        <v>404</v>
      </c>
      <c r="G226" s="130" t="s">
        <v>160</v>
      </c>
      <c r="H226" s="131">
        <v>12</v>
      </c>
      <c r="I226" s="132"/>
      <c r="J226" s="133">
        <f>ROUND(I226*H226,2)</f>
        <v>0</v>
      </c>
      <c r="K226" s="129" t="s">
        <v>148</v>
      </c>
      <c r="L226" s="31"/>
      <c r="M226" s="134" t="s">
        <v>3</v>
      </c>
      <c r="N226" s="135" t="s">
        <v>46</v>
      </c>
      <c r="P226" s="136">
        <f>O226*H226</f>
        <v>0</v>
      </c>
      <c r="Q226" s="136">
        <v>4.6899999999999997E-3</v>
      </c>
      <c r="R226" s="136">
        <f>Q226*H226</f>
        <v>5.6279999999999997E-2</v>
      </c>
      <c r="S226" s="136">
        <v>0</v>
      </c>
      <c r="T226" s="137">
        <f>S226*H226</f>
        <v>0</v>
      </c>
      <c r="AR226" s="138" t="s">
        <v>196</v>
      </c>
      <c r="AT226" s="138" t="s">
        <v>97</v>
      </c>
      <c r="AU226" s="138" t="s">
        <v>85</v>
      </c>
      <c r="AY226" s="16" t="s">
        <v>142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83</v>
      </c>
      <c r="BK226" s="139">
        <f>ROUND(I226*H226,2)</f>
        <v>0</v>
      </c>
      <c r="BL226" s="16" t="s">
        <v>196</v>
      </c>
      <c r="BM226" s="138" t="s">
        <v>704</v>
      </c>
    </row>
    <row r="227" spans="2:65" s="1" customFormat="1" ht="11.25" x14ac:dyDescent="0.2">
      <c r="B227" s="31"/>
      <c r="D227" s="140" t="s">
        <v>151</v>
      </c>
      <c r="F227" s="141" t="s">
        <v>406</v>
      </c>
      <c r="I227" s="142"/>
      <c r="L227" s="31"/>
      <c r="M227" s="143"/>
      <c r="T227" s="52"/>
      <c r="AT227" s="16" t="s">
        <v>151</v>
      </c>
      <c r="AU227" s="16" t="s">
        <v>85</v>
      </c>
    </row>
    <row r="228" spans="2:65" s="1" customFormat="1" ht="24.2" customHeight="1" x14ac:dyDescent="0.2">
      <c r="B228" s="126"/>
      <c r="C228" s="127" t="s">
        <v>434</v>
      </c>
      <c r="D228" s="127" t="s">
        <v>97</v>
      </c>
      <c r="E228" s="128" t="s">
        <v>408</v>
      </c>
      <c r="F228" s="129" t="s">
        <v>409</v>
      </c>
      <c r="G228" s="130" t="s">
        <v>160</v>
      </c>
      <c r="H228" s="131">
        <v>18</v>
      </c>
      <c r="I228" s="132"/>
      <c r="J228" s="133">
        <f>ROUND(I228*H228,2)</f>
        <v>0</v>
      </c>
      <c r="K228" s="129" t="s">
        <v>148</v>
      </c>
      <c r="L228" s="31"/>
      <c r="M228" s="134" t="s">
        <v>3</v>
      </c>
      <c r="N228" s="135" t="s">
        <v>46</v>
      </c>
      <c r="P228" s="136">
        <f>O228*H228</f>
        <v>0</v>
      </c>
      <c r="Q228" s="136">
        <v>6.7299999999999999E-3</v>
      </c>
      <c r="R228" s="136">
        <f>Q228*H228</f>
        <v>0.12114</v>
      </c>
      <c r="S228" s="136">
        <v>0</v>
      </c>
      <c r="T228" s="137">
        <f>S228*H228</f>
        <v>0</v>
      </c>
      <c r="AR228" s="138" t="s">
        <v>196</v>
      </c>
      <c r="AT228" s="138" t="s">
        <v>97</v>
      </c>
      <c r="AU228" s="138" t="s">
        <v>85</v>
      </c>
      <c r="AY228" s="16" t="s">
        <v>142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83</v>
      </c>
      <c r="BK228" s="139">
        <f>ROUND(I228*H228,2)</f>
        <v>0</v>
      </c>
      <c r="BL228" s="16" t="s">
        <v>196</v>
      </c>
      <c r="BM228" s="138" t="s">
        <v>705</v>
      </c>
    </row>
    <row r="229" spans="2:65" s="1" customFormat="1" ht="11.25" x14ac:dyDescent="0.2">
      <c r="B229" s="31"/>
      <c r="D229" s="140" t="s">
        <v>151</v>
      </c>
      <c r="F229" s="141" t="s">
        <v>411</v>
      </c>
      <c r="I229" s="142"/>
      <c r="L229" s="31"/>
      <c r="M229" s="143"/>
      <c r="T229" s="52"/>
      <c r="AT229" s="16" t="s">
        <v>151</v>
      </c>
      <c r="AU229" s="16" t="s">
        <v>85</v>
      </c>
    </row>
    <row r="230" spans="2:65" s="1" customFormat="1" ht="24.2" customHeight="1" x14ac:dyDescent="0.2">
      <c r="B230" s="126"/>
      <c r="C230" s="127" t="s">
        <v>439</v>
      </c>
      <c r="D230" s="127" t="s">
        <v>97</v>
      </c>
      <c r="E230" s="128" t="s">
        <v>413</v>
      </c>
      <c r="F230" s="129" t="s">
        <v>414</v>
      </c>
      <c r="G230" s="130" t="s">
        <v>160</v>
      </c>
      <c r="H230" s="131">
        <v>68</v>
      </c>
      <c r="I230" s="132"/>
      <c r="J230" s="133">
        <f>ROUND(I230*H230,2)</f>
        <v>0</v>
      </c>
      <c r="K230" s="129" t="s">
        <v>148</v>
      </c>
      <c r="L230" s="31"/>
      <c r="M230" s="134" t="s">
        <v>3</v>
      </c>
      <c r="N230" s="135" t="s">
        <v>46</v>
      </c>
      <c r="P230" s="136">
        <f>O230*H230</f>
        <v>0</v>
      </c>
      <c r="Q230" s="136">
        <v>7.3000000000000001E-3</v>
      </c>
      <c r="R230" s="136">
        <f>Q230*H230</f>
        <v>0.49640000000000001</v>
      </c>
      <c r="S230" s="136">
        <v>0</v>
      </c>
      <c r="T230" s="137">
        <f>S230*H230</f>
        <v>0</v>
      </c>
      <c r="AR230" s="138" t="s">
        <v>196</v>
      </c>
      <c r="AT230" s="138" t="s">
        <v>97</v>
      </c>
      <c r="AU230" s="138" t="s">
        <v>85</v>
      </c>
      <c r="AY230" s="16" t="s">
        <v>142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6" t="s">
        <v>83</v>
      </c>
      <c r="BK230" s="139">
        <f>ROUND(I230*H230,2)</f>
        <v>0</v>
      </c>
      <c r="BL230" s="16" t="s">
        <v>196</v>
      </c>
      <c r="BM230" s="138" t="s">
        <v>706</v>
      </c>
    </row>
    <row r="231" spans="2:65" s="1" customFormat="1" ht="11.25" x14ac:dyDescent="0.2">
      <c r="B231" s="31"/>
      <c r="D231" s="140" t="s">
        <v>151</v>
      </c>
      <c r="F231" s="141" t="s">
        <v>416</v>
      </c>
      <c r="I231" s="142"/>
      <c r="L231" s="31"/>
      <c r="M231" s="143"/>
      <c r="T231" s="52"/>
      <c r="AT231" s="16" t="s">
        <v>151</v>
      </c>
      <c r="AU231" s="16" t="s">
        <v>85</v>
      </c>
    </row>
    <row r="232" spans="2:65" s="1" customFormat="1" ht="24.2" customHeight="1" x14ac:dyDescent="0.2">
      <c r="B232" s="126"/>
      <c r="C232" s="127" t="s">
        <v>444</v>
      </c>
      <c r="D232" s="127" t="s">
        <v>97</v>
      </c>
      <c r="E232" s="128" t="s">
        <v>418</v>
      </c>
      <c r="F232" s="129" t="s">
        <v>419</v>
      </c>
      <c r="G232" s="130" t="s">
        <v>160</v>
      </c>
      <c r="H232" s="131">
        <v>144</v>
      </c>
      <c r="I232" s="132"/>
      <c r="J232" s="133">
        <f>ROUND(I232*H232,2)</f>
        <v>0</v>
      </c>
      <c r="K232" s="129" t="s">
        <v>148</v>
      </c>
      <c r="L232" s="31"/>
      <c r="M232" s="134" t="s">
        <v>3</v>
      </c>
      <c r="N232" s="135" t="s">
        <v>46</v>
      </c>
      <c r="P232" s="136">
        <f>O232*H232</f>
        <v>0</v>
      </c>
      <c r="Q232" s="136">
        <v>8.09E-3</v>
      </c>
      <c r="R232" s="136">
        <f>Q232*H232</f>
        <v>1.16496</v>
      </c>
      <c r="S232" s="136">
        <v>0</v>
      </c>
      <c r="T232" s="137">
        <f>S232*H232</f>
        <v>0</v>
      </c>
      <c r="AR232" s="138" t="s">
        <v>196</v>
      </c>
      <c r="AT232" s="138" t="s">
        <v>97</v>
      </c>
      <c r="AU232" s="138" t="s">
        <v>85</v>
      </c>
      <c r="AY232" s="16" t="s">
        <v>142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6" t="s">
        <v>83</v>
      </c>
      <c r="BK232" s="139">
        <f>ROUND(I232*H232,2)</f>
        <v>0</v>
      </c>
      <c r="BL232" s="16" t="s">
        <v>196</v>
      </c>
      <c r="BM232" s="138" t="s">
        <v>707</v>
      </c>
    </row>
    <row r="233" spans="2:65" s="1" customFormat="1" ht="11.25" x14ac:dyDescent="0.2">
      <c r="B233" s="31"/>
      <c r="D233" s="140" t="s">
        <v>151</v>
      </c>
      <c r="F233" s="141" t="s">
        <v>421</v>
      </c>
      <c r="I233" s="142"/>
      <c r="L233" s="31"/>
      <c r="M233" s="143"/>
      <c r="T233" s="52"/>
      <c r="AT233" s="16" t="s">
        <v>151</v>
      </c>
      <c r="AU233" s="16" t="s">
        <v>85</v>
      </c>
    </row>
    <row r="234" spans="2:65" s="1" customFormat="1" ht="24.2" customHeight="1" x14ac:dyDescent="0.2">
      <c r="B234" s="126"/>
      <c r="C234" s="127" t="s">
        <v>449</v>
      </c>
      <c r="D234" s="127" t="s">
        <v>97</v>
      </c>
      <c r="E234" s="128" t="s">
        <v>423</v>
      </c>
      <c r="F234" s="129" t="s">
        <v>424</v>
      </c>
      <c r="G234" s="130" t="s">
        <v>160</v>
      </c>
      <c r="H234" s="131">
        <v>176</v>
      </c>
      <c r="I234" s="132"/>
      <c r="J234" s="133">
        <f>ROUND(I234*H234,2)</f>
        <v>0</v>
      </c>
      <c r="K234" s="129" t="s">
        <v>148</v>
      </c>
      <c r="L234" s="31"/>
      <c r="M234" s="134" t="s">
        <v>3</v>
      </c>
      <c r="N234" s="135" t="s">
        <v>46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196</v>
      </c>
      <c r="AT234" s="138" t="s">
        <v>97</v>
      </c>
      <c r="AU234" s="138" t="s">
        <v>85</v>
      </c>
      <c r="AY234" s="16" t="s">
        <v>142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6" t="s">
        <v>83</v>
      </c>
      <c r="BK234" s="139">
        <f>ROUND(I234*H234,2)</f>
        <v>0</v>
      </c>
      <c r="BL234" s="16" t="s">
        <v>196</v>
      </c>
      <c r="BM234" s="138" t="s">
        <v>708</v>
      </c>
    </row>
    <row r="235" spans="2:65" s="1" customFormat="1" ht="11.25" x14ac:dyDescent="0.2">
      <c r="B235" s="31"/>
      <c r="D235" s="140" t="s">
        <v>151</v>
      </c>
      <c r="F235" s="141" t="s">
        <v>426</v>
      </c>
      <c r="I235" s="142"/>
      <c r="L235" s="31"/>
      <c r="M235" s="143"/>
      <c r="T235" s="52"/>
      <c r="AT235" s="16" t="s">
        <v>151</v>
      </c>
      <c r="AU235" s="16" t="s">
        <v>85</v>
      </c>
    </row>
    <row r="236" spans="2:65" s="12" customFormat="1" ht="11.25" x14ac:dyDescent="0.2">
      <c r="B236" s="144"/>
      <c r="D236" s="145" t="s">
        <v>153</v>
      </c>
      <c r="E236" s="146" t="s">
        <v>3</v>
      </c>
      <c r="F236" s="147" t="s">
        <v>709</v>
      </c>
      <c r="H236" s="148">
        <v>176</v>
      </c>
      <c r="I236" s="149"/>
      <c r="L236" s="144"/>
      <c r="M236" s="150"/>
      <c r="T236" s="151"/>
      <c r="AT236" s="146" t="s">
        <v>153</v>
      </c>
      <c r="AU236" s="146" t="s">
        <v>85</v>
      </c>
      <c r="AV236" s="12" t="s">
        <v>85</v>
      </c>
      <c r="AW236" s="12" t="s">
        <v>37</v>
      </c>
      <c r="AX236" s="12" t="s">
        <v>75</v>
      </c>
      <c r="AY236" s="146" t="s">
        <v>142</v>
      </c>
    </row>
    <row r="237" spans="2:65" s="13" customFormat="1" ht="11.25" x14ac:dyDescent="0.2">
      <c r="B237" s="152"/>
      <c r="D237" s="145" t="s">
        <v>153</v>
      </c>
      <c r="E237" s="153" t="s">
        <v>3</v>
      </c>
      <c r="F237" s="154" t="s">
        <v>155</v>
      </c>
      <c r="H237" s="155">
        <v>176</v>
      </c>
      <c r="I237" s="156"/>
      <c r="L237" s="152"/>
      <c r="M237" s="157"/>
      <c r="T237" s="158"/>
      <c r="AT237" s="153" t="s">
        <v>153</v>
      </c>
      <c r="AU237" s="153" t="s">
        <v>85</v>
      </c>
      <c r="AV237" s="13" t="s">
        <v>149</v>
      </c>
      <c r="AW237" s="13" t="s">
        <v>37</v>
      </c>
      <c r="AX237" s="13" t="s">
        <v>83</v>
      </c>
      <c r="AY237" s="153" t="s">
        <v>142</v>
      </c>
    </row>
    <row r="238" spans="2:65" s="1" customFormat="1" ht="24.2" customHeight="1" x14ac:dyDescent="0.2">
      <c r="B238" s="126"/>
      <c r="C238" s="127" t="s">
        <v>456</v>
      </c>
      <c r="D238" s="127" t="s">
        <v>97</v>
      </c>
      <c r="E238" s="128" t="s">
        <v>429</v>
      </c>
      <c r="F238" s="129" t="s">
        <v>430</v>
      </c>
      <c r="G238" s="130" t="s">
        <v>160</v>
      </c>
      <c r="H238" s="131">
        <v>230</v>
      </c>
      <c r="I238" s="132"/>
      <c r="J238" s="133">
        <f>ROUND(I238*H238,2)</f>
        <v>0</v>
      </c>
      <c r="K238" s="129" t="s">
        <v>148</v>
      </c>
      <c r="L238" s="31"/>
      <c r="M238" s="134" t="s">
        <v>3</v>
      </c>
      <c r="N238" s="135" t="s">
        <v>46</v>
      </c>
      <c r="P238" s="136">
        <f>O238*H238</f>
        <v>0</v>
      </c>
      <c r="Q238" s="136">
        <v>0</v>
      </c>
      <c r="R238" s="136">
        <f>Q238*H238</f>
        <v>0</v>
      </c>
      <c r="S238" s="136">
        <v>0</v>
      </c>
      <c r="T238" s="137">
        <f>S238*H238</f>
        <v>0</v>
      </c>
      <c r="AR238" s="138" t="s">
        <v>196</v>
      </c>
      <c r="AT238" s="138" t="s">
        <v>97</v>
      </c>
      <c r="AU238" s="138" t="s">
        <v>85</v>
      </c>
      <c r="AY238" s="16" t="s">
        <v>142</v>
      </c>
      <c r="BE238" s="139">
        <f>IF(N238="základní",J238,0)</f>
        <v>0</v>
      </c>
      <c r="BF238" s="139">
        <f>IF(N238="snížená",J238,0)</f>
        <v>0</v>
      </c>
      <c r="BG238" s="139">
        <f>IF(N238="zákl. přenesená",J238,0)</f>
        <v>0</v>
      </c>
      <c r="BH238" s="139">
        <f>IF(N238="sníž. přenesená",J238,0)</f>
        <v>0</v>
      </c>
      <c r="BI238" s="139">
        <f>IF(N238="nulová",J238,0)</f>
        <v>0</v>
      </c>
      <c r="BJ238" s="16" t="s">
        <v>83</v>
      </c>
      <c r="BK238" s="139">
        <f>ROUND(I238*H238,2)</f>
        <v>0</v>
      </c>
      <c r="BL238" s="16" t="s">
        <v>196</v>
      </c>
      <c r="BM238" s="138" t="s">
        <v>710</v>
      </c>
    </row>
    <row r="239" spans="2:65" s="1" customFormat="1" ht="11.25" x14ac:dyDescent="0.2">
      <c r="B239" s="31"/>
      <c r="D239" s="140" t="s">
        <v>151</v>
      </c>
      <c r="F239" s="141" t="s">
        <v>432</v>
      </c>
      <c r="I239" s="142"/>
      <c r="L239" s="31"/>
      <c r="M239" s="143"/>
      <c r="T239" s="52"/>
      <c r="AT239" s="16" t="s">
        <v>151</v>
      </c>
      <c r="AU239" s="16" t="s">
        <v>85</v>
      </c>
    </row>
    <row r="240" spans="2:65" s="12" customFormat="1" ht="11.25" x14ac:dyDescent="0.2">
      <c r="B240" s="144"/>
      <c r="D240" s="145" t="s">
        <v>153</v>
      </c>
      <c r="E240" s="146" t="s">
        <v>3</v>
      </c>
      <c r="F240" s="147" t="s">
        <v>433</v>
      </c>
      <c r="H240" s="148">
        <v>230</v>
      </c>
      <c r="I240" s="149"/>
      <c r="L240" s="144"/>
      <c r="M240" s="150"/>
      <c r="T240" s="151"/>
      <c r="AT240" s="146" t="s">
        <v>153</v>
      </c>
      <c r="AU240" s="146" t="s">
        <v>85</v>
      </c>
      <c r="AV240" s="12" t="s">
        <v>85</v>
      </c>
      <c r="AW240" s="12" t="s">
        <v>37</v>
      </c>
      <c r="AX240" s="12" t="s">
        <v>75</v>
      </c>
      <c r="AY240" s="146" t="s">
        <v>142</v>
      </c>
    </row>
    <row r="241" spans="2:65" s="13" customFormat="1" ht="11.25" x14ac:dyDescent="0.2">
      <c r="B241" s="152"/>
      <c r="D241" s="145" t="s">
        <v>153</v>
      </c>
      <c r="E241" s="153" t="s">
        <v>3</v>
      </c>
      <c r="F241" s="154" t="s">
        <v>155</v>
      </c>
      <c r="H241" s="155">
        <v>230</v>
      </c>
      <c r="I241" s="156"/>
      <c r="L241" s="152"/>
      <c r="M241" s="157"/>
      <c r="T241" s="158"/>
      <c r="AT241" s="153" t="s">
        <v>153</v>
      </c>
      <c r="AU241" s="153" t="s">
        <v>85</v>
      </c>
      <c r="AV241" s="13" t="s">
        <v>149</v>
      </c>
      <c r="AW241" s="13" t="s">
        <v>37</v>
      </c>
      <c r="AX241" s="13" t="s">
        <v>83</v>
      </c>
      <c r="AY241" s="153" t="s">
        <v>142</v>
      </c>
    </row>
    <row r="242" spans="2:65" s="1" customFormat="1" ht="24.2" customHeight="1" x14ac:dyDescent="0.2">
      <c r="B242" s="126"/>
      <c r="C242" s="127" t="s">
        <v>461</v>
      </c>
      <c r="D242" s="127" t="s">
        <v>97</v>
      </c>
      <c r="E242" s="128" t="s">
        <v>435</v>
      </c>
      <c r="F242" s="129" t="s">
        <v>436</v>
      </c>
      <c r="G242" s="130" t="s">
        <v>296</v>
      </c>
      <c r="H242" s="131">
        <v>20</v>
      </c>
      <c r="I242" s="132"/>
      <c r="J242" s="133">
        <f>ROUND(I242*H242,2)</f>
        <v>0</v>
      </c>
      <c r="K242" s="129" t="s">
        <v>148</v>
      </c>
      <c r="L242" s="31"/>
      <c r="M242" s="134" t="s">
        <v>3</v>
      </c>
      <c r="N242" s="135" t="s">
        <v>46</v>
      </c>
      <c r="P242" s="136">
        <f>O242*H242</f>
        <v>0</v>
      </c>
      <c r="Q242" s="136">
        <v>0</v>
      </c>
      <c r="R242" s="136">
        <f>Q242*H242</f>
        <v>0</v>
      </c>
      <c r="S242" s="136">
        <v>1.3999999999999999E-4</v>
      </c>
      <c r="T242" s="137">
        <f>S242*H242</f>
        <v>2.7999999999999995E-3</v>
      </c>
      <c r="AR242" s="138" t="s">
        <v>196</v>
      </c>
      <c r="AT242" s="138" t="s">
        <v>97</v>
      </c>
      <c r="AU242" s="138" t="s">
        <v>85</v>
      </c>
      <c r="AY242" s="16" t="s">
        <v>142</v>
      </c>
      <c r="BE242" s="139">
        <f>IF(N242="základní",J242,0)</f>
        <v>0</v>
      </c>
      <c r="BF242" s="139">
        <f>IF(N242="snížená",J242,0)</f>
        <v>0</v>
      </c>
      <c r="BG242" s="139">
        <f>IF(N242="zákl. přenesená",J242,0)</f>
        <v>0</v>
      </c>
      <c r="BH242" s="139">
        <f>IF(N242="sníž. přenesená",J242,0)</f>
        <v>0</v>
      </c>
      <c r="BI242" s="139">
        <f>IF(N242="nulová",J242,0)</f>
        <v>0</v>
      </c>
      <c r="BJ242" s="16" t="s">
        <v>83</v>
      </c>
      <c r="BK242" s="139">
        <f>ROUND(I242*H242,2)</f>
        <v>0</v>
      </c>
      <c r="BL242" s="16" t="s">
        <v>196</v>
      </c>
      <c r="BM242" s="138" t="s">
        <v>711</v>
      </c>
    </row>
    <row r="243" spans="2:65" s="1" customFormat="1" ht="11.25" x14ac:dyDescent="0.2">
      <c r="B243" s="31"/>
      <c r="D243" s="140" t="s">
        <v>151</v>
      </c>
      <c r="F243" s="141" t="s">
        <v>438</v>
      </c>
      <c r="I243" s="142"/>
      <c r="L243" s="31"/>
      <c r="M243" s="143"/>
      <c r="T243" s="52"/>
      <c r="AT243" s="16" t="s">
        <v>151</v>
      </c>
      <c r="AU243" s="16" t="s">
        <v>85</v>
      </c>
    </row>
    <row r="244" spans="2:65" s="1" customFormat="1" ht="24.2" customHeight="1" x14ac:dyDescent="0.2">
      <c r="B244" s="126"/>
      <c r="C244" s="127" t="s">
        <v>466</v>
      </c>
      <c r="D244" s="127" t="s">
        <v>97</v>
      </c>
      <c r="E244" s="128" t="s">
        <v>440</v>
      </c>
      <c r="F244" s="129" t="s">
        <v>441</v>
      </c>
      <c r="G244" s="130" t="s">
        <v>296</v>
      </c>
      <c r="H244" s="131">
        <v>40</v>
      </c>
      <c r="I244" s="132"/>
      <c r="J244" s="133">
        <f>ROUND(I244*H244,2)</f>
        <v>0</v>
      </c>
      <c r="K244" s="129" t="s">
        <v>148</v>
      </c>
      <c r="L244" s="31"/>
      <c r="M244" s="134" t="s">
        <v>3</v>
      </c>
      <c r="N244" s="135" t="s">
        <v>46</v>
      </c>
      <c r="P244" s="136">
        <f>O244*H244</f>
        <v>0</v>
      </c>
      <c r="Q244" s="136">
        <v>0</v>
      </c>
      <c r="R244" s="136">
        <f>Q244*H244</f>
        <v>0</v>
      </c>
      <c r="S244" s="136">
        <v>3.1E-4</v>
      </c>
      <c r="T244" s="137">
        <f>S244*H244</f>
        <v>1.24E-2</v>
      </c>
      <c r="AR244" s="138" t="s">
        <v>196</v>
      </c>
      <c r="AT244" s="138" t="s">
        <v>97</v>
      </c>
      <c r="AU244" s="138" t="s">
        <v>85</v>
      </c>
      <c r="AY244" s="16" t="s">
        <v>142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83</v>
      </c>
      <c r="BK244" s="139">
        <f>ROUND(I244*H244,2)</f>
        <v>0</v>
      </c>
      <c r="BL244" s="16" t="s">
        <v>196</v>
      </c>
      <c r="BM244" s="138" t="s">
        <v>712</v>
      </c>
    </row>
    <row r="245" spans="2:65" s="1" customFormat="1" ht="11.25" x14ac:dyDescent="0.2">
      <c r="B245" s="31"/>
      <c r="D245" s="140" t="s">
        <v>151</v>
      </c>
      <c r="F245" s="141" t="s">
        <v>443</v>
      </c>
      <c r="I245" s="142"/>
      <c r="L245" s="31"/>
      <c r="M245" s="143"/>
      <c r="T245" s="52"/>
      <c r="AT245" s="16" t="s">
        <v>151</v>
      </c>
      <c r="AU245" s="16" t="s">
        <v>85</v>
      </c>
    </row>
    <row r="246" spans="2:65" s="1" customFormat="1" ht="24.2" customHeight="1" x14ac:dyDescent="0.2">
      <c r="B246" s="126"/>
      <c r="C246" s="127" t="s">
        <v>470</v>
      </c>
      <c r="D246" s="127" t="s">
        <v>97</v>
      </c>
      <c r="E246" s="128" t="s">
        <v>445</v>
      </c>
      <c r="F246" s="129" t="s">
        <v>446</v>
      </c>
      <c r="G246" s="130" t="s">
        <v>296</v>
      </c>
      <c r="H246" s="131">
        <v>70</v>
      </c>
      <c r="I246" s="132"/>
      <c r="J246" s="133">
        <f>ROUND(I246*H246,2)</f>
        <v>0</v>
      </c>
      <c r="K246" s="129" t="s">
        <v>148</v>
      </c>
      <c r="L246" s="31"/>
      <c r="M246" s="134" t="s">
        <v>3</v>
      </c>
      <c r="N246" s="135" t="s">
        <v>46</v>
      </c>
      <c r="P246" s="136">
        <f>O246*H246</f>
        <v>0</v>
      </c>
      <c r="Q246" s="136">
        <v>0</v>
      </c>
      <c r="R246" s="136">
        <f>Q246*H246</f>
        <v>0</v>
      </c>
      <c r="S246" s="136">
        <v>6.8000000000000005E-4</v>
      </c>
      <c r="T246" s="137">
        <f>S246*H246</f>
        <v>4.7600000000000003E-2</v>
      </c>
      <c r="AR246" s="138" t="s">
        <v>196</v>
      </c>
      <c r="AT246" s="138" t="s">
        <v>97</v>
      </c>
      <c r="AU246" s="138" t="s">
        <v>85</v>
      </c>
      <c r="AY246" s="16" t="s">
        <v>142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6" t="s">
        <v>83</v>
      </c>
      <c r="BK246" s="139">
        <f>ROUND(I246*H246,2)</f>
        <v>0</v>
      </c>
      <c r="BL246" s="16" t="s">
        <v>196</v>
      </c>
      <c r="BM246" s="138" t="s">
        <v>713</v>
      </c>
    </row>
    <row r="247" spans="2:65" s="1" customFormat="1" ht="11.25" x14ac:dyDescent="0.2">
      <c r="B247" s="31"/>
      <c r="D247" s="140" t="s">
        <v>151</v>
      </c>
      <c r="F247" s="141" t="s">
        <v>448</v>
      </c>
      <c r="I247" s="142"/>
      <c r="L247" s="31"/>
      <c r="M247" s="143"/>
      <c r="T247" s="52"/>
      <c r="AT247" s="16" t="s">
        <v>151</v>
      </c>
      <c r="AU247" s="16" t="s">
        <v>85</v>
      </c>
    </row>
    <row r="248" spans="2:65" s="1" customFormat="1" ht="24.2" customHeight="1" x14ac:dyDescent="0.2">
      <c r="B248" s="126"/>
      <c r="C248" s="127" t="s">
        <v>475</v>
      </c>
      <c r="D248" s="127" t="s">
        <v>97</v>
      </c>
      <c r="E248" s="128" t="s">
        <v>450</v>
      </c>
      <c r="F248" s="129" t="s">
        <v>451</v>
      </c>
      <c r="G248" s="130" t="s">
        <v>168</v>
      </c>
      <c r="H248" s="131">
        <v>2.444</v>
      </c>
      <c r="I248" s="132"/>
      <c r="J248" s="133">
        <f>ROUND(I248*H248,2)</f>
        <v>0</v>
      </c>
      <c r="K248" s="129" t="s">
        <v>148</v>
      </c>
      <c r="L248" s="31"/>
      <c r="M248" s="134" t="s">
        <v>3</v>
      </c>
      <c r="N248" s="135" t="s">
        <v>46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196</v>
      </c>
      <c r="AT248" s="138" t="s">
        <v>97</v>
      </c>
      <c r="AU248" s="138" t="s">
        <v>85</v>
      </c>
      <c r="AY248" s="16" t="s">
        <v>142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6" t="s">
        <v>83</v>
      </c>
      <c r="BK248" s="139">
        <f>ROUND(I248*H248,2)</f>
        <v>0</v>
      </c>
      <c r="BL248" s="16" t="s">
        <v>196</v>
      </c>
      <c r="BM248" s="138" t="s">
        <v>714</v>
      </c>
    </row>
    <row r="249" spans="2:65" s="1" customFormat="1" ht="11.25" x14ac:dyDescent="0.2">
      <c r="B249" s="31"/>
      <c r="D249" s="140" t="s">
        <v>151</v>
      </c>
      <c r="F249" s="141" t="s">
        <v>453</v>
      </c>
      <c r="I249" s="142"/>
      <c r="L249" s="31"/>
      <c r="M249" s="143"/>
      <c r="T249" s="52"/>
      <c r="AT249" s="16" t="s">
        <v>151</v>
      </c>
      <c r="AU249" s="16" t="s">
        <v>85</v>
      </c>
    </row>
    <row r="250" spans="2:65" s="11" customFormat="1" ht="22.9" customHeight="1" x14ac:dyDescent="0.2">
      <c r="B250" s="114"/>
      <c r="D250" s="115" t="s">
        <v>74</v>
      </c>
      <c r="E250" s="124" t="s">
        <v>454</v>
      </c>
      <c r="F250" s="124" t="s">
        <v>455</v>
      </c>
      <c r="I250" s="117"/>
      <c r="J250" s="125">
        <f>BK250</f>
        <v>0</v>
      </c>
      <c r="L250" s="114"/>
      <c r="M250" s="119"/>
      <c r="P250" s="120">
        <f>SUM(P251:P271)</f>
        <v>0</v>
      </c>
      <c r="R250" s="120">
        <f>SUM(R251:R271)</f>
        <v>7.7499999999999999E-2</v>
      </c>
      <c r="T250" s="121">
        <f>SUM(T251:T271)</f>
        <v>0.18230000000000002</v>
      </c>
      <c r="AR250" s="115" t="s">
        <v>85</v>
      </c>
      <c r="AT250" s="122" t="s">
        <v>74</v>
      </c>
      <c r="AU250" s="122" t="s">
        <v>83</v>
      </c>
      <c r="AY250" s="115" t="s">
        <v>142</v>
      </c>
      <c r="BK250" s="123">
        <f>SUM(BK251:BK271)</f>
        <v>0</v>
      </c>
    </row>
    <row r="251" spans="2:65" s="1" customFormat="1" ht="16.5" customHeight="1" x14ac:dyDescent="0.2">
      <c r="B251" s="126"/>
      <c r="C251" s="127" t="s">
        <v>480</v>
      </c>
      <c r="D251" s="127" t="s">
        <v>97</v>
      </c>
      <c r="E251" s="128" t="s">
        <v>457</v>
      </c>
      <c r="F251" s="129" t="s">
        <v>458</v>
      </c>
      <c r="G251" s="130" t="s">
        <v>296</v>
      </c>
      <c r="H251" s="131">
        <v>2</v>
      </c>
      <c r="I251" s="132"/>
      <c r="J251" s="133">
        <f>ROUND(I251*H251,2)</f>
        <v>0</v>
      </c>
      <c r="K251" s="129" t="s">
        <v>148</v>
      </c>
      <c r="L251" s="31"/>
      <c r="M251" s="134" t="s">
        <v>3</v>
      </c>
      <c r="N251" s="135" t="s">
        <v>46</v>
      </c>
      <c r="P251" s="136">
        <f>O251*H251</f>
        <v>0</v>
      </c>
      <c r="Q251" s="136">
        <v>2.0000000000000002E-5</v>
      </c>
      <c r="R251" s="136">
        <f>Q251*H251</f>
        <v>4.0000000000000003E-5</v>
      </c>
      <c r="S251" s="136">
        <v>3.9E-2</v>
      </c>
      <c r="T251" s="137">
        <f>S251*H251</f>
        <v>7.8E-2</v>
      </c>
      <c r="AR251" s="138" t="s">
        <v>196</v>
      </c>
      <c r="AT251" s="138" t="s">
        <v>97</v>
      </c>
      <c r="AU251" s="138" t="s">
        <v>85</v>
      </c>
      <c r="AY251" s="16" t="s">
        <v>142</v>
      </c>
      <c r="BE251" s="139">
        <f>IF(N251="základní",J251,0)</f>
        <v>0</v>
      </c>
      <c r="BF251" s="139">
        <f>IF(N251="snížená",J251,0)</f>
        <v>0</v>
      </c>
      <c r="BG251" s="139">
        <f>IF(N251="zákl. přenesená",J251,0)</f>
        <v>0</v>
      </c>
      <c r="BH251" s="139">
        <f>IF(N251="sníž. přenesená",J251,0)</f>
        <v>0</v>
      </c>
      <c r="BI251" s="139">
        <f>IF(N251="nulová",J251,0)</f>
        <v>0</v>
      </c>
      <c r="BJ251" s="16" t="s">
        <v>83</v>
      </c>
      <c r="BK251" s="139">
        <f>ROUND(I251*H251,2)</f>
        <v>0</v>
      </c>
      <c r="BL251" s="16" t="s">
        <v>196</v>
      </c>
      <c r="BM251" s="138" t="s">
        <v>715</v>
      </c>
    </row>
    <row r="252" spans="2:65" s="1" customFormat="1" ht="11.25" x14ac:dyDescent="0.2">
      <c r="B252" s="31"/>
      <c r="D252" s="140" t="s">
        <v>151</v>
      </c>
      <c r="F252" s="141" t="s">
        <v>460</v>
      </c>
      <c r="I252" s="142"/>
      <c r="L252" s="31"/>
      <c r="M252" s="143"/>
      <c r="T252" s="52"/>
      <c r="AT252" s="16" t="s">
        <v>151</v>
      </c>
      <c r="AU252" s="16" t="s">
        <v>85</v>
      </c>
    </row>
    <row r="253" spans="2:65" s="1" customFormat="1" ht="16.5" customHeight="1" x14ac:dyDescent="0.2">
      <c r="B253" s="126"/>
      <c r="C253" s="127" t="s">
        <v>485</v>
      </c>
      <c r="D253" s="127" t="s">
        <v>97</v>
      </c>
      <c r="E253" s="128" t="s">
        <v>462</v>
      </c>
      <c r="F253" s="129" t="s">
        <v>463</v>
      </c>
      <c r="G253" s="130" t="s">
        <v>302</v>
      </c>
      <c r="H253" s="131">
        <v>2</v>
      </c>
      <c r="I253" s="132"/>
      <c r="J253" s="133">
        <f>ROUND(I253*H253,2)</f>
        <v>0</v>
      </c>
      <c r="K253" s="129" t="s">
        <v>148</v>
      </c>
      <c r="L253" s="31"/>
      <c r="M253" s="134" t="s">
        <v>3</v>
      </c>
      <c r="N253" s="135" t="s">
        <v>46</v>
      </c>
      <c r="P253" s="136">
        <f>O253*H253</f>
        <v>0</v>
      </c>
      <c r="Q253" s="136">
        <v>1.149E-2</v>
      </c>
      <c r="R253" s="136">
        <f>Q253*H253</f>
        <v>2.298E-2</v>
      </c>
      <c r="S253" s="136">
        <v>0</v>
      </c>
      <c r="T253" s="137">
        <f>S253*H253</f>
        <v>0</v>
      </c>
      <c r="AR253" s="138" t="s">
        <v>196</v>
      </c>
      <c r="AT253" s="138" t="s">
        <v>97</v>
      </c>
      <c r="AU253" s="138" t="s">
        <v>85</v>
      </c>
      <c r="AY253" s="16" t="s">
        <v>142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6" t="s">
        <v>83</v>
      </c>
      <c r="BK253" s="139">
        <f>ROUND(I253*H253,2)</f>
        <v>0</v>
      </c>
      <c r="BL253" s="16" t="s">
        <v>196</v>
      </c>
      <c r="BM253" s="138" t="s">
        <v>716</v>
      </c>
    </row>
    <row r="254" spans="2:65" s="1" customFormat="1" ht="11.25" x14ac:dyDescent="0.2">
      <c r="B254" s="31"/>
      <c r="D254" s="140" t="s">
        <v>151</v>
      </c>
      <c r="F254" s="141" t="s">
        <v>465</v>
      </c>
      <c r="I254" s="142"/>
      <c r="L254" s="31"/>
      <c r="M254" s="143"/>
      <c r="T254" s="52"/>
      <c r="AT254" s="16" t="s">
        <v>151</v>
      </c>
      <c r="AU254" s="16" t="s">
        <v>85</v>
      </c>
    </row>
    <row r="255" spans="2:65" s="1" customFormat="1" ht="16.5" customHeight="1" x14ac:dyDescent="0.2">
      <c r="B255" s="126"/>
      <c r="C255" s="159" t="s">
        <v>490</v>
      </c>
      <c r="D255" s="159" t="s">
        <v>206</v>
      </c>
      <c r="E255" s="160" t="s">
        <v>467</v>
      </c>
      <c r="F255" s="161" t="s">
        <v>468</v>
      </c>
      <c r="G255" s="162" t="s">
        <v>296</v>
      </c>
      <c r="H255" s="163">
        <v>2</v>
      </c>
      <c r="I255" s="164"/>
      <c r="J255" s="165">
        <f>ROUND(I255*H255,2)</f>
        <v>0</v>
      </c>
      <c r="K255" s="161" t="s">
        <v>148</v>
      </c>
      <c r="L255" s="166"/>
      <c r="M255" s="167" t="s">
        <v>3</v>
      </c>
      <c r="N255" s="168" t="s">
        <v>46</v>
      </c>
      <c r="P255" s="136">
        <f>O255*H255</f>
        <v>0</v>
      </c>
      <c r="Q255" s="136">
        <v>3.8500000000000001E-3</v>
      </c>
      <c r="R255" s="136">
        <f>Q255*H255</f>
        <v>7.7000000000000002E-3</v>
      </c>
      <c r="S255" s="136">
        <v>0</v>
      </c>
      <c r="T255" s="137">
        <f>S255*H255</f>
        <v>0</v>
      </c>
      <c r="AR255" s="138" t="s">
        <v>209</v>
      </c>
      <c r="AT255" s="138" t="s">
        <v>206</v>
      </c>
      <c r="AU255" s="138" t="s">
        <v>85</v>
      </c>
      <c r="AY255" s="16" t="s">
        <v>142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6" t="s">
        <v>83</v>
      </c>
      <c r="BK255" s="139">
        <f>ROUND(I255*H255,2)</f>
        <v>0</v>
      </c>
      <c r="BL255" s="16" t="s">
        <v>196</v>
      </c>
      <c r="BM255" s="138" t="s">
        <v>717</v>
      </c>
    </row>
    <row r="256" spans="2:65" s="1" customFormat="1" ht="16.5" customHeight="1" x14ac:dyDescent="0.2">
      <c r="B256" s="126"/>
      <c r="C256" s="127" t="s">
        <v>495</v>
      </c>
      <c r="D256" s="127" t="s">
        <v>97</v>
      </c>
      <c r="E256" s="128" t="s">
        <v>471</v>
      </c>
      <c r="F256" s="129" t="s">
        <v>472</v>
      </c>
      <c r="G256" s="130" t="s">
        <v>296</v>
      </c>
      <c r="H256" s="131">
        <v>46</v>
      </c>
      <c r="I256" s="132"/>
      <c r="J256" s="133">
        <f>ROUND(I256*H256,2)</f>
        <v>0</v>
      </c>
      <c r="K256" s="129" t="s">
        <v>148</v>
      </c>
      <c r="L256" s="31"/>
      <c r="M256" s="134" t="s">
        <v>3</v>
      </c>
      <c r="N256" s="135" t="s">
        <v>46</v>
      </c>
      <c r="P256" s="136">
        <f>O256*H256</f>
        <v>0</v>
      </c>
      <c r="Q256" s="136">
        <v>4.0000000000000003E-5</v>
      </c>
      <c r="R256" s="136">
        <f>Q256*H256</f>
        <v>1.8400000000000001E-3</v>
      </c>
      <c r="S256" s="136">
        <v>4.4999999999999999E-4</v>
      </c>
      <c r="T256" s="137">
        <f>S256*H256</f>
        <v>2.07E-2</v>
      </c>
      <c r="AR256" s="138" t="s">
        <v>196</v>
      </c>
      <c r="AT256" s="138" t="s">
        <v>97</v>
      </c>
      <c r="AU256" s="138" t="s">
        <v>85</v>
      </c>
      <c r="AY256" s="16" t="s">
        <v>142</v>
      </c>
      <c r="BE256" s="139">
        <f>IF(N256="základní",J256,0)</f>
        <v>0</v>
      </c>
      <c r="BF256" s="139">
        <f>IF(N256="snížená",J256,0)</f>
        <v>0</v>
      </c>
      <c r="BG256" s="139">
        <f>IF(N256="zákl. přenesená",J256,0)</f>
        <v>0</v>
      </c>
      <c r="BH256" s="139">
        <f>IF(N256="sníž. přenesená",J256,0)</f>
        <v>0</v>
      </c>
      <c r="BI256" s="139">
        <f>IF(N256="nulová",J256,0)</f>
        <v>0</v>
      </c>
      <c r="BJ256" s="16" t="s">
        <v>83</v>
      </c>
      <c r="BK256" s="139">
        <f>ROUND(I256*H256,2)</f>
        <v>0</v>
      </c>
      <c r="BL256" s="16" t="s">
        <v>196</v>
      </c>
      <c r="BM256" s="138" t="s">
        <v>718</v>
      </c>
    </row>
    <row r="257" spans="2:65" s="1" customFormat="1" ht="11.25" x14ac:dyDescent="0.2">
      <c r="B257" s="31"/>
      <c r="D257" s="140" t="s">
        <v>151</v>
      </c>
      <c r="F257" s="141" t="s">
        <v>474</v>
      </c>
      <c r="I257" s="142"/>
      <c r="L257" s="31"/>
      <c r="M257" s="143"/>
      <c r="T257" s="52"/>
      <c r="AT257" s="16" t="s">
        <v>151</v>
      </c>
      <c r="AU257" s="16" t="s">
        <v>85</v>
      </c>
    </row>
    <row r="258" spans="2:65" s="1" customFormat="1" ht="16.5" customHeight="1" x14ac:dyDescent="0.2">
      <c r="B258" s="126"/>
      <c r="C258" s="127" t="s">
        <v>500</v>
      </c>
      <c r="D258" s="127" t="s">
        <v>97</v>
      </c>
      <c r="E258" s="128" t="s">
        <v>476</v>
      </c>
      <c r="F258" s="129" t="s">
        <v>477</v>
      </c>
      <c r="G258" s="130" t="s">
        <v>296</v>
      </c>
      <c r="H258" s="131">
        <v>12</v>
      </c>
      <c r="I258" s="132"/>
      <c r="J258" s="133">
        <f>ROUND(I258*H258,2)</f>
        <v>0</v>
      </c>
      <c r="K258" s="129" t="s">
        <v>148</v>
      </c>
      <c r="L258" s="31"/>
      <c r="M258" s="134" t="s">
        <v>3</v>
      </c>
      <c r="N258" s="135" t="s">
        <v>46</v>
      </c>
      <c r="P258" s="136">
        <f>O258*H258</f>
        <v>0</v>
      </c>
      <c r="Q258" s="136">
        <v>1.2999999999999999E-4</v>
      </c>
      <c r="R258" s="136">
        <f>Q258*H258</f>
        <v>1.5599999999999998E-3</v>
      </c>
      <c r="S258" s="136">
        <v>1.1000000000000001E-3</v>
      </c>
      <c r="T258" s="137">
        <f>S258*H258</f>
        <v>1.32E-2</v>
      </c>
      <c r="AR258" s="138" t="s">
        <v>196</v>
      </c>
      <c r="AT258" s="138" t="s">
        <v>97</v>
      </c>
      <c r="AU258" s="138" t="s">
        <v>85</v>
      </c>
      <c r="AY258" s="16" t="s">
        <v>142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6" t="s">
        <v>83</v>
      </c>
      <c r="BK258" s="139">
        <f>ROUND(I258*H258,2)</f>
        <v>0</v>
      </c>
      <c r="BL258" s="16" t="s">
        <v>196</v>
      </c>
      <c r="BM258" s="138" t="s">
        <v>719</v>
      </c>
    </row>
    <row r="259" spans="2:65" s="1" customFormat="1" ht="11.25" x14ac:dyDescent="0.2">
      <c r="B259" s="31"/>
      <c r="D259" s="140" t="s">
        <v>151</v>
      </c>
      <c r="F259" s="141" t="s">
        <v>479</v>
      </c>
      <c r="I259" s="142"/>
      <c r="L259" s="31"/>
      <c r="M259" s="143"/>
      <c r="T259" s="52"/>
      <c r="AT259" s="16" t="s">
        <v>151</v>
      </c>
      <c r="AU259" s="16" t="s">
        <v>85</v>
      </c>
    </row>
    <row r="260" spans="2:65" s="1" customFormat="1" ht="16.5" customHeight="1" x14ac:dyDescent="0.2">
      <c r="B260" s="126"/>
      <c r="C260" s="127" t="s">
        <v>507</v>
      </c>
      <c r="D260" s="127" t="s">
        <v>97</v>
      </c>
      <c r="E260" s="128" t="s">
        <v>481</v>
      </c>
      <c r="F260" s="129" t="s">
        <v>482</v>
      </c>
      <c r="G260" s="130" t="s">
        <v>296</v>
      </c>
      <c r="H260" s="131">
        <v>32</v>
      </c>
      <c r="I260" s="132"/>
      <c r="J260" s="133">
        <f>ROUND(I260*H260,2)</f>
        <v>0</v>
      </c>
      <c r="K260" s="129" t="s">
        <v>148</v>
      </c>
      <c r="L260" s="31"/>
      <c r="M260" s="134" t="s">
        <v>3</v>
      </c>
      <c r="N260" s="135" t="s">
        <v>46</v>
      </c>
      <c r="P260" s="136">
        <f>O260*H260</f>
        <v>0</v>
      </c>
      <c r="Q260" s="136">
        <v>1.7000000000000001E-4</v>
      </c>
      <c r="R260" s="136">
        <f>Q260*H260</f>
        <v>5.4400000000000004E-3</v>
      </c>
      <c r="S260" s="136">
        <v>2.2000000000000001E-3</v>
      </c>
      <c r="T260" s="137">
        <f>S260*H260</f>
        <v>7.0400000000000004E-2</v>
      </c>
      <c r="AR260" s="138" t="s">
        <v>196</v>
      </c>
      <c r="AT260" s="138" t="s">
        <v>97</v>
      </c>
      <c r="AU260" s="138" t="s">
        <v>85</v>
      </c>
      <c r="AY260" s="16" t="s">
        <v>142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6" t="s">
        <v>83</v>
      </c>
      <c r="BK260" s="139">
        <f>ROUND(I260*H260,2)</f>
        <v>0</v>
      </c>
      <c r="BL260" s="16" t="s">
        <v>196</v>
      </c>
      <c r="BM260" s="138" t="s">
        <v>720</v>
      </c>
    </row>
    <row r="261" spans="2:65" s="1" customFormat="1" ht="11.25" x14ac:dyDescent="0.2">
      <c r="B261" s="31"/>
      <c r="D261" s="140" t="s">
        <v>151</v>
      </c>
      <c r="F261" s="141" t="s">
        <v>484</v>
      </c>
      <c r="I261" s="142"/>
      <c r="L261" s="31"/>
      <c r="M261" s="143"/>
      <c r="T261" s="52"/>
      <c r="AT261" s="16" t="s">
        <v>151</v>
      </c>
      <c r="AU261" s="16" t="s">
        <v>85</v>
      </c>
    </row>
    <row r="262" spans="2:65" s="1" customFormat="1" ht="16.5" customHeight="1" x14ac:dyDescent="0.2">
      <c r="B262" s="126"/>
      <c r="C262" s="127" t="s">
        <v>521</v>
      </c>
      <c r="D262" s="127" t="s">
        <v>97</v>
      </c>
      <c r="E262" s="128" t="s">
        <v>486</v>
      </c>
      <c r="F262" s="129" t="s">
        <v>487</v>
      </c>
      <c r="G262" s="130" t="s">
        <v>296</v>
      </c>
      <c r="H262" s="131">
        <v>46</v>
      </c>
      <c r="I262" s="132"/>
      <c r="J262" s="133">
        <f>ROUND(I262*H262,2)</f>
        <v>0</v>
      </c>
      <c r="K262" s="129" t="s">
        <v>148</v>
      </c>
      <c r="L262" s="31"/>
      <c r="M262" s="134" t="s">
        <v>3</v>
      </c>
      <c r="N262" s="135" t="s">
        <v>46</v>
      </c>
      <c r="P262" s="136">
        <f>O262*H262</f>
        <v>0</v>
      </c>
      <c r="Q262" s="136">
        <v>2.2000000000000001E-4</v>
      </c>
      <c r="R262" s="136">
        <f>Q262*H262</f>
        <v>1.0120000000000001E-2</v>
      </c>
      <c r="S262" s="136">
        <v>0</v>
      </c>
      <c r="T262" s="137">
        <f>S262*H262</f>
        <v>0</v>
      </c>
      <c r="AR262" s="138" t="s">
        <v>196</v>
      </c>
      <c r="AT262" s="138" t="s">
        <v>97</v>
      </c>
      <c r="AU262" s="138" t="s">
        <v>85</v>
      </c>
      <c r="AY262" s="16" t="s">
        <v>142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6" t="s">
        <v>83</v>
      </c>
      <c r="BK262" s="139">
        <f>ROUND(I262*H262,2)</f>
        <v>0</v>
      </c>
      <c r="BL262" s="16" t="s">
        <v>196</v>
      </c>
      <c r="BM262" s="138" t="s">
        <v>721</v>
      </c>
    </row>
    <row r="263" spans="2:65" s="1" customFormat="1" ht="11.25" x14ac:dyDescent="0.2">
      <c r="B263" s="31"/>
      <c r="D263" s="140" t="s">
        <v>151</v>
      </c>
      <c r="F263" s="141" t="s">
        <v>489</v>
      </c>
      <c r="I263" s="142"/>
      <c r="L263" s="31"/>
      <c r="M263" s="143"/>
      <c r="T263" s="52"/>
      <c r="AT263" s="16" t="s">
        <v>151</v>
      </c>
      <c r="AU263" s="16" t="s">
        <v>85</v>
      </c>
    </row>
    <row r="264" spans="2:65" s="1" customFormat="1" ht="16.5" customHeight="1" x14ac:dyDescent="0.2">
      <c r="B264" s="126"/>
      <c r="C264" s="127" t="s">
        <v>526</v>
      </c>
      <c r="D264" s="127" t="s">
        <v>97</v>
      </c>
      <c r="E264" s="128" t="s">
        <v>722</v>
      </c>
      <c r="F264" s="129" t="s">
        <v>723</v>
      </c>
      <c r="G264" s="130" t="s">
        <v>296</v>
      </c>
      <c r="H264" s="131">
        <v>2</v>
      </c>
      <c r="I264" s="132"/>
      <c r="J264" s="133">
        <f>ROUND(I264*H264,2)</f>
        <v>0</v>
      </c>
      <c r="K264" s="129" t="s">
        <v>148</v>
      </c>
      <c r="L264" s="31"/>
      <c r="M264" s="134" t="s">
        <v>3</v>
      </c>
      <c r="N264" s="135" t="s">
        <v>46</v>
      </c>
      <c r="P264" s="136">
        <f>O264*H264</f>
        <v>0</v>
      </c>
      <c r="Q264" s="136">
        <v>2.1000000000000001E-4</v>
      </c>
      <c r="R264" s="136">
        <f>Q264*H264</f>
        <v>4.2000000000000002E-4</v>
      </c>
      <c r="S264" s="136">
        <v>0</v>
      </c>
      <c r="T264" s="137">
        <f>S264*H264</f>
        <v>0</v>
      </c>
      <c r="AR264" s="138" t="s">
        <v>196</v>
      </c>
      <c r="AT264" s="138" t="s">
        <v>97</v>
      </c>
      <c r="AU264" s="138" t="s">
        <v>85</v>
      </c>
      <c r="AY264" s="16" t="s">
        <v>142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6" t="s">
        <v>83</v>
      </c>
      <c r="BK264" s="139">
        <f>ROUND(I264*H264,2)</f>
        <v>0</v>
      </c>
      <c r="BL264" s="16" t="s">
        <v>196</v>
      </c>
      <c r="BM264" s="138" t="s">
        <v>724</v>
      </c>
    </row>
    <row r="265" spans="2:65" s="1" customFormat="1" ht="11.25" x14ac:dyDescent="0.2">
      <c r="B265" s="31"/>
      <c r="D265" s="140" t="s">
        <v>151</v>
      </c>
      <c r="F265" s="141" t="s">
        <v>725</v>
      </c>
      <c r="I265" s="142"/>
      <c r="L265" s="31"/>
      <c r="M265" s="143"/>
      <c r="T265" s="52"/>
      <c r="AT265" s="16" t="s">
        <v>151</v>
      </c>
      <c r="AU265" s="16" t="s">
        <v>85</v>
      </c>
    </row>
    <row r="266" spans="2:65" s="1" customFormat="1" ht="16.5" customHeight="1" x14ac:dyDescent="0.2">
      <c r="B266" s="126"/>
      <c r="C266" s="127" t="s">
        <v>531</v>
      </c>
      <c r="D266" s="127" t="s">
        <v>97</v>
      </c>
      <c r="E266" s="128" t="s">
        <v>491</v>
      </c>
      <c r="F266" s="129" t="s">
        <v>492</v>
      </c>
      <c r="G266" s="130" t="s">
        <v>296</v>
      </c>
      <c r="H266" s="131">
        <v>10</v>
      </c>
      <c r="I266" s="132"/>
      <c r="J266" s="133">
        <f>ROUND(I266*H266,2)</f>
        <v>0</v>
      </c>
      <c r="K266" s="129" t="s">
        <v>148</v>
      </c>
      <c r="L266" s="31"/>
      <c r="M266" s="134" t="s">
        <v>3</v>
      </c>
      <c r="N266" s="135" t="s">
        <v>46</v>
      </c>
      <c r="P266" s="136">
        <f>O266*H266</f>
        <v>0</v>
      </c>
      <c r="Q266" s="136">
        <v>5.0000000000000001E-4</v>
      </c>
      <c r="R266" s="136">
        <f>Q266*H266</f>
        <v>5.0000000000000001E-3</v>
      </c>
      <c r="S266" s="136">
        <v>0</v>
      </c>
      <c r="T266" s="137">
        <f>S266*H266</f>
        <v>0</v>
      </c>
      <c r="AR266" s="138" t="s">
        <v>196</v>
      </c>
      <c r="AT266" s="138" t="s">
        <v>97</v>
      </c>
      <c r="AU266" s="138" t="s">
        <v>85</v>
      </c>
      <c r="AY266" s="16" t="s">
        <v>142</v>
      </c>
      <c r="BE266" s="139">
        <f>IF(N266="základní",J266,0)</f>
        <v>0</v>
      </c>
      <c r="BF266" s="139">
        <f>IF(N266="snížená",J266,0)</f>
        <v>0</v>
      </c>
      <c r="BG266" s="139">
        <f>IF(N266="zákl. přenesená",J266,0)</f>
        <v>0</v>
      </c>
      <c r="BH266" s="139">
        <f>IF(N266="sníž. přenesená",J266,0)</f>
        <v>0</v>
      </c>
      <c r="BI266" s="139">
        <f>IF(N266="nulová",J266,0)</f>
        <v>0</v>
      </c>
      <c r="BJ266" s="16" t="s">
        <v>83</v>
      </c>
      <c r="BK266" s="139">
        <f>ROUND(I266*H266,2)</f>
        <v>0</v>
      </c>
      <c r="BL266" s="16" t="s">
        <v>196</v>
      </c>
      <c r="BM266" s="138" t="s">
        <v>726</v>
      </c>
    </row>
    <row r="267" spans="2:65" s="1" customFormat="1" ht="11.25" x14ac:dyDescent="0.2">
      <c r="B267" s="31"/>
      <c r="D267" s="140" t="s">
        <v>151</v>
      </c>
      <c r="F267" s="141" t="s">
        <v>494</v>
      </c>
      <c r="I267" s="142"/>
      <c r="L267" s="31"/>
      <c r="M267" s="143"/>
      <c r="T267" s="52"/>
      <c r="AT267" s="16" t="s">
        <v>151</v>
      </c>
      <c r="AU267" s="16" t="s">
        <v>85</v>
      </c>
    </row>
    <row r="268" spans="2:65" s="1" customFormat="1" ht="16.5" customHeight="1" x14ac:dyDescent="0.2">
      <c r="B268" s="126"/>
      <c r="C268" s="127" t="s">
        <v>537</v>
      </c>
      <c r="D268" s="127" t="s">
        <v>97</v>
      </c>
      <c r="E268" s="128" t="s">
        <v>496</v>
      </c>
      <c r="F268" s="129" t="s">
        <v>497</v>
      </c>
      <c r="G268" s="130" t="s">
        <v>296</v>
      </c>
      <c r="H268" s="131">
        <v>32</v>
      </c>
      <c r="I268" s="132"/>
      <c r="J268" s="133">
        <f>ROUND(I268*H268,2)</f>
        <v>0</v>
      </c>
      <c r="K268" s="129" t="s">
        <v>148</v>
      </c>
      <c r="L268" s="31"/>
      <c r="M268" s="134" t="s">
        <v>3</v>
      </c>
      <c r="N268" s="135" t="s">
        <v>46</v>
      </c>
      <c r="P268" s="136">
        <f>O268*H268</f>
        <v>0</v>
      </c>
      <c r="Q268" s="136">
        <v>6.9999999999999999E-4</v>
      </c>
      <c r="R268" s="136">
        <f>Q268*H268</f>
        <v>2.24E-2</v>
      </c>
      <c r="S268" s="136">
        <v>0</v>
      </c>
      <c r="T268" s="137">
        <f>S268*H268</f>
        <v>0</v>
      </c>
      <c r="AR268" s="138" t="s">
        <v>196</v>
      </c>
      <c r="AT268" s="138" t="s">
        <v>97</v>
      </c>
      <c r="AU268" s="138" t="s">
        <v>85</v>
      </c>
      <c r="AY268" s="16" t="s">
        <v>142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6" t="s">
        <v>83</v>
      </c>
      <c r="BK268" s="139">
        <f>ROUND(I268*H268,2)</f>
        <v>0</v>
      </c>
      <c r="BL268" s="16" t="s">
        <v>196</v>
      </c>
      <c r="BM268" s="138" t="s">
        <v>727</v>
      </c>
    </row>
    <row r="269" spans="2:65" s="1" customFormat="1" ht="11.25" x14ac:dyDescent="0.2">
      <c r="B269" s="31"/>
      <c r="D269" s="140" t="s">
        <v>151</v>
      </c>
      <c r="F269" s="141" t="s">
        <v>499</v>
      </c>
      <c r="I269" s="142"/>
      <c r="L269" s="31"/>
      <c r="M269" s="143"/>
      <c r="T269" s="52"/>
      <c r="AT269" s="16" t="s">
        <v>151</v>
      </c>
      <c r="AU269" s="16" t="s">
        <v>85</v>
      </c>
    </row>
    <row r="270" spans="2:65" s="1" customFormat="1" ht="24.2" customHeight="1" x14ac:dyDescent="0.2">
      <c r="B270" s="126"/>
      <c r="C270" s="127" t="s">
        <v>542</v>
      </c>
      <c r="D270" s="127" t="s">
        <v>97</v>
      </c>
      <c r="E270" s="128" t="s">
        <v>501</v>
      </c>
      <c r="F270" s="129" t="s">
        <v>502</v>
      </c>
      <c r="G270" s="130" t="s">
        <v>168</v>
      </c>
      <c r="H270" s="131">
        <v>7.8E-2</v>
      </c>
      <c r="I270" s="132"/>
      <c r="J270" s="133">
        <f>ROUND(I270*H270,2)</f>
        <v>0</v>
      </c>
      <c r="K270" s="129" t="s">
        <v>148</v>
      </c>
      <c r="L270" s="31"/>
      <c r="M270" s="134" t="s">
        <v>3</v>
      </c>
      <c r="N270" s="135" t="s">
        <v>46</v>
      </c>
      <c r="P270" s="136">
        <f>O270*H270</f>
        <v>0</v>
      </c>
      <c r="Q270" s="136">
        <v>0</v>
      </c>
      <c r="R270" s="136">
        <f>Q270*H270</f>
        <v>0</v>
      </c>
      <c r="S270" s="136">
        <v>0</v>
      </c>
      <c r="T270" s="137">
        <f>S270*H270</f>
        <v>0</v>
      </c>
      <c r="AR270" s="138" t="s">
        <v>196</v>
      </c>
      <c r="AT270" s="138" t="s">
        <v>97</v>
      </c>
      <c r="AU270" s="138" t="s">
        <v>85</v>
      </c>
      <c r="AY270" s="16" t="s">
        <v>142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6" t="s">
        <v>83</v>
      </c>
      <c r="BK270" s="139">
        <f>ROUND(I270*H270,2)</f>
        <v>0</v>
      </c>
      <c r="BL270" s="16" t="s">
        <v>196</v>
      </c>
      <c r="BM270" s="138" t="s">
        <v>728</v>
      </c>
    </row>
    <row r="271" spans="2:65" s="1" customFormat="1" ht="11.25" x14ac:dyDescent="0.2">
      <c r="B271" s="31"/>
      <c r="D271" s="140" t="s">
        <v>151</v>
      </c>
      <c r="F271" s="141" t="s">
        <v>504</v>
      </c>
      <c r="I271" s="142"/>
      <c r="L271" s="31"/>
      <c r="M271" s="143"/>
      <c r="T271" s="52"/>
      <c r="AT271" s="16" t="s">
        <v>151</v>
      </c>
      <c r="AU271" s="16" t="s">
        <v>85</v>
      </c>
    </row>
    <row r="272" spans="2:65" s="11" customFormat="1" ht="22.9" customHeight="1" x14ac:dyDescent="0.2">
      <c r="B272" s="114"/>
      <c r="D272" s="115" t="s">
        <v>74</v>
      </c>
      <c r="E272" s="124" t="s">
        <v>505</v>
      </c>
      <c r="F272" s="124" t="s">
        <v>506</v>
      </c>
      <c r="I272" s="117"/>
      <c r="J272" s="125">
        <f>BK272</f>
        <v>0</v>
      </c>
      <c r="L272" s="114"/>
      <c r="M272" s="119"/>
      <c r="P272" s="120">
        <f>SUM(P273:P282)</f>
        <v>0</v>
      </c>
      <c r="R272" s="120">
        <f>SUM(R273:R282)</f>
        <v>0</v>
      </c>
      <c r="T272" s="121">
        <f>SUM(T273:T282)</f>
        <v>0</v>
      </c>
      <c r="AR272" s="115" t="s">
        <v>85</v>
      </c>
      <c r="AT272" s="122" t="s">
        <v>74</v>
      </c>
      <c r="AU272" s="122" t="s">
        <v>83</v>
      </c>
      <c r="AY272" s="115" t="s">
        <v>142</v>
      </c>
      <c r="BK272" s="123">
        <f>SUM(BK273:BK282)</f>
        <v>0</v>
      </c>
    </row>
    <row r="273" spans="2:65" s="1" customFormat="1" ht="24.2" customHeight="1" x14ac:dyDescent="0.2">
      <c r="B273" s="126"/>
      <c r="C273" s="127" t="s">
        <v>547</v>
      </c>
      <c r="D273" s="127" t="s">
        <v>97</v>
      </c>
      <c r="E273" s="128" t="s">
        <v>508</v>
      </c>
      <c r="F273" s="129" t="s">
        <v>509</v>
      </c>
      <c r="G273" s="130" t="s">
        <v>510</v>
      </c>
      <c r="H273" s="131">
        <v>4.4870000000000001</v>
      </c>
      <c r="I273" s="132"/>
      <c r="J273" s="133">
        <f>ROUND(I273*H273,2)</f>
        <v>0</v>
      </c>
      <c r="K273" s="129" t="s">
        <v>148</v>
      </c>
      <c r="L273" s="31"/>
      <c r="M273" s="134" t="s">
        <v>3</v>
      </c>
      <c r="N273" s="135" t="s">
        <v>46</v>
      </c>
      <c r="P273" s="136">
        <f>O273*H273</f>
        <v>0</v>
      </c>
      <c r="Q273" s="136">
        <v>0</v>
      </c>
      <c r="R273" s="136">
        <f>Q273*H273</f>
        <v>0</v>
      </c>
      <c r="S273" s="136">
        <v>0</v>
      </c>
      <c r="T273" s="137">
        <f>S273*H273</f>
        <v>0</v>
      </c>
      <c r="AR273" s="138" t="s">
        <v>196</v>
      </c>
      <c r="AT273" s="138" t="s">
        <v>97</v>
      </c>
      <c r="AU273" s="138" t="s">
        <v>85</v>
      </c>
      <c r="AY273" s="16" t="s">
        <v>142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6" t="s">
        <v>83</v>
      </c>
      <c r="BK273" s="139">
        <f>ROUND(I273*H273,2)</f>
        <v>0</v>
      </c>
      <c r="BL273" s="16" t="s">
        <v>196</v>
      </c>
      <c r="BM273" s="138" t="s">
        <v>729</v>
      </c>
    </row>
    <row r="274" spans="2:65" s="1" customFormat="1" ht="11.25" x14ac:dyDescent="0.2">
      <c r="B274" s="31"/>
      <c r="D274" s="140" t="s">
        <v>151</v>
      </c>
      <c r="F274" s="141" t="s">
        <v>512</v>
      </c>
      <c r="I274" s="142"/>
      <c r="L274" s="31"/>
      <c r="M274" s="143"/>
      <c r="T274" s="52"/>
      <c r="AT274" s="16" t="s">
        <v>151</v>
      </c>
      <c r="AU274" s="16" t="s">
        <v>85</v>
      </c>
    </row>
    <row r="275" spans="2:65" s="12" customFormat="1" ht="11.25" x14ac:dyDescent="0.2">
      <c r="B275" s="144"/>
      <c r="D275" s="145" t="s">
        <v>153</v>
      </c>
      <c r="E275" s="146" t="s">
        <v>3</v>
      </c>
      <c r="F275" s="147" t="s">
        <v>730</v>
      </c>
      <c r="H275" s="148">
        <v>4.0000000000000001E-3</v>
      </c>
      <c r="I275" s="149"/>
      <c r="L275" s="144"/>
      <c r="M275" s="150"/>
      <c r="T275" s="151"/>
      <c r="AT275" s="146" t="s">
        <v>153</v>
      </c>
      <c r="AU275" s="146" t="s">
        <v>85</v>
      </c>
      <c r="AV275" s="12" t="s">
        <v>85</v>
      </c>
      <c r="AW275" s="12" t="s">
        <v>37</v>
      </c>
      <c r="AX275" s="12" t="s">
        <v>75</v>
      </c>
      <c r="AY275" s="146" t="s">
        <v>142</v>
      </c>
    </row>
    <row r="276" spans="2:65" s="12" customFormat="1" ht="11.25" x14ac:dyDescent="0.2">
      <c r="B276" s="144"/>
      <c r="D276" s="145" t="s">
        <v>153</v>
      </c>
      <c r="E276" s="146" t="s">
        <v>3</v>
      </c>
      <c r="F276" s="147" t="s">
        <v>513</v>
      </c>
      <c r="H276" s="148">
        <v>4.8000000000000001E-2</v>
      </c>
      <c r="I276" s="149"/>
      <c r="L276" s="144"/>
      <c r="M276" s="150"/>
      <c r="T276" s="151"/>
      <c r="AT276" s="146" t="s">
        <v>153</v>
      </c>
      <c r="AU276" s="146" t="s">
        <v>85</v>
      </c>
      <c r="AV276" s="12" t="s">
        <v>85</v>
      </c>
      <c r="AW276" s="12" t="s">
        <v>37</v>
      </c>
      <c r="AX276" s="12" t="s">
        <v>75</v>
      </c>
      <c r="AY276" s="146" t="s">
        <v>142</v>
      </c>
    </row>
    <row r="277" spans="2:65" s="12" customFormat="1" ht="11.25" x14ac:dyDescent="0.2">
      <c r="B277" s="144"/>
      <c r="D277" s="145" t="s">
        <v>153</v>
      </c>
      <c r="E277" s="146" t="s">
        <v>3</v>
      </c>
      <c r="F277" s="147" t="s">
        <v>731</v>
      </c>
      <c r="H277" s="148">
        <v>0.435</v>
      </c>
      <c r="I277" s="149"/>
      <c r="L277" s="144"/>
      <c r="M277" s="150"/>
      <c r="T277" s="151"/>
      <c r="AT277" s="146" t="s">
        <v>153</v>
      </c>
      <c r="AU277" s="146" t="s">
        <v>85</v>
      </c>
      <c r="AV277" s="12" t="s">
        <v>85</v>
      </c>
      <c r="AW277" s="12" t="s">
        <v>37</v>
      </c>
      <c r="AX277" s="12" t="s">
        <v>75</v>
      </c>
      <c r="AY277" s="146" t="s">
        <v>142</v>
      </c>
    </row>
    <row r="278" spans="2:65" s="12" customFormat="1" ht="11.25" x14ac:dyDescent="0.2">
      <c r="B278" s="144"/>
      <c r="D278" s="145" t="s">
        <v>153</v>
      </c>
      <c r="E278" s="146" t="s">
        <v>3</v>
      </c>
      <c r="F278" s="147" t="s">
        <v>515</v>
      </c>
      <c r="H278" s="148">
        <v>0.06</v>
      </c>
      <c r="I278" s="149"/>
      <c r="L278" s="144"/>
      <c r="M278" s="150"/>
      <c r="T278" s="151"/>
      <c r="AT278" s="146" t="s">
        <v>153</v>
      </c>
      <c r="AU278" s="146" t="s">
        <v>85</v>
      </c>
      <c r="AV278" s="12" t="s">
        <v>85</v>
      </c>
      <c r="AW278" s="12" t="s">
        <v>37</v>
      </c>
      <c r="AX278" s="12" t="s">
        <v>75</v>
      </c>
      <c r="AY278" s="146" t="s">
        <v>142</v>
      </c>
    </row>
    <row r="279" spans="2:65" s="12" customFormat="1" ht="11.25" x14ac:dyDescent="0.2">
      <c r="B279" s="144"/>
      <c r="D279" s="145" t="s">
        <v>153</v>
      </c>
      <c r="E279" s="146" t="s">
        <v>3</v>
      </c>
      <c r="F279" s="147" t="s">
        <v>516</v>
      </c>
      <c r="H279" s="148">
        <v>0.14199999999999999</v>
      </c>
      <c r="I279" s="149"/>
      <c r="L279" s="144"/>
      <c r="M279" s="150"/>
      <c r="T279" s="151"/>
      <c r="AT279" s="146" t="s">
        <v>153</v>
      </c>
      <c r="AU279" s="146" t="s">
        <v>85</v>
      </c>
      <c r="AV279" s="12" t="s">
        <v>85</v>
      </c>
      <c r="AW279" s="12" t="s">
        <v>37</v>
      </c>
      <c r="AX279" s="12" t="s">
        <v>75</v>
      </c>
      <c r="AY279" s="146" t="s">
        <v>142</v>
      </c>
    </row>
    <row r="280" spans="2:65" s="12" customFormat="1" ht="11.25" x14ac:dyDescent="0.2">
      <c r="B280" s="144"/>
      <c r="D280" s="145" t="s">
        <v>153</v>
      </c>
      <c r="E280" s="146" t="s">
        <v>3</v>
      </c>
      <c r="F280" s="147" t="s">
        <v>517</v>
      </c>
      <c r="H280" s="148">
        <v>0.90400000000000003</v>
      </c>
      <c r="I280" s="149"/>
      <c r="L280" s="144"/>
      <c r="M280" s="150"/>
      <c r="T280" s="151"/>
      <c r="AT280" s="146" t="s">
        <v>153</v>
      </c>
      <c r="AU280" s="146" t="s">
        <v>85</v>
      </c>
      <c r="AV280" s="12" t="s">
        <v>85</v>
      </c>
      <c r="AW280" s="12" t="s">
        <v>37</v>
      </c>
      <c r="AX280" s="12" t="s">
        <v>75</v>
      </c>
      <c r="AY280" s="146" t="s">
        <v>142</v>
      </c>
    </row>
    <row r="281" spans="2:65" s="12" customFormat="1" ht="11.25" x14ac:dyDescent="0.2">
      <c r="B281" s="144"/>
      <c r="D281" s="145" t="s">
        <v>153</v>
      </c>
      <c r="E281" s="146" t="s">
        <v>3</v>
      </c>
      <c r="F281" s="147" t="s">
        <v>518</v>
      </c>
      <c r="H281" s="148">
        <v>2.8940000000000001</v>
      </c>
      <c r="I281" s="149"/>
      <c r="L281" s="144"/>
      <c r="M281" s="150"/>
      <c r="T281" s="151"/>
      <c r="AT281" s="146" t="s">
        <v>153</v>
      </c>
      <c r="AU281" s="146" t="s">
        <v>85</v>
      </c>
      <c r="AV281" s="12" t="s">
        <v>85</v>
      </c>
      <c r="AW281" s="12" t="s">
        <v>37</v>
      </c>
      <c r="AX281" s="12" t="s">
        <v>75</v>
      </c>
      <c r="AY281" s="146" t="s">
        <v>142</v>
      </c>
    </row>
    <row r="282" spans="2:65" s="13" customFormat="1" ht="11.25" x14ac:dyDescent="0.2">
      <c r="B282" s="152"/>
      <c r="D282" s="145" t="s">
        <v>153</v>
      </c>
      <c r="E282" s="153" t="s">
        <v>3</v>
      </c>
      <c r="F282" s="154" t="s">
        <v>155</v>
      </c>
      <c r="H282" s="155">
        <v>4.4870000000000001</v>
      </c>
      <c r="I282" s="156"/>
      <c r="L282" s="152"/>
      <c r="M282" s="157"/>
      <c r="T282" s="158"/>
      <c r="AT282" s="153" t="s">
        <v>153</v>
      </c>
      <c r="AU282" s="153" t="s">
        <v>85</v>
      </c>
      <c r="AV282" s="13" t="s">
        <v>149</v>
      </c>
      <c r="AW282" s="13" t="s">
        <v>37</v>
      </c>
      <c r="AX282" s="13" t="s">
        <v>83</v>
      </c>
      <c r="AY282" s="153" t="s">
        <v>142</v>
      </c>
    </row>
    <row r="283" spans="2:65" s="11" customFormat="1" ht="22.9" customHeight="1" x14ac:dyDescent="0.2">
      <c r="B283" s="114"/>
      <c r="D283" s="115" t="s">
        <v>74</v>
      </c>
      <c r="E283" s="124" t="s">
        <v>519</v>
      </c>
      <c r="F283" s="124" t="s">
        <v>520</v>
      </c>
      <c r="I283" s="117"/>
      <c r="J283" s="125">
        <f>BK283</f>
        <v>0</v>
      </c>
      <c r="L283" s="114"/>
      <c r="M283" s="119"/>
      <c r="P283" s="120">
        <f>SUM(P284:P305)</f>
        <v>0</v>
      </c>
      <c r="R283" s="120">
        <f>SUM(R284:R305)</f>
        <v>0.17494500000000002</v>
      </c>
      <c r="T283" s="121">
        <f>SUM(T284:T305)</f>
        <v>0</v>
      </c>
      <c r="AR283" s="115" t="s">
        <v>85</v>
      </c>
      <c r="AT283" s="122" t="s">
        <v>74</v>
      </c>
      <c r="AU283" s="122" t="s">
        <v>83</v>
      </c>
      <c r="AY283" s="115" t="s">
        <v>142</v>
      </c>
      <c r="BK283" s="123">
        <f>SUM(BK284:BK305)</f>
        <v>0</v>
      </c>
    </row>
    <row r="284" spans="2:65" s="1" customFormat="1" ht="24.2" customHeight="1" x14ac:dyDescent="0.2">
      <c r="B284" s="126"/>
      <c r="C284" s="127" t="s">
        <v>552</v>
      </c>
      <c r="D284" s="127" t="s">
        <v>97</v>
      </c>
      <c r="E284" s="128" t="s">
        <v>522</v>
      </c>
      <c r="F284" s="129" t="s">
        <v>523</v>
      </c>
      <c r="G284" s="130" t="s">
        <v>160</v>
      </c>
      <c r="H284" s="131">
        <v>70</v>
      </c>
      <c r="I284" s="132"/>
      <c r="J284" s="133">
        <f>ROUND(I284*H284,2)</f>
        <v>0</v>
      </c>
      <c r="K284" s="129" t="s">
        <v>148</v>
      </c>
      <c r="L284" s="31"/>
      <c r="M284" s="134" t="s">
        <v>3</v>
      </c>
      <c r="N284" s="135" t="s">
        <v>46</v>
      </c>
      <c r="P284" s="136">
        <f>O284*H284</f>
        <v>0</v>
      </c>
      <c r="Q284" s="136">
        <v>0</v>
      </c>
      <c r="R284" s="136">
        <f>Q284*H284</f>
        <v>0</v>
      </c>
      <c r="S284" s="136">
        <v>0</v>
      </c>
      <c r="T284" s="137">
        <f>S284*H284</f>
        <v>0</v>
      </c>
      <c r="AR284" s="138" t="s">
        <v>196</v>
      </c>
      <c r="AT284" s="138" t="s">
        <v>97</v>
      </c>
      <c r="AU284" s="138" t="s">
        <v>85</v>
      </c>
      <c r="AY284" s="16" t="s">
        <v>142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6" t="s">
        <v>83</v>
      </c>
      <c r="BK284" s="139">
        <f>ROUND(I284*H284,2)</f>
        <v>0</v>
      </c>
      <c r="BL284" s="16" t="s">
        <v>196</v>
      </c>
      <c r="BM284" s="138" t="s">
        <v>732</v>
      </c>
    </row>
    <row r="285" spans="2:65" s="1" customFormat="1" ht="11.25" x14ac:dyDescent="0.2">
      <c r="B285" s="31"/>
      <c r="D285" s="140" t="s">
        <v>151</v>
      </c>
      <c r="F285" s="141" t="s">
        <v>525</v>
      </c>
      <c r="I285" s="142"/>
      <c r="L285" s="31"/>
      <c r="M285" s="143"/>
      <c r="T285" s="52"/>
      <c r="AT285" s="16" t="s">
        <v>151</v>
      </c>
      <c r="AU285" s="16" t="s">
        <v>85</v>
      </c>
    </row>
    <row r="286" spans="2:65" s="1" customFormat="1" ht="16.5" customHeight="1" x14ac:dyDescent="0.2">
      <c r="B286" s="126"/>
      <c r="C286" s="159" t="s">
        <v>556</v>
      </c>
      <c r="D286" s="159" t="s">
        <v>206</v>
      </c>
      <c r="E286" s="160" t="s">
        <v>527</v>
      </c>
      <c r="F286" s="161" t="s">
        <v>528</v>
      </c>
      <c r="G286" s="162" t="s">
        <v>160</v>
      </c>
      <c r="H286" s="163">
        <v>73.5</v>
      </c>
      <c r="I286" s="164"/>
      <c r="J286" s="165">
        <f>ROUND(I286*H286,2)</f>
        <v>0</v>
      </c>
      <c r="K286" s="161" t="s">
        <v>148</v>
      </c>
      <c r="L286" s="166"/>
      <c r="M286" s="167" t="s">
        <v>3</v>
      </c>
      <c r="N286" s="168" t="s">
        <v>46</v>
      </c>
      <c r="P286" s="136">
        <f>O286*H286</f>
        <v>0</v>
      </c>
      <c r="Q286" s="136">
        <v>1.9E-3</v>
      </c>
      <c r="R286" s="136">
        <f>Q286*H286</f>
        <v>0.13965</v>
      </c>
      <c r="S286" s="136">
        <v>0</v>
      </c>
      <c r="T286" s="137">
        <f>S286*H286</f>
        <v>0</v>
      </c>
      <c r="AR286" s="138" t="s">
        <v>209</v>
      </c>
      <c r="AT286" s="138" t="s">
        <v>206</v>
      </c>
      <c r="AU286" s="138" t="s">
        <v>85</v>
      </c>
      <c r="AY286" s="16" t="s">
        <v>142</v>
      </c>
      <c r="BE286" s="139">
        <f>IF(N286="základní",J286,0)</f>
        <v>0</v>
      </c>
      <c r="BF286" s="139">
        <f>IF(N286="snížená",J286,0)</f>
        <v>0</v>
      </c>
      <c r="BG286" s="139">
        <f>IF(N286="zákl. přenesená",J286,0)</f>
        <v>0</v>
      </c>
      <c r="BH286" s="139">
        <f>IF(N286="sníž. přenesená",J286,0)</f>
        <v>0</v>
      </c>
      <c r="BI286" s="139">
        <f>IF(N286="nulová",J286,0)</f>
        <v>0</v>
      </c>
      <c r="BJ286" s="16" t="s">
        <v>83</v>
      </c>
      <c r="BK286" s="139">
        <f>ROUND(I286*H286,2)</f>
        <v>0</v>
      </c>
      <c r="BL286" s="16" t="s">
        <v>196</v>
      </c>
      <c r="BM286" s="138" t="s">
        <v>733</v>
      </c>
    </row>
    <row r="287" spans="2:65" s="12" customFormat="1" ht="11.25" x14ac:dyDescent="0.2">
      <c r="B287" s="144"/>
      <c r="D287" s="145" t="s">
        <v>153</v>
      </c>
      <c r="F287" s="147" t="s">
        <v>530</v>
      </c>
      <c r="H287" s="148">
        <v>73.5</v>
      </c>
      <c r="I287" s="149"/>
      <c r="L287" s="144"/>
      <c r="M287" s="150"/>
      <c r="T287" s="151"/>
      <c r="AT287" s="146" t="s">
        <v>153</v>
      </c>
      <c r="AU287" s="146" t="s">
        <v>85</v>
      </c>
      <c r="AV287" s="12" t="s">
        <v>85</v>
      </c>
      <c r="AW287" s="12" t="s">
        <v>4</v>
      </c>
      <c r="AX287" s="12" t="s">
        <v>83</v>
      </c>
      <c r="AY287" s="146" t="s">
        <v>142</v>
      </c>
    </row>
    <row r="288" spans="2:65" s="1" customFormat="1" ht="24.2" customHeight="1" x14ac:dyDescent="0.2">
      <c r="B288" s="126"/>
      <c r="C288" s="127" t="s">
        <v>561</v>
      </c>
      <c r="D288" s="127" t="s">
        <v>97</v>
      </c>
      <c r="E288" s="128" t="s">
        <v>532</v>
      </c>
      <c r="F288" s="129" t="s">
        <v>533</v>
      </c>
      <c r="G288" s="130" t="s">
        <v>160</v>
      </c>
      <c r="H288" s="131">
        <v>210</v>
      </c>
      <c r="I288" s="132"/>
      <c r="J288" s="133">
        <f>ROUND(I288*H288,2)</f>
        <v>0</v>
      </c>
      <c r="K288" s="129" t="s">
        <v>148</v>
      </c>
      <c r="L288" s="31"/>
      <c r="M288" s="134" t="s">
        <v>3</v>
      </c>
      <c r="N288" s="135" t="s">
        <v>46</v>
      </c>
      <c r="P288" s="136">
        <f>O288*H288</f>
        <v>0</v>
      </c>
      <c r="Q288" s="136">
        <v>0</v>
      </c>
      <c r="R288" s="136">
        <f>Q288*H288</f>
        <v>0</v>
      </c>
      <c r="S288" s="136">
        <v>0</v>
      </c>
      <c r="T288" s="137">
        <f>S288*H288</f>
        <v>0</v>
      </c>
      <c r="AR288" s="138" t="s">
        <v>196</v>
      </c>
      <c r="AT288" s="138" t="s">
        <v>97</v>
      </c>
      <c r="AU288" s="138" t="s">
        <v>85</v>
      </c>
      <c r="AY288" s="16" t="s">
        <v>142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6" t="s">
        <v>83</v>
      </c>
      <c r="BK288" s="139">
        <f>ROUND(I288*H288,2)</f>
        <v>0</v>
      </c>
      <c r="BL288" s="16" t="s">
        <v>196</v>
      </c>
      <c r="BM288" s="138" t="s">
        <v>734</v>
      </c>
    </row>
    <row r="289" spans="2:65" s="1" customFormat="1" ht="11.25" x14ac:dyDescent="0.2">
      <c r="B289" s="31"/>
      <c r="D289" s="140" t="s">
        <v>151</v>
      </c>
      <c r="F289" s="141" t="s">
        <v>535</v>
      </c>
      <c r="I289" s="142"/>
      <c r="L289" s="31"/>
      <c r="M289" s="143"/>
      <c r="T289" s="52"/>
      <c r="AT289" s="16" t="s">
        <v>151</v>
      </c>
      <c r="AU289" s="16" t="s">
        <v>85</v>
      </c>
    </row>
    <row r="290" spans="2:65" s="12" customFormat="1" ht="11.25" x14ac:dyDescent="0.2">
      <c r="B290" s="144"/>
      <c r="D290" s="145" t="s">
        <v>153</v>
      </c>
      <c r="E290" s="146" t="s">
        <v>3</v>
      </c>
      <c r="F290" s="147" t="s">
        <v>536</v>
      </c>
      <c r="H290" s="148">
        <v>140</v>
      </c>
      <c r="I290" s="149"/>
      <c r="L290" s="144"/>
      <c r="M290" s="150"/>
      <c r="T290" s="151"/>
      <c r="AT290" s="146" t="s">
        <v>153</v>
      </c>
      <c r="AU290" s="146" t="s">
        <v>85</v>
      </c>
      <c r="AV290" s="12" t="s">
        <v>85</v>
      </c>
      <c r="AW290" s="12" t="s">
        <v>37</v>
      </c>
      <c r="AX290" s="12" t="s">
        <v>75</v>
      </c>
      <c r="AY290" s="146" t="s">
        <v>142</v>
      </c>
    </row>
    <row r="291" spans="2:65" s="12" customFormat="1" ht="11.25" x14ac:dyDescent="0.2">
      <c r="B291" s="144"/>
      <c r="D291" s="145" t="s">
        <v>153</v>
      </c>
      <c r="E291" s="146" t="s">
        <v>3</v>
      </c>
      <c r="F291" s="147" t="s">
        <v>521</v>
      </c>
      <c r="H291" s="148">
        <v>70</v>
      </c>
      <c r="I291" s="149"/>
      <c r="L291" s="144"/>
      <c r="M291" s="150"/>
      <c r="T291" s="151"/>
      <c r="AT291" s="146" t="s">
        <v>153</v>
      </c>
      <c r="AU291" s="146" t="s">
        <v>85</v>
      </c>
      <c r="AV291" s="12" t="s">
        <v>85</v>
      </c>
      <c r="AW291" s="12" t="s">
        <v>37</v>
      </c>
      <c r="AX291" s="12" t="s">
        <v>75</v>
      </c>
      <c r="AY291" s="146" t="s">
        <v>142</v>
      </c>
    </row>
    <row r="292" spans="2:65" s="13" customFormat="1" ht="11.25" x14ac:dyDescent="0.2">
      <c r="B292" s="152"/>
      <c r="D292" s="145" t="s">
        <v>153</v>
      </c>
      <c r="E292" s="153" t="s">
        <v>3</v>
      </c>
      <c r="F292" s="154" t="s">
        <v>155</v>
      </c>
      <c r="H292" s="155">
        <v>210</v>
      </c>
      <c r="I292" s="156"/>
      <c r="L292" s="152"/>
      <c r="M292" s="157"/>
      <c r="T292" s="158"/>
      <c r="AT292" s="153" t="s">
        <v>153</v>
      </c>
      <c r="AU292" s="153" t="s">
        <v>85</v>
      </c>
      <c r="AV292" s="13" t="s">
        <v>149</v>
      </c>
      <c r="AW292" s="13" t="s">
        <v>37</v>
      </c>
      <c r="AX292" s="13" t="s">
        <v>83</v>
      </c>
      <c r="AY292" s="153" t="s">
        <v>142</v>
      </c>
    </row>
    <row r="293" spans="2:65" s="1" customFormat="1" ht="24.2" customHeight="1" x14ac:dyDescent="0.2">
      <c r="B293" s="126"/>
      <c r="C293" s="159" t="s">
        <v>565</v>
      </c>
      <c r="D293" s="159" t="s">
        <v>206</v>
      </c>
      <c r="E293" s="160" t="s">
        <v>538</v>
      </c>
      <c r="F293" s="161" t="s">
        <v>539</v>
      </c>
      <c r="G293" s="162" t="s">
        <v>160</v>
      </c>
      <c r="H293" s="163">
        <v>161</v>
      </c>
      <c r="I293" s="164"/>
      <c r="J293" s="165">
        <f>ROUND(I293*H293,2)</f>
        <v>0</v>
      </c>
      <c r="K293" s="161" t="s">
        <v>148</v>
      </c>
      <c r="L293" s="166"/>
      <c r="M293" s="167" t="s">
        <v>3</v>
      </c>
      <c r="N293" s="168" t="s">
        <v>46</v>
      </c>
      <c r="P293" s="136">
        <f>O293*H293</f>
        <v>0</v>
      </c>
      <c r="Q293" s="136">
        <v>1.2999999999999999E-4</v>
      </c>
      <c r="R293" s="136">
        <f>Q293*H293</f>
        <v>2.0929999999999997E-2</v>
      </c>
      <c r="S293" s="136">
        <v>0</v>
      </c>
      <c r="T293" s="137">
        <f>S293*H293</f>
        <v>0</v>
      </c>
      <c r="AR293" s="138" t="s">
        <v>209</v>
      </c>
      <c r="AT293" s="138" t="s">
        <v>206</v>
      </c>
      <c r="AU293" s="138" t="s">
        <v>85</v>
      </c>
      <c r="AY293" s="16" t="s">
        <v>142</v>
      </c>
      <c r="BE293" s="139">
        <f>IF(N293="základní",J293,0)</f>
        <v>0</v>
      </c>
      <c r="BF293" s="139">
        <f>IF(N293="snížená",J293,0)</f>
        <v>0</v>
      </c>
      <c r="BG293" s="139">
        <f>IF(N293="zákl. přenesená",J293,0)</f>
        <v>0</v>
      </c>
      <c r="BH293" s="139">
        <f>IF(N293="sníž. přenesená",J293,0)</f>
        <v>0</v>
      </c>
      <c r="BI293" s="139">
        <f>IF(N293="nulová",J293,0)</f>
        <v>0</v>
      </c>
      <c r="BJ293" s="16" t="s">
        <v>83</v>
      </c>
      <c r="BK293" s="139">
        <f>ROUND(I293*H293,2)</f>
        <v>0</v>
      </c>
      <c r="BL293" s="16" t="s">
        <v>196</v>
      </c>
      <c r="BM293" s="138" t="s">
        <v>735</v>
      </c>
    </row>
    <row r="294" spans="2:65" s="12" customFormat="1" ht="11.25" x14ac:dyDescent="0.2">
      <c r="B294" s="144"/>
      <c r="D294" s="145" t="s">
        <v>153</v>
      </c>
      <c r="F294" s="147" t="s">
        <v>541</v>
      </c>
      <c r="H294" s="148">
        <v>161</v>
      </c>
      <c r="I294" s="149"/>
      <c r="L294" s="144"/>
      <c r="M294" s="150"/>
      <c r="T294" s="151"/>
      <c r="AT294" s="146" t="s">
        <v>153</v>
      </c>
      <c r="AU294" s="146" t="s">
        <v>85</v>
      </c>
      <c r="AV294" s="12" t="s">
        <v>85</v>
      </c>
      <c r="AW294" s="12" t="s">
        <v>4</v>
      </c>
      <c r="AX294" s="12" t="s">
        <v>83</v>
      </c>
      <c r="AY294" s="146" t="s">
        <v>142</v>
      </c>
    </row>
    <row r="295" spans="2:65" s="1" customFormat="1" ht="24.2" customHeight="1" x14ac:dyDescent="0.2">
      <c r="B295" s="126"/>
      <c r="C295" s="159" t="s">
        <v>570</v>
      </c>
      <c r="D295" s="159" t="s">
        <v>206</v>
      </c>
      <c r="E295" s="160" t="s">
        <v>543</v>
      </c>
      <c r="F295" s="161" t="s">
        <v>544</v>
      </c>
      <c r="G295" s="162" t="s">
        <v>160</v>
      </c>
      <c r="H295" s="163">
        <v>80.5</v>
      </c>
      <c r="I295" s="164"/>
      <c r="J295" s="165">
        <f>ROUND(I295*H295,2)</f>
        <v>0</v>
      </c>
      <c r="K295" s="161" t="s">
        <v>148</v>
      </c>
      <c r="L295" s="166"/>
      <c r="M295" s="167" t="s">
        <v>3</v>
      </c>
      <c r="N295" s="168" t="s">
        <v>46</v>
      </c>
      <c r="P295" s="136">
        <f>O295*H295</f>
        <v>0</v>
      </c>
      <c r="Q295" s="136">
        <v>1.7000000000000001E-4</v>
      </c>
      <c r="R295" s="136">
        <f>Q295*H295</f>
        <v>1.3685000000000001E-2</v>
      </c>
      <c r="S295" s="136">
        <v>0</v>
      </c>
      <c r="T295" s="137">
        <f>S295*H295</f>
        <v>0</v>
      </c>
      <c r="AR295" s="138" t="s">
        <v>209</v>
      </c>
      <c r="AT295" s="138" t="s">
        <v>206</v>
      </c>
      <c r="AU295" s="138" t="s">
        <v>85</v>
      </c>
      <c r="AY295" s="16" t="s">
        <v>142</v>
      </c>
      <c r="BE295" s="139">
        <f>IF(N295="základní",J295,0)</f>
        <v>0</v>
      </c>
      <c r="BF295" s="139">
        <f>IF(N295="snížená",J295,0)</f>
        <v>0</v>
      </c>
      <c r="BG295" s="139">
        <f>IF(N295="zákl. přenesená",J295,0)</f>
        <v>0</v>
      </c>
      <c r="BH295" s="139">
        <f>IF(N295="sníž. přenesená",J295,0)</f>
        <v>0</v>
      </c>
      <c r="BI295" s="139">
        <f>IF(N295="nulová",J295,0)</f>
        <v>0</v>
      </c>
      <c r="BJ295" s="16" t="s">
        <v>83</v>
      </c>
      <c r="BK295" s="139">
        <f>ROUND(I295*H295,2)</f>
        <v>0</v>
      </c>
      <c r="BL295" s="16" t="s">
        <v>196</v>
      </c>
      <c r="BM295" s="138" t="s">
        <v>736</v>
      </c>
    </row>
    <row r="296" spans="2:65" s="12" customFormat="1" ht="11.25" x14ac:dyDescent="0.2">
      <c r="B296" s="144"/>
      <c r="D296" s="145" t="s">
        <v>153</v>
      </c>
      <c r="F296" s="147" t="s">
        <v>546</v>
      </c>
      <c r="H296" s="148">
        <v>80.5</v>
      </c>
      <c r="I296" s="149"/>
      <c r="L296" s="144"/>
      <c r="M296" s="150"/>
      <c r="T296" s="151"/>
      <c r="AT296" s="146" t="s">
        <v>153</v>
      </c>
      <c r="AU296" s="146" t="s">
        <v>85</v>
      </c>
      <c r="AV296" s="12" t="s">
        <v>85</v>
      </c>
      <c r="AW296" s="12" t="s">
        <v>4</v>
      </c>
      <c r="AX296" s="12" t="s">
        <v>83</v>
      </c>
      <c r="AY296" s="146" t="s">
        <v>142</v>
      </c>
    </row>
    <row r="297" spans="2:65" s="1" customFormat="1" ht="24.2" customHeight="1" x14ac:dyDescent="0.2">
      <c r="B297" s="126"/>
      <c r="C297" s="127" t="s">
        <v>576</v>
      </c>
      <c r="D297" s="127" t="s">
        <v>97</v>
      </c>
      <c r="E297" s="128" t="s">
        <v>548</v>
      </c>
      <c r="F297" s="129" t="s">
        <v>549</v>
      </c>
      <c r="G297" s="130" t="s">
        <v>296</v>
      </c>
      <c r="H297" s="131">
        <v>2</v>
      </c>
      <c r="I297" s="132"/>
      <c r="J297" s="133">
        <f>ROUND(I297*H297,2)</f>
        <v>0</v>
      </c>
      <c r="K297" s="129" t="s">
        <v>148</v>
      </c>
      <c r="L297" s="31"/>
      <c r="M297" s="134" t="s">
        <v>3</v>
      </c>
      <c r="N297" s="135" t="s">
        <v>46</v>
      </c>
      <c r="P297" s="136">
        <f>O297*H297</f>
        <v>0</v>
      </c>
      <c r="Q297" s="136">
        <v>0</v>
      </c>
      <c r="R297" s="136">
        <f>Q297*H297</f>
        <v>0</v>
      </c>
      <c r="S297" s="136">
        <v>0</v>
      </c>
      <c r="T297" s="137">
        <f>S297*H297</f>
        <v>0</v>
      </c>
      <c r="AR297" s="138" t="s">
        <v>196</v>
      </c>
      <c r="AT297" s="138" t="s">
        <v>97</v>
      </c>
      <c r="AU297" s="138" t="s">
        <v>85</v>
      </c>
      <c r="AY297" s="16" t="s">
        <v>142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6" t="s">
        <v>83</v>
      </c>
      <c r="BK297" s="139">
        <f>ROUND(I297*H297,2)</f>
        <v>0</v>
      </c>
      <c r="BL297" s="16" t="s">
        <v>196</v>
      </c>
      <c r="BM297" s="138" t="s">
        <v>737</v>
      </c>
    </row>
    <row r="298" spans="2:65" s="1" customFormat="1" ht="11.25" x14ac:dyDescent="0.2">
      <c r="B298" s="31"/>
      <c r="D298" s="140" t="s">
        <v>151</v>
      </c>
      <c r="F298" s="141" t="s">
        <v>551</v>
      </c>
      <c r="I298" s="142"/>
      <c r="L298" s="31"/>
      <c r="M298" s="143"/>
      <c r="T298" s="52"/>
      <c r="AT298" s="16" t="s">
        <v>151</v>
      </c>
      <c r="AU298" s="16" t="s">
        <v>85</v>
      </c>
    </row>
    <row r="299" spans="2:65" s="1" customFormat="1" ht="16.5" customHeight="1" x14ac:dyDescent="0.2">
      <c r="B299" s="126"/>
      <c r="C299" s="159" t="s">
        <v>582</v>
      </c>
      <c r="D299" s="159" t="s">
        <v>206</v>
      </c>
      <c r="E299" s="160" t="s">
        <v>553</v>
      </c>
      <c r="F299" s="161" t="s">
        <v>554</v>
      </c>
      <c r="G299" s="162" t="s">
        <v>296</v>
      </c>
      <c r="H299" s="163">
        <v>2</v>
      </c>
      <c r="I299" s="164"/>
      <c r="J299" s="165">
        <f>ROUND(I299*H299,2)</f>
        <v>0</v>
      </c>
      <c r="K299" s="161" t="s">
        <v>148</v>
      </c>
      <c r="L299" s="166"/>
      <c r="M299" s="167" t="s">
        <v>3</v>
      </c>
      <c r="N299" s="168" t="s">
        <v>46</v>
      </c>
      <c r="P299" s="136">
        <f>O299*H299</f>
        <v>0</v>
      </c>
      <c r="Q299" s="136">
        <v>9.0000000000000006E-5</v>
      </c>
      <c r="R299" s="136">
        <f>Q299*H299</f>
        <v>1.8000000000000001E-4</v>
      </c>
      <c r="S299" s="136">
        <v>0</v>
      </c>
      <c r="T299" s="137">
        <f>S299*H299</f>
        <v>0</v>
      </c>
      <c r="AR299" s="138" t="s">
        <v>209</v>
      </c>
      <c r="AT299" s="138" t="s">
        <v>206</v>
      </c>
      <c r="AU299" s="138" t="s">
        <v>85</v>
      </c>
      <c r="AY299" s="16" t="s">
        <v>142</v>
      </c>
      <c r="BE299" s="139">
        <f>IF(N299="základní",J299,0)</f>
        <v>0</v>
      </c>
      <c r="BF299" s="139">
        <f>IF(N299="snížená",J299,0)</f>
        <v>0</v>
      </c>
      <c r="BG299" s="139">
        <f>IF(N299="zákl. přenesená",J299,0)</f>
        <v>0</v>
      </c>
      <c r="BH299" s="139">
        <f>IF(N299="sníž. přenesená",J299,0)</f>
        <v>0</v>
      </c>
      <c r="BI299" s="139">
        <f>IF(N299="nulová",J299,0)</f>
        <v>0</v>
      </c>
      <c r="BJ299" s="16" t="s">
        <v>83</v>
      </c>
      <c r="BK299" s="139">
        <f>ROUND(I299*H299,2)</f>
        <v>0</v>
      </c>
      <c r="BL299" s="16" t="s">
        <v>196</v>
      </c>
      <c r="BM299" s="138" t="s">
        <v>738</v>
      </c>
    </row>
    <row r="300" spans="2:65" s="1" customFormat="1" ht="24.2" customHeight="1" x14ac:dyDescent="0.2">
      <c r="B300" s="126"/>
      <c r="C300" s="127" t="s">
        <v>589</v>
      </c>
      <c r="D300" s="127" t="s">
        <v>97</v>
      </c>
      <c r="E300" s="128" t="s">
        <v>557</v>
      </c>
      <c r="F300" s="129" t="s">
        <v>558</v>
      </c>
      <c r="G300" s="130" t="s">
        <v>296</v>
      </c>
      <c r="H300" s="131">
        <v>5</v>
      </c>
      <c r="I300" s="132"/>
      <c r="J300" s="133">
        <f>ROUND(I300*H300,2)</f>
        <v>0</v>
      </c>
      <c r="K300" s="129" t="s">
        <v>148</v>
      </c>
      <c r="L300" s="31"/>
      <c r="M300" s="134" t="s">
        <v>3</v>
      </c>
      <c r="N300" s="135" t="s">
        <v>46</v>
      </c>
      <c r="P300" s="136">
        <f>O300*H300</f>
        <v>0</v>
      </c>
      <c r="Q300" s="136">
        <v>0</v>
      </c>
      <c r="R300" s="136">
        <f>Q300*H300</f>
        <v>0</v>
      </c>
      <c r="S300" s="136">
        <v>0</v>
      </c>
      <c r="T300" s="137">
        <f>S300*H300</f>
        <v>0</v>
      </c>
      <c r="AR300" s="138" t="s">
        <v>196</v>
      </c>
      <c r="AT300" s="138" t="s">
        <v>97</v>
      </c>
      <c r="AU300" s="138" t="s">
        <v>85</v>
      </c>
      <c r="AY300" s="16" t="s">
        <v>142</v>
      </c>
      <c r="BE300" s="139">
        <f>IF(N300="základní",J300,0)</f>
        <v>0</v>
      </c>
      <c r="BF300" s="139">
        <f>IF(N300="snížená",J300,0)</f>
        <v>0</v>
      </c>
      <c r="BG300" s="139">
        <f>IF(N300="zákl. přenesená",J300,0)</f>
        <v>0</v>
      </c>
      <c r="BH300" s="139">
        <f>IF(N300="sníž. přenesená",J300,0)</f>
        <v>0</v>
      </c>
      <c r="BI300" s="139">
        <f>IF(N300="nulová",J300,0)</f>
        <v>0</v>
      </c>
      <c r="BJ300" s="16" t="s">
        <v>83</v>
      </c>
      <c r="BK300" s="139">
        <f>ROUND(I300*H300,2)</f>
        <v>0</v>
      </c>
      <c r="BL300" s="16" t="s">
        <v>196</v>
      </c>
      <c r="BM300" s="138" t="s">
        <v>739</v>
      </c>
    </row>
    <row r="301" spans="2:65" s="1" customFormat="1" ht="11.25" x14ac:dyDescent="0.2">
      <c r="B301" s="31"/>
      <c r="D301" s="140" t="s">
        <v>151</v>
      </c>
      <c r="F301" s="141" t="s">
        <v>560</v>
      </c>
      <c r="I301" s="142"/>
      <c r="L301" s="31"/>
      <c r="M301" s="143"/>
      <c r="T301" s="52"/>
      <c r="AT301" s="16" t="s">
        <v>151</v>
      </c>
      <c r="AU301" s="16" t="s">
        <v>85</v>
      </c>
    </row>
    <row r="302" spans="2:65" s="1" customFormat="1" ht="16.5" customHeight="1" x14ac:dyDescent="0.2">
      <c r="B302" s="126"/>
      <c r="C302" s="159" t="s">
        <v>597</v>
      </c>
      <c r="D302" s="159" t="s">
        <v>206</v>
      </c>
      <c r="E302" s="160" t="s">
        <v>562</v>
      </c>
      <c r="F302" s="161" t="s">
        <v>563</v>
      </c>
      <c r="G302" s="162" t="s">
        <v>296</v>
      </c>
      <c r="H302" s="163">
        <v>5</v>
      </c>
      <c r="I302" s="164"/>
      <c r="J302" s="165">
        <f>ROUND(I302*H302,2)</f>
        <v>0</v>
      </c>
      <c r="K302" s="161" t="s">
        <v>148</v>
      </c>
      <c r="L302" s="166"/>
      <c r="M302" s="167" t="s">
        <v>3</v>
      </c>
      <c r="N302" s="168" t="s">
        <v>46</v>
      </c>
      <c r="P302" s="136">
        <f>O302*H302</f>
        <v>0</v>
      </c>
      <c r="Q302" s="136">
        <v>1E-4</v>
      </c>
      <c r="R302" s="136">
        <f>Q302*H302</f>
        <v>5.0000000000000001E-4</v>
      </c>
      <c r="S302" s="136">
        <v>0</v>
      </c>
      <c r="T302" s="137">
        <f>S302*H302</f>
        <v>0</v>
      </c>
      <c r="AR302" s="138" t="s">
        <v>209</v>
      </c>
      <c r="AT302" s="138" t="s">
        <v>206</v>
      </c>
      <c r="AU302" s="138" t="s">
        <v>85</v>
      </c>
      <c r="AY302" s="16" t="s">
        <v>142</v>
      </c>
      <c r="BE302" s="139">
        <f>IF(N302="základní",J302,0)</f>
        <v>0</v>
      </c>
      <c r="BF302" s="139">
        <f>IF(N302="snížená",J302,0)</f>
        <v>0</v>
      </c>
      <c r="BG302" s="139">
        <f>IF(N302="zákl. přenesená",J302,0)</f>
        <v>0</v>
      </c>
      <c r="BH302" s="139">
        <f>IF(N302="sníž. přenesená",J302,0)</f>
        <v>0</v>
      </c>
      <c r="BI302" s="139">
        <f>IF(N302="nulová",J302,0)</f>
        <v>0</v>
      </c>
      <c r="BJ302" s="16" t="s">
        <v>83</v>
      </c>
      <c r="BK302" s="139">
        <f>ROUND(I302*H302,2)</f>
        <v>0</v>
      </c>
      <c r="BL302" s="16" t="s">
        <v>196</v>
      </c>
      <c r="BM302" s="138" t="s">
        <v>740</v>
      </c>
    </row>
    <row r="303" spans="2:65" s="1" customFormat="1" ht="24.2" customHeight="1" x14ac:dyDescent="0.2">
      <c r="B303" s="126"/>
      <c r="C303" s="127" t="s">
        <v>602</v>
      </c>
      <c r="D303" s="127" t="s">
        <v>97</v>
      </c>
      <c r="E303" s="128" t="s">
        <v>566</v>
      </c>
      <c r="F303" s="129" t="s">
        <v>567</v>
      </c>
      <c r="G303" s="130" t="s">
        <v>296</v>
      </c>
      <c r="H303" s="131">
        <v>10</v>
      </c>
      <c r="I303" s="132"/>
      <c r="J303" s="133">
        <f>ROUND(I303*H303,2)</f>
        <v>0</v>
      </c>
      <c r="K303" s="129" t="s">
        <v>148</v>
      </c>
      <c r="L303" s="31"/>
      <c r="M303" s="134" t="s">
        <v>3</v>
      </c>
      <c r="N303" s="135" t="s">
        <v>46</v>
      </c>
      <c r="P303" s="136">
        <f>O303*H303</f>
        <v>0</v>
      </c>
      <c r="Q303" s="136">
        <v>0</v>
      </c>
      <c r="R303" s="136">
        <f>Q303*H303</f>
        <v>0</v>
      </c>
      <c r="S303" s="136">
        <v>0</v>
      </c>
      <c r="T303" s="137">
        <f>S303*H303</f>
        <v>0</v>
      </c>
      <c r="AR303" s="138" t="s">
        <v>196</v>
      </c>
      <c r="AT303" s="138" t="s">
        <v>97</v>
      </c>
      <c r="AU303" s="138" t="s">
        <v>85</v>
      </c>
      <c r="AY303" s="16" t="s">
        <v>142</v>
      </c>
      <c r="BE303" s="139">
        <f>IF(N303="základní",J303,0)</f>
        <v>0</v>
      </c>
      <c r="BF303" s="139">
        <f>IF(N303="snížená",J303,0)</f>
        <v>0</v>
      </c>
      <c r="BG303" s="139">
        <f>IF(N303="zákl. přenesená",J303,0)</f>
        <v>0</v>
      </c>
      <c r="BH303" s="139">
        <f>IF(N303="sníž. přenesená",J303,0)</f>
        <v>0</v>
      </c>
      <c r="BI303" s="139">
        <f>IF(N303="nulová",J303,0)</f>
        <v>0</v>
      </c>
      <c r="BJ303" s="16" t="s">
        <v>83</v>
      </c>
      <c r="BK303" s="139">
        <f>ROUND(I303*H303,2)</f>
        <v>0</v>
      </c>
      <c r="BL303" s="16" t="s">
        <v>196</v>
      </c>
      <c r="BM303" s="138" t="s">
        <v>741</v>
      </c>
    </row>
    <row r="304" spans="2:65" s="1" customFormat="1" ht="11.25" x14ac:dyDescent="0.2">
      <c r="B304" s="31"/>
      <c r="D304" s="140" t="s">
        <v>151</v>
      </c>
      <c r="F304" s="141" t="s">
        <v>569</v>
      </c>
      <c r="I304" s="142"/>
      <c r="L304" s="31"/>
      <c r="M304" s="143"/>
      <c r="T304" s="52"/>
      <c r="AT304" s="16" t="s">
        <v>151</v>
      </c>
      <c r="AU304" s="16" t="s">
        <v>85</v>
      </c>
    </row>
    <row r="305" spans="2:65" s="1" customFormat="1" ht="16.5" customHeight="1" x14ac:dyDescent="0.2">
      <c r="B305" s="126"/>
      <c r="C305" s="159" t="s">
        <v>607</v>
      </c>
      <c r="D305" s="159" t="s">
        <v>206</v>
      </c>
      <c r="E305" s="160" t="s">
        <v>571</v>
      </c>
      <c r="F305" s="161" t="s">
        <v>572</v>
      </c>
      <c r="G305" s="162" t="s">
        <v>296</v>
      </c>
      <c r="H305" s="163">
        <v>10</v>
      </c>
      <c r="I305" s="164"/>
      <c r="J305" s="165">
        <f>ROUND(I305*H305,2)</f>
        <v>0</v>
      </c>
      <c r="K305" s="161" t="s">
        <v>3</v>
      </c>
      <c r="L305" s="166"/>
      <c r="M305" s="167" t="s">
        <v>3</v>
      </c>
      <c r="N305" s="168" t="s">
        <v>46</v>
      </c>
      <c r="P305" s="136">
        <f>O305*H305</f>
        <v>0</v>
      </c>
      <c r="Q305" s="136">
        <v>0</v>
      </c>
      <c r="R305" s="136">
        <f>Q305*H305</f>
        <v>0</v>
      </c>
      <c r="S305" s="136">
        <v>0</v>
      </c>
      <c r="T305" s="137">
        <f>S305*H305</f>
        <v>0</v>
      </c>
      <c r="AR305" s="138" t="s">
        <v>209</v>
      </c>
      <c r="AT305" s="138" t="s">
        <v>206</v>
      </c>
      <c r="AU305" s="138" t="s">
        <v>85</v>
      </c>
      <c r="AY305" s="16" t="s">
        <v>142</v>
      </c>
      <c r="BE305" s="139">
        <f>IF(N305="základní",J305,0)</f>
        <v>0</v>
      </c>
      <c r="BF305" s="139">
        <f>IF(N305="snížená",J305,0)</f>
        <v>0</v>
      </c>
      <c r="BG305" s="139">
        <f>IF(N305="zákl. přenesená",J305,0)</f>
        <v>0</v>
      </c>
      <c r="BH305" s="139">
        <f>IF(N305="sníž. přenesená",J305,0)</f>
        <v>0</v>
      </c>
      <c r="BI305" s="139">
        <f>IF(N305="nulová",J305,0)</f>
        <v>0</v>
      </c>
      <c r="BJ305" s="16" t="s">
        <v>83</v>
      </c>
      <c r="BK305" s="139">
        <f>ROUND(I305*H305,2)</f>
        <v>0</v>
      </c>
      <c r="BL305" s="16" t="s">
        <v>196</v>
      </c>
      <c r="BM305" s="138" t="s">
        <v>742</v>
      </c>
    </row>
    <row r="306" spans="2:65" s="11" customFormat="1" ht="22.9" customHeight="1" x14ac:dyDescent="0.2">
      <c r="B306" s="114"/>
      <c r="D306" s="115" t="s">
        <v>74</v>
      </c>
      <c r="E306" s="124" t="s">
        <v>574</v>
      </c>
      <c r="F306" s="124" t="s">
        <v>575</v>
      </c>
      <c r="I306" s="117"/>
      <c r="J306" s="125">
        <f>BK306</f>
        <v>0</v>
      </c>
      <c r="L306" s="114"/>
      <c r="M306" s="119"/>
      <c r="P306" s="120">
        <f>SUM(P307:P312)</f>
        <v>0</v>
      </c>
      <c r="R306" s="120">
        <f>SUM(R307:R312)</f>
        <v>0.1038096</v>
      </c>
      <c r="T306" s="121">
        <f>SUM(T307:T312)</f>
        <v>0</v>
      </c>
      <c r="AR306" s="115" t="s">
        <v>85</v>
      </c>
      <c r="AT306" s="122" t="s">
        <v>74</v>
      </c>
      <c r="AU306" s="122" t="s">
        <v>83</v>
      </c>
      <c r="AY306" s="115" t="s">
        <v>142</v>
      </c>
      <c r="BK306" s="123">
        <f>SUM(BK307:BK312)</f>
        <v>0</v>
      </c>
    </row>
    <row r="307" spans="2:65" s="1" customFormat="1" ht="16.5" customHeight="1" x14ac:dyDescent="0.2">
      <c r="B307" s="126"/>
      <c r="C307" s="127" t="s">
        <v>616</v>
      </c>
      <c r="D307" s="127" t="s">
        <v>97</v>
      </c>
      <c r="E307" s="128" t="s">
        <v>577</v>
      </c>
      <c r="F307" s="129" t="s">
        <v>578</v>
      </c>
      <c r="G307" s="130" t="s">
        <v>510</v>
      </c>
      <c r="H307" s="131">
        <v>32.4</v>
      </c>
      <c r="I307" s="132"/>
      <c r="J307" s="133">
        <f>ROUND(I307*H307,2)</f>
        <v>0</v>
      </c>
      <c r="K307" s="129" t="s">
        <v>148</v>
      </c>
      <c r="L307" s="31"/>
      <c r="M307" s="134" t="s">
        <v>3</v>
      </c>
      <c r="N307" s="135" t="s">
        <v>46</v>
      </c>
      <c r="P307" s="136">
        <f>O307*H307</f>
        <v>0</v>
      </c>
      <c r="Q307" s="136">
        <v>2.9999999999999997E-4</v>
      </c>
      <c r="R307" s="136">
        <f>Q307*H307</f>
        <v>9.7199999999999995E-3</v>
      </c>
      <c r="S307" s="136">
        <v>0</v>
      </c>
      <c r="T307" s="137">
        <f>S307*H307</f>
        <v>0</v>
      </c>
      <c r="AR307" s="138" t="s">
        <v>196</v>
      </c>
      <c r="AT307" s="138" t="s">
        <v>97</v>
      </c>
      <c r="AU307" s="138" t="s">
        <v>85</v>
      </c>
      <c r="AY307" s="16" t="s">
        <v>142</v>
      </c>
      <c r="BE307" s="139">
        <f>IF(N307="základní",J307,0)</f>
        <v>0</v>
      </c>
      <c r="BF307" s="139">
        <f>IF(N307="snížená",J307,0)</f>
        <v>0</v>
      </c>
      <c r="BG307" s="139">
        <f>IF(N307="zákl. přenesená",J307,0)</f>
        <v>0</v>
      </c>
      <c r="BH307" s="139">
        <f>IF(N307="sníž. přenesená",J307,0)</f>
        <v>0</v>
      </c>
      <c r="BI307" s="139">
        <f>IF(N307="nulová",J307,0)</f>
        <v>0</v>
      </c>
      <c r="BJ307" s="16" t="s">
        <v>83</v>
      </c>
      <c r="BK307" s="139">
        <f>ROUND(I307*H307,2)</f>
        <v>0</v>
      </c>
      <c r="BL307" s="16" t="s">
        <v>196</v>
      </c>
      <c r="BM307" s="138" t="s">
        <v>743</v>
      </c>
    </row>
    <row r="308" spans="2:65" s="1" customFormat="1" ht="11.25" x14ac:dyDescent="0.2">
      <c r="B308" s="31"/>
      <c r="D308" s="140" t="s">
        <v>151</v>
      </c>
      <c r="F308" s="141" t="s">
        <v>580</v>
      </c>
      <c r="I308" s="142"/>
      <c r="L308" s="31"/>
      <c r="M308" s="143"/>
      <c r="T308" s="52"/>
      <c r="AT308" s="16" t="s">
        <v>151</v>
      </c>
      <c r="AU308" s="16" t="s">
        <v>85</v>
      </c>
    </row>
    <row r="309" spans="2:65" s="12" customFormat="1" ht="11.25" x14ac:dyDescent="0.2">
      <c r="B309" s="144"/>
      <c r="D309" s="145" t="s">
        <v>153</v>
      </c>
      <c r="E309" s="146" t="s">
        <v>3</v>
      </c>
      <c r="F309" s="147" t="s">
        <v>581</v>
      </c>
      <c r="H309" s="148">
        <v>32.4</v>
      </c>
      <c r="I309" s="149"/>
      <c r="L309" s="144"/>
      <c r="M309" s="150"/>
      <c r="T309" s="151"/>
      <c r="AT309" s="146" t="s">
        <v>153</v>
      </c>
      <c r="AU309" s="146" t="s">
        <v>85</v>
      </c>
      <c r="AV309" s="12" t="s">
        <v>85</v>
      </c>
      <c r="AW309" s="12" t="s">
        <v>37</v>
      </c>
      <c r="AX309" s="12" t="s">
        <v>75</v>
      </c>
      <c r="AY309" s="146" t="s">
        <v>142</v>
      </c>
    </row>
    <row r="310" spans="2:65" s="13" customFormat="1" ht="11.25" x14ac:dyDescent="0.2">
      <c r="B310" s="152"/>
      <c r="D310" s="145" t="s">
        <v>153</v>
      </c>
      <c r="E310" s="153" t="s">
        <v>3</v>
      </c>
      <c r="F310" s="154" t="s">
        <v>155</v>
      </c>
      <c r="H310" s="155">
        <v>32.4</v>
      </c>
      <c r="I310" s="156"/>
      <c r="L310" s="152"/>
      <c r="M310" s="157"/>
      <c r="T310" s="158"/>
      <c r="AT310" s="153" t="s">
        <v>153</v>
      </c>
      <c r="AU310" s="153" t="s">
        <v>85</v>
      </c>
      <c r="AV310" s="13" t="s">
        <v>149</v>
      </c>
      <c r="AW310" s="13" t="s">
        <v>37</v>
      </c>
      <c r="AX310" s="13" t="s">
        <v>83</v>
      </c>
      <c r="AY310" s="153" t="s">
        <v>142</v>
      </c>
    </row>
    <row r="311" spans="2:65" s="1" customFormat="1" ht="16.5" customHeight="1" x14ac:dyDescent="0.2">
      <c r="B311" s="126"/>
      <c r="C311" s="159" t="s">
        <v>625</v>
      </c>
      <c r="D311" s="159" t="s">
        <v>206</v>
      </c>
      <c r="E311" s="160" t="s">
        <v>583</v>
      </c>
      <c r="F311" s="161" t="s">
        <v>584</v>
      </c>
      <c r="G311" s="162" t="s">
        <v>510</v>
      </c>
      <c r="H311" s="163">
        <v>35.64</v>
      </c>
      <c r="I311" s="164"/>
      <c r="J311" s="165">
        <f>ROUND(I311*H311,2)</f>
        <v>0</v>
      </c>
      <c r="K311" s="161" t="s">
        <v>148</v>
      </c>
      <c r="L311" s="166"/>
      <c r="M311" s="167" t="s">
        <v>3</v>
      </c>
      <c r="N311" s="168" t="s">
        <v>46</v>
      </c>
      <c r="P311" s="136">
        <f>O311*H311</f>
        <v>0</v>
      </c>
      <c r="Q311" s="136">
        <v>2.64E-3</v>
      </c>
      <c r="R311" s="136">
        <f>Q311*H311</f>
        <v>9.4089599999999995E-2</v>
      </c>
      <c r="S311" s="136">
        <v>0</v>
      </c>
      <c r="T311" s="137">
        <f>S311*H311</f>
        <v>0</v>
      </c>
      <c r="AR311" s="138" t="s">
        <v>209</v>
      </c>
      <c r="AT311" s="138" t="s">
        <v>206</v>
      </c>
      <c r="AU311" s="138" t="s">
        <v>85</v>
      </c>
      <c r="AY311" s="16" t="s">
        <v>142</v>
      </c>
      <c r="BE311" s="139">
        <f>IF(N311="základní",J311,0)</f>
        <v>0</v>
      </c>
      <c r="BF311" s="139">
        <f>IF(N311="snížená",J311,0)</f>
        <v>0</v>
      </c>
      <c r="BG311" s="139">
        <f>IF(N311="zákl. přenesená",J311,0)</f>
        <v>0</v>
      </c>
      <c r="BH311" s="139">
        <f>IF(N311="sníž. přenesená",J311,0)</f>
        <v>0</v>
      </c>
      <c r="BI311" s="139">
        <f>IF(N311="nulová",J311,0)</f>
        <v>0</v>
      </c>
      <c r="BJ311" s="16" t="s">
        <v>83</v>
      </c>
      <c r="BK311" s="139">
        <f>ROUND(I311*H311,2)</f>
        <v>0</v>
      </c>
      <c r="BL311" s="16" t="s">
        <v>196</v>
      </c>
      <c r="BM311" s="138" t="s">
        <v>744</v>
      </c>
    </row>
    <row r="312" spans="2:65" s="12" customFormat="1" ht="11.25" x14ac:dyDescent="0.2">
      <c r="B312" s="144"/>
      <c r="D312" s="145" t="s">
        <v>153</v>
      </c>
      <c r="F312" s="147" t="s">
        <v>586</v>
      </c>
      <c r="H312" s="148">
        <v>35.64</v>
      </c>
      <c r="I312" s="149"/>
      <c r="L312" s="144"/>
      <c r="M312" s="150"/>
      <c r="T312" s="151"/>
      <c r="AT312" s="146" t="s">
        <v>153</v>
      </c>
      <c r="AU312" s="146" t="s">
        <v>85</v>
      </c>
      <c r="AV312" s="12" t="s">
        <v>85</v>
      </c>
      <c r="AW312" s="12" t="s">
        <v>4</v>
      </c>
      <c r="AX312" s="12" t="s">
        <v>83</v>
      </c>
      <c r="AY312" s="146" t="s">
        <v>142</v>
      </c>
    </row>
    <row r="313" spans="2:65" s="11" customFormat="1" ht="25.9" customHeight="1" x14ac:dyDescent="0.2">
      <c r="B313" s="114"/>
      <c r="D313" s="115" t="s">
        <v>74</v>
      </c>
      <c r="E313" s="116" t="s">
        <v>587</v>
      </c>
      <c r="F313" s="116" t="s">
        <v>588</v>
      </c>
      <c r="I313" s="117"/>
      <c r="J313" s="118">
        <f>BK313</f>
        <v>0</v>
      </c>
      <c r="L313" s="114"/>
      <c r="M313" s="119"/>
      <c r="P313" s="120">
        <f>SUM(P314:P325)</f>
        <v>0</v>
      </c>
      <c r="R313" s="120">
        <f>SUM(R314:R325)</f>
        <v>0</v>
      </c>
      <c r="T313" s="121">
        <f>SUM(T314:T325)</f>
        <v>0</v>
      </c>
      <c r="AR313" s="115" t="s">
        <v>149</v>
      </c>
      <c r="AT313" s="122" t="s">
        <v>74</v>
      </c>
      <c r="AU313" s="122" t="s">
        <v>75</v>
      </c>
      <c r="AY313" s="115" t="s">
        <v>142</v>
      </c>
      <c r="BK313" s="123">
        <f>SUM(BK314:BK325)</f>
        <v>0</v>
      </c>
    </row>
    <row r="314" spans="2:65" s="1" customFormat="1" ht="24.2" customHeight="1" x14ac:dyDescent="0.2">
      <c r="B314" s="126"/>
      <c r="C314" s="127" t="s">
        <v>745</v>
      </c>
      <c r="D314" s="127" t="s">
        <v>97</v>
      </c>
      <c r="E314" s="128" t="s">
        <v>590</v>
      </c>
      <c r="F314" s="129" t="s">
        <v>591</v>
      </c>
      <c r="G314" s="130" t="s">
        <v>592</v>
      </c>
      <c r="H314" s="131">
        <v>16</v>
      </c>
      <c r="I314" s="132"/>
      <c r="J314" s="133">
        <f>ROUND(I314*H314,2)</f>
        <v>0</v>
      </c>
      <c r="K314" s="129" t="s">
        <v>148</v>
      </c>
      <c r="L314" s="31"/>
      <c r="M314" s="134" t="s">
        <v>3</v>
      </c>
      <c r="N314" s="135" t="s">
        <v>46</v>
      </c>
      <c r="P314" s="136">
        <f>O314*H314</f>
        <v>0</v>
      </c>
      <c r="Q314" s="136">
        <v>0</v>
      </c>
      <c r="R314" s="136">
        <f>Q314*H314</f>
        <v>0</v>
      </c>
      <c r="S314" s="136">
        <v>0</v>
      </c>
      <c r="T314" s="137">
        <f>S314*H314</f>
        <v>0</v>
      </c>
      <c r="AR314" s="138" t="s">
        <v>593</v>
      </c>
      <c r="AT314" s="138" t="s">
        <v>97</v>
      </c>
      <c r="AU314" s="138" t="s">
        <v>83</v>
      </c>
      <c r="AY314" s="16" t="s">
        <v>142</v>
      </c>
      <c r="BE314" s="139">
        <f>IF(N314="základní",J314,0)</f>
        <v>0</v>
      </c>
      <c r="BF314" s="139">
        <f>IF(N314="snížená",J314,0)</f>
        <v>0</v>
      </c>
      <c r="BG314" s="139">
        <f>IF(N314="zákl. přenesená",J314,0)</f>
        <v>0</v>
      </c>
      <c r="BH314" s="139">
        <f>IF(N314="sníž. přenesená",J314,0)</f>
        <v>0</v>
      </c>
      <c r="BI314" s="139">
        <f>IF(N314="nulová",J314,0)</f>
        <v>0</v>
      </c>
      <c r="BJ314" s="16" t="s">
        <v>83</v>
      </c>
      <c r="BK314" s="139">
        <f>ROUND(I314*H314,2)</f>
        <v>0</v>
      </c>
      <c r="BL314" s="16" t="s">
        <v>593</v>
      </c>
      <c r="BM314" s="138" t="s">
        <v>746</v>
      </c>
    </row>
    <row r="315" spans="2:65" s="1" customFormat="1" ht="11.25" x14ac:dyDescent="0.2">
      <c r="B315" s="31"/>
      <c r="D315" s="140" t="s">
        <v>151</v>
      </c>
      <c r="F315" s="141" t="s">
        <v>595</v>
      </c>
      <c r="I315" s="142"/>
      <c r="L315" s="31"/>
      <c r="M315" s="143"/>
      <c r="T315" s="52"/>
      <c r="AT315" s="16" t="s">
        <v>151</v>
      </c>
      <c r="AU315" s="16" t="s">
        <v>83</v>
      </c>
    </row>
    <row r="316" spans="2:65" s="12" customFormat="1" ht="11.25" x14ac:dyDescent="0.2">
      <c r="B316" s="144"/>
      <c r="D316" s="145" t="s">
        <v>153</v>
      </c>
      <c r="E316" s="146" t="s">
        <v>3</v>
      </c>
      <c r="F316" s="147" t="s">
        <v>596</v>
      </c>
      <c r="H316" s="148">
        <v>16</v>
      </c>
      <c r="I316" s="149"/>
      <c r="L316" s="144"/>
      <c r="M316" s="150"/>
      <c r="T316" s="151"/>
      <c r="AT316" s="146" t="s">
        <v>153</v>
      </c>
      <c r="AU316" s="146" t="s">
        <v>83</v>
      </c>
      <c r="AV316" s="12" t="s">
        <v>85</v>
      </c>
      <c r="AW316" s="12" t="s">
        <v>37</v>
      </c>
      <c r="AX316" s="12" t="s">
        <v>83</v>
      </c>
      <c r="AY316" s="146" t="s">
        <v>142</v>
      </c>
    </row>
    <row r="317" spans="2:65" s="1" customFormat="1" ht="24.2" customHeight="1" x14ac:dyDescent="0.2">
      <c r="B317" s="126"/>
      <c r="C317" s="127" t="s">
        <v>747</v>
      </c>
      <c r="D317" s="127" t="s">
        <v>97</v>
      </c>
      <c r="E317" s="128" t="s">
        <v>598</v>
      </c>
      <c r="F317" s="129" t="s">
        <v>599</v>
      </c>
      <c r="G317" s="130" t="s">
        <v>592</v>
      </c>
      <c r="H317" s="131">
        <v>16</v>
      </c>
      <c r="I317" s="132"/>
      <c r="J317" s="133">
        <f>ROUND(I317*H317,2)</f>
        <v>0</v>
      </c>
      <c r="K317" s="129" t="s">
        <v>148</v>
      </c>
      <c r="L317" s="31"/>
      <c r="M317" s="134" t="s">
        <v>3</v>
      </c>
      <c r="N317" s="135" t="s">
        <v>46</v>
      </c>
      <c r="P317" s="136">
        <f>O317*H317</f>
        <v>0</v>
      </c>
      <c r="Q317" s="136">
        <v>0</v>
      </c>
      <c r="R317" s="136">
        <f>Q317*H317</f>
        <v>0</v>
      </c>
      <c r="S317" s="136">
        <v>0</v>
      </c>
      <c r="T317" s="137">
        <f>S317*H317</f>
        <v>0</v>
      </c>
      <c r="AR317" s="138" t="s">
        <v>593</v>
      </c>
      <c r="AT317" s="138" t="s">
        <v>97</v>
      </c>
      <c r="AU317" s="138" t="s">
        <v>83</v>
      </c>
      <c r="AY317" s="16" t="s">
        <v>142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6" t="s">
        <v>83</v>
      </c>
      <c r="BK317" s="139">
        <f>ROUND(I317*H317,2)</f>
        <v>0</v>
      </c>
      <c r="BL317" s="16" t="s">
        <v>593</v>
      </c>
      <c r="BM317" s="138" t="s">
        <v>748</v>
      </c>
    </row>
    <row r="318" spans="2:65" s="1" customFormat="1" ht="11.25" x14ac:dyDescent="0.2">
      <c r="B318" s="31"/>
      <c r="D318" s="140" t="s">
        <v>151</v>
      </c>
      <c r="F318" s="141" t="s">
        <v>601</v>
      </c>
      <c r="I318" s="142"/>
      <c r="L318" s="31"/>
      <c r="M318" s="143"/>
      <c r="T318" s="52"/>
      <c r="AT318" s="16" t="s">
        <v>151</v>
      </c>
      <c r="AU318" s="16" t="s">
        <v>83</v>
      </c>
    </row>
    <row r="319" spans="2:65" s="12" customFormat="1" ht="11.25" x14ac:dyDescent="0.2">
      <c r="B319" s="144"/>
      <c r="D319" s="145" t="s">
        <v>153</v>
      </c>
      <c r="E319" s="146" t="s">
        <v>3</v>
      </c>
      <c r="F319" s="147" t="s">
        <v>596</v>
      </c>
      <c r="H319" s="148">
        <v>16</v>
      </c>
      <c r="I319" s="149"/>
      <c r="L319" s="144"/>
      <c r="M319" s="150"/>
      <c r="T319" s="151"/>
      <c r="AT319" s="146" t="s">
        <v>153</v>
      </c>
      <c r="AU319" s="146" t="s">
        <v>83</v>
      </c>
      <c r="AV319" s="12" t="s">
        <v>85</v>
      </c>
      <c r="AW319" s="12" t="s">
        <v>37</v>
      </c>
      <c r="AX319" s="12" t="s">
        <v>83</v>
      </c>
      <c r="AY319" s="146" t="s">
        <v>142</v>
      </c>
    </row>
    <row r="320" spans="2:65" s="1" customFormat="1" ht="24.2" customHeight="1" x14ac:dyDescent="0.2">
      <c r="B320" s="126"/>
      <c r="C320" s="127" t="s">
        <v>749</v>
      </c>
      <c r="D320" s="127" t="s">
        <v>97</v>
      </c>
      <c r="E320" s="128" t="s">
        <v>603</v>
      </c>
      <c r="F320" s="129" t="s">
        <v>604</v>
      </c>
      <c r="G320" s="130" t="s">
        <v>592</v>
      </c>
      <c r="H320" s="131">
        <v>16</v>
      </c>
      <c r="I320" s="132"/>
      <c r="J320" s="133">
        <f>ROUND(I320*H320,2)</f>
        <v>0</v>
      </c>
      <c r="K320" s="129" t="s">
        <v>148</v>
      </c>
      <c r="L320" s="31"/>
      <c r="M320" s="134" t="s">
        <v>3</v>
      </c>
      <c r="N320" s="135" t="s">
        <v>46</v>
      </c>
      <c r="P320" s="136">
        <f>O320*H320</f>
        <v>0</v>
      </c>
      <c r="Q320" s="136">
        <v>0</v>
      </c>
      <c r="R320" s="136">
        <f>Q320*H320</f>
        <v>0</v>
      </c>
      <c r="S320" s="136">
        <v>0</v>
      </c>
      <c r="T320" s="137">
        <f>S320*H320</f>
        <v>0</v>
      </c>
      <c r="AR320" s="138" t="s">
        <v>593</v>
      </c>
      <c r="AT320" s="138" t="s">
        <v>97</v>
      </c>
      <c r="AU320" s="138" t="s">
        <v>83</v>
      </c>
      <c r="AY320" s="16" t="s">
        <v>142</v>
      </c>
      <c r="BE320" s="139">
        <f>IF(N320="základní",J320,0)</f>
        <v>0</v>
      </c>
      <c r="BF320" s="139">
        <f>IF(N320="snížená",J320,0)</f>
        <v>0</v>
      </c>
      <c r="BG320" s="139">
        <f>IF(N320="zákl. přenesená",J320,0)</f>
        <v>0</v>
      </c>
      <c r="BH320" s="139">
        <f>IF(N320="sníž. přenesená",J320,0)</f>
        <v>0</v>
      </c>
      <c r="BI320" s="139">
        <f>IF(N320="nulová",J320,0)</f>
        <v>0</v>
      </c>
      <c r="BJ320" s="16" t="s">
        <v>83</v>
      </c>
      <c r="BK320" s="139">
        <f>ROUND(I320*H320,2)</f>
        <v>0</v>
      </c>
      <c r="BL320" s="16" t="s">
        <v>593</v>
      </c>
      <c r="BM320" s="138" t="s">
        <v>750</v>
      </c>
    </row>
    <row r="321" spans="2:65" s="1" customFormat="1" ht="11.25" x14ac:dyDescent="0.2">
      <c r="B321" s="31"/>
      <c r="D321" s="140" t="s">
        <v>151</v>
      </c>
      <c r="F321" s="141" t="s">
        <v>606</v>
      </c>
      <c r="I321" s="142"/>
      <c r="L321" s="31"/>
      <c r="M321" s="143"/>
      <c r="T321" s="52"/>
      <c r="AT321" s="16" t="s">
        <v>151</v>
      </c>
      <c r="AU321" s="16" t="s">
        <v>83</v>
      </c>
    </row>
    <row r="322" spans="2:65" s="12" customFormat="1" ht="11.25" x14ac:dyDescent="0.2">
      <c r="B322" s="144"/>
      <c r="D322" s="145" t="s">
        <v>153</v>
      </c>
      <c r="E322" s="146" t="s">
        <v>3</v>
      </c>
      <c r="F322" s="147" t="s">
        <v>596</v>
      </c>
      <c r="H322" s="148">
        <v>16</v>
      </c>
      <c r="I322" s="149"/>
      <c r="L322" s="144"/>
      <c r="M322" s="150"/>
      <c r="T322" s="151"/>
      <c r="AT322" s="146" t="s">
        <v>153</v>
      </c>
      <c r="AU322" s="146" t="s">
        <v>83</v>
      </c>
      <c r="AV322" s="12" t="s">
        <v>85</v>
      </c>
      <c r="AW322" s="12" t="s">
        <v>37</v>
      </c>
      <c r="AX322" s="12" t="s">
        <v>83</v>
      </c>
      <c r="AY322" s="146" t="s">
        <v>142</v>
      </c>
    </row>
    <row r="323" spans="2:65" s="1" customFormat="1" ht="33" customHeight="1" x14ac:dyDescent="0.2">
      <c r="B323" s="126"/>
      <c r="C323" s="127" t="s">
        <v>751</v>
      </c>
      <c r="D323" s="127" t="s">
        <v>97</v>
      </c>
      <c r="E323" s="128" t="s">
        <v>608</v>
      </c>
      <c r="F323" s="129" t="s">
        <v>609</v>
      </c>
      <c r="G323" s="130" t="s">
        <v>592</v>
      </c>
      <c r="H323" s="131">
        <v>16</v>
      </c>
      <c r="I323" s="132"/>
      <c r="J323" s="133">
        <f>ROUND(I323*H323,2)</f>
        <v>0</v>
      </c>
      <c r="K323" s="129" t="s">
        <v>148</v>
      </c>
      <c r="L323" s="31"/>
      <c r="M323" s="134" t="s">
        <v>3</v>
      </c>
      <c r="N323" s="135" t="s">
        <v>46</v>
      </c>
      <c r="P323" s="136">
        <f>O323*H323</f>
        <v>0</v>
      </c>
      <c r="Q323" s="136">
        <v>0</v>
      </c>
      <c r="R323" s="136">
        <f>Q323*H323</f>
        <v>0</v>
      </c>
      <c r="S323" s="136">
        <v>0</v>
      </c>
      <c r="T323" s="137">
        <f>S323*H323</f>
        <v>0</v>
      </c>
      <c r="AR323" s="138" t="s">
        <v>593</v>
      </c>
      <c r="AT323" s="138" t="s">
        <v>97</v>
      </c>
      <c r="AU323" s="138" t="s">
        <v>83</v>
      </c>
      <c r="AY323" s="16" t="s">
        <v>142</v>
      </c>
      <c r="BE323" s="139">
        <f>IF(N323="základní",J323,0)</f>
        <v>0</v>
      </c>
      <c r="BF323" s="139">
        <f>IF(N323="snížená",J323,0)</f>
        <v>0</v>
      </c>
      <c r="BG323" s="139">
        <f>IF(N323="zákl. přenesená",J323,0)</f>
        <v>0</v>
      </c>
      <c r="BH323" s="139">
        <f>IF(N323="sníž. přenesená",J323,0)</f>
        <v>0</v>
      </c>
      <c r="BI323" s="139">
        <f>IF(N323="nulová",J323,0)</f>
        <v>0</v>
      </c>
      <c r="BJ323" s="16" t="s">
        <v>83</v>
      </c>
      <c r="BK323" s="139">
        <f>ROUND(I323*H323,2)</f>
        <v>0</v>
      </c>
      <c r="BL323" s="16" t="s">
        <v>593</v>
      </c>
      <c r="BM323" s="138" t="s">
        <v>752</v>
      </c>
    </row>
    <row r="324" spans="2:65" s="1" customFormat="1" ht="11.25" x14ac:dyDescent="0.2">
      <c r="B324" s="31"/>
      <c r="D324" s="140" t="s">
        <v>151</v>
      </c>
      <c r="F324" s="141" t="s">
        <v>611</v>
      </c>
      <c r="I324" s="142"/>
      <c r="L324" s="31"/>
      <c r="M324" s="143"/>
      <c r="T324" s="52"/>
      <c r="AT324" s="16" t="s">
        <v>151</v>
      </c>
      <c r="AU324" s="16" t="s">
        <v>83</v>
      </c>
    </row>
    <row r="325" spans="2:65" s="12" customFormat="1" ht="11.25" x14ac:dyDescent="0.2">
      <c r="B325" s="144"/>
      <c r="D325" s="145" t="s">
        <v>153</v>
      </c>
      <c r="E325" s="146" t="s">
        <v>3</v>
      </c>
      <c r="F325" s="147" t="s">
        <v>596</v>
      </c>
      <c r="H325" s="148">
        <v>16</v>
      </c>
      <c r="I325" s="149"/>
      <c r="L325" s="144"/>
      <c r="M325" s="150"/>
      <c r="T325" s="151"/>
      <c r="AT325" s="146" t="s">
        <v>153</v>
      </c>
      <c r="AU325" s="146" t="s">
        <v>83</v>
      </c>
      <c r="AV325" s="12" t="s">
        <v>85</v>
      </c>
      <c r="AW325" s="12" t="s">
        <v>37</v>
      </c>
      <c r="AX325" s="12" t="s">
        <v>83</v>
      </c>
      <c r="AY325" s="146" t="s">
        <v>142</v>
      </c>
    </row>
    <row r="326" spans="2:65" s="11" customFormat="1" ht="25.9" customHeight="1" x14ac:dyDescent="0.2">
      <c r="B326" s="114"/>
      <c r="D326" s="115" t="s">
        <v>74</v>
      </c>
      <c r="E326" s="116" t="s">
        <v>612</v>
      </c>
      <c r="F326" s="116" t="s">
        <v>613</v>
      </c>
      <c r="I326" s="117"/>
      <c r="J326" s="118">
        <f>BK326</f>
        <v>0</v>
      </c>
      <c r="L326" s="114"/>
      <c r="M326" s="119"/>
      <c r="P326" s="120">
        <f>P327+P330</f>
        <v>0</v>
      </c>
      <c r="R326" s="120">
        <f>R327+R330</f>
        <v>0</v>
      </c>
      <c r="T326" s="121">
        <f>T327+T330</f>
        <v>0</v>
      </c>
      <c r="AR326" s="115" t="s">
        <v>175</v>
      </c>
      <c r="AT326" s="122" t="s">
        <v>74</v>
      </c>
      <c r="AU326" s="122" t="s">
        <v>75</v>
      </c>
      <c r="AY326" s="115" t="s">
        <v>142</v>
      </c>
      <c r="BK326" s="123">
        <f>BK327+BK330</f>
        <v>0</v>
      </c>
    </row>
    <row r="327" spans="2:65" s="11" customFormat="1" ht="22.9" customHeight="1" x14ac:dyDescent="0.2">
      <c r="B327" s="114"/>
      <c r="D327" s="115" t="s">
        <v>74</v>
      </c>
      <c r="E327" s="124" t="s">
        <v>614</v>
      </c>
      <c r="F327" s="124" t="s">
        <v>615</v>
      </c>
      <c r="I327" s="117"/>
      <c r="J327" s="125">
        <f>BK327</f>
        <v>0</v>
      </c>
      <c r="L327" s="114"/>
      <c r="M327" s="119"/>
      <c r="P327" s="120">
        <f>SUM(P328:P329)</f>
        <v>0</v>
      </c>
      <c r="R327" s="120">
        <f>SUM(R328:R329)</f>
        <v>0</v>
      </c>
      <c r="T327" s="121">
        <f>SUM(T328:T329)</f>
        <v>0</v>
      </c>
      <c r="AR327" s="115" t="s">
        <v>175</v>
      </c>
      <c r="AT327" s="122" t="s">
        <v>74</v>
      </c>
      <c r="AU327" s="122" t="s">
        <v>83</v>
      </c>
      <c r="AY327" s="115" t="s">
        <v>142</v>
      </c>
      <c r="BK327" s="123">
        <f>SUM(BK328:BK329)</f>
        <v>0</v>
      </c>
    </row>
    <row r="328" spans="2:65" s="1" customFormat="1" ht="24.2" customHeight="1" x14ac:dyDescent="0.2">
      <c r="B328" s="126"/>
      <c r="C328" s="127" t="s">
        <v>753</v>
      </c>
      <c r="D328" s="127" t="s">
        <v>97</v>
      </c>
      <c r="E328" s="128" t="s">
        <v>617</v>
      </c>
      <c r="F328" s="129" t="s">
        <v>618</v>
      </c>
      <c r="G328" s="130" t="s">
        <v>619</v>
      </c>
      <c r="H328" s="131">
        <v>1</v>
      </c>
      <c r="I328" s="132"/>
      <c r="J328" s="133">
        <f>ROUND(I328*H328,2)</f>
        <v>0</v>
      </c>
      <c r="K328" s="129" t="s">
        <v>148</v>
      </c>
      <c r="L328" s="31"/>
      <c r="M328" s="134" t="s">
        <v>3</v>
      </c>
      <c r="N328" s="135" t="s">
        <v>46</v>
      </c>
      <c r="P328" s="136">
        <f>O328*H328</f>
        <v>0</v>
      </c>
      <c r="Q328" s="136">
        <v>0</v>
      </c>
      <c r="R328" s="136">
        <f>Q328*H328</f>
        <v>0</v>
      </c>
      <c r="S328" s="136">
        <v>0</v>
      </c>
      <c r="T328" s="137">
        <f>S328*H328</f>
        <v>0</v>
      </c>
      <c r="AR328" s="138" t="s">
        <v>620</v>
      </c>
      <c r="AT328" s="138" t="s">
        <v>97</v>
      </c>
      <c r="AU328" s="138" t="s">
        <v>85</v>
      </c>
      <c r="AY328" s="16" t="s">
        <v>142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6" t="s">
        <v>83</v>
      </c>
      <c r="BK328" s="139">
        <f>ROUND(I328*H328,2)</f>
        <v>0</v>
      </c>
      <c r="BL328" s="16" t="s">
        <v>620</v>
      </c>
      <c r="BM328" s="138" t="s">
        <v>754</v>
      </c>
    </row>
    <row r="329" spans="2:65" s="1" customFormat="1" ht="11.25" x14ac:dyDescent="0.2">
      <c r="B329" s="31"/>
      <c r="D329" s="140" t="s">
        <v>151</v>
      </c>
      <c r="F329" s="141" t="s">
        <v>622</v>
      </c>
      <c r="I329" s="142"/>
      <c r="L329" s="31"/>
      <c r="M329" s="143"/>
      <c r="T329" s="52"/>
      <c r="AT329" s="16" t="s">
        <v>151</v>
      </c>
      <c r="AU329" s="16" t="s">
        <v>85</v>
      </c>
    </row>
    <row r="330" spans="2:65" s="11" customFormat="1" ht="22.9" customHeight="1" x14ac:dyDescent="0.2">
      <c r="B330" s="114"/>
      <c r="D330" s="115" t="s">
        <v>74</v>
      </c>
      <c r="E330" s="124" t="s">
        <v>623</v>
      </c>
      <c r="F330" s="124" t="s">
        <v>624</v>
      </c>
      <c r="I330" s="117"/>
      <c r="J330" s="125">
        <f>BK330</f>
        <v>0</v>
      </c>
      <c r="L330" s="114"/>
      <c r="M330" s="119"/>
      <c r="P330" s="120">
        <f>SUM(P331:P332)</f>
        <v>0</v>
      </c>
      <c r="R330" s="120">
        <f>SUM(R331:R332)</f>
        <v>0</v>
      </c>
      <c r="T330" s="121">
        <f>SUM(T331:T332)</f>
        <v>0</v>
      </c>
      <c r="AR330" s="115" t="s">
        <v>175</v>
      </c>
      <c r="AT330" s="122" t="s">
        <v>74</v>
      </c>
      <c r="AU330" s="122" t="s">
        <v>83</v>
      </c>
      <c r="AY330" s="115" t="s">
        <v>142</v>
      </c>
      <c r="BK330" s="123">
        <f>SUM(BK331:BK332)</f>
        <v>0</v>
      </c>
    </row>
    <row r="331" spans="2:65" s="1" customFormat="1" ht="24.2" customHeight="1" x14ac:dyDescent="0.2">
      <c r="B331" s="126"/>
      <c r="C331" s="127" t="s">
        <v>755</v>
      </c>
      <c r="D331" s="127" t="s">
        <v>97</v>
      </c>
      <c r="E331" s="128" t="s">
        <v>626</v>
      </c>
      <c r="F331" s="129" t="s">
        <v>627</v>
      </c>
      <c r="G331" s="130" t="s">
        <v>619</v>
      </c>
      <c r="H331" s="131">
        <v>1</v>
      </c>
      <c r="I331" s="132"/>
      <c r="J331" s="133">
        <f>ROUND(I331*H331,2)</f>
        <v>0</v>
      </c>
      <c r="K331" s="129" t="s">
        <v>148</v>
      </c>
      <c r="L331" s="31"/>
      <c r="M331" s="134" t="s">
        <v>3</v>
      </c>
      <c r="N331" s="135" t="s">
        <v>46</v>
      </c>
      <c r="P331" s="136">
        <f>O331*H331</f>
        <v>0</v>
      </c>
      <c r="Q331" s="136">
        <v>0</v>
      </c>
      <c r="R331" s="136">
        <f>Q331*H331</f>
        <v>0</v>
      </c>
      <c r="S331" s="136">
        <v>0</v>
      </c>
      <c r="T331" s="137">
        <f>S331*H331</f>
        <v>0</v>
      </c>
      <c r="AR331" s="138" t="s">
        <v>620</v>
      </c>
      <c r="AT331" s="138" t="s">
        <v>97</v>
      </c>
      <c r="AU331" s="138" t="s">
        <v>85</v>
      </c>
      <c r="AY331" s="16" t="s">
        <v>142</v>
      </c>
      <c r="BE331" s="139">
        <f>IF(N331="základní",J331,0)</f>
        <v>0</v>
      </c>
      <c r="BF331" s="139">
        <f>IF(N331="snížená",J331,0)</f>
        <v>0</v>
      </c>
      <c r="BG331" s="139">
        <f>IF(N331="zákl. přenesená",J331,0)</f>
        <v>0</v>
      </c>
      <c r="BH331" s="139">
        <f>IF(N331="sníž. přenesená",J331,0)</f>
        <v>0</v>
      </c>
      <c r="BI331" s="139">
        <f>IF(N331="nulová",J331,0)</f>
        <v>0</v>
      </c>
      <c r="BJ331" s="16" t="s">
        <v>83</v>
      </c>
      <c r="BK331" s="139">
        <f>ROUND(I331*H331,2)</f>
        <v>0</v>
      </c>
      <c r="BL331" s="16" t="s">
        <v>620</v>
      </c>
      <c r="BM331" s="138" t="s">
        <v>756</v>
      </c>
    </row>
    <row r="332" spans="2:65" s="1" customFormat="1" ht="11.25" x14ac:dyDescent="0.2">
      <c r="B332" s="31"/>
      <c r="D332" s="140" t="s">
        <v>151</v>
      </c>
      <c r="F332" s="141" t="s">
        <v>629</v>
      </c>
      <c r="I332" s="142"/>
      <c r="L332" s="31"/>
      <c r="M332" s="169"/>
      <c r="N332" s="170"/>
      <c r="O332" s="170"/>
      <c r="P332" s="170"/>
      <c r="Q332" s="170"/>
      <c r="R332" s="170"/>
      <c r="S332" s="170"/>
      <c r="T332" s="171"/>
      <c r="AT332" s="16" t="s">
        <v>151</v>
      </c>
      <c r="AU332" s="16" t="s">
        <v>85</v>
      </c>
    </row>
    <row r="333" spans="2:65" s="1" customFormat="1" ht="6.95" customHeight="1" x14ac:dyDescent="0.2">
      <c r="B333" s="40"/>
      <c r="C333" s="41"/>
      <c r="D333" s="41"/>
      <c r="E333" s="41"/>
      <c r="F333" s="41"/>
      <c r="G333" s="41"/>
      <c r="H333" s="41"/>
      <c r="I333" s="41"/>
      <c r="J333" s="41"/>
      <c r="K333" s="41"/>
      <c r="L333" s="31"/>
    </row>
  </sheetData>
  <autoFilter ref="C95:K332" xr:uid="{00000000-0009-0000-0000-000002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0" r:id="rId1" xr:uid="{00000000-0004-0000-0200-000000000000}"/>
    <hyperlink ref="F105" r:id="rId2" xr:uid="{00000000-0004-0000-0200-000001000000}"/>
    <hyperlink ref="F108" r:id="rId3" xr:uid="{00000000-0004-0000-0200-000002000000}"/>
    <hyperlink ref="F110" r:id="rId4" xr:uid="{00000000-0004-0000-0200-000003000000}"/>
    <hyperlink ref="F112" r:id="rId5" xr:uid="{00000000-0004-0000-0200-000004000000}"/>
    <hyperlink ref="F114" r:id="rId6" xr:uid="{00000000-0004-0000-0200-000005000000}"/>
    <hyperlink ref="F116" r:id="rId7" xr:uid="{00000000-0004-0000-0200-000006000000}"/>
    <hyperlink ref="F120" r:id="rId8" xr:uid="{00000000-0004-0000-0200-000007000000}"/>
    <hyperlink ref="F125" r:id="rId9" xr:uid="{00000000-0004-0000-0200-000008000000}"/>
    <hyperlink ref="F141" r:id="rId10" xr:uid="{00000000-0004-0000-0200-000009000000}"/>
    <hyperlink ref="F143" r:id="rId11" xr:uid="{00000000-0004-0000-0200-00000A000000}"/>
    <hyperlink ref="F145" r:id="rId12" xr:uid="{00000000-0004-0000-0200-00000B000000}"/>
    <hyperlink ref="F147" r:id="rId13" xr:uid="{00000000-0004-0000-0200-00000C000000}"/>
    <hyperlink ref="F149" r:id="rId14" xr:uid="{00000000-0004-0000-0200-00000D000000}"/>
    <hyperlink ref="F151" r:id="rId15" xr:uid="{00000000-0004-0000-0200-00000E000000}"/>
    <hyperlink ref="F153" r:id="rId16" xr:uid="{00000000-0004-0000-0200-00000F000000}"/>
    <hyperlink ref="F155" r:id="rId17" xr:uid="{00000000-0004-0000-0200-000010000000}"/>
    <hyperlink ref="F157" r:id="rId18" xr:uid="{00000000-0004-0000-0200-000011000000}"/>
    <hyperlink ref="F159" r:id="rId19" xr:uid="{00000000-0004-0000-0200-000012000000}"/>
    <hyperlink ref="F161" r:id="rId20" xr:uid="{00000000-0004-0000-0200-000013000000}"/>
    <hyperlink ref="F163" r:id="rId21" xr:uid="{00000000-0004-0000-0200-000014000000}"/>
    <hyperlink ref="F165" r:id="rId22" xr:uid="{00000000-0004-0000-0200-000015000000}"/>
    <hyperlink ref="F167" r:id="rId23" xr:uid="{00000000-0004-0000-0200-000016000000}"/>
    <hyperlink ref="F169" r:id="rId24" xr:uid="{00000000-0004-0000-0200-000017000000}"/>
    <hyperlink ref="F171" r:id="rId25" xr:uid="{00000000-0004-0000-0200-000018000000}"/>
    <hyperlink ref="F173" r:id="rId26" xr:uid="{00000000-0004-0000-0200-000019000000}"/>
    <hyperlink ref="F175" r:id="rId27" xr:uid="{00000000-0004-0000-0200-00001A000000}"/>
    <hyperlink ref="F177" r:id="rId28" xr:uid="{00000000-0004-0000-0200-00001B000000}"/>
    <hyperlink ref="F180" r:id="rId29" xr:uid="{00000000-0004-0000-0200-00001C000000}"/>
    <hyperlink ref="F182" r:id="rId30" xr:uid="{00000000-0004-0000-0200-00001D000000}"/>
    <hyperlink ref="F184" r:id="rId31" xr:uid="{00000000-0004-0000-0200-00001E000000}"/>
    <hyperlink ref="F186" r:id="rId32" xr:uid="{00000000-0004-0000-0200-00001F000000}"/>
    <hyperlink ref="F188" r:id="rId33" xr:uid="{00000000-0004-0000-0200-000020000000}"/>
    <hyperlink ref="F190" r:id="rId34" xr:uid="{00000000-0004-0000-0200-000021000000}"/>
    <hyperlink ref="F196" r:id="rId35" xr:uid="{00000000-0004-0000-0200-000022000000}"/>
    <hyperlink ref="F198" r:id="rId36" xr:uid="{00000000-0004-0000-0200-000023000000}"/>
    <hyperlink ref="F203" r:id="rId37" xr:uid="{00000000-0004-0000-0200-000024000000}"/>
    <hyperlink ref="F206" r:id="rId38" xr:uid="{00000000-0004-0000-0200-000025000000}"/>
    <hyperlink ref="F209" r:id="rId39" xr:uid="{00000000-0004-0000-0200-000026000000}"/>
    <hyperlink ref="F213" r:id="rId40" xr:uid="{00000000-0004-0000-0200-000027000000}"/>
    <hyperlink ref="F217" r:id="rId41" xr:uid="{00000000-0004-0000-0200-000028000000}"/>
    <hyperlink ref="F221" r:id="rId42" xr:uid="{00000000-0004-0000-0200-000029000000}"/>
    <hyperlink ref="F223" r:id="rId43" xr:uid="{00000000-0004-0000-0200-00002A000000}"/>
    <hyperlink ref="F225" r:id="rId44" xr:uid="{00000000-0004-0000-0200-00002B000000}"/>
    <hyperlink ref="F227" r:id="rId45" xr:uid="{00000000-0004-0000-0200-00002C000000}"/>
    <hyperlink ref="F229" r:id="rId46" xr:uid="{00000000-0004-0000-0200-00002D000000}"/>
    <hyperlink ref="F231" r:id="rId47" xr:uid="{00000000-0004-0000-0200-00002E000000}"/>
    <hyperlink ref="F233" r:id="rId48" xr:uid="{00000000-0004-0000-0200-00002F000000}"/>
    <hyperlink ref="F235" r:id="rId49" xr:uid="{00000000-0004-0000-0200-000030000000}"/>
    <hyperlink ref="F239" r:id="rId50" xr:uid="{00000000-0004-0000-0200-000031000000}"/>
    <hyperlink ref="F243" r:id="rId51" xr:uid="{00000000-0004-0000-0200-000032000000}"/>
    <hyperlink ref="F245" r:id="rId52" xr:uid="{00000000-0004-0000-0200-000033000000}"/>
    <hyperlink ref="F247" r:id="rId53" xr:uid="{00000000-0004-0000-0200-000034000000}"/>
    <hyperlink ref="F249" r:id="rId54" xr:uid="{00000000-0004-0000-0200-000035000000}"/>
    <hyperlink ref="F252" r:id="rId55" xr:uid="{00000000-0004-0000-0200-000036000000}"/>
    <hyperlink ref="F254" r:id="rId56" xr:uid="{00000000-0004-0000-0200-000037000000}"/>
    <hyperlink ref="F257" r:id="rId57" xr:uid="{00000000-0004-0000-0200-000038000000}"/>
    <hyperlink ref="F259" r:id="rId58" xr:uid="{00000000-0004-0000-0200-000039000000}"/>
    <hyperlink ref="F261" r:id="rId59" xr:uid="{00000000-0004-0000-0200-00003A000000}"/>
    <hyperlink ref="F263" r:id="rId60" xr:uid="{00000000-0004-0000-0200-00003B000000}"/>
    <hyperlink ref="F265" r:id="rId61" xr:uid="{00000000-0004-0000-0200-00003C000000}"/>
    <hyperlink ref="F267" r:id="rId62" xr:uid="{00000000-0004-0000-0200-00003D000000}"/>
    <hyperlink ref="F269" r:id="rId63" xr:uid="{00000000-0004-0000-0200-00003E000000}"/>
    <hyperlink ref="F271" r:id="rId64" xr:uid="{00000000-0004-0000-0200-00003F000000}"/>
    <hyperlink ref="F274" r:id="rId65" xr:uid="{00000000-0004-0000-0200-000040000000}"/>
    <hyperlink ref="F285" r:id="rId66" xr:uid="{00000000-0004-0000-0200-000041000000}"/>
    <hyperlink ref="F289" r:id="rId67" xr:uid="{00000000-0004-0000-0200-000042000000}"/>
    <hyperlink ref="F298" r:id="rId68" xr:uid="{00000000-0004-0000-0200-000043000000}"/>
    <hyperlink ref="F301" r:id="rId69" xr:uid="{00000000-0004-0000-0200-000044000000}"/>
    <hyperlink ref="F304" r:id="rId70" xr:uid="{00000000-0004-0000-0200-000045000000}"/>
    <hyperlink ref="F308" r:id="rId71" xr:uid="{00000000-0004-0000-0200-000046000000}"/>
    <hyperlink ref="F315" r:id="rId72" xr:uid="{00000000-0004-0000-0200-000047000000}"/>
    <hyperlink ref="F318" r:id="rId73" xr:uid="{00000000-0004-0000-0200-000048000000}"/>
    <hyperlink ref="F321" r:id="rId74" xr:uid="{00000000-0004-0000-0200-000049000000}"/>
    <hyperlink ref="F324" r:id="rId75" xr:uid="{00000000-0004-0000-0200-00004A000000}"/>
    <hyperlink ref="F329" r:id="rId76" xr:uid="{00000000-0004-0000-0200-00004B000000}"/>
    <hyperlink ref="F332" r:id="rId77" xr:uid="{00000000-0004-0000-0200-00004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86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8" t="s">
        <v>6</v>
      </c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90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 x14ac:dyDescent="0.2">
      <c r="B4" s="19"/>
      <c r="D4" s="20" t="s">
        <v>103</v>
      </c>
      <c r="L4" s="19"/>
      <c r="M4" s="84" t="s">
        <v>11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17</v>
      </c>
      <c r="L6" s="19"/>
    </row>
    <row r="7" spans="2:46" ht="16.5" customHeight="1" x14ac:dyDescent="0.2">
      <c r="B7" s="19"/>
      <c r="E7" s="289" t="str">
        <f>'Rekapitulace stavby'!K6</f>
        <v>Oprava rozvodů vody v areálu školy</v>
      </c>
      <c r="F7" s="290"/>
      <c r="G7" s="290"/>
      <c r="H7" s="290"/>
      <c r="L7" s="19"/>
    </row>
    <row r="8" spans="2:46" s="1" customFormat="1" ht="12" customHeight="1" x14ac:dyDescent="0.2">
      <c r="B8" s="31"/>
      <c r="D8" s="26" t="s">
        <v>104</v>
      </c>
      <c r="L8" s="31"/>
    </row>
    <row r="9" spans="2:46" s="1" customFormat="1" ht="16.5" customHeight="1" x14ac:dyDescent="0.2">
      <c r="B9" s="31"/>
      <c r="E9" s="251" t="s">
        <v>757</v>
      </c>
      <c r="F9" s="291"/>
      <c r="G9" s="291"/>
      <c r="H9" s="291"/>
      <c r="L9" s="31"/>
    </row>
    <row r="10" spans="2:46" s="1" customFormat="1" ht="11.25" x14ac:dyDescent="0.2">
      <c r="B10" s="31"/>
      <c r="L10" s="31"/>
    </row>
    <row r="11" spans="2:46" s="1" customFormat="1" ht="12" customHeight="1" x14ac:dyDescent="0.2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 x14ac:dyDescent="0.2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30. 6. 2022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 x14ac:dyDescent="0.2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92" t="str">
        <f>'Rekapitulace stavby'!E14</f>
        <v>Vyplň údaj</v>
      </c>
      <c r="F18" s="272"/>
      <c r="G18" s="272"/>
      <c r="H18" s="272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 x14ac:dyDescent="0.2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 x14ac:dyDescent="0.2">
      <c r="B24" s="31"/>
      <c r="E24" s="24" t="s">
        <v>35</v>
      </c>
      <c r="I24" s="26" t="s">
        <v>29</v>
      </c>
      <c r="J24" s="24" t="s">
        <v>36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39</v>
      </c>
      <c r="L26" s="31"/>
    </row>
    <row r="27" spans="2:12" s="7" customFormat="1" ht="16.5" customHeight="1" x14ac:dyDescent="0.2">
      <c r="B27" s="85"/>
      <c r="E27" s="277" t="s">
        <v>3</v>
      </c>
      <c r="F27" s="277"/>
      <c r="G27" s="277"/>
      <c r="H27" s="277"/>
      <c r="L27" s="85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 x14ac:dyDescent="0.2">
      <c r="B30" s="31"/>
      <c r="D30" s="86" t="s">
        <v>41</v>
      </c>
      <c r="J30" s="62">
        <f>ROUND(J92, 2)</f>
        <v>0</v>
      </c>
      <c r="L30" s="31"/>
    </row>
    <row r="31" spans="2:12" s="1" customFormat="1" ht="6.95" customHeight="1" x14ac:dyDescent="0.2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 x14ac:dyDescent="0.2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 x14ac:dyDescent="0.2">
      <c r="B33" s="31"/>
      <c r="D33" s="51" t="s">
        <v>45</v>
      </c>
      <c r="E33" s="26" t="s">
        <v>46</v>
      </c>
      <c r="F33" s="87">
        <f>ROUND((SUM(BE92:BE285)),  2)</f>
        <v>0</v>
      </c>
      <c r="I33" s="88">
        <v>0.21</v>
      </c>
      <c r="J33" s="87">
        <f>ROUND(((SUM(BE92:BE285))*I33),  2)</f>
        <v>0</v>
      </c>
      <c r="L33" s="31"/>
    </row>
    <row r="34" spans="2:12" s="1" customFormat="1" ht="14.45" customHeight="1" x14ac:dyDescent="0.2">
      <c r="B34" s="31"/>
      <c r="E34" s="26" t="s">
        <v>47</v>
      </c>
      <c r="F34" s="87">
        <f>ROUND((SUM(BF92:BF285)),  2)</f>
        <v>0</v>
      </c>
      <c r="I34" s="88">
        <v>0.15</v>
      </c>
      <c r="J34" s="87">
        <f>ROUND(((SUM(BF92:BF285))*I34),  2)</f>
        <v>0</v>
      </c>
      <c r="L34" s="31"/>
    </row>
    <row r="35" spans="2:12" s="1" customFormat="1" ht="14.45" hidden="1" customHeight="1" x14ac:dyDescent="0.2">
      <c r="B35" s="31"/>
      <c r="E35" s="26" t="s">
        <v>48</v>
      </c>
      <c r="F35" s="87">
        <f>ROUND((SUM(BG92:BG285)),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 x14ac:dyDescent="0.2">
      <c r="B36" s="31"/>
      <c r="E36" s="26" t="s">
        <v>49</v>
      </c>
      <c r="F36" s="87">
        <f>ROUND((SUM(BH92:BH285)),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 x14ac:dyDescent="0.2">
      <c r="B37" s="31"/>
      <c r="E37" s="26" t="s">
        <v>50</v>
      </c>
      <c r="F37" s="87">
        <f>ROUND((SUM(BI92:BI285)),  2)</f>
        <v>0</v>
      </c>
      <c r="I37" s="88">
        <v>0</v>
      </c>
      <c r="J37" s="87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 x14ac:dyDescent="0.2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 x14ac:dyDescent="0.2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 x14ac:dyDescent="0.2">
      <c r="B45" s="31"/>
      <c r="C45" s="20" t="s">
        <v>106</v>
      </c>
      <c r="L45" s="31"/>
    </row>
    <row r="46" spans="2:12" s="1" customFormat="1" ht="6.95" customHeight="1" x14ac:dyDescent="0.2">
      <c r="B46" s="31"/>
      <c r="L46" s="31"/>
    </row>
    <row r="47" spans="2:12" s="1" customFormat="1" ht="12" customHeight="1" x14ac:dyDescent="0.2">
      <c r="B47" s="31"/>
      <c r="C47" s="26" t="s">
        <v>17</v>
      </c>
      <c r="L47" s="31"/>
    </row>
    <row r="48" spans="2:12" s="1" customFormat="1" ht="16.5" customHeight="1" x14ac:dyDescent="0.2">
      <c r="B48" s="31"/>
      <c r="E48" s="289" t="str">
        <f>E7</f>
        <v>Oprava rozvodů vody v areálu školy</v>
      </c>
      <c r="F48" s="290"/>
      <c r="G48" s="290"/>
      <c r="H48" s="290"/>
      <c r="L48" s="31"/>
    </row>
    <row r="49" spans="2:47" s="1" customFormat="1" ht="12" customHeight="1" x14ac:dyDescent="0.2">
      <c r="B49" s="31"/>
      <c r="C49" s="26" t="s">
        <v>104</v>
      </c>
      <c r="L49" s="31"/>
    </row>
    <row r="50" spans="2:47" s="1" customFormat="1" ht="16.5" customHeight="1" x14ac:dyDescent="0.2">
      <c r="B50" s="31"/>
      <c r="E50" s="251" t="str">
        <f>E9</f>
        <v>D - Pavilón - D</v>
      </c>
      <c r="F50" s="291"/>
      <c r="G50" s="291"/>
      <c r="H50" s="291"/>
      <c r="L50" s="31"/>
    </row>
    <row r="51" spans="2:47" s="1" customFormat="1" ht="6.95" customHeight="1" x14ac:dyDescent="0.2">
      <c r="B51" s="31"/>
      <c r="L51" s="31"/>
    </row>
    <row r="52" spans="2:47" s="1" customFormat="1" ht="12" customHeight="1" x14ac:dyDescent="0.2">
      <c r="B52" s="31"/>
      <c r="C52" s="26" t="s">
        <v>21</v>
      </c>
      <c r="F52" s="24" t="str">
        <f>F12</f>
        <v>17. listopadu 1123/70, Ostrava - Poruba, 708 00</v>
      </c>
      <c r="I52" s="26" t="s">
        <v>23</v>
      </c>
      <c r="J52" s="48" t="str">
        <f>IF(J12="","",J12)</f>
        <v>30. 6. 2022</v>
      </c>
      <c r="L52" s="31"/>
    </row>
    <row r="53" spans="2:47" s="1" customFormat="1" ht="6.95" customHeight="1" x14ac:dyDescent="0.2">
      <c r="B53" s="31"/>
      <c r="L53" s="31"/>
    </row>
    <row r="54" spans="2:47" s="1" customFormat="1" ht="15.2" customHeight="1" x14ac:dyDescent="0.2">
      <c r="B54" s="31"/>
      <c r="C54" s="26" t="s">
        <v>25</v>
      </c>
      <c r="F54" s="24" t="str">
        <f>E15</f>
        <v>Střední škola prof. Zdeňka Matějčka,Ostrava-Poruba</v>
      </c>
      <c r="I54" s="26" t="s">
        <v>33</v>
      </c>
      <c r="J54" s="29" t="str">
        <f>E21</f>
        <v>Amun Pro s.r.o.</v>
      </c>
      <c r="L54" s="31"/>
    </row>
    <row r="55" spans="2:47" s="1" customFormat="1" ht="15.2" customHeight="1" x14ac:dyDescent="0.2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Amun Pro s.r.o.</v>
      </c>
      <c r="L55" s="31"/>
    </row>
    <row r="56" spans="2:47" s="1" customFormat="1" ht="10.35" customHeight="1" x14ac:dyDescent="0.2">
      <c r="B56" s="31"/>
      <c r="L56" s="31"/>
    </row>
    <row r="57" spans="2:47" s="1" customFormat="1" ht="29.25" customHeight="1" x14ac:dyDescent="0.2">
      <c r="B57" s="31"/>
      <c r="C57" s="95" t="s">
        <v>107</v>
      </c>
      <c r="D57" s="89"/>
      <c r="E57" s="89"/>
      <c r="F57" s="89"/>
      <c r="G57" s="89"/>
      <c r="H57" s="89"/>
      <c r="I57" s="89"/>
      <c r="J57" s="96" t="s">
        <v>108</v>
      </c>
      <c r="K57" s="89"/>
      <c r="L57" s="31"/>
    </row>
    <row r="58" spans="2:47" s="1" customFormat="1" ht="10.35" customHeight="1" x14ac:dyDescent="0.2">
      <c r="B58" s="31"/>
      <c r="L58" s="31"/>
    </row>
    <row r="59" spans="2:47" s="1" customFormat="1" ht="22.9" customHeight="1" x14ac:dyDescent="0.2">
      <c r="B59" s="31"/>
      <c r="C59" s="97" t="s">
        <v>73</v>
      </c>
      <c r="J59" s="62">
        <f>J92</f>
        <v>0</v>
      </c>
      <c r="L59" s="31"/>
      <c r="AU59" s="16" t="s">
        <v>109</v>
      </c>
    </row>
    <row r="60" spans="2:47" s="8" customFormat="1" ht="24.95" customHeight="1" x14ac:dyDescent="0.2">
      <c r="B60" s="98"/>
      <c r="D60" s="99" t="s">
        <v>110</v>
      </c>
      <c r="E60" s="100"/>
      <c r="F60" s="100"/>
      <c r="G60" s="100"/>
      <c r="H60" s="100"/>
      <c r="I60" s="100"/>
      <c r="J60" s="101">
        <f>J93</f>
        <v>0</v>
      </c>
      <c r="L60" s="98"/>
    </row>
    <row r="61" spans="2:47" s="9" customFormat="1" ht="19.899999999999999" customHeight="1" x14ac:dyDescent="0.2">
      <c r="B61" s="102"/>
      <c r="D61" s="103" t="s">
        <v>113</v>
      </c>
      <c r="E61" s="104"/>
      <c r="F61" s="104"/>
      <c r="G61" s="104"/>
      <c r="H61" s="104"/>
      <c r="I61" s="104"/>
      <c r="J61" s="105">
        <f>J94</f>
        <v>0</v>
      </c>
      <c r="L61" s="102"/>
    </row>
    <row r="62" spans="2:47" s="8" customFormat="1" ht="24.95" customHeight="1" x14ac:dyDescent="0.2">
      <c r="B62" s="98"/>
      <c r="D62" s="99" t="s">
        <v>114</v>
      </c>
      <c r="E62" s="100"/>
      <c r="F62" s="100"/>
      <c r="G62" s="100"/>
      <c r="H62" s="100"/>
      <c r="I62" s="100"/>
      <c r="J62" s="101">
        <f>J105</f>
        <v>0</v>
      </c>
      <c r="L62" s="98"/>
    </row>
    <row r="63" spans="2:47" s="9" customFormat="1" ht="19.899999999999999" customHeight="1" x14ac:dyDescent="0.2">
      <c r="B63" s="102"/>
      <c r="D63" s="103" t="s">
        <v>115</v>
      </c>
      <c r="E63" s="104"/>
      <c r="F63" s="104"/>
      <c r="G63" s="104"/>
      <c r="H63" s="104"/>
      <c r="I63" s="104"/>
      <c r="J63" s="105">
        <f>J106</f>
        <v>0</v>
      </c>
      <c r="L63" s="102"/>
    </row>
    <row r="64" spans="2:47" s="9" customFormat="1" ht="19.899999999999999" customHeight="1" x14ac:dyDescent="0.2">
      <c r="B64" s="102"/>
      <c r="D64" s="103" t="s">
        <v>116</v>
      </c>
      <c r="E64" s="104"/>
      <c r="F64" s="104"/>
      <c r="G64" s="104"/>
      <c r="H64" s="104"/>
      <c r="I64" s="104"/>
      <c r="J64" s="105">
        <f>J126</f>
        <v>0</v>
      </c>
      <c r="L64" s="102"/>
    </row>
    <row r="65" spans="2:12" s="9" customFormat="1" ht="19.899999999999999" customHeight="1" x14ac:dyDescent="0.2">
      <c r="B65" s="102"/>
      <c r="D65" s="103" t="s">
        <v>118</v>
      </c>
      <c r="E65" s="104"/>
      <c r="F65" s="104"/>
      <c r="G65" s="104"/>
      <c r="H65" s="104"/>
      <c r="I65" s="104"/>
      <c r="J65" s="105">
        <f>J157</f>
        <v>0</v>
      </c>
      <c r="L65" s="102"/>
    </row>
    <row r="66" spans="2:12" s="9" customFormat="1" ht="19.899999999999999" customHeight="1" x14ac:dyDescent="0.2">
      <c r="B66" s="102"/>
      <c r="D66" s="103" t="s">
        <v>119</v>
      </c>
      <c r="E66" s="104"/>
      <c r="F66" s="104"/>
      <c r="G66" s="104"/>
      <c r="H66" s="104"/>
      <c r="I66" s="104"/>
      <c r="J66" s="105">
        <f>J203</f>
        <v>0</v>
      </c>
      <c r="L66" s="102"/>
    </row>
    <row r="67" spans="2:12" s="9" customFormat="1" ht="19.899999999999999" customHeight="1" x14ac:dyDescent="0.2">
      <c r="B67" s="102"/>
      <c r="D67" s="103" t="s">
        <v>120</v>
      </c>
      <c r="E67" s="104"/>
      <c r="F67" s="104"/>
      <c r="G67" s="104"/>
      <c r="H67" s="104"/>
      <c r="I67" s="104"/>
      <c r="J67" s="105">
        <f>J231</f>
        <v>0</v>
      </c>
      <c r="L67" s="102"/>
    </row>
    <row r="68" spans="2:12" s="9" customFormat="1" ht="19.899999999999999" customHeight="1" x14ac:dyDescent="0.2">
      <c r="B68" s="102"/>
      <c r="D68" s="103" t="s">
        <v>121</v>
      </c>
      <c r="E68" s="104"/>
      <c r="F68" s="104"/>
      <c r="G68" s="104"/>
      <c r="H68" s="104"/>
      <c r="I68" s="104"/>
      <c r="J68" s="105">
        <f>J243</f>
        <v>0</v>
      </c>
      <c r="L68" s="102"/>
    </row>
    <row r="69" spans="2:12" s="8" customFormat="1" ht="24.95" customHeight="1" x14ac:dyDescent="0.2">
      <c r="B69" s="98"/>
      <c r="D69" s="99" t="s">
        <v>123</v>
      </c>
      <c r="E69" s="100"/>
      <c r="F69" s="100"/>
      <c r="G69" s="100"/>
      <c r="H69" s="100"/>
      <c r="I69" s="100"/>
      <c r="J69" s="101">
        <f>J266</f>
        <v>0</v>
      </c>
      <c r="L69" s="98"/>
    </row>
    <row r="70" spans="2:12" s="8" customFormat="1" ht="24.95" customHeight="1" x14ac:dyDescent="0.2">
      <c r="B70" s="98"/>
      <c r="D70" s="99" t="s">
        <v>124</v>
      </c>
      <c r="E70" s="100"/>
      <c r="F70" s="100"/>
      <c r="G70" s="100"/>
      <c r="H70" s="100"/>
      <c r="I70" s="100"/>
      <c r="J70" s="101">
        <f>J279</f>
        <v>0</v>
      </c>
      <c r="L70" s="98"/>
    </row>
    <row r="71" spans="2:12" s="9" customFormat="1" ht="19.899999999999999" customHeight="1" x14ac:dyDescent="0.2">
      <c r="B71" s="102"/>
      <c r="D71" s="103" t="s">
        <v>125</v>
      </c>
      <c r="E71" s="104"/>
      <c r="F71" s="104"/>
      <c r="G71" s="104"/>
      <c r="H71" s="104"/>
      <c r="I71" s="104"/>
      <c r="J71" s="105">
        <f>J280</f>
        <v>0</v>
      </c>
      <c r="L71" s="102"/>
    </row>
    <row r="72" spans="2:12" s="9" customFormat="1" ht="19.899999999999999" customHeight="1" x14ac:dyDescent="0.2">
      <c r="B72" s="102"/>
      <c r="D72" s="103" t="s">
        <v>126</v>
      </c>
      <c r="E72" s="104"/>
      <c r="F72" s="104"/>
      <c r="G72" s="104"/>
      <c r="H72" s="104"/>
      <c r="I72" s="104"/>
      <c r="J72" s="105">
        <f>J283</f>
        <v>0</v>
      </c>
      <c r="L72" s="102"/>
    </row>
    <row r="73" spans="2:12" s="1" customFormat="1" ht="21.75" customHeight="1" x14ac:dyDescent="0.2">
      <c r="B73" s="31"/>
      <c r="L73" s="31"/>
    </row>
    <row r="74" spans="2:12" s="1" customFormat="1" ht="6.95" customHeight="1" x14ac:dyDescent="0.2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5" customHeight="1" x14ac:dyDescent="0.2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5" customHeight="1" x14ac:dyDescent="0.2">
      <c r="B79" s="31"/>
      <c r="C79" s="20" t="s">
        <v>127</v>
      </c>
      <c r="L79" s="31"/>
    </row>
    <row r="80" spans="2:12" s="1" customFormat="1" ht="6.95" customHeight="1" x14ac:dyDescent="0.2">
      <c r="B80" s="31"/>
      <c r="L80" s="31"/>
    </row>
    <row r="81" spans="2:65" s="1" customFormat="1" ht="12" customHeight="1" x14ac:dyDescent="0.2">
      <c r="B81" s="31"/>
      <c r="C81" s="26" t="s">
        <v>17</v>
      </c>
      <c r="L81" s="31"/>
    </row>
    <row r="82" spans="2:65" s="1" customFormat="1" ht="16.5" customHeight="1" x14ac:dyDescent="0.2">
      <c r="B82" s="31"/>
      <c r="E82" s="289" t="str">
        <f>E7</f>
        <v>Oprava rozvodů vody v areálu školy</v>
      </c>
      <c r="F82" s="290"/>
      <c r="G82" s="290"/>
      <c r="H82" s="290"/>
      <c r="L82" s="31"/>
    </row>
    <row r="83" spans="2:65" s="1" customFormat="1" ht="12" customHeight="1" x14ac:dyDescent="0.2">
      <c r="B83" s="31"/>
      <c r="C83" s="26" t="s">
        <v>104</v>
      </c>
      <c r="L83" s="31"/>
    </row>
    <row r="84" spans="2:65" s="1" customFormat="1" ht="16.5" customHeight="1" x14ac:dyDescent="0.2">
      <c r="B84" s="31"/>
      <c r="E84" s="251" t="str">
        <f>E9</f>
        <v>D - Pavilón - D</v>
      </c>
      <c r="F84" s="291"/>
      <c r="G84" s="291"/>
      <c r="H84" s="291"/>
      <c r="L84" s="31"/>
    </row>
    <row r="85" spans="2:65" s="1" customFormat="1" ht="6.95" customHeight="1" x14ac:dyDescent="0.2">
      <c r="B85" s="31"/>
      <c r="L85" s="31"/>
    </row>
    <row r="86" spans="2:65" s="1" customFormat="1" ht="12" customHeight="1" x14ac:dyDescent="0.2">
      <c r="B86" s="31"/>
      <c r="C86" s="26" t="s">
        <v>21</v>
      </c>
      <c r="F86" s="24" t="str">
        <f>F12</f>
        <v>17. listopadu 1123/70, Ostrava - Poruba, 708 00</v>
      </c>
      <c r="I86" s="26" t="s">
        <v>23</v>
      </c>
      <c r="J86" s="48" t="str">
        <f>IF(J12="","",J12)</f>
        <v>30. 6. 2022</v>
      </c>
      <c r="L86" s="31"/>
    </row>
    <row r="87" spans="2:65" s="1" customFormat="1" ht="6.95" customHeight="1" x14ac:dyDescent="0.2">
      <c r="B87" s="31"/>
      <c r="L87" s="31"/>
    </row>
    <row r="88" spans="2:65" s="1" customFormat="1" ht="15.2" customHeight="1" x14ac:dyDescent="0.2">
      <c r="B88" s="31"/>
      <c r="C88" s="26" t="s">
        <v>25</v>
      </c>
      <c r="F88" s="24" t="str">
        <f>E15</f>
        <v>Střední škola prof. Zdeňka Matějčka,Ostrava-Poruba</v>
      </c>
      <c r="I88" s="26" t="s">
        <v>33</v>
      </c>
      <c r="J88" s="29" t="str">
        <f>E21</f>
        <v>Amun Pro s.r.o.</v>
      </c>
      <c r="L88" s="31"/>
    </row>
    <row r="89" spans="2:65" s="1" customFormat="1" ht="15.2" customHeight="1" x14ac:dyDescent="0.2">
      <c r="B89" s="31"/>
      <c r="C89" s="26" t="s">
        <v>31</v>
      </c>
      <c r="F89" s="24" t="str">
        <f>IF(E18="","",E18)</f>
        <v>Vyplň údaj</v>
      </c>
      <c r="I89" s="26" t="s">
        <v>38</v>
      </c>
      <c r="J89" s="29" t="str">
        <f>E24</f>
        <v>Amun Pro s.r.o.</v>
      </c>
      <c r="L89" s="31"/>
    </row>
    <row r="90" spans="2:65" s="1" customFormat="1" ht="10.35" customHeight="1" x14ac:dyDescent="0.2">
      <c r="B90" s="31"/>
      <c r="L90" s="31"/>
    </row>
    <row r="91" spans="2:65" s="10" customFormat="1" ht="29.25" customHeight="1" x14ac:dyDescent="0.2">
      <c r="B91" s="106"/>
      <c r="C91" s="107" t="s">
        <v>128</v>
      </c>
      <c r="D91" s="108" t="s">
        <v>60</v>
      </c>
      <c r="E91" s="108" t="s">
        <v>56</v>
      </c>
      <c r="F91" s="108" t="s">
        <v>57</v>
      </c>
      <c r="G91" s="108" t="s">
        <v>129</v>
      </c>
      <c r="H91" s="108" t="s">
        <v>130</v>
      </c>
      <c r="I91" s="108" t="s">
        <v>131</v>
      </c>
      <c r="J91" s="108" t="s">
        <v>108</v>
      </c>
      <c r="K91" s="109" t="s">
        <v>132</v>
      </c>
      <c r="L91" s="106"/>
      <c r="M91" s="55" t="s">
        <v>3</v>
      </c>
      <c r="N91" s="56" t="s">
        <v>45</v>
      </c>
      <c r="O91" s="56" t="s">
        <v>133</v>
      </c>
      <c r="P91" s="56" t="s">
        <v>134</v>
      </c>
      <c r="Q91" s="56" t="s">
        <v>135</v>
      </c>
      <c r="R91" s="56" t="s">
        <v>136</v>
      </c>
      <c r="S91" s="56" t="s">
        <v>137</v>
      </c>
      <c r="T91" s="57" t="s">
        <v>138</v>
      </c>
    </row>
    <row r="92" spans="2:65" s="1" customFormat="1" ht="22.9" customHeight="1" x14ac:dyDescent="0.25">
      <c r="B92" s="31"/>
      <c r="C92" s="60" t="s">
        <v>139</v>
      </c>
      <c r="J92" s="110">
        <f>BK92</f>
        <v>0</v>
      </c>
      <c r="L92" s="31"/>
      <c r="M92" s="58"/>
      <c r="N92" s="49"/>
      <c r="O92" s="49"/>
      <c r="P92" s="111">
        <f>P93+P105+P266+P279</f>
        <v>0</v>
      </c>
      <c r="Q92" s="49"/>
      <c r="R92" s="111">
        <f>R93+R105+R266+R279</f>
        <v>10.066510000000001</v>
      </c>
      <c r="S92" s="49"/>
      <c r="T92" s="112">
        <f>T93+T105+T266+T279</f>
        <v>12.0108</v>
      </c>
      <c r="AT92" s="16" t="s">
        <v>74</v>
      </c>
      <c r="AU92" s="16" t="s">
        <v>109</v>
      </c>
      <c r="BK92" s="113">
        <f>BK93+BK105+BK266+BK279</f>
        <v>0</v>
      </c>
    </row>
    <row r="93" spans="2:65" s="11" customFormat="1" ht="25.9" customHeight="1" x14ac:dyDescent="0.2">
      <c r="B93" s="114"/>
      <c r="D93" s="115" t="s">
        <v>74</v>
      </c>
      <c r="E93" s="116" t="s">
        <v>140</v>
      </c>
      <c r="F93" s="116" t="s">
        <v>141</v>
      </c>
      <c r="I93" s="117"/>
      <c r="J93" s="118">
        <f>BK93</f>
        <v>0</v>
      </c>
      <c r="L93" s="114"/>
      <c r="M93" s="119"/>
      <c r="P93" s="120">
        <f>P94</f>
        <v>0</v>
      </c>
      <c r="R93" s="120">
        <f>R94</f>
        <v>0</v>
      </c>
      <c r="T93" s="121">
        <f>T94</f>
        <v>0</v>
      </c>
      <c r="AR93" s="115" t="s">
        <v>83</v>
      </c>
      <c r="AT93" s="122" t="s">
        <v>74</v>
      </c>
      <c r="AU93" s="122" t="s">
        <v>75</v>
      </c>
      <c r="AY93" s="115" t="s">
        <v>142</v>
      </c>
      <c r="BK93" s="123">
        <f>BK94</f>
        <v>0</v>
      </c>
    </row>
    <row r="94" spans="2:65" s="11" customFormat="1" ht="22.9" customHeight="1" x14ac:dyDescent="0.2">
      <c r="B94" s="114"/>
      <c r="D94" s="115" t="s">
        <v>74</v>
      </c>
      <c r="E94" s="124" t="s">
        <v>163</v>
      </c>
      <c r="F94" s="124" t="s">
        <v>164</v>
      </c>
      <c r="I94" s="117"/>
      <c r="J94" s="125">
        <f>BK94</f>
        <v>0</v>
      </c>
      <c r="L94" s="114"/>
      <c r="M94" s="119"/>
      <c r="P94" s="120">
        <f>SUM(P95:P104)</f>
        <v>0</v>
      </c>
      <c r="R94" s="120">
        <f>SUM(R95:R104)</f>
        <v>0</v>
      </c>
      <c r="T94" s="121">
        <f>SUM(T95:T104)</f>
        <v>0</v>
      </c>
      <c r="AR94" s="115" t="s">
        <v>83</v>
      </c>
      <c r="AT94" s="122" t="s">
        <v>74</v>
      </c>
      <c r="AU94" s="122" t="s">
        <v>83</v>
      </c>
      <c r="AY94" s="115" t="s">
        <v>142</v>
      </c>
      <c r="BK94" s="123">
        <f>SUM(BK95:BK104)</f>
        <v>0</v>
      </c>
    </row>
    <row r="95" spans="2:65" s="1" customFormat="1" ht="24.2" customHeight="1" x14ac:dyDescent="0.2">
      <c r="B95" s="126"/>
      <c r="C95" s="127" t="s">
        <v>83</v>
      </c>
      <c r="D95" s="127" t="s">
        <v>97</v>
      </c>
      <c r="E95" s="128" t="s">
        <v>166</v>
      </c>
      <c r="F95" s="129" t="s">
        <v>167</v>
      </c>
      <c r="G95" s="130" t="s">
        <v>168</v>
      </c>
      <c r="H95" s="131">
        <v>12.010999999999999</v>
      </c>
      <c r="I95" s="132"/>
      <c r="J95" s="133">
        <f>ROUND(I95*H95,2)</f>
        <v>0</v>
      </c>
      <c r="K95" s="129" t="s">
        <v>148</v>
      </c>
      <c r="L95" s="31"/>
      <c r="M95" s="134" t="s">
        <v>3</v>
      </c>
      <c r="N95" s="135" t="s">
        <v>46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149</v>
      </c>
      <c r="AT95" s="138" t="s">
        <v>97</v>
      </c>
      <c r="AU95" s="138" t="s">
        <v>85</v>
      </c>
      <c r="AY95" s="16" t="s">
        <v>142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6" t="s">
        <v>83</v>
      </c>
      <c r="BK95" s="139">
        <f>ROUND(I95*H95,2)</f>
        <v>0</v>
      </c>
      <c r="BL95" s="16" t="s">
        <v>149</v>
      </c>
      <c r="BM95" s="138" t="s">
        <v>758</v>
      </c>
    </row>
    <row r="96" spans="2:65" s="1" customFormat="1" ht="11.25" x14ac:dyDescent="0.2">
      <c r="B96" s="31"/>
      <c r="D96" s="140" t="s">
        <v>151</v>
      </c>
      <c r="F96" s="141" t="s">
        <v>170</v>
      </c>
      <c r="I96" s="142"/>
      <c r="L96" s="31"/>
      <c r="M96" s="143"/>
      <c r="T96" s="52"/>
      <c r="AT96" s="16" t="s">
        <v>151</v>
      </c>
      <c r="AU96" s="16" t="s">
        <v>85</v>
      </c>
    </row>
    <row r="97" spans="2:65" s="1" customFormat="1" ht="21.75" customHeight="1" x14ac:dyDescent="0.2">
      <c r="B97" s="126"/>
      <c r="C97" s="127" t="s">
        <v>85</v>
      </c>
      <c r="D97" s="127" t="s">
        <v>97</v>
      </c>
      <c r="E97" s="128" t="s">
        <v>171</v>
      </c>
      <c r="F97" s="129" t="s">
        <v>172</v>
      </c>
      <c r="G97" s="130" t="s">
        <v>168</v>
      </c>
      <c r="H97" s="131">
        <v>12.010999999999999</v>
      </c>
      <c r="I97" s="132"/>
      <c r="J97" s="133">
        <f>ROUND(I97*H97,2)</f>
        <v>0</v>
      </c>
      <c r="K97" s="129" t="s">
        <v>148</v>
      </c>
      <c r="L97" s="31"/>
      <c r="M97" s="134" t="s">
        <v>3</v>
      </c>
      <c r="N97" s="135" t="s">
        <v>46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149</v>
      </c>
      <c r="AT97" s="138" t="s">
        <v>97</v>
      </c>
      <c r="AU97" s="138" t="s">
        <v>85</v>
      </c>
      <c r="AY97" s="16" t="s">
        <v>142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6" t="s">
        <v>83</v>
      </c>
      <c r="BK97" s="139">
        <f>ROUND(I97*H97,2)</f>
        <v>0</v>
      </c>
      <c r="BL97" s="16" t="s">
        <v>149</v>
      </c>
      <c r="BM97" s="138" t="s">
        <v>759</v>
      </c>
    </row>
    <row r="98" spans="2:65" s="1" customFormat="1" ht="11.25" x14ac:dyDescent="0.2">
      <c r="B98" s="31"/>
      <c r="D98" s="140" t="s">
        <v>151</v>
      </c>
      <c r="F98" s="141" t="s">
        <v>174</v>
      </c>
      <c r="I98" s="142"/>
      <c r="L98" s="31"/>
      <c r="M98" s="143"/>
      <c r="T98" s="52"/>
      <c r="AT98" s="16" t="s">
        <v>151</v>
      </c>
      <c r="AU98" s="16" t="s">
        <v>85</v>
      </c>
    </row>
    <row r="99" spans="2:65" s="1" customFormat="1" ht="24.2" customHeight="1" x14ac:dyDescent="0.2">
      <c r="B99" s="126"/>
      <c r="C99" s="127" t="s">
        <v>165</v>
      </c>
      <c r="D99" s="127" t="s">
        <v>97</v>
      </c>
      <c r="E99" s="128" t="s">
        <v>176</v>
      </c>
      <c r="F99" s="129" t="s">
        <v>177</v>
      </c>
      <c r="G99" s="130" t="s">
        <v>168</v>
      </c>
      <c r="H99" s="131">
        <v>12.010999999999999</v>
      </c>
      <c r="I99" s="132"/>
      <c r="J99" s="133">
        <f>ROUND(I99*H99,2)</f>
        <v>0</v>
      </c>
      <c r="K99" s="129" t="s">
        <v>148</v>
      </c>
      <c r="L99" s="31"/>
      <c r="M99" s="134" t="s">
        <v>3</v>
      </c>
      <c r="N99" s="135" t="s">
        <v>46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149</v>
      </c>
      <c r="AT99" s="138" t="s">
        <v>97</v>
      </c>
      <c r="AU99" s="138" t="s">
        <v>85</v>
      </c>
      <c r="AY99" s="16" t="s">
        <v>142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6" t="s">
        <v>83</v>
      </c>
      <c r="BK99" s="139">
        <f>ROUND(I99*H99,2)</f>
        <v>0</v>
      </c>
      <c r="BL99" s="16" t="s">
        <v>149</v>
      </c>
      <c r="BM99" s="138" t="s">
        <v>760</v>
      </c>
    </row>
    <row r="100" spans="2:65" s="1" customFormat="1" ht="11.25" x14ac:dyDescent="0.2">
      <c r="B100" s="31"/>
      <c r="D100" s="140" t="s">
        <v>151</v>
      </c>
      <c r="F100" s="141" t="s">
        <v>179</v>
      </c>
      <c r="I100" s="142"/>
      <c r="L100" s="31"/>
      <c r="M100" s="143"/>
      <c r="T100" s="52"/>
      <c r="AT100" s="16" t="s">
        <v>151</v>
      </c>
      <c r="AU100" s="16" t="s">
        <v>85</v>
      </c>
    </row>
    <row r="101" spans="2:65" s="1" customFormat="1" ht="24.2" customHeight="1" x14ac:dyDescent="0.2">
      <c r="B101" s="126"/>
      <c r="C101" s="127" t="s">
        <v>149</v>
      </c>
      <c r="D101" s="127" t="s">
        <v>97</v>
      </c>
      <c r="E101" s="128" t="s">
        <v>180</v>
      </c>
      <c r="F101" s="129" t="s">
        <v>181</v>
      </c>
      <c r="G101" s="130" t="s">
        <v>168</v>
      </c>
      <c r="H101" s="131">
        <v>8.8840000000000003</v>
      </c>
      <c r="I101" s="132"/>
      <c r="J101" s="133">
        <f>ROUND(I101*H101,2)</f>
        <v>0</v>
      </c>
      <c r="K101" s="129" t="s">
        <v>148</v>
      </c>
      <c r="L101" s="31"/>
      <c r="M101" s="134" t="s">
        <v>3</v>
      </c>
      <c r="N101" s="135" t="s">
        <v>46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149</v>
      </c>
      <c r="AT101" s="138" t="s">
        <v>97</v>
      </c>
      <c r="AU101" s="138" t="s">
        <v>85</v>
      </c>
      <c r="AY101" s="16" t="s">
        <v>142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6" t="s">
        <v>83</v>
      </c>
      <c r="BK101" s="139">
        <f>ROUND(I101*H101,2)</f>
        <v>0</v>
      </c>
      <c r="BL101" s="16" t="s">
        <v>149</v>
      </c>
      <c r="BM101" s="138" t="s">
        <v>761</v>
      </c>
    </row>
    <row r="102" spans="2:65" s="1" customFormat="1" ht="11.25" x14ac:dyDescent="0.2">
      <c r="B102" s="31"/>
      <c r="D102" s="140" t="s">
        <v>151</v>
      </c>
      <c r="F102" s="141" t="s">
        <v>183</v>
      </c>
      <c r="I102" s="142"/>
      <c r="L102" s="31"/>
      <c r="M102" s="143"/>
      <c r="T102" s="52"/>
      <c r="AT102" s="16" t="s">
        <v>151</v>
      </c>
      <c r="AU102" s="16" t="s">
        <v>85</v>
      </c>
    </row>
    <row r="103" spans="2:65" s="1" customFormat="1" ht="24.2" customHeight="1" x14ac:dyDescent="0.2">
      <c r="B103" s="126"/>
      <c r="C103" s="127" t="s">
        <v>175</v>
      </c>
      <c r="D103" s="127" t="s">
        <v>97</v>
      </c>
      <c r="E103" s="128" t="s">
        <v>185</v>
      </c>
      <c r="F103" s="129" t="s">
        <v>186</v>
      </c>
      <c r="G103" s="130" t="s">
        <v>168</v>
      </c>
      <c r="H103" s="131">
        <v>3.1269999999999998</v>
      </c>
      <c r="I103" s="132"/>
      <c r="J103" s="133">
        <f>ROUND(I103*H103,2)</f>
        <v>0</v>
      </c>
      <c r="K103" s="129" t="s">
        <v>148</v>
      </c>
      <c r="L103" s="31"/>
      <c r="M103" s="134" t="s">
        <v>3</v>
      </c>
      <c r="N103" s="135" t="s">
        <v>46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149</v>
      </c>
      <c r="AT103" s="138" t="s">
        <v>97</v>
      </c>
      <c r="AU103" s="138" t="s">
        <v>85</v>
      </c>
      <c r="AY103" s="16" t="s">
        <v>142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6" t="s">
        <v>83</v>
      </c>
      <c r="BK103" s="139">
        <f>ROUND(I103*H103,2)</f>
        <v>0</v>
      </c>
      <c r="BL103" s="16" t="s">
        <v>149</v>
      </c>
      <c r="BM103" s="138" t="s">
        <v>762</v>
      </c>
    </row>
    <row r="104" spans="2:65" s="1" customFormat="1" ht="11.25" x14ac:dyDescent="0.2">
      <c r="B104" s="31"/>
      <c r="D104" s="140" t="s">
        <v>151</v>
      </c>
      <c r="F104" s="141" t="s">
        <v>188</v>
      </c>
      <c r="I104" s="142"/>
      <c r="L104" s="31"/>
      <c r="M104" s="143"/>
      <c r="T104" s="52"/>
      <c r="AT104" s="16" t="s">
        <v>151</v>
      </c>
      <c r="AU104" s="16" t="s">
        <v>85</v>
      </c>
    </row>
    <row r="105" spans="2:65" s="11" customFormat="1" ht="25.9" customHeight="1" x14ac:dyDescent="0.2">
      <c r="B105" s="114"/>
      <c r="D105" s="115" t="s">
        <v>74</v>
      </c>
      <c r="E105" s="116" t="s">
        <v>189</v>
      </c>
      <c r="F105" s="116" t="s">
        <v>190</v>
      </c>
      <c r="I105" s="117"/>
      <c r="J105" s="118">
        <f>BK105</f>
        <v>0</v>
      </c>
      <c r="L105" s="114"/>
      <c r="M105" s="119"/>
      <c r="P105" s="120">
        <f>P106+P126+P157+P203+P231+P243</f>
        <v>0</v>
      </c>
      <c r="R105" s="120">
        <f>R106+R126+R157+R203+R231+R243</f>
        <v>10.066510000000001</v>
      </c>
      <c r="T105" s="121">
        <f>T106+T126+T157+T203+T231+T243</f>
        <v>12.0108</v>
      </c>
      <c r="AR105" s="115" t="s">
        <v>85</v>
      </c>
      <c r="AT105" s="122" t="s">
        <v>74</v>
      </c>
      <c r="AU105" s="122" t="s">
        <v>75</v>
      </c>
      <c r="AY105" s="115" t="s">
        <v>142</v>
      </c>
      <c r="BK105" s="123">
        <f>BK106+BK126+BK157+BK203+BK231+BK243</f>
        <v>0</v>
      </c>
    </row>
    <row r="106" spans="2:65" s="11" customFormat="1" ht="22.9" customHeight="1" x14ac:dyDescent="0.2">
      <c r="B106" s="114"/>
      <c r="D106" s="115" t="s">
        <v>74</v>
      </c>
      <c r="E106" s="124" t="s">
        <v>191</v>
      </c>
      <c r="F106" s="124" t="s">
        <v>192</v>
      </c>
      <c r="I106" s="117"/>
      <c r="J106" s="125">
        <f>BK106</f>
        <v>0</v>
      </c>
      <c r="L106" s="114"/>
      <c r="M106" s="119"/>
      <c r="P106" s="120">
        <f>SUM(P107:P125)</f>
        <v>0</v>
      </c>
      <c r="R106" s="120">
        <f>SUM(R107:R125)</f>
        <v>1.5829199999999999</v>
      </c>
      <c r="T106" s="121">
        <f>SUM(T107:T125)</f>
        <v>3.1270000000000002</v>
      </c>
      <c r="AR106" s="115" t="s">
        <v>85</v>
      </c>
      <c r="AT106" s="122" t="s">
        <v>74</v>
      </c>
      <c r="AU106" s="122" t="s">
        <v>83</v>
      </c>
      <c r="AY106" s="115" t="s">
        <v>142</v>
      </c>
      <c r="BK106" s="123">
        <f>SUM(BK107:BK125)</f>
        <v>0</v>
      </c>
    </row>
    <row r="107" spans="2:65" s="1" customFormat="1" ht="24.2" customHeight="1" x14ac:dyDescent="0.2">
      <c r="B107" s="126"/>
      <c r="C107" s="127" t="s">
        <v>143</v>
      </c>
      <c r="D107" s="127" t="s">
        <v>97</v>
      </c>
      <c r="E107" s="128" t="s">
        <v>194</v>
      </c>
      <c r="F107" s="129" t="s">
        <v>195</v>
      </c>
      <c r="G107" s="130" t="s">
        <v>160</v>
      </c>
      <c r="H107" s="131">
        <v>590</v>
      </c>
      <c r="I107" s="132"/>
      <c r="J107" s="133">
        <f>ROUND(I107*H107,2)</f>
        <v>0</v>
      </c>
      <c r="K107" s="129" t="s">
        <v>148</v>
      </c>
      <c r="L107" s="31"/>
      <c r="M107" s="134" t="s">
        <v>3</v>
      </c>
      <c r="N107" s="135" t="s">
        <v>46</v>
      </c>
      <c r="P107" s="136">
        <f>O107*H107</f>
        <v>0</v>
      </c>
      <c r="Q107" s="136">
        <v>0</v>
      </c>
      <c r="R107" s="136">
        <f>Q107*H107</f>
        <v>0</v>
      </c>
      <c r="S107" s="136">
        <v>5.3E-3</v>
      </c>
      <c r="T107" s="137">
        <f>S107*H107</f>
        <v>3.1270000000000002</v>
      </c>
      <c r="AR107" s="138" t="s">
        <v>196</v>
      </c>
      <c r="AT107" s="138" t="s">
        <v>97</v>
      </c>
      <c r="AU107" s="138" t="s">
        <v>85</v>
      </c>
      <c r="AY107" s="16" t="s">
        <v>142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6" t="s">
        <v>83</v>
      </c>
      <c r="BK107" s="139">
        <f>ROUND(I107*H107,2)</f>
        <v>0</v>
      </c>
      <c r="BL107" s="16" t="s">
        <v>196</v>
      </c>
      <c r="BM107" s="138" t="s">
        <v>763</v>
      </c>
    </row>
    <row r="108" spans="2:65" s="1" customFormat="1" ht="11.25" x14ac:dyDescent="0.2">
      <c r="B108" s="31"/>
      <c r="D108" s="140" t="s">
        <v>151</v>
      </c>
      <c r="F108" s="141" t="s">
        <v>198</v>
      </c>
      <c r="I108" s="142"/>
      <c r="L108" s="31"/>
      <c r="M108" s="143"/>
      <c r="T108" s="52"/>
      <c r="AT108" s="16" t="s">
        <v>151</v>
      </c>
      <c r="AU108" s="16" t="s">
        <v>85</v>
      </c>
    </row>
    <row r="109" spans="2:65" s="12" customFormat="1" ht="11.25" x14ac:dyDescent="0.2">
      <c r="B109" s="144"/>
      <c r="D109" s="145" t="s">
        <v>153</v>
      </c>
      <c r="E109" s="146" t="s">
        <v>3</v>
      </c>
      <c r="F109" s="147" t="s">
        <v>764</v>
      </c>
      <c r="H109" s="148">
        <v>590</v>
      </c>
      <c r="I109" s="149"/>
      <c r="L109" s="144"/>
      <c r="M109" s="150"/>
      <c r="T109" s="151"/>
      <c r="AT109" s="146" t="s">
        <v>153</v>
      </c>
      <c r="AU109" s="146" t="s">
        <v>85</v>
      </c>
      <c r="AV109" s="12" t="s">
        <v>85</v>
      </c>
      <c r="AW109" s="12" t="s">
        <v>37</v>
      </c>
      <c r="AX109" s="12" t="s">
        <v>75</v>
      </c>
      <c r="AY109" s="146" t="s">
        <v>142</v>
      </c>
    </row>
    <row r="110" spans="2:65" s="13" customFormat="1" ht="11.25" x14ac:dyDescent="0.2">
      <c r="B110" s="152"/>
      <c r="D110" s="145" t="s">
        <v>153</v>
      </c>
      <c r="E110" s="153" t="s">
        <v>3</v>
      </c>
      <c r="F110" s="154" t="s">
        <v>155</v>
      </c>
      <c r="H110" s="155">
        <v>590</v>
      </c>
      <c r="I110" s="156"/>
      <c r="L110" s="152"/>
      <c r="M110" s="157"/>
      <c r="T110" s="158"/>
      <c r="AT110" s="153" t="s">
        <v>153</v>
      </c>
      <c r="AU110" s="153" t="s">
        <v>85</v>
      </c>
      <c r="AV110" s="13" t="s">
        <v>149</v>
      </c>
      <c r="AW110" s="13" t="s">
        <v>37</v>
      </c>
      <c r="AX110" s="13" t="s">
        <v>83</v>
      </c>
      <c r="AY110" s="153" t="s">
        <v>142</v>
      </c>
    </row>
    <row r="111" spans="2:65" s="1" customFormat="1" ht="24.2" customHeight="1" x14ac:dyDescent="0.2">
      <c r="B111" s="126"/>
      <c r="C111" s="127" t="s">
        <v>184</v>
      </c>
      <c r="D111" s="127" t="s">
        <v>97</v>
      </c>
      <c r="E111" s="128" t="s">
        <v>200</v>
      </c>
      <c r="F111" s="129" t="s">
        <v>201</v>
      </c>
      <c r="G111" s="130" t="s">
        <v>160</v>
      </c>
      <c r="H111" s="131">
        <v>542</v>
      </c>
      <c r="I111" s="132"/>
      <c r="J111" s="133">
        <f>ROUND(I111*H111,2)</f>
        <v>0</v>
      </c>
      <c r="K111" s="129" t="s">
        <v>148</v>
      </c>
      <c r="L111" s="31"/>
      <c r="M111" s="134" t="s">
        <v>3</v>
      </c>
      <c r="N111" s="135" t="s">
        <v>46</v>
      </c>
      <c r="P111" s="136">
        <f>O111*H111</f>
        <v>0</v>
      </c>
      <c r="Q111" s="136">
        <v>3.6000000000000002E-4</v>
      </c>
      <c r="R111" s="136">
        <f>Q111*H111</f>
        <v>0.19512000000000002</v>
      </c>
      <c r="S111" s="136">
        <v>0</v>
      </c>
      <c r="T111" s="137">
        <f>S111*H111</f>
        <v>0</v>
      </c>
      <c r="AR111" s="138" t="s">
        <v>196</v>
      </c>
      <c r="AT111" s="138" t="s">
        <v>97</v>
      </c>
      <c r="AU111" s="138" t="s">
        <v>85</v>
      </c>
      <c r="AY111" s="16" t="s">
        <v>142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6" t="s">
        <v>83</v>
      </c>
      <c r="BK111" s="139">
        <f>ROUND(I111*H111,2)</f>
        <v>0</v>
      </c>
      <c r="BL111" s="16" t="s">
        <v>196</v>
      </c>
      <c r="BM111" s="138" t="s">
        <v>765</v>
      </c>
    </row>
    <row r="112" spans="2:65" s="1" customFormat="1" ht="11.25" x14ac:dyDescent="0.2">
      <c r="B112" s="31"/>
      <c r="D112" s="140" t="s">
        <v>151</v>
      </c>
      <c r="F112" s="141" t="s">
        <v>203</v>
      </c>
      <c r="I112" s="142"/>
      <c r="L112" s="31"/>
      <c r="M112" s="143"/>
      <c r="T112" s="52"/>
      <c r="AT112" s="16" t="s">
        <v>151</v>
      </c>
      <c r="AU112" s="16" t="s">
        <v>85</v>
      </c>
    </row>
    <row r="113" spans="2:65" s="12" customFormat="1" ht="11.25" x14ac:dyDescent="0.2">
      <c r="B113" s="144"/>
      <c r="D113" s="145" t="s">
        <v>153</v>
      </c>
      <c r="E113" s="146" t="s">
        <v>3</v>
      </c>
      <c r="F113" s="147" t="s">
        <v>766</v>
      </c>
      <c r="H113" s="148">
        <v>542</v>
      </c>
      <c r="I113" s="149"/>
      <c r="L113" s="144"/>
      <c r="M113" s="150"/>
      <c r="T113" s="151"/>
      <c r="AT113" s="146" t="s">
        <v>153</v>
      </c>
      <c r="AU113" s="146" t="s">
        <v>85</v>
      </c>
      <c r="AV113" s="12" t="s">
        <v>85</v>
      </c>
      <c r="AW113" s="12" t="s">
        <v>37</v>
      </c>
      <c r="AX113" s="12" t="s">
        <v>75</v>
      </c>
      <c r="AY113" s="146" t="s">
        <v>142</v>
      </c>
    </row>
    <row r="114" spans="2:65" s="13" customFormat="1" ht="11.25" x14ac:dyDescent="0.2">
      <c r="B114" s="152"/>
      <c r="D114" s="145" t="s">
        <v>153</v>
      </c>
      <c r="E114" s="153" t="s">
        <v>3</v>
      </c>
      <c r="F114" s="154" t="s">
        <v>155</v>
      </c>
      <c r="H114" s="155">
        <v>542</v>
      </c>
      <c r="I114" s="156"/>
      <c r="L114" s="152"/>
      <c r="M114" s="157"/>
      <c r="T114" s="158"/>
      <c r="AT114" s="153" t="s">
        <v>153</v>
      </c>
      <c r="AU114" s="153" t="s">
        <v>85</v>
      </c>
      <c r="AV114" s="13" t="s">
        <v>149</v>
      </c>
      <c r="AW114" s="13" t="s">
        <v>37</v>
      </c>
      <c r="AX114" s="13" t="s">
        <v>83</v>
      </c>
      <c r="AY114" s="153" t="s">
        <v>142</v>
      </c>
    </row>
    <row r="115" spans="2:65" s="1" customFormat="1" ht="16.5" customHeight="1" x14ac:dyDescent="0.2">
      <c r="B115" s="126"/>
      <c r="C115" s="159" t="s">
        <v>193</v>
      </c>
      <c r="D115" s="159" t="s">
        <v>206</v>
      </c>
      <c r="E115" s="160" t="s">
        <v>767</v>
      </c>
      <c r="F115" s="161" t="s">
        <v>768</v>
      </c>
      <c r="G115" s="162" t="s">
        <v>160</v>
      </c>
      <c r="H115" s="163">
        <v>240</v>
      </c>
      <c r="I115" s="164"/>
      <c r="J115" s="165">
        <f t="shared" ref="J115:J123" si="0">ROUND(I115*H115,2)</f>
        <v>0</v>
      </c>
      <c r="K115" s="161" t="s">
        <v>148</v>
      </c>
      <c r="L115" s="166"/>
      <c r="M115" s="167" t="s">
        <v>3</v>
      </c>
      <c r="N115" s="168" t="s">
        <v>46</v>
      </c>
      <c r="P115" s="136">
        <f t="shared" ref="P115:P123" si="1">O115*H115</f>
        <v>0</v>
      </c>
      <c r="Q115" s="136">
        <v>3.8E-3</v>
      </c>
      <c r="R115" s="136">
        <f t="shared" ref="R115:R123" si="2">Q115*H115</f>
        <v>0.91200000000000003</v>
      </c>
      <c r="S115" s="136">
        <v>0</v>
      </c>
      <c r="T115" s="137">
        <f t="shared" ref="T115:T123" si="3">S115*H115</f>
        <v>0</v>
      </c>
      <c r="AR115" s="138" t="s">
        <v>209</v>
      </c>
      <c r="AT115" s="138" t="s">
        <v>206</v>
      </c>
      <c r="AU115" s="138" t="s">
        <v>85</v>
      </c>
      <c r="AY115" s="16" t="s">
        <v>142</v>
      </c>
      <c r="BE115" s="139">
        <f t="shared" ref="BE115:BE123" si="4">IF(N115="základní",J115,0)</f>
        <v>0</v>
      </c>
      <c r="BF115" s="139">
        <f t="shared" ref="BF115:BF123" si="5">IF(N115="snížená",J115,0)</f>
        <v>0</v>
      </c>
      <c r="BG115" s="139">
        <f t="shared" ref="BG115:BG123" si="6">IF(N115="zákl. přenesená",J115,0)</f>
        <v>0</v>
      </c>
      <c r="BH115" s="139">
        <f t="shared" ref="BH115:BH123" si="7">IF(N115="sníž. přenesená",J115,0)</f>
        <v>0</v>
      </c>
      <c r="BI115" s="139">
        <f t="shared" ref="BI115:BI123" si="8">IF(N115="nulová",J115,0)</f>
        <v>0</v>
      </c>
      <c r="BJ115" s="16" t="s">
        <v>83</v>
      </c>
      <c r="BK115" s="139">
        <f t="shared" ref="BK115:BK123" si="9">ROUND(I115*H115,2)</f>
        <v>0</v>
      </c>
      <c r="BL115" s="16" t="s">
        <v>196</v>
      </c>
      <c r="BM115" s="138" t="s">
        <v>769</v>
      </c>
    </row>
    <row r="116" spans="2:65" s="1" customFormat="1" ht="16.5" customHeight="1" x14ac:dyDescent="0.2">
      <c r="B116" s="126"/>
      <c r="C116" s="159" t="s">
        <v>156</v>
      </c>
      <c r="D116" s="159" t="s">
        <v>206</v>
      </c>
      <c r="E116" s="160" t="s">
        <v>212</v>
      </c>
      <c r="F116" s="161" t="s">
        <v>213</v>
      </c>
      <c r="G116" s="162" t="s">
        <v>160</v>
      </c>
      <c r="H116" s="163">
        <v>120</v>
      </c>
      <c r="I116" s="164"/>
      <c r="J116" s="165">
        <f t="shared" si="0"/>
        <v>0</v>
      </c>
      <c r="K116" s="161" t="s">
        <v>148</v>
      </c>
      <c r="L116" s="166"/>
      <c r="M116" s="167" t="s">
        <v>3</v>
      </c>
      <c r="N116" s="168" t="s">
        <v>46</v>
      </c>
      <c r="P116" s="136">
        <f t="shared" si="1"/>
        <v>0</v>
      </c>
      <c r="Q116" s="136">
        <v>1.39E-3</v>
      </c>
      <c r="R116" s="136">
        <f t="shared" si="2"/>
        <v>0.1668</v>
      </c>
      <c r="S116" s="136">
        <v>0</v>
      </c>
      <c r="T116" s="137">
        <f t="shared" si="3"/>
        <v>0</v>
      </c>
      <c r="AR116" s="138" t="s">
        <v>209</v>
      </c>
      <c r="AT116" s="138" t="s">
        <v>206</v>
      </c>
      <c r="AU116" s="138" t="s">
        <v>85</v>
      </c>
      <c r="AY116" s="16" t="s">
        <v>142</v>
      </c>
      <c r="BE116" s="139">
        <f t="shared" si="4"/>
        <v>0</v>
      </c>
      <c r="BF116" s="139">
        <f t="shared" si="5"/>
        <v>0</v>
      </c>
      <c r="BG116" s="139">
        <f t="shared" si="6"/>
        <v>0</v>
      </c>
      <c r="BH116" s="139">
        <f t="shared" si="7"/>
        <v>0</v>
      </c>
      <c r="BI116" s="139">
        <f t="shared" si="8"/>
        <v>0</v>
      </c>
      <c r="BJ116" s="16" t="s">
        <v>83</v>
      </c>
      <c r="BK116" s="139">
        <f t="shared" si="9"/>
        <v>0</v>
      </c>
      <c r="BL116" s="16" t="s">
        <v>196</v>
      </c>
      <c r="BM116" s="138" t="s">
        <v>770</v>
      </c>
    </row>
    <row r="117" spans="2:65" s="1" customFormat="1" ht="16.5" customHeight="1" x14ac:dyDescent="0.2">
      <c r="B117" s="126"/>
      <c r="C117" s="159" t="s">
        <v>205</v>
      </c>
      <c r="D117" s="159" t="s">
        <v>206</v>
      </c>
      <c r="E117" s="160" t="s">
        <v>216</v>
      </c>
      <c r="F117" s="161" t="s">
        <v>217</v>
      </c>
      <c r="G117" s="162" t="s">
        <v>160</v>
      </c>
      <c r="H117" s="163">
        <v>40</v>
      </c>
      <c r="I117" s="164"/>
      <c r="J117" s="165">
        <f t="shared" si="0"/>
        <v>0</v>
      </c>
      <c r="K117" s="161" t="s">
        <v>148</v>
      </c>
      <c r="L117" s="166"/>
      <c r="M117" s="167" t="s">
        <v>3</v>
      </c>
      <c r="N117" s="168" t="s">
        <v>46</v>
      </c>
      <c r="P117" s="136">
        <f t="shared" si="1"/>
        <v>0</v>
      </c>
      <c r="Q117" s="136">
        <v>8.8000000000000003E-4</v>
      </c>
      <c r="R117" s="136">
        <f t="shared" si="2"/>
        <v>3.5200000000000002E-2</v>
      </c>
      <c r="S117" s="136">
        <v>0</v>
      </c>
      <c r="T117" s="137">
        <f t="shared" si="3"/>
        <v>0</v>
      </c>
      <c r="AR117" s="138" t="s">
        <v>209</v>
      </c>
      <c r="AT117" s="138" t="s">
        <v>206</v>
      </c>
      <c r="AU117" s="138" t="s">
        <v>85</v>
      </c>
      <c r="AY117" s="16" t="s">
        <v>142</v>
      </c>
      <c r="BE117" s="139">
        <f t="shared" si="4"/>
        <v>0</v>
      </c>
      <c r="BF117" s="139">
        <f t="shared" si="5"/>
        <v>0</v>
      </c>
      <c r="BG117" s="139">
        <f t="shared" si="6"/>
        <v>0</v>
      </c>
      <c r="BH117" s="139">
        <f t="shared" si="7"/>
        <v>0</v>
      </c>
      <c r="BI117" s="139">
        <f t="shared" si="8"/>
        <v>0</v>
      </c>
      <c r="BJ117" s="16" t="s">
        <v>83</v>
      </c>
      <c r="BK117" s="139">
        <f t="shared" si="9"/>
        <v>0</v>
      </c>
      <c r="BL117" s="16" t="s">
        <v>196</v>
      </c>
      <c r="BM117" s="138" t="s">
        <v>771</v>
      </c>
    </row>
    <row r="118" spans="2:65" s="1" customFormat="1" ht="16.5" customHeight="1" x14ac:dyDescent="0.2">
      <c r="B118" s="126"/>
      <c r="C118" s="159" t="s">
        <v>211</v>
      </c>
      <c r="D118" s="159" t="s">
        <v>206</v>
      </c>
      <c r="E118" s="160" t="s">
        <v>220</v>
      </c>
      <c r="F118" s="161" t="s">
        <v>221</v>
      </c>
      <c r="G118" s="162" t="s">
        <v>160</v>
      </c>
      <c r="H118" s="163">
        <v>26</v>
      </c>
      <c r="I118" s="164"/>
      <c r="J118" s="165">
        <f t="shared" si="0"/>
        <v>0</v>
      </c>
      <c r="K118" s="161" t="s">
        <v>148</v>
      </c>
      <c r="L118" s="166"/>
      <c r="M118" s="167" t="s">
        <v>3</v>
      </c>
      <c r="N118" s="168" t="s">
        <v>46</v>
      </c>
      <c r="P118" s="136">
        <f t="shared" si="1"/>
        <v>0</v>
      </c>
      <c r="Q118" s="136">
        <v>4.2000000000000002E-4</v>
      </c>
      <c r="R118" s="136">
        <f t="shared" si="2"/>
        <v>1.0920000000000001E-2</v>
      </c>
      <c r="S118" s="136">
        <v>0</v>
      </c>
      <c r="T118" s="137">
        <f t="shared" si="3"/>
        <v>0</v>
      </c>
      <c r="AR118" s="138" t="s">
        <v>209</v>
      </c>
      <c r="AT118" s="138" t="s">
        <v>206</v>
      </c>
      <c r="AU118" s="138" t="s">
        <v>85</v>
      </c>
      <c r="AY118" s="16" t="s">
        <v>142</v>
      </c>
      <c r="BE118" s="139">
        <f t="shared" si="4"/>
        <v>0</v>
      </c>
      <c r="BF118" s="139">
        <f t="shared" si="5"/>
        <v>0</v>
      </c>
      <c r="BG118" s="139">
        <f t="shared" si="6"/>
        <v>0</v>
      </c>
      <c r="BH118" s="139">
        <f t="shared" si="7"/>
        <v>0</v>
      </c>
      <c r="BI118" s="139">
        <f t="shared" si="8"/>
        <v>0</v>
      </c>
      <c r="BJ118" s="16" t="s">
        <v>83</v>
      </c>
      <c r="BK118" s="139">
        <f t="shared" si="9"/>
        <v>0</v>
      </c>
      <c r="BL118" s="16" t="s">
        <v>196</v>
      </c>
      <c r="BM118" s="138" t="s">
        <v>772</v>
      </c>
    </row>
    <row r="119" spans="2:65" s="1" customFormat="1" ht="16.5" customHeight="1" x14ac:dyDescent="0.2">
      <c r="B119" s="126"/>
      <c r="C119" s="159" t="s">
        <v>215</v>
      </c>
      <c r="D119" s="159" t="s">
        <v>206</v>
      </c>
      <c r="E119" s="160" t="s">
        <v>224</v>
      </c>
      <c r="F119" s="161" t="s">
        <v>225</v>
      </c>
      <c r="G119" s="162" t="s">
        <v>160</v>
      </c>
      <c r="H119" s="163">
        <v>52</v>
      </c>
      <c r="I119" s="164"/>
      <c r="J119" s="165">
        <f t="shared" si="0"/>
        <v>0</v>
      </c>
      <c r="K119" s="161" t="s">
        <v>148</v>
      </c>
      <c r="L119" s="166"/>
      <c r="M119" s="167" t="s">
        <v>3</v>
      </c>
      <c r="N119" s="168" t="s">
        <v>46</v>
      </c>
      <c r="P119" s="136">
        <f t="shared" si="1"/>
        <v>0</v>
      </c>
      <c r="Q119" s="136">
        <v>1.01E-3</v>
      </c>
      <c r="R119" s="136">
        <f t="shared" si="2"/>
        <v>5.2520000000000004E-2</v>
      </c>
      <c r="S119" s="136">
        <v>0</v>
      </c>
      <c r="T119" s="137">
        <f t="shared" si="3"/>
        <v>0</v>
      </c>
      <c r="AR119" s="138" t="s">
        <v>209</v>
      </c>
      <c r="AT119" s="138" t="s">
        <v>206</v>
      </c>
      <c r="AU119" s="138" t="s">
        <v>85</v>
      </c>
      <c r="AY119" s="16" t="s">
        <v>142</v>
      </c>
      <c r="BE119" s="139">
        <f t="shared" si="4"/>
        <v>0</v>
      </c>
      <c r="BF119" s="139">
        <f t="shared" si="5"/>
        <v>0</v>
      </c>
      <c r="BG119" s="139">
        <f t="shared" si="6"/>
        <v>0</v>
      </c>
      <c r="BH119" s="139">
        <f t="shared" si="7"/>
        <v>0</v>
      </c>
      <c r="BI119" s="139">
        <f t="shared" si="8"/>
        <v>0</v>
      </c>
      <c r="BJ119" s="16" t="s">
        <v>83</v>
      </c>
      <c r="BK119" s="139">
        <f t="shared" si="9"/>
        <v>0</v>
      </c>
      <c r="BL119" s="16" t="s">
        <v>196</v>
      </c>
      <c r="BM119" s="138" t="s">
        <v>773</v>
      </c>
    </row>
    <row r="120" spans="2:65" s="1" customFormat="1" ht="16.5" customHeight="1" x14ac:dyDescent="0.2">
      <c r="B120" s="126"/>
      <c r="C120" s="159" t="s">
        <v>219</v>
      </c>
      <c r="D120" s="159" t="s">
        <v>206</v>
      </c>
      <c r="E120" s="160" t="s">
        <v>774</v>
      </c>
      <c r="F120" s="161" t="s">
        <v>775</v>
      </c>
      <c r="G120" s="162" t="s">
        <v>160</v>
      </c>
      <c r="H120" s="163">
        <v>120</v>
      </c>
      <c r="I120" s="164"/>
      <c r="J120" s="165">
        <f t="shared" si="0"/>
        <v>0</v>
      </c>
      <c r="K120" s="161" t="s">
        <v>148</v>
      </c>
      <c r="L120" s="166"/>
      <c r="M120" s="167" t="s">
        <v>3</v>
      </c>
      <c r="N120" s="168" t="s">
        <v>46</v>
      </c>
      <c r="P120" s="136">
        <f t="shared" si="1"/>
        <v>0</v>
      </c>
      <c r="Q120" s="136">
        <v>3.6999999999999999E-4</v>
      </c>
      <c r="R120" s="136">
        <f t="shared" si="2"/>
        <v>4.4400000000000002E-2</v>
      </c>
      <c r="S120" s="136">
        <v>0</v>
      </c>
      <c r="T120" s="137">
        <f t="shared" si="3"/>
        <v>0</v>
      </c>
      <c r="AR120" s="138" t="s">
        <v>209</v>
      </c>
      <c r="AT120" s="138" t="s">
        <v>206</v>
      </c>
      <c r="AU120" s="138" t="s">
        <v>85</v>
      </c>
      <c r="AY120" s="16" t="s">
        <v>142</v>
      </c>
      <c r="BE120" s="139">
        <f t="shared" si="4"/>
        <v>0</v>
      </c>
      <c r="BF120" s="139">
        <f t="shared" si="5"/>
        <v>0</v>
      </c>
      <c r="BG120" s="139">
        <f t="shared" si="6"/>
        <v>0</v>
      </c>
      <c r="BH120" s="139">
        <f t="shared" si="7"/>
        <v>0</v>
      </c>
      <c r="BI120" s="139">
        <f t="shared" si="8"/>
        <v>0</v>
      </c>
      <c r="BJ120" s="16" t="s">
        <v>83</v>
      </c>
      <c r="BK120" s="139">
        <f t="shared" si="9"/>
        <v>0</v>
      </c>
      <c r="BL120" s="16" t="s">
        <v>196</v>
      </c>
      <c r="BM120" s="138" t="s">
        <v>776</v>
      </c>
    </row>
    <row r="121" spans="2:65" s="1" customFormat="1" ht="16.5" customHeight="1" x14ac:dyDescent="0.2">
      <c r="B121" s="126"/>
      <c r="C121" s="159" t="s">
        <v>223</v>
      </c>
      <c r="D121" s="159" t="s">
        <v>206</v>
      </c>
      <c r="E121" s="160" t="s">
        <v>777</v>
      </c>
      <c r="F121" s="161" t="s">
        <v>778</v>
      </c>
      <c r="G121" s="162" t="s">
        <v>160</v>
      </c>
      <c r="H121" s="163">
        <v>94</v>
      </c>
      <c r="I121" s="164"/>
      <c r="J121" s="165">
        <f t="shared" si="0"/>
        <v>0</v>
      </c>
      <c r="K121" s="161" t="s">
        <v>148</v>
      </c>
      <c r="L121" s="166"/>
      <c r="M121" s="167" t="s">
        <v>3</v>
      </c>
      <c r="N121" s="168" t="s">
        <v>46</v>
      </c>
      <c r="P121" s="136">
        <f t="shared" si="1"/>
        <v>0</v>
      </c>
      <c r="Q121" s="136">
        <v>9.2000000000000003E-4</v>
      </c>
      <c r="R121" s="136">
        <f t="shared" si="2"/>
        <v>8.6480000000000001E-2</v>
      </c>
      <c r="S121" s="136">
        <v>0</v>
      </c>
      <c r="T121" s="137">
        <f t="shared" si="3"/>
        <v>0</v>
      </c>
      <c r="AR121" s="138" t="s">
        <v>209</v>
      </c>
      <c r="AT121" s="138" t="s">
        <v>206</v>
      </c>
      <c r="AU121" s="138" t="s">
        <v>85</v>
      </c>
      <c r="AY121" s="16" t="s">
        <v>142</v>
      </c>
      <c r="BE121" s="139">
        <f t="shared" si="4"/>
        <v>0</v>
      </c>
      <c r="BF121" s="139">
        <f t="shared" si="5"/>
        <v>0</v>
      </c>
      <c r="BG121" s="139">
        <f t="shared" si="6"/>
        <v>0</v>
      </c>
      <c r="BH121" s="139">
        <f t="shared" si="7"/>
        <v>0</v>
      </c>
      <c r="BI121" s="139">
        <f t="shared" si="8"/>
        <v>0</v>
      </c>
      <c r="BJ121" s="16" t="s">
        <v>83</v>
      </c>
      <c r="BK121" s="139">
        <f t="shared" si="9"/>
        <v>0</v>
      </c>
      <c r="BL121" s="16" t="s">
        <v>196</v>
      </c>
      <c r="BM121" s="138" t="s">
        <v>779</v>
      </c>
    </row>
    <row r="122" spans="2:65" s="1" customFormat="1" ht="16.5" customHeight="1" x14ac:dyDescent="0.2">
      <c r="B122" s="126"/>
      <c r="C122" s="159" t="s">
        <v>9</v>
      </c>
      <c r="D122" s="159" t="s">
        <v>206</v>
      </c>
      <c r="E122" s="160" t="s">
        <v>780</v>
      </c>
      <c r="F122" s="161" t="s">
        <v>781</v>
      </c>
      <c r="G122" s="162" t="s">
        <v>160</v>
      </c>
      <c r="H122" s="163">
        <v>16</v>
      </c>
      <c r="I122" s="164"/>
      <c r="J122" s="165">
        <f t="shared" si="0"/>
        <v>0</v>
      </c>
      <c r="K122" s="161" t="s">
        <v>148</v>
      </c>
      <c r="L122" s="166"/>
      <c r="M122" s="167" t="s">
        <v>3</v>
      </c>
      <c r="N122" s="168" t="s">
        <v>46</v>
      </c>
      <c r="P122" s="136">
        <f t="shared" si="1"/>
        <v>0</v>
      </c>
      <c r="Q122" s="136">
        <v>8.4999999999999995E-4</v>
      </c>
      <c r="R122" s="136">
        <f t="shared" si="2"/>
        <v>1.3599999999999999E-2</v>
      </c>
      <c r="S122" s="136">
        <v>0</v>
      </c>
      <c r="T122" s="137">
        <f t="shared" si="3"/>
        <v>0</v>
      </c>
      <c r="AR122" s="138" t="s">
        <v>209</v>
      </c>
      <c r="AT122" s="138" t="s">
        <v>206</v>
      </c>
      <c r="AU122" s="138" t="s">
        <v>85</v>
      </c>
      <c r="AY122" s="16" t="s">
        <v>142</v>
      </c>
      <c r="BE122" s="139">
        <f t="shared" si="4"/>
        <v>0</v>
      </c>
      <c r="BF122" s="139">
        <f t="shared" si="5"/>
        <v>0</v>
      </c>
      <c r="BG122" s="139">
        <f t="shared" si="6"/>
        <v>0</v>
      </c>
      <c r="BH122" s="139">
        <f t="shared" si="7"/>
        <v>0</v>
      </c>
      <c r="BI122" s="139">
        <f t="shared" si="8"/>
        <v>0</v>
      </c>
      <c r="BJ122" s="16" t="s">
        <v>83</v>
      </c>
      <c r="BK122" s="139">
        <f t="shared" si="9"/>
        <v>0</v>
      </c>
      <c r="BL122" s="16" t="s">
        <v>196</v>
      </c>
      <c r="BM122" s="138" t="s">
        <v>782</v>
      </c>
    </row>
    <row r="123" spans="2:65" s="1" customFormat="1" ht="16.5" customHeight="1" x14ac:dyDescent="0.2">
      <c r="B123" s="126"/>
      <c r="C123" s="159" t="s">
        <v>196</v>
      </c>
      <c r="D123" s="159" t="s">
        <v>206</v>
      </c>
      <c r="E123" s="160" t="s">
        <v>783</v>
      </c>
      <c r="F123" s="161" t="s">
        <v>784</v>
      </c>
      <c r="G123" s="162" t="s">
        <v>160</v>
      </c>
      <c r="H123" s="163">
        <v>122</v>
      </c>
      <c r="I123" s="164"/>
      <c r="J123" s="165">
        <f t="shared" si="0"/>
        <v>0</v>
      </c>
      <c r="K123" s="161" t="s">
        <v>148</v>
      </c>
      <c r="L123" s="166"/>
      <c r="M123" s="167" t="s">
        <v>3</v>
      </c>
      <c r="N123" s="168" t="s">
        <v>46</v>
      </c>
      <c r="P123" s="136">
        <f t="shared" si="1"/>
        <v>0</v>
      </c>
      <c r="Q123" s="136">
        <v>5.4000000000000001E-4</v>
      </c>
      <c r="R123" s="136">
        <f t="shared" si="2"/>
        <v>6.5879999999999994E-2</v>
      </c>
      <c r="S123" s="136">
        <v>0</v>
      </c>
      <c r="T123" s="137">
        <f t="shared" si="3"/>
        <v>0</v>
      </c>
      <c r="AR123" s="138" t="s">
        <v>209</v>
      </c>
      <c r="AT123" s="138" t="s">
        <v>206</v>
      </c>
      <c r="AU123" s="138" t="s">
        <v>85</v>
      </c>
      <c r="AY123" s="16" t="s">
        <v>142</v>
      </c>
      <c r="BE123" s="139">
        <f t="shared" si="4"/>
        <v>0</v>
      </c>
      <c r="BF123" s="139">
        <f t="shared" si="5"/>
        <v>0</v>
      </c>
      <c r="BG123" s="139">
        <f t="shared" si="6"/>
        <v>0</v>
      </c>
      <c r="BH123" s="139">
        <f t="shared" si="7"/>
        <v>0</v>
      </c>
      <c r="BI123" s="139">
        <f t="shared" si="8"/>
        <v>0</v>
      </c>
      <c r="BJ123" s="16" t="s">
        <v>83</v>
      </c>
      <c r="BK123" s="139">
        <f t="shared" si="9"/>
        <v>0</v>
      </c>
      <c r="BL123" s="16" t="s">
        <v>196</v>
      </c>
      <c r="BM123" s="138" t="s">
        <v>785</v>
      </c>
    </row>
    <row r="124" spans="2:65" s="12" customFormat="1" ht="11.25" x14ac:dyDescent="0.2">
      <c r="B124" s="144"/>
      <c r="D124" s="145" t="s">
        <v>153</v>
      </c>
      <c r="E124" s="146" t="s">
        <v>3</v>
      </c>
      <c r="F124" s="147" t="s">
        <v>786</v>
      </c>
      <c r="H124" s="148">
        <v>122</v>
      </c>
      <c r="I124" s="149"/>
      <c r="L124" s="144"/>
      <c r="M124" s="150"/>
      <c r="T124" s="151"/>
      <c r="AT124" s="146" t="s">
        <v>153</v>
      </c>
      <c r="AU124" s="146" t="s">
        <v>85</v>
      </c>
      <c r="AV124" s="12" t="s">
        <v>85</v>
      </c>
      <c r="AW124" s="12" t="s">
        <v>37</v>
      </c>
      <c r="AX124" s="12" t="s">
        <v>75</v>
      </c>
      <c r="AY124" s="146" t="s">
        <v>142</v>
      </c>
    </row>
    <row r="125" spans="2:65" s="13" customFormat="1" ht="11.25" x14ac:dyDescent="0.2">
      <c r="B125" s="152"/>
      <c r="D125" s="145" t="s">
        <v>153</v>
      </c>
      <c r="E125" s="153" t="s">
        <v>3</v>
      </c>
      <c r="F125" s="154" t="s">
        <v>155</v>
      </c>
      <c r="H125" s="155">
        <v>122</v>
      </c>
      <c r="I125" s="156"/>
      <c r="L125" s="152"/>
      <c r="M125" s="157"/>
      <c r="T125" s="158"/>
      <c r="AT125" s="153" t="s">
        <v>153</v>
      </c>
      <c r="AU125" s="153" t="s">
        <v>85</v>
      </c>
      <c r="AV125" s="13" t="s">
        <v>149</v>
      </c>
      <c r="AW125" s="13" t="s">
        <v>37</v>
      </c>
      <c r="AX125" s="13" t="s">
        <v>83</v>
      </c>
      <c r="AY125" s="153" t="s">
        <v>142</v>
      </c>
    </row>
    <row r="126" spans="2:65" s="11" customFormat="1" ht="22.9" customHeight="1" x14ac:dyDescent="0.2">
      <c r="B126" s="114"/>
      <c r="D126" s="115" t="s">
        <v>74</v>
      </c>
      <c r="E126" s="124" t="s">
        <v>237</v>
      </c>
      <c r="F126" s="124" t="s">
        <v>238</v>
      </c>
      <c r="I126" s="117"/>
      <c r="J126" s="125">
        <f>BK126</f>
        <v>0</v>
      </c>
      <c r="L126" s="114"/>
      <c r="M126" s="119"/>
      <c r="P126" s="120">
        <f>SUM(P127:P156)</f>
        <v>0</v>
      </c>
      <c r="R126" s="120">
        <f>SUM(R127:R156)</f>
        <v>0.39882000000000001</v>
      </c>
      <c r="T126" s="121">
        <f>SUM(T127:T156)</f>
        <v>0.91117999999999988</v>
      </c>
      <c r="AR126" s="115" t="s">
        <v>85</v>
      </c>
      <c r="AT126" s="122" t="s">
        <v>74</v>
      </c>
      <c r="AU126" s="122" t="s">
        <v>83</v>
      </c>
      <c r="AY126" s="115" t="s">
        <v>142</v>
      </c>
      <c r="BK126" s="123">
        <f>SUM(BK127:BK156)</f>
        <v>0</v>
      </c>
    </row>
    <row r="127" spans="2:65" s="1" customFormat="1" ht="16.5" customHeight="1" x14ac:dyDescent="0.2">
      <c r="B127" s="126"/>
      <c r="C127" s="127" t="s">
        <v>233</v>
      </c>
      <c r="D127" s="127" t="s">
        <v>97</v>
      </c>
      <c r="E127" s="128" t="s">
        <v>259</v>
      </c>
      <c r="F127" s="129" t="s">
        <v>260</v>
      </c>
      <c r="G127" s="130" t="s">
        <v>160</v>
      </c>
      <c r="H127" s="131">
        <v>120</v>
      </c>
      <c r="I127" s="132"/>
      <c r="J127" s="133">
        <f>ROUND(I127*H127,2)</f>
        <v>0</v>
      </c>
      <c r="K127" s="129" t="s">
        <v>148</v>
      </c>
      <c r="L127" s="31"/>
      <c r="M127" s="134" t="s">
        <v>3</v>
      </c>
      <c r="N127" s="135" t="s">
        <v>46</v>
      </c>
      <c r="P127" s="136">
        <f>O127*H127</f>
        <v>0</v>
      </c>
      <c r="Q127" s="136">
        <v>0</v>
      </c>
      <c r="R127" s="136">
        <f>Q127*H127</f>
        <v>0</v>
      </c>
      <c r="S127" s="136">
        <v>2.1299999999999999E-3</v>
      </c>
      <c r="T127" s="137">
        <f>S127*H127</f>
        <v>0.25559999999999999</v>
      </c>
      <c r="AR127" s="138" t="s">
        <v>196</v>
      </c>
      <c r="AT127" s="138" t="s">
        <v>97</v>
      </c>
      <c r="AU127" s="138" t="s">
        <v>85</v>
      </c>
      <c r="AY127" s="16" t="s">
        <v>142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83</v>
      </c>
      <c r="BK127" s="139">
        <f>ROUND(I127*H127,2)</f>
        <v>0</v>
      </c>
      <c r="BL127" s="16" t="s">
        <v>196</v>
      </c>
      <c r="BM127" s="138" t="s">
        <v>787</v>
      </c>
    </row>
    <row r="128" spans="2:65" s="1" customFormat="1" ht="11.25" x14ac:dyDescent="0.2">
      <c r="B128" s="31"/>
      <c r="D128" s="140" t="s">
        <v>151</v>
      </c>
      <c r="F128" s="141" t="s">
        <v>262</v>
      </c>
      <c r="I128" s="142"/>
      <c r="L128" s="31"/>
      <c r="M128" s="143"/>
      <c r="T128" s="52"/>
      <c r="AT128" s="16" t="s">
        <v>151</v>
      </c>
      <c r="AU128" s="16" t="s">
        <v>85</v>
      </c>
    </row>
    <row r="129" spans="2:65" s="1" customFormat="1" ht="16.5" customHeight="1" x14ac:dyDescent="0.2">
      <c r="B129" s="126"/>
      <c r="C129" s="127" t="s">
        <v>239</v>
      </c>
      <c r="D129" s="127" t="s">
        <v>97</v>
      </c>
      <c r="E129" s="128" t="s">
        <v>264</v>
      </c>
      <c r="F129" s="129" t="s">
        <v>265</v>
      </c>
      <c r="G129" s="130" t="s">
        <v>160</v>
      </c>
      <c r="H129" s="131">
        <v>120</v>
      </c>
      <c r="I129" s="132"/>
      <c r="J129" s="133">
        <f>ROUND(I129*H129,2)</f>
        <v>0</v>
      </c>
      <c r="K129" s="129" t="s">
        <v>148</v>
      </c>
      <c r="L129" s="31"/>
      <c r="M129" s="134" t="s">
        <v>3</v>
      </c>
      <c r="N129" s="135" t="s">
        <v>46</v>
      </c>
      <c r="P129" s="136">
        <f>O129*H129</f>
        <v>0</v>
      </c>
      <c r="Q129" s="136">
        <v>0</v>
      </c>
      <c r="R129" s="136">
        <f>Q129*H129</f>
        <v>0</v>
      </c>
      <c r="S129" s="136">
        <v>4.9699999999999996E-3</v>
      </c>
      <c r="T129" s="137">
        <f>S129*H129</f>
        <v>0.59639999999999993</v>
      </c>
      <c r="AR129" s="138" t="s">
        <v>196</v>
      </c>
      <c r="AT129" s="138" t="s">
        <v>97</v>
      </c>
      <c r="AU129" s="138" t="s">
        <v>85</v>
      </c>
      <c r="AY129" s="16" t="s">
        <v>142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6" t="s">
        <v>83</v>
      </c>
      <c r="BK129" s="139">
        <f>ROUND(I129*H129,2)</f>
        <v>0</v>
      </c>
      <c r="BL129" s="16" t="s">
        <v>196</v>
      </c>
      <c r="BM129" s="138" t="s">
        <v>788</v>
      </c>
    </row>
    <row r="130" spans="2:65" s="1" customFormat="1" ht="11.25" x14ac:dyDescent="0.2">
      <c r="B130" s="31"/>
      <c r="D130" s="140" t="s">
        <v>151</v>
      </c>
      <c r="F130" s="141" t="s">
        <v>267</v>
      </c>
      <c r="I130" s="142"/>
      <c r="L130" s="31"/>
      <c r="M130" s="143"/>
      <c r="T130" s="52"/>
      <c r="AT130" s="16" t="s">
        <v>151</v>
      </c>
      <c r="AU130" s="16" t="s">
        <v>85</v>
      </c>
    </row>
    <row r="131" spans="2:65" s="1" customFormat="1" ht="16.5" customHeight="1" x14ac:dyDescent="0.2">
      <c r="B131" s="126"/>
      <c r="C131" s="127" t="s">
        <v>244</v>
      </c>
      <c r="D131" s="127" t="s">
        <v>97</v>
      </c>
      <c r="E131" s="128" t="s">
        <v>789</v>
      </c>
      <c r="F131" s="129" t="s">
        <v>790</v>
      </c>
      <c r="G131" s="130" t="s">
        <v>160</v>
      </c>
      <c r="H131" s="131">
        <v>120</v>
      </c>
      <c r="I131" s="132"/>
      <c r="J131" s="133">
        <f>ROUND(I131*H131,2)</f>
        <v>0</v>
      </c>
      <c r="K131" s="129" t="s">
        <v>148</v>
      </c>
      <c r="L131" s="31"/>
      <c r="M131" s="134" t="s">
        <v>3</v>
      </c>
      <c r="N131" s="135" t="s">
        <v>46</v>
      </c>
      <c r="P131" s="136">
        <f>O131*H131</f>
        <v>0</v>
      </c>
      <c r="Q131" s="136">
        <v>9.5E-4</v>
      </c>
      <c r="R131" s="136">
        <f>Q131*H131</f>
        <v>0.114</v>
      </c>
      <c r="S131" s="136">
        <v>0</v>
      </c>
      <c r="T131" s="137">
        <f>S131*H131</f>
        <v>0</v>
      </c>
      <c r="AR131" s="138" t="s">
        <v>196</v>
      </c>
      <c r="AT131" s="138" t="s">
        <v>97</v>
      </c>
      <c r="AU131" s="138" t="s">
        <v>85</v>
      </c>
      <c r="AY131" s="16" t="s">
        <v>142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6" t="s">
        <v>83</v>
      </c>
      <c r="BK131" s="139">
        <f>ROUND(I131*H131,2)</f>
        <v>0</v>
      </c>
      <c r="BL131" s="16" t="s">
        <v>196</v>
      </c>
      <c r="BM131" s="138" t="s">
        <v>791</v>
      </c>
    </row>
    <row r="132" spans="2:65" s="1" customFormat="1" ht="11.25" x14ac:dyDescent="0.2">
      <c r="B132" s="31"/>
      <c r="D132" s="140" t="s">
        <v>151</v>
      </c>
      <c r="F132" s="141" t="s">
        <v>792</v>
      </c>
      <c r="I132" s="142"/>
      <c r="L132" s="31"/>
      <c r="M132" s="143"/>
      <c r="T132" s="52"/>
      <c r="AT132" s="16" t="s">
        <v>151</v>
      </c>
      <c r="AU132" s="16" t="s">
        <v>85</v>
      </c>
    </row>
    <row r="133" spans="2:65" s="1" customFormat="1" ht="16.5" customHeight="1" x14ac:dyDescent="0.2">
      <c r="B133" s="126"/>
      <c r="C133" s="127" t="s">
        <v>249</v>
      </c>
      <c r="D133" s="127" t="s">
        <v>97</v>
      </c>
      <c r="E133" s="128" t="s">
        <v>793</v>
      </c>
      <c r="F133" s="129" t="s">
        <v>794</v>
      </c>
      <c r="G133" s="130" t="s">
        <v>160</v>
      </c>
      <c r="H133" s="131">
        <v>120</v>
      </c>
      <c r="I133" s="132"/>
      <c r="J133" s="133">
        <f>ROUND(I133*H133,2)</f>
        <v>0</v>
      </c>
      <c r="K133" s="129" t="s">
        <v>148</v>
      </c>
      <c r="L133" s="31"/>
      <c r="M133" s="134" t="s">
        <v>3</v>
      </c>
      <c r="N133" s="135" t="s">
        <v>46</v>
      </c>
      <c r="P133" s="136">
        <f>O133*H133</f>
        <v>0</v>
      </c>
      <c r="Q133" s="136">
        <v>1.9499999999999999E-3</v>
      </c>
      <c r="R133" s="136">
        <f>Q133*H133</f>
        <v>0.23399999999999999</v>
      </c>
      <c r="S133" s="136">
        <v>0</v>
      </c>
      <c r="T133" s="137">
        <f>S133*H133</f>
        <v>0</v>
      </c>
      <c r="AR133" s="138" t="s">
        <v>196</v>
      </c>
      <c r="AT133" s="138" t="s">
        <v>97</v>
      </c>
      <c r="AU133" s="138" t="s">
        <v>85</v>
      </c>
      <c r="AY133" s="16" t="s">
        <v>142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83</v>
      </c>
      <c r="BK133" s="139">
        <f>ROUND(I133*H133,2)</f>
        <v>0</v>
      </c>
      <c r="BL133" s="16" t="s">
        <v>196</v>
      </c>
      <c r="BM133" s="138" t="s">
        <v>795</v>
      </c>
    </row>
    <row r="134" spans="2:65" s="1" customFormat="1" ht="11.25" x14ac:dyDescent="0.2">
      <c r="B134" s="31"/>
      <c r="D134" s="140" t="s">
        <v>151</v>
      </c>
      <c r="F134" s="141" t="s">
        <v>796</v>
      </c>
      <c r="I134" s="142"/>
      <c r="L134" s="31"/>
      <c r="M134" s="143"/>
      <c r="T134" s="52"/>
      <c r="AT134" s="16" t="s">
        <v>151</v>
      </c>
      <c r="AU134" s="16" t="s">
        <v>85</v>
      </c>
    </row>
    <row r="135" spans="2:65" s="1" customFormat="1" ht="16.5" customHeight="1" x14ac:dyDescent="0.2">
      <c r="B135" s="126"/>
      <c r="C135" s="127" t="s">
        <v>8</v>
      </c>
      <c r="D135" s="127" t="s">
        <v>97</v>
      </c>
      <c r="E135" s="128" t="s">
        <v>284</v>
      </c>
      <c r="F135" s="129" t="s">
        <v>285</v>
      </c>
      <c r="G135" s="130" t="s">
        <v>160</v>
      </c>
      <c r="H135" s="131">
        <v>240</v>
      </c>
      <c r="I135" s="132"/>
      <c r="J135" s="133">
        <f>ROUND(I135*H135,2)</f>
        <v>0</v>
      </c>
      <c r="K135" s="129" t="s">
        <v>148</v>
      </c>
      <c r="L135" s="31"/>
      <c r="M135" s="134" t="s">
        <v>3</v>
      </c>
      <c r="N135" s="135" t="s">
        <v>46</v>
      </c>
      <c r="P135" s="136">
        <f>O135*H135</f>
        <v>0</v>
      </c>
      <c r="Q135" s="136">
        <v>0</v>
      </c>
      <c r="R135" s="136">
        <f>Q135*H135</f>
        <v>0</v>
      </c>
      <c r="S135" s="136">
        <v>2.3000000000000001E-4</v>
      </c>
      <c r="T135" s="137">
        <f>S135*H135</f>
        <v>5.5199999999999999E-2</v>
      </c>
      <c r="AR135" s="138" t="s">
        <v>196</v>
      </c>
      <c r="AT135" s="138" t="s">
        <v>97</v>
      </c>
      <c r="AU135" s="138" t="s">
        <v>85</v>
      </c>
      <c r="AY135" s="16" t="s">
        <v>142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83</v>
      </c>
      <c r="BK135" s="139">
        <f>ROUND(I135*H135,2)</f>
        <v>0</v>
      </c>
      <c r="BL135" s="16" t="s">
        <v>196</v>
      </c>
      <c r="BM135" s="138" t="s">
        <v>797</v>
      </c>
    </row>
    <row r="136" spans="2:65" s="1" customFormat="1" ht="11.25" x14ac:dyDescent="0.2">
      <c r="B136" s="31"/>
      <c r="D136" s="140" t="s">
        <v>151</v>
      </c>
      <c r="F136" s="141" t="s">
        <v>287</v>
      </c>
      <c r="I136" s="142"/>
      <c r="L136" s="31"/>
      <c r="M136" s="143"/>
      <c r="T136" s="52"/>
      <c r="AT136" s="16" t="s">
        <v>151</v>
      </c>
      <c r="AU136" s="16" t="s">
        <v>85</v>
      </c>
    </row>
    <row r="137" spans="2:65" s="1" customFormat="1" ht="21.75" customHeight="1" x14ac:dyDescent="0.2">
      <c r="B137" s="126"/>
      <c r="C137" s="127" t="s">
        <v>258</v>
      </c>
      <c r="D137" s="127" t="s">
        <v>97</v>
      </c>
      <c r="E137" s="128" t="s">
        <v>294</v>
      </c>
      <c r="F137" s="129" t="s">
        <v>295</v>
      </c>
      <c r="G137" s="130" t="s">
        <v>296</v>
      </c>
      <c r="H137" s="131">
        <v>2</v>
      </c>
      <c r="I137" s="132"/>
      <c r="J137" s="133">
        <f>ROUND(I137*H137,2)</f>
        <v>0</v>
      </c>
      <c r="K137" s="129" t="s">
        <v>148</v>
      </c>
      <c r="L137" s="31"/>
      <c r="M137" s="134" t="s">
        <v>3</v>
      </c>
      <c r="N137" s="135" t="s">
        <v>46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196</v>
      </c>
      <c r="AT137" s="138" t="s">
        <v>97</v>
      </c>
      <c r="AU137" s="138" t="s">
        <v>85</v>
      </c>
      <c r="AY137" s="16" t="s">
        <v>142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83</v>
      </c>
      <c r="BK137" s="139">
        <f>ROUND(I137*H137,2)</f>
        <v>0</v>
      </c>
      <c r="BL137" s="16" t="s">
        <v>196</v>
      </c>
      <c r="BM137" s="138" t="s">
        <v>798</v>
      </c>
    </row>
    <row r="138" spans="2:65" s="1" customFormat="1" ht="11.25" x14ac:dyDescent="0.2">
      <c r="B138" s="31"/>
      <c r="D138" s="140" t="s">
        <v>151</v>
      </c>
      <c r="F138" s="141" t="s">
        <v>298</v>
      </c>
      <c r="I138" s="142"/>
      <c r="L138" s="31"/>
      <c r="M138" s="143"/>
      <c r="T138" s="52"/>
      <c r="AT138" s="16" t="s">
        <v>151</v>
      </c>
      <c r="AU138" s="16" t="s">
        <v>85</v>
      </c>
    </row>
    <row r="139" spans="2:65" s="1" customFormat="1" ht="16.5" customHeight="1" x14ac:dyDescent="0.2">
      <c r="B139" s="126"/>
      <c r="C139" s="127" t="s">
        <v>263</v>
      </c>
      <c r="D139" s="127" t="s">
        <v>97</v>
      </c>
      <c r="E139" s="128" t="s">
        <v>319</v>
      </c>
      <c r="F139" s="129" t="s">
        <v>320</v>
      </c>
      <c r="G139" s="130" t="s">
        <v>296</v>
      </c>
      <c r="H139" s="131">
        <v>2</v>
      </c>
      <c r="I139" s="132"/>
      <c r="J139" s="133">
        <f>ROUND(I139*H139,2)</f>
        <v>0</v>
      </c>
      <c r="K139" s="129" t="s">
        <v>148</v>
      </c>
      <c r="L139" s="31"/>
      <c r="M139" s="134" t="s">
        <v>3</v>
      </c>
      <c r="N139" s="135" t="s">
        <v>46</v>
      </c>
      <c r="P139" s="136">
        <f>O139*H139</f>
        <v>0</v>
      </c>
      <c r="Q139" s="136">
        <v>0</v>
      </c>
      <c r="R139" s="136">
        <f>Q139*H139</f>
        <v>0</v>
      </c>
      <c r="S139" s="136">
        <v>5.2999999999999998E-4</v>
      </c>
      <c r="T139" s="137">
        <f>S139*H139</f>
        <v>1.06E-3</v>
      </c>
      <c r="AR139" s="138" t="s">
        <v>196</v>
      </c>
      <c r="AT139" s="138" t="s">
        <v>97</v>
      </c>
      <c r="AU139" s="138" t="s">
        <v>85</v>
      </c>
      <c r="AY139" s="16" t="s">
        <v>142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83</v>
      </c>
      <c r="BK139" s="139">
        <f>ROUND(I139*H139,2)</f>
        <v>0</v>
      </c>
      <c r="BL139" s="16" t="s">
        <v>196</v>
      </c>
      <c r="BM139" s="138" t="s">
        <v>799</v>
      </c>
    </row>
    <row r="140" spans="2:65" s="1" customFormat="1" ht="11.25" x14ac:dyDescent="0.2">
      <c r="B140" s="31"/>
      <c r="D140" s="140" t="s">
        <v>151</v>
      </c>
      <c r="F140" s="141" t="s">
        <v>322</v>
      </c>
      <c r="I140" s="142"/>
      <c r="L140" s="31"/>
      <c r="M140" s="143"/>
      <c r="T140" s="52"/>
      <c r="AT140" s="16" t="s">
        <v>151</v>
      </c>
      <c r="AU140" s="16" t="s">
        <v>85</v>
      </c>
    </row>
    <row r="141" spans="2:65" s="1" customFormat="1" ht="16.5" customHeight="1" x14ac:dyDescent="0.2">
      <c r="B141" s="126"/>
      <c r="C141" s="127" t="s">
        <v>268</v>
      </c>
      <c r="D141" s="127" t="s">
        <v>97</v>
      </c>
      <c r="E141" s="128" t="s">
        <v>800</v>
      </c>
      <c r="F141" s="129" t="s">
        <v>801</v>
      </c>
      <c r="G141" s="130" t="s">
        <v>296</v>
      </c>
      <c r="H141" s="131">
        <v>2</v>
      </c>
      <c r="I141" s="132"/>
      <c r="J141" s="133">
        <f>ROUND(I141*H141,2)</f>
        <v>0</v>
      </c>
      <c r="K141" s="129" t="s">
        <v>148</v>
      </c>
      <c r="L141" s="31"/>
      <c r="M141" s="134" t="s">
        <v>3</v>
      </c>
      <c r="N141" s="135" t="s">
        <v>46</v>
      </c>
      <c r="P141" s="136">
        <f>O141*H141</f>
        <v>0</v>
      </c>
      <c r="Q141" s="136">
        <v>0</v>
      </c>
      <c r="R141" s="136">
        <f>Q141*H141</f>
        <v>0</v>
      </c>
      <c r="S141" s="136">
        <v>1.4599999999999999E-3</v>
      </c>
      <c r="T141" s="137">
        <f>S141*H141</f>
        <v>2.9199999999999999E-3</v>
      </c>
      <c r="AR141" s="138" t="s">
        <v>196</v>
      </c>
      <c r="AT141" s="138" t="s">
        <v>97</v>
      </c>
      <c r="AU141" s="138" t="s">
        <v>85</v>
      </c>
      <c r="AY141" s="16" t="s">
        <v>142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6" t="s">
        <v>83</v>
      </c>
      <c r="BK141" s="139">
        <f>ROUND(I141*H141,2)</f>
        <v>0</v>
      </c>
      <c r="BL141" s="16" t="s">
        <v>196</v>
      </c>
      <c r="BM141" s="138" t="s">
        <v>802</v>
      </c>
    </row>
    <row r="142" spans="2:65" s="1" customFormat="1" ht="11.25" x14ac:dyDescent="0.2">
      <c r="B142" s="31"/>
      <c r="D142" s="140" t="s">
        <v>151</v>
      </c>
      <c r="F142" s="141" t="s">
        <v>803</v>
      </c>
      <c r="I142" s="142"/>
      <c r="L142" s="31"/>
      <c r="M142" s="143"/>
      <c r="T142" s="52"/>
      <c r="AT142" s="16" t="s">
        <v>151</v>
      </c>
      <c r="AU142" s="16" t="s">
        <v>85</v>
      </c>
    </row>
    <row r="143" spans="2:65" s="1" customFormat="1" ht="16.5" customHeight="1" x14ac:dyDescent="0.2">
      <c r="B143" s="126"/>
      <c r="C143" s="127" t="s">
        <v>273</v>
      </c>
      <c r="D143" s="127" t="s">
        <v>97</v>
      </c>
      <c r="E143" s="128" t="s">
        <v>804</v>
      </c>
      <c r="F143" s="129" t="s">
        <v>805</v>
      </c>
      <c r="G143" s="130" t="s">
        <v>296</v>
      </c>
      <c r="H143" s="131">
        <v>2</v>
      </c>
      <c r="I143" s="132"/>
      <c r="J143" s="133">
        <f>ROUND(I143*H143,2)</f>
        <v>0</v>
      </c>
      <c r="K143" s="129" t="s">
        <v>148</v>
      </c>
      <c r="L143" s="31"/>
      <c r="M143" s="134" t="s">
        <v>3</v>
      </c>
      <c r="N143" s="135" t="s">
        <v>46</v>
      </c>
      <c r="P143" s="136">
        <f>O143*H143</f>
        <v>0</v>
      </c>
      <c r="Q143" s="136">
        <v>3.4000000000000002E-4</v>
      </c>
      <c r="R143" s="136">
        <f>Q143*H143</f>
        <v>6.8000000000000005E-4</v>
      </c>
      <c r="S143" s="136">
        <v>0</v>
      </c>
      <c r="T143" s="137">
        <f>S143*H143</f>
        <v>0</v>
      </c>
      <c r="AR143" s="138" t="s">
        <v>196</v>
      </c>
      <c r="AT143" s="138" t="s">
        <v>97</v>
      </c>
      <c r="AU143" s="138" t="s">
        <v>85</v>
      </c>
      <c r="AY143" s="16" t="s">
        <v>142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6" t="s">
        <v>83</v>
      </c>
      <c r="BK143" s="139">
        <f>ROUND(I143*H143,2)</f>
        <v>0</v>
      </c>
      <c r="BL143" s="16" t="s">
        <v>196</v>
      </c>
      <c r="BM143" s="138" t="s">
        <v>806</v>
      </c>
    </row>
    <row r="144" spans="2:65" s="1" customFormat="1" ht="11.25" x14ac:dyDescent="0.2">
      <c r="B144" s="31"/>
      <c r="D144" s="140" t="s">
        <v>151</v>
      </c>
      <c r="F144" s="141" t="s">
        <v>807</v>
      </c>
      <c r="I144" s="142"/>
      <c r="L144" s="31"/>
      <c r="M144" s="143"/>
      <c r="T144" s="52"/>
      <c r="AT144" s="16" t="s">
        <v>151</v>
      </c>
      <c r="AU144" s="16" t="s">
        <v>85</v>
      </c>
    </row>
    <row r="145" spans="2:65" s="1" customFormat="1" ht="16.5" customHeight="1" x14ac:dyDescent="0.2">
      <c r="B145" s="126"/>
      <c r="C145" s="127" t="s">
        <v>278</v>
      </c>
      <c r="D145" s="127" t="s">
        <v>97</v>
      </c>
      <c r="E145" s="128" t="s">
        <v>339</v>
      </c>
      <c r="F145" s="129" t="s">
        <v>340</v>
      </c>
      <c r="G145" s="130" t="s">
        <v>296</v>
      </c>
      <c r="H145" s="131">
        <v>2</v>
      </c>
      <c r="I145" s="132"/>
      <c r="J145" s="133">
        <f>ROUND(I145*H145,2)</f>
        <v>0</v>
      </c>
      <c r="K145" s="129" t="s">
        <v>148</v>
      </c>
      <c r="L145" s="31"/>
      <c r="M145" s="134" t="s">
        <v>3</v>
      </c>
      <c r="N145" s="135" t="s">
        <v>46</v>
      </c>
      <c r="P145" s="136">
        <f>O145*H145</f>
        <v>0</v>
      </c>
      <c r="Q145" s="136">
        <v>1.07E-3</v>
      </c>
      <c r="R145" s="136">
        <f>Q145*H145</f>
        <v>2.14E-3</v>
      </c>
      <c r="S145" s="136">
        <v>0</v>
      </c>
      <c r="T145" s="137">
        <f>S145*H145</f>
        <v>0</v>
      </c>
      <c r="AR145" s="138" t="s">
        <v>196</v>
      </c>
      <c r="AT145" s="138" t="s">
        <v>97</v>
      </c>
      <c r="AU145" s="138" t="s">
        <v>85</v>
      </c>
      <c r="AY145" s="16" t="s">
        <v>142</v>
      </c>
      <c r="BE145" s="139">
        <f>IF(N145="základní",J145,0)</f>
        <v>0</v>
      </c>
      <c r="BF145" s="139">
        <f>IF(N145="snížená",J145,0)</f>
        <v>0</v>
      </c>
      <c r="BG145" s="139">
        <f>IF(N145="zákl. přenesená",J145,0)</f>
        <v>0</v>
      </c>
      <c r="BH145" s="139">
        <f>IF(N145="sníž. přenesená",J145,0)</f>
        <v>0</v>
      </c>
      <c r="BI145" s="139">
        <f>IF(N145="nulová",J145,0)</f>
        <v>0</v>
      </c>
      <c r="BJ145" s="16" t="s">
        <v>83</v>
      </c>
      <c r="BK145" s="139">
        <f>ROUND(I145*H145,2)</f>
        <v>0</v>
      </c>
      <c r="BL145" s="16" t="s">
        <v>196</v>
      </c>
      <c r="BM145" s="138" t="s">
        <v>808</v>
      </c>
    </row>
    <row r="146" spans="2:65" s="1" customFormat="1" ht="11.25" x14ac:dyDescent="0.2">
      <c r="B146" s="31"/>
      <c r="D146" s="140" t="s">
        <v>151</v>
      </c>
      <c r="F146" s="141" t="s">
        <v>342</v>
      </c>
      <c r="I146" s="142"/>
      <c r="L146" s="31"/>
      <c r="M146" s="143"/>
      <c r="T146" s="52"/>
      <c r="AT146" s="16" t="s">
        <v>151</v>
      </c>
      <c r="AU146" s="16" t="s">
        <v>85</v>
      </c>
    </row>
    <row r="147" spans="2:65" s="1" customFormat="1" ht="24.2" customHeight="1" x14ac:dyDescent="0.2">
      <c r="B147" s="126"/>
      <c r="C147" s="127" t="s">
        <v>283</v>
      </c>
      <c r="D147" s="127" t="s">
        <v>97</v>
      </c>
      <c r="E147" s="128" t="s">
        <v>344</v>
      </c>
      <c r="F147" s="129" t="s">
        <v>345</v>
      </c>
      <c r="G147" s="130" t="s">
        <v>160</v>
      </c>
      <c r="H147" s="131">
        <v>240</v>
      </c>
      <c r="I147" s="132"/>
      <c r="J147" s="133">
        <f>ROUND(I147*H147,2)</f>
        <v>0</v>
      </c>
      <c r="K147" s="129" t="s">
        <v>148</v>
      </c>
      <c r="L147" s="31"/>
      <c r="M147" s="134" t="s">
        <v>3</v>
      </c>
      <c r="N147" s="135" t="s">
        <v>46</v>
      </c>
      <c r="P147" s="136">
        <f>O147*H147</f>
        <v>0</v>
      </c>
      <c r="Q147" s="136">
        <v>1.9000000000000001E-4</v>
      </c>
      <c r="R147" s="136">
        <f>Q147*H147</f>
        <v>4.5600000000000002E-2</v>
      </c>
      <c r="S147" s="136">
        <v>0</v>
      </c>
      <c r="T147" s="137">
        <f>S147*H147</f>
        <v>0</v>
      </c>
      <c r="AR147" s="138" t="s">
        <v>196</v>
      </c>
      <c r="AT147" s="138" t="s">
        <v>97</v>
      </c>
      <c r="AU147" s="138" t="s">
        <v>85</v>
      </c>
      <c r="AY147" s="16" t="s">
        <v>142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83</v>
      </c>
      <c r="BK147" s="139">
        <f>ROUND(I147*H147,2)</f>
        <v>0</v>
      </c>
      <c r="BL147" s="16" t="s">
        <v>196</v>
      </c>
      <c r="BM147" s="138" t="s">
        <v>809</v>
      </c>
    </row>
    <row r="148" spans="2:65" s="1" customFormat="1" ht="11.25" x14ac:dyDescent="0.2">
      <c r="B148" s="31"/>
      <c r="D148" s="140" t="s">
        <v>151</v>
      </c>
      <c r="F148" s="141" t="s">
        <v>347</v>
      </c>
      <c r="I148" s="142"/>
      <c r="L148" s="31"/>
      <c r="M148" s="143"/>
      <c r="T148" s="52"/>
      <c r="AT148" s="16" t="s">
        <v>151</v>
      </c>
      <c r="AU148" s="16" t="s">
        <v>85</v>
      </c>
    </row>
    <row r="149" spans="2:65" s="12" customFormat="1" ht="11.25" x14ac:dyDescent="0.2">
      <c r="B149" s="144"/>
      <c r="D149" s="145" t="s">
        <v>153</v>
      </c>
      <c r="E149" s="146" t="s">
        <v>3</v>
      </c>
      <c r="F149" s="147" t="s">
        <v>810</v>
      </c>
      <c r="H149" s="148">
        <v>240</v>
      </c>
      <c r="I149" s="149"/>
      <c r="L149" s="144"/>
      <c r="M149" s="150"/>
      <c r="T149" s="151"/>
      <c r="AT149" s="146" t="s">
        <v>153</v>
      </c>
      <c r="AU149" s="146" t="s">
        <v>85</v>
      </c>
      <c r="AV149" s="12" t="s">
        <v>85</v>
      </c>
      <c r="AW149" s="12" t="s">
        <v>37</v>
      </c>
      <c r="AX149" s="12" t="s">
        <v>75</v>
      </c>
      <c r="AY149" s="146" t="s">
        <v>142</v>
      </c>
    </row>
    <row r="150" spans="2:65" s="13" customFormat="1" ht="11.25" x14ac:dyDescent="0.2">
      <c r="B150" s="152"/>
      <c r="D150" s="145" t="s">
        <v>153</v>
      </c>
      <c r="E150" s="153" t="s">
        <v>3</v>
      </c>
      <c r="F150" s="154" t="s">
        <v>155</v>
      </c>
      <c r="H150" s="155">
        <v>240</v>
      </c>
      <c r="I150" s="156"/>
      <c r="L150" s="152"/>
      <c r="M150" s="157"/>
      <c r="T150" s="158"/>
      <c r="AT150" s="153" t="s">
        <v>153</v>
      </c>
      <c r="AU150" s="153" t="s">
        <v>85</v>
      </c>
      <c r="AV150" s="13" t="s">
        <v>149</v>
      </c>
      <c r="AW150" s="13" t="s">
        <v>37</v>
      </c>
      <c r="AX150" s="13" t="s">
        <v>83</v>
      </c>
      <c r="AY150" s="153" t="s">
        <v>142</v>
      </c>
    </row>
    <row r="151" spans="2:65" s="1" customFormat="1" ht="21.75" customHeight="1" x14ac:dyDescent="0.2">
      <c r="B151" s="126"/>
      <c r="C151" s="127" t="s">
        <v>288</v>
      </c>
      <c r="D151" s="127" t="s">
        <v>97</v>
      </c>
      <c r="E151" s="128" t="s">
        <v>355</v>
      </c>
      <c r="F151" s="129" t="s">
        <v>356</v>
      </c>
      <c r="G151" s="130" t="s">
        <v>160</v>
      </c>
      <c r="H151" s="131">
        <v>240</v>
      </c>
      <c r="I151" s="132"/>
      <c r="J151" s="133">
        <f>ROUND(I151*H151,2)</f>
        <v>0</v>
      </c>
      <c r="K151" s="129" t="s">
        <v>148</v>
      </c>
      <c r="L151" s="31"/>
      <c r="M151" s="134" t="s">
        <v>3</v>
      </c>
      <c r="N151" s="135" t="s">
        <v>46</v>
      </c>
      <c r="P151" s="136">
        <f>O151*H151</f>
        <v>0</v>
      </c>
      <c r="Q151" s="136">
        <v>1.0000000000000001E-5</v>
      </c>
      <c r="R151" s="136">
        <f>Q151*H151</f>
        <v>2.4000000000000002E-3</v>
      </c>
      <c r="S151" s="136">
        <v>0</v>
      </c>
      <c r="T151" s="137">
        <f>S151*H151</f>
        <v>0</v>
      </c>
      <c r="AR151" s="138" t="s">
        <v>196</v>
      </c>
      <c r="AT151" s="138" t="s">
        <v>97</v>
      </c>
      <c r="AU151" s="138" t="s">
        <v>85</v>
      </c>
      <c r="AY151" s="16" t="s">
        <v>142</v>
      </c>
      <c r="BE151" s="139">
        <f>IF(N151="základní",J151,0)</f>
        <v>0</v>
      </c>
      <c r="BF151" s="139">
        <f>IF(N151="snížená",J151,0)</f>
        <v>0</v>
      </c>
      <c r="BG151" s="139">
        <f>IF(N151="zákl. přenesená",J151,0)</f>
        <v>0</v>
      </c>
      <c r="BH151" s="139">
        <f>IF(N151="sníž. přenesená",J151,0)</f>
        <v>0</v>
      </c>
      <c r="BI151" s="139">
        <f>IF(N151="nulová",J151,0)</f>
        <v>0</v>
      </c>
      <c r="BJ151" s="16" t="s">
        <v>83</v>
      </c>
      <c r="BK151" s="139">
        <f>ROUND(I151*H151,2)</f>
        <v>0</v>
      </c>
      <c r="BL151" s="16" t="s">
        <v>196</v>
      </c>
      <c r="BM151" s="138" t="s">
        <v>811</v>
      </c>
    </row>
    <row r="152" spans="2:65" s="1" customFormat="1" ht="11.25" x14ac:dyDescent="0.2">
      <c r="B152" s="31"/>
      <c r="D152" s="140" t="s">
        <v>151</v>
      </c>
      <c r="F152" s="141" t="s">
        <v>358</v>
      </c>
      <c r="I152" s="142"/>
      <c r="L152" s="31"/>
      <c r="M152" s="143"/>
      <c r="T152" s="52"/>
      <c r="AT152" s="16" t="s">
        <v>151</v>
      </c>
      <c r="AU152" s="16" t="s">
        <v>85</v>
      </c>
    </row>
    <row r="153" spans="2:65" s="12" customFormat="1" ht="11.25" x14ac:dyDescent="0.2">
      <c r="B153" s="144"/>
      <c r="D153" s="145" t="s">
        <v>153</v>
      </c>
      <c r="E153" s="146" t="s">
        <v>3</v>
      </c>
      <c r="F153" s="147" t="s">
        <v>810</v>
      </c>
      <c r="H153" s="148">
        <v>240</v>
      </c>
      <c r="I153" s="149"/>
      <c r="L153" s="144"/>
      <c r="M153" s="150"/>
      <c r="T153" s="151"/>
      <c r="AT153" s="146" t="s">
        <v>153</v>
      </c>
      <c r="AU153" s="146" t="s">
        <v>85</v>
      </c>
      <c r="AV153" s="12" t="s">
        <v>85</v>
      </c>
      <c r="AW153" s="12" t="s">
        <v>37</v>
      </c>
      <c r="AX153" s="12" t="s">
        <v>75</v>
      </c>
      <c r="AY153" s="146" t="s">
        <v>142</v>
      </c>
    </row>
    <row r="154" spans="2:65" s="13" customFormat="1" ht="11.25" x14ac:dyDescent="0.2">
      <c r="B154" s="152"/>
      <c r="D154" s="145" t="s">
        <v>153</v>
      </c>
      <c r="E154" s="153" t="s">
        <v>3</v>
      </c>
      <c r="F154" s="154" t="s">
        <v>155</v>
      </c>
      <c r="H154" s="155">
        <v>240</v>
      </c>
      <c r="I154" s="156"/>
      <c r="L154" s="152"/>
      <c r="M154" s="157"/>
      <c r="T154" s="158"/>
      <c r="AT154" s="153" t="s">
        <v>153</v>
      </c>
      <c r="AU154" s="153" t="s">
        <v>85</v>
      </c>
      <c r="AV154" s="13" t="s">
        <v>149</v>
      </c>
      <c r="AW154" s="13" t="s">
        <v>37</v>
      </c>
      <c r="AX154" s="13" t="s">
        <v>83</v>
      </c>
      <c r="AY154" s="153" t="s">
        <v>142</v>
      </c>
    </row>
    <row r="155" spans="2:65" s="1" customFormat="1" ht="24.2" customHeight="1" x14ac:dyDescent="0.2">
      <c r="B155" s="126"/>
      <c r="C155" s="127" t="s">
        <v>293</v>
      </c>
      <c r="D155" s="127" t="s">
        <v>97</v>
      </c>
      <c r="E155" s="128" t="s">
        <v>361</v>
      </c>
      <c r="F155" s="129" t="s">
        <v>362</v>
      </c>
      <c r="G155" s="130" t="s">
        <v>168</v>
      </c>
      <c r="H155" s="131">
        <v>0.39900000000000002</v>
      </c>
      <c r="I155" s="132"/>
      <c r="J155" s="133">
        <f>ROUND(I155*H155,2)</f>
        <v>0</v>
      </c>
      <c r="K155" s="129" t="s">
        <v>148</v>
      </c>
      <c r="L155" s="31"/>
      <c r="M155" s="134" t="s">
        <v>3</v>
      </c>
      <c r="N155" s="135" t="s">
        <v>46</v>
      </c>
      <c r="P155" s="136">
        <f>O155*H155</f>
        <v>0</v>
      </c>
      <c r="Q155" s="136">
        <v>0</v>
      </c>
      <c r="R155" s="136">
        <f>Q155*H155</f>
        <v>0</v>
      </c>
      <c r="S155" s="136">
        <v>0</v>
      </c>
      <c r="T155" s="137">
        <f>S155*H155</f>
        <v>0</v>
      </c>
      <c r="AR155" s="138" t="s">
        <v>196</v>
      </c>
      <c r="AT155" s="138" t="s">
        <v>97</v>
      </c>
      <c r="AU155" s="138" t="s">
        <v>85</v>
      </c>
      <c r="AY155" s="16" t="s">
        <v>142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6" t="s">
        <v>83</v>
      </c>
      <c r="BK155" s="139">
        <f>ROUND(I155*H155,2)</f>
        <v>0</v>
      </c>
      <c r="BL155" s="16" t="s">
        <v>196</v>
      </c>
      <c r="BM155" s="138" t="s">
        <v>812</v>
      </c>
    </row>
    <row r="156" spans="2:65" s="1" customFormat="1" ht="11.25" x14ac:dyDescent="0.2">
      <c r="B156" s="31"/>
      <c r="D156" s="140" t="s">
        <v>151</v>
      </c>
      <c r="F156" s="141" t="s">
        <v>364</v>
      </c>
      <c r="I156" s="142"/>
      <c r="L156" s="31"/>
      <c r="M156" s="143"/>
      <c r="T156" s="52"/>
      <c r="AT156" s="16" t="s">
        <v>151</v>
      </c>
      <c r="AU156" s="16" t="s">
        <v>85</v>
      </c>
    </row>
    <row r="157" spans="2:65" s="11" customFormat="1" ht="22.9" customHeight="1" x14ac:dyDescent="0.2">
      <c r="B157" s="114"/>
      <c r="D157" s="115" t="s">
        <v>74</v>
      </c>
      <c r="E157" s="124" t="s">
        <v>372</v>
      </c>
      <c r="F157" s="124" t="s">
        <v>373</v>
      </c>
      <c r="I157" s="117"/>
      <c r="J157" s="125">
        <f>BK157</f>
        <v>0</v>
      </c>
      <c r="L157" s="114"/>
      <c r="M157" s="119"/>
      <c r="P157" s="120">
        <f>SUM(P158:P202)</f>
        <v>0</v>
      </c>
      <c r="R157" s="120">
        <f>SUM(R158:R202)</f>
        <v>7.7721</v>
      </c>
      <c r="T157" s="121">
        <f>SUM(T158:T202)</f>
        <v>7.5671200000000001</v>
      </c>
      <c r="AR157" s="115" t="s">
        <v>85</v>
      </c>
      <c r="AT157" s="122" t="s">
        <v>74</v>
      </c>
      <c r="AU157" s="122" t="s">
        <v>83</v>
      </c>
      <c r="AY157" s="115" t="s">
        <v>142</v>
      </c>
      <c r="BK157" s="123">
        <f>SUM(BK158:BK202)</f>
        <v>0</v>
      </c>
    </row>
    <row r="158" spans="2:65" s="1" customFormat="1" ht="16.5" customHeight="1" x14ac:dyDescent="0.2">
      <c r="B158" s="126"/>
      <c r="C158" s="127" t="s">
        <v>299</v>
      </c>
      <c r="D158" s="127" t="s">
        <v>97</v>
      </c>
      <c r="E158" s="128" t="s">
        <v>375</v>
      </c>
      <c r="F158" s="129" t="s">
        <v>376</v>
      </c>
      <c r="G158" s="130" t="s">
        <v>160</v>
      </c>
      <c r="H158" s="131">
        <v>164</v>
      </c>
      <c r="I158" s="132"/>
      <c r="J158" s="133">
        <f>ROUND(I158*H158,2)</f>
        <v>0</v>
      </c>
      <c r="K158" s="129" t="s">
        <v>148</v>
      </c>
      <c r="L158" s="31"/>
      <c r="M158" s="134" t="s">
        <v>3</v>
      </c>
      <c r="N158" s="135" t="s">
        <v>46</v>
      </c>
      <c r="P158" s="136">
        <f>O158*H158</f>
        <v>0</v>
      </c>
      <c r="Q158" s="136">
        <v>2.0000000000000002E-5</v>
      </c>
      <c r="R158" s="136">
        <f>Q158*H158</f>
        <v>3.2800000000000004E-3</v>
      </c>
      <c r="S158" s="136">
        <v>3.2000000000000002E-3</v>
      </c>
      <c r="T158" s="137">
        <f>S158*H158</f>
        <v>0.52480000000000004</v>
      </c>
      <c r="AR158" s="138" t="s">
        <v>196</v>
      </c>
      <c r="AT158" s="138" t="s">
        <v>97</v>
      </c>
      <c r="AU158" s="138" t="s">
        <v>85</v>
      </c>
      <c r="AY158" s="16" t="s">
        <v>142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6" t="s">
        <v>83</v>
      </c>
      <c r="BK158" s="139">
        <f>ROUND(I158*H158,2)</f>
        <v>0</v>
      </c>
      <c r="BL158" s="16" t="s">
        <v>196</v>
      </c>
      <c r="BM158" s="138" t="s">
        <v>813</v>
      </c>
    </row>
    <row r="159" spans="2:65" s="1" customFormat="1" ht="11.25" x14ac:dyDescent="0.2">
      <c r="B159" s="31"/>
      <c r="D159" s="140" t="s">
        <v>151</v>
      </c>
      <c r="F159" s="141" t="s">
        <v>378</v>
      </c>
      <c r="I159" s="142"/>
      <c r="L159" s="31"/>
      <c r="M159" s="143"/>
      <c r="T159" s="52"/>
      <c r="AT159" s="16" t="s">
        <v>151</v>
      </c>
      <c r="AU159" s="16" t="s">
        <v>85</v>
      </c>
    </row>
    <row r="160" spans="2:65" s="12" customFormat="1" ht="11.25" x14ac:dyDescent="0.2">
      <c r="B160" s="144"/>
      <c r="D160" s="145" t="s">
        <v>153</v>
      </c>
      <c r="E160" s="146" t="s">
        <v>3</v>
      </c>
      <c r="F160" s="147" t="s">
        <v>814</v>
      </c>
      <c r="H160" s="148">
        <v>164</v>
      </c>
      <c r="I160" s="149"/>
      <c r="L160" s="144"/>
      <c r="M160" s="150"/>
      <c r="T160" s="151"/>
      <c r="AT160" s="146" t="s">
        <v>153</v>
      </c>
      <c r="AU160" s="146" t="s">
        <v>85</v>
      </c>
      <c r="AV160" s="12" t="s">
        <v>85</v>
      </c>
      <c r="AW160" s="12" t="s">
        <v>37</v>
      </c>
      <c r="AX160" s="12" t="s">
        <v>75</v>
      </c>
      <c r="AY160" s="146" t="s">
        <v>142</v>
      </c>
    </row>
    <row r="161" spans="2:65" s="13" customFormat="1" ht="11.25" x14ac:dyDescent="0.2">
      <c r="B161" s="152"/>
      <c r="D161" s="145" t="s">
        <v>153</v>
      </c>
      <c r="E161" s="153" t="s">
        <v>3</v>
      </c>
      <c r="F161" s="154" t="s">
        <v>155</v>
      </c>
      <c r="H161" s="155">
        <v>164</v>
      </c>
      <c r="I161" s="156"/>
      <c r="L161" s="152"/>
      <c r="M161" s="157"/>
      <c r="T161" s="158"/>
      <c r="AT161" s="153" t="s">
        <v>153</v>
      </c>
      <c r="AU161" s="153" t="s">
        <v>85</v>
      </c>
      <c r="AV161" s="13" t="s">
        <v>149</v>
      </c>
      <c r="AW161" s="13" t="s">
        <v>37</v>
      </c>
      <c r="AX161" s="13" t="s">
        <v>83</v>
      </c>
      <c r="AY161" s="153" t="s">
        <v>142</v>
      </c>
    </row>
    <row r="162" spans="2:65" s="1" customFormat="1" ht="16.5" customHeight="1" x14ac:dyDescent="0.2">
      <c r="B162" s="126"/>
      <c r="C162" s="127" t="s">
        <v>305</v>
      </c>
      <c r="D162" s="127" t="s">
        <v>97</v>
      </c>
      <c r="E162" s="128" t="s">
        <v>381</v>
      </c>
      <c r="F162" s="129" t="s">
        <v>382</v>
      </c>
      <c r="G162" s="130" t="s">
        <v>160</v>
      </c>
      <c r="H162" s="131">
        <v>66</v>
      </c>
      <c r="I162" s="132"/>
      <c r="J162" s="133">
        <f>ROUND(I162*H162,2)</f>
        <v>0</v>
      </c>
      <c r="K162" s="129" t="s">
        <v>148</v>
      </c>
      <c r="L162" s="31"/>
      <c r="M162" s="134" t="s">
        <v>3</v>
      </c>
      <c r="N162" s="135" t="s">
        <v>46</v>
      </c>
      <c r="P162" s="136">
        <f>O162*H162</f>
        <v>0</v>
      </c>
      <c r="Q162" s="136">
        <v>5.0000000000000002E-5</v>
      </c>
      <c r="R162" s="136">
        <f>Q162*H162</f>
        <v>3.3E-3</v>
      </c>
      <c r="S162" s="136">
        <v>5.3200000000000001E-3</v>
      </c>
      <c r="T162" s="137">
        <f>S162*H162</f>
        <v>0.35111999999999999</v>
      </c>
      <c r="AR162" s="138" t="s">
        <v>196</v>
      </c>
      <c r="AT162" s="138" t="s">
        <v>97</v>
      </c>
      <c r="AU162" s="138" t="s">
        <v>85</v>
      </c>
      <c r="AY162" s="16" t="s">
        <v>142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83</v>
      </c>
      <c r="BK162" s="139">
        <f>ROUND(I162*H162,2)</f>
        <v>0</v>
      </c>
      <c r="BL162" s="16" t="s">
        <v>196</v>
      </c>
      <c r="BM162" s="138" t="s">
        <v>815</v>
      </c>
    </row>
    <row r="163" spans="2:65" s="1" customFormat="1" ht="11.25" x14ac:dyDescent="0.2">
      <c r="B163" s="31"/>
      <c r="D163" s="140" t="s">
        <v>151</v>
      </c>
      <c r="F163" s="141" t="s">
        <v>384</v>
      </c>
      <c r="I163" s="142"/>
      <c r="L163" s="31"/>
      <c r="M163" s="143"/>
      <c r="T163" s="52"/>
      <c r="AT163" s="16" t="s">
        <v>151</v>
      </c>
      <c r="AU163" s="16" t="s">
        <v>85</v>
      </c>
    </row>
    <row r="164" spans="2:65" s="12" customFormat="1" ht="11.25" x14ac:dyDescent="0.2">
      <c r="B164" s="144"/>
      <c r="D164" s="145" t="s">
        <v>153</v>
      </c>
      <c r="E164" s="146" t="s">
        <v>3</v>
      </c>
      <c r="F164" s="147" t="s">
        <v>816</v>
      </c>
      <c r="H164" s="148">
        <v>66</v>
      </c>
      <c r="I164" s="149"/>
      <c r="L164" s="144"/>
      <c r="M164" s="150"/>
      <c r="T164" s="151"/>
      <c r="AT164" s="146" t="s">
        <v>153</v>
      </c>
      <c r="AU164" s="146" t="s">
        <v>85</v>
      </c>
      <c r="AV164" s="12" t="s">
        <v>85</v>
      </c>
      <c r="AW164" s="12" t="s">
        <v>37</v>
      </c>
      <c r="AX164" s="12" t="s">
        <v>75</v>
      </c>
      <c r="AY164" s="146" t="s">
        <v>142</v>
      </c>
    </row>
    <row r="165" spans="2:65" s="13" customFormat="1" ht="11.25" x14ac:dyDescent="0.2">
      <c r="B165" s="152"/>
      <c r="D165" s="145" t="s">
        <v>153</v>
      </c>
      <c r="E165" s="153" t="s">
        <v>3</v>
      </c>
      <c r="F165" s="154" t="s">
        <v>155</v>
      </c>
      <c r="H165" s="155">
        <v>66</v>
      </c>
      <c r="I165" s="156"/>
      <c r="L165" s="152"/>
      <c r="M165" s="157"/>
      <c r="T165" s="158"/>
      <c r="AT165" s="153" t="s">
        <v>153</v>
      </c>
      <c r="AU165" s="153" t="s">
        <v>85</v>
      </c>
      <c r="AV165" s="13" t="s">
        <v>149</v>
      </c>
      <c r="AW165" s="13" t="s">
        <v>37</v>
      </c>
      <c r="AX165" s="13" t="s">
        <v>83</v>
      </c>
      <c r="AY165" s="153" t="s">
        <v>142</v>
      </c>
    </row>
    <row r="166" spans="2:65" s="1" customFormat="1" ht="16.5" customHeight="1" x14ac:dyDescent="0.2">
      <c r="B166" s="126"/>
      <c r="C166" s="127" t="s">
        <v>209</v>
      </c>
      <c r="D166" s="127" t="s">
        <v>97</v>
      </c>
      <c r="E166" s="128" t="s">
        <v>387</v>
      </c>
      <c r="F166" s="129" t="s">
        <v>388</v>
      </c>
      <c r="G166" s="130" t="s">
        <v>160</v>
      </c>
      <c r="H166" s="131">
        <v>120</v>
      </c>
      <c r="I166" s="132"/>
      <c r="J166" s="133">
        <f>ROUND(I166*H166,2)</f>
        <v>0</v>
      </c>
      <c r="K166" s="129" t="s">
        <v>148</v>
      </c>
      <c r="L166" s="31"/>
      <c r="M166" s="134" t="s">
        <v>3</v>
      </c>
      <c r="N166" s="135" t="s">
        <v>46</v>
      </c>
      <c r="P166" s="136">
        <f>O166*H166</f>
        <v>0</v>
      </c>
      <c r="Q166" s="136">
        <v>9.0000000000000006E-5</v>
      </c>
      <c r="R166" s="136">
        <f>Q166*H166</f>
        <v>1.0800000000000001E-2</v>
      </c>
      <c r="S166" s="136">
        <v>8.5800000000000008E-3</v>
      </c>
      <c r="T166" s="137">
        <f>S166*H166</f>
        <v>1.0296000000000001</v>
      </c>
      <c r="AR166" s="138" t="s">
        <v>196</v>
      </c>
      <c r="AT166" s="138" t="s">
        <v>97</v>
      </c>
      <c r="AU166" s="138" t="s">
        <v>85</v>
      </c>
      <c r="AY166" s="16" t="s">
        <v>142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6" t="s">
        <v>83</v>
      </c>
      <c r="BK166" s="139">
        <f>ROUND(I166*H166,2)</f>
        <v>0</v>
      </c>
      <c r="BL166" s="16" t="s">
        <v>196</v>
      </c>
      <c r="BM166" s="138" t="s">
        <v>817</v>
      </c>
    </row>
    <row r="167" spans="2:65" s="1" customFormat="1" ht="11.25" x14ac:dyDescent="0.2">
      <c r="B167" s="31"/>
      <c r="D167" s="140" t="s">
        <v>151</v>
      </c>
      <c r="F167" s="141" t="s">
        <v>390</v>
      </c>
      <c r="I167" s="142"/>
      <c r="L167" s="31"/>
      <c r="M167" s="143"/>
      <c r="T167" s="52"/>
      <c r="AT167" s="16" t="s">
        <v>151</v>
      </c>
      <c r="AU167" s="16" t="s">
        <v>85</v>
      </c>
    </row>
    <row r="168" spans="2:65" s="12" customFormat="1" ht="11.25" x14ac:dyDescent="0.2">
      <c r="B168" s="144"/>
      <c r="D168" s="145" t="s">
        <v>153</v>
      </c>
      <c r="E168" s="146" t="s">
        <v>3</v>
      </c>
      <c r="F168" s="147" t="s">
        <v>818</v>
      </c>
      <c r="H168" s="148">
        <v>120</v>
      </c>
      <c r="I168" s="149"/>
      <c r="L168" s="144"/>
      <c r="M168" s="150"/>
      <c r="T168" s="151"/>
      <c r="AT168" s="146" t="s">
        <v>153</v>
      </c>
      <c r="AU168" s="146" t="s">
        <v>85</v>
      </c>
      <c r="AV168" s="12" t="s">
        <v>85</v>
      </c>
      <c r="AW168" s="12" t="s">
        <v>37</v>
      </c>
      <c r="AX168" s="12" t="s">
        <v>75</v>
      </c>
      <c r="AY168" s="146" t="s">
        <v>142</v>
      </c>
    </row>
    <row r="169" spans="2:65" s="13" customFormat="1" ht="11.25" x14ac:dyDescent="0.2">
      <c r="B169" s="152"/>
      <c r="D169" s="145" t="s">
        <v>153</v>
      </c>
      <c r="E169" s="153" t="s">
        <v>3</v>
      </c>
      <c r="F169" s="154" t="s">
        <v>155</v>
      </c>
      <c r="H169" s="155">
        <v>120</v>
      </c>
      <c r="I169" s="156"/>
      <c r="L169" s="152"/>
      <c r="M169" s="157"/>
      <c r="T169" s="158"/>
      <c r="AT169" s="153" t="s">
        <v>153</v>
      </c>
      <c r="AU169" s="153" t="s">
        <v>85</v>
      </c>
      <c r="AV169" s="13" t="s">
        <v>149</v>
      </c>
      <c r="AW169" s="13" t="s">
        <v>37</v>
      </c>
      <c r="AX169" s="13" t="s">
        <v>83</v>
      </c>
      <c r="AY169" s="153" t="s">
        <v>142</v>
      </c>
    </row>
    <row r="170" spans="2:65" s="1" customFormat="1" ht="16.5" customHeight="1" x14ac:dyDescent="0.2">
      <c r="B170" s="126"/>
      <c r="C170" s="127" t="s">
        <v>314</v>
      </c>
      <c r="D170" s="127" t="s">
        <v>97</v>
      </c>
      <c r="E170" s="128" t="s">
        <v>819</v>
      </c>
      <c r="F170" s="129" t="s">
        <v>820</v>
      </c>
      <c r="G170" s="130" t="s">
        <v>160</v>
      </c>
      <c r="H170" s="131">
        <v>240</v>
      </c>
      <c r="I170" s="132"/>
      <c r="J170" s="133">
        <f>ROUND(I170*H170,2)</f>
        <v>0</v>
      </c>
      <c r="K170" s="129" t="s">
        <v>148</v>
      </c>
      <c r="L170" s="31"/>
      <c r="M170" s="134" t="s">
        <v>3</v>
      </c>
      <c r="N170" s="135" t="s">
        <v>46</v>
      </c>
      <c r="P170" s="136">
        <f>O170*H170</f>
        <v>0</v>
      </c>
      <c r="Q170" s="136">
        <v>1.2E-4</v>
      </c>
      <c r="R170" s="136">
        <f>Q170*H170</f>
        <v>2.8799999999999999E-2</v>
      </c>
      <c r="S170" s="136">
        <v>2.359E-2</v>
      </c>
      <c r="T170" s="137">
        <f>S170*H170</f>
        <v>5.6616</v>
      </c>
      <c r="AR170" s="138" t="s">
        <v>196</v>
      </c>
      <c r="AT170" s="138" t="s">
        <v>97</v>
      </c>
      <c r="AU170" s="138" t="s">
        <v>85</v>
      </c>
      <c r="AY170" s="16" t="s">
        <v>142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6" t="s">
        <v>83</v>
      </c>
      <c r="BK170" s="139">
        <f>ROUND(I170*H170,2)</f>
        <v>0</v>
      </c>
      <c r="BL170" s="16" t="s">
        <v>196</v>
      </c>
      <c r="BM170" s="138" t="s">
        <v>821</v>
      </c>
    </row>
    <row r="171" spans="2:65" s="1" customFormat="1" ht="11.25" x14ac:dyDescent="0.2">
      <c r="B171" s="31"/>
      <c r="D171" s="140" t="s">
        <v>151</v>
      </c>
      <c r="F171" s="141" t="s">
        <v>822</v>
      </c>
      <c r="I171" s="142"/>
      <c r="L171" s="31"/>
      <c r="M171" s="143"/>
      <c r="T171" s="52"/>
      <c r="AT171" s="16" t="s">
        <v>151</v>
      </c>
      <c r="AU171" s="16" t="s">
        <v>85</v>
      </c>
    </row>
    <row r="172" spans="2:65" s="12" customFormat="1" ht="11.25" x14ac:dyDescent="0.2">
      <c r="B172" s="144"/>
      <c r="D172" s="145" t="s">
        <v>153</v>
      </c>
      <c r="E172" s="146" t="s">
        <v>3</v>
      </c>
      <c r="F172" s="147" t="s">
        <v>818</v>
      </c>
      <c r="H172" s="148">
        <v>120</v>
      </c>
      <c r="I172" s="149"/>
      <c r="L172" s="144"/>
      <c r="M172" s="150"/>
      <c r="T172" s="151"/>
      <c r="AT172" s="146" t="s">
        <v>153</v>
      </c>
      <c r="AU172" s="146" t="s">
        <v>85</v>
      </c>
      <c r="AV172" s="12" t="s">
        <v>85</v>
      </c>
      <c r="AW172" s="12" t="s">
        <v>37</v>
      </c>
      <c r="AX172" s="12" t="s">
        <v>75</v>
      </c>
      <c r="AY172" s="146" t="s">
        <v>142</v>
      </c>
    </row>
    <row r="173" spans="2:65" s="12" customFormat="1" ht="11.25" x14ac:dyDescent="0.2">
      <c r="B173" s="144"/>
      <c r="D173" s="145" t="s">
        <v>153</v>
      </c>
      <c r="E173" s="146" t="s">
        <v>3</v>
      </c>
      <c r="F173" s="147" t="s">
        <v>818</v>
      </c>
      <c r="H173" s="148">
        <v>120</v>
      </c>
      <c r="I173" s="149"/>
      <c r="L173" s="144"/>
      <c r="M173" s="150"/>
      <c r="T173" s="151"/>
      <c r="AT173" s="146" t="s">
        <v>153</v>
      </c>
      <c r="AU173" s="146" t="s">
        <v>85</v>
      </c>
      <c r="AV173" s="12" t="s">
        <v>85</v>
      </c>
      <c r="AW173" s="12" t="s">
        <v>37</v>
      </c>
      <c r="AX173" s="12" t="s">
        <v>75</v>
      </c>
      <c r="AY173" s="146" t="s">
        <v>142</v>
      </c>
    </row>
    <row r="174" spans="2:65" s="13" customFormat="1" ht="11.25" x14ac:dyDescent="0.2">
      <c r="B174" s="152"/>
      <c r="D174" s="145" t="s">
        <v>153</v>
      </c>
      <c r="E174" s="153" t="s">
        <v>3</v>
      </c>
      <c r="F174" s="154" t="s">
        <v>155</v>
      </c>
      <c r="H174" s="155">
        <v>240</v>
      </c>
      <c r="I174" s="156"/>
      <c r="L174" s="152"/>
      <c r="M174" s="157"/>
      <c r="T174" s="158"/>
      <c r="AT174" s="153" t="s">
        <v>153</v>
      </c>
      <c r="AU174" s="153" t="s">
        <v>85</v>
      </c>
      <c r="AV174" s="13" t="s">
        <v>149</v>
      </c>
      <c r="AW174" s="13" t="s">
        <v>37</v>
      </c>
      <c r="AX174" s="13" t="s">
        <v>83</v>
      </c>
      <c r="AY174" s="153" t="s">
        <v>142</v>
      </c>
    </row>
    <row r="175" spans="2:65" s="1" customFormat="1" ht="24.2" customHeight="1" x14ac:dyDescent="0.2">
      <c r="B175" s="126"/>
      <c r="C175" s="127" t="s">
        <v>318</v>
      </c>
      <c r="D175" s="127" t="s">
        <v>97</v>
      </c>
      <c r="E175" s="128" t="s">
        <v>698</v>
      </c>
      <c r="F175" s="129" t="s">
        <v>699</v>
      </c>
      <c r="G175" s="130" t="s">
        <v>160</v>
      </c>
      <c r="H175" s="131">
        <v>2</v>
      </c>
      <c r="I175" s="132"/>
      <c r="J175" s="133">
        <f>ROUND(I175*H175,2)</f>
        <v>0</v>
      </c>
      <c r="K175" s="129" t="s">
        <v>148</v>
      </c>
      <c r="L175" s="31"/>
      <c r="M175" s="134" t="s">
        <v>3</v>
      </c>
      <c r="N175" s="135" t="s">
        <v>46</v>
      </c>
      <c r="P175" s="136">
        <f>O175*H175</f>
        <v>0</v>
      </c>
      <c r="Q175" s="136">
        <v>1.41E-3</v>
      </c>
      <c r="R175" s="136">
        <f>Q175*H175</f>
        <v>2.82E-3</v>
      </c>
      <c r="S175" s="136">
        <v>0</v>
      </c>
      <c r="T175" s="137">
        <f>S175*H175</f>
        <v>0</v>
      </c>
      <c r="AR175" s="138" t="s">
        <v>196</v>
      </c>
      <c r="AT175" s="138" t="s">
        <v>97</v>
      </c>
      <c r="AU175" s="138" t="s">
        <v>85</v>
      </c>
      <c r="AY175" s="16" t="s">
        <v>142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83</v>
      </c>
      <c r="BK175" s="139">
        <f>ROUND(I175*H175,2)</f>
        <v>0</v>
      </c>
      <c r="BL175" s="16" t="s">
        <v>196</v>
      </c>
      <c r="BM175" s="138" t="s">
        <v>823</v>
      </c>
    </row>
    <row r="176" spans="2:65" s="1" customFormat="1" ht="11.25" x14ac:dyDescent="0.2">
      <c r="B176" s="31"/>
      <c r="D176" s="140" t="s">
        <v>151</v>
      </c>
      <c r="F176" s="141" t="s">
        <v>701</v>
      </c>
      <c r="I176" s="142"/>
      <c r="L176" s="31"/>
      <c r="M176" s="143"/>
      <c r="T176" s="52"/>
      <c r="AT176" s="16" t="s">
        <v>151</v>
      </c>
      <c r="AU176" s="16" t="s">
        <v>85</v>
      </c>
    </row>
    <row r="177" spans="2:65" s="1" customFormat="1" ht="24.2" customHeight="1" x14ac:dyDescent="0.2">
      <c r="B177" s="126"/>
      <c r="C177" s="127" t="s">
        <v>323</v>
      </c>
      <c r="D177" s="127" t="s">
        <v>97</v>
      </c>
      <c r="E177" s="128" t="s">
        <v>824</v>
      </c>
      <c r="F177" s="129" t="s">
        <v>825</v>
      </c>
      <c r="G177" s="130" t="s">
        <v>160</v>
      </c>
      <c r="H177" s="131">
        <v>16</v>
      </c>
      <c r="I177" s="132"/>
      <c r="J177" s="133">
        <f>ROUND(I177*H177,2)</f>
        <v>0</v>
      </c>
      <c r="K177" s="129" t="s">
        <v>148</v>
      </c>
      <c r="L177" s="31"/>
      <c r="M177" s="134" t="s">
        <v>3</v>
      </c>
      <c r="N177" s="135" t="s">
        <v>46</v>
      </c>
      <c r="P177" s="136">
        <f>O177*H177</f>
        <v>0</v>
      </c>
      <c r="Q177" s="136">
        <v>1.9E-3</v>
      </c>
      <c r="R177" s="136">
        <f>Q177*H177</f>
        <v>3.04E-2</v>
      </c>
      <c r="S177" s="136">
        <v>0</v>
      </c>
      <c r="T177" s="137">
        <f>S177*H177</f>
        <v>0</v>
      </c>
      <c r="AR177" s="138" t="s">
        <v>196</v>
      </c>
      <c r="AT177" s="138" t="s">
        <v>97</v>
      </c>
      <c r="AU177" s="138" t="s">
        <v>85</v>
      </c>
      <c r="AY177" s="16" t="s">
        <v>142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6" t="s">
        <v>83</v>
      </c>
      <c r="BK177" s="139">
        <f>ROUND(I177*H177,2)</f>
        <v>0</v>
      </c>
      <c r="BL177" s="16" t="s">
        <v>196</v>
      </c>
      <c r="BM177" s="138" t="s">
        <v>826</v>
      </c>
    </row>
    <row r="178" spans="2:65" s="1" customFormat="1" ht="11.25" x14ac:dyDescent="0.2">
      <c r="B178" s="31"/>
      <c r="D178" s="140" t="s">
        <v>151</v>
      </c>
      <c r="F178" s="141" t="s">
        <v>827</v>
      </c>
      <c r="I178" s="142"/>
      <c r="L178" s="31"/>
      <c r="M178" s="143"/>
      <c r="T178" s="52"/>
      <c r="AT178" s="16" t="s">
        <v>151</v>
      </c>
      <c r="AU178" s="16" t="s">
        <v>85</v>
      </c>
    </row>
    <row r="179" spans="2:65" s="1" customFormat="1" ht="24.2" customHeight="1" x14ac:dyDescent="0.2">
      <c r="B179" s="126"/>
      <c r="C179" s="127" t="s">
        <v>328</v>
      </c>
      <c r="D179" s="127" t="s">
        <v>97</v>
      </c>
      <c r="E179" s="128" t="s">
        <v>393</v>
      </c>
      <c r="F179" s="129" t="s">
        <v>394</v>
      </c>
      <c r="G179" s="130" t="s">
        <v>160</v>
      </c>
      <c r="H179" s="131">
        <v>94</v>
      </c>
      <c r="I179" s="132"/>
      <c r="J179" s="133">
        <f>ROUND(I179*H179,2)</f>
        <v>0</v>
      </c>
      <c r="K179" s="129" t="s">
        <v>148</v>
      </c>
      <c r="L179" s="31"/>
      <c r="M179" s="134" t="s">
        <v>3</v>
      </c>
      <c r="N179" s="135" t="s">
        <v>46</v>
      </c>
      <c r="P179" s="136">
        <f>O179*H179</f>
        <v>0</v>
      </c>
      <c r="Q179" s="136">
        <v>2.0799999999999998E-3</v>
      </c>
      <c r="R179" s="136">
        <f>Q179*H179</f>
        <v>0.19551999999999997</v>
      </c>
      <c r="S179" s="136">
        <v>0</v>
      </c>
      <c r="T179" s="137">
        <f>S179*H179</f>
        <v>0</v>
      </c>
      <c r="AR179" s="138" t="s">
        <v>196</v>
      </c>
      <c r="AT179" s="138" t="s">
        <v>97</v>
      </c>
      <c r="AU179" s="138" t="s">
        <v>85</v>
      </c>
      <c r="AY179" s="16" t="s">
        <v>142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83</v>
      </c>
      <c r="BK179" s="139">
        <f>ROUND(I179*H179,2)</f>
        <v>0</v>
      </c>
      <c r="BL179" s="16" t="s">
        <v>196</v>
      </c>
      <c r="BM179" s="138" t="s">
        <v>828</v>
      </c>
    </row>
    <row r="180" spans="2:65" s="1" customFormat="1" ht="11.25" x14ac:dyDescent="0.2">
      <c r="B180" s="31"/>
      <c r="D180" s="140" t="s">
        <v>151</v>
      </c>
      <c r="F180" s="141" t="s">
        <v>396</v>
      </c>
      <c r="I180" s="142"/>
      <c r="L180" s="31"/>
      <c r="M180" s="143"/>
      <c r="T180" s="52"/>
      <c r="AT180" s="16" t="s">
        <v>151</v>
      </c>
      <c r="AU180" s="16" t="s">
        <v>85</v>
      </c>
    </row>
    <row r="181" spans="2:65" s="1" customFormat="1" ht="24.2" customHeight="1" x14ac:dyDescent="0.2">
      <c r="B181" s="126"/>
      <c r="C181" s="127" t="s">
        <v>333</v>
      </c>
      <c r="D181" s="127" t="s">
        <v>97</v>
      </c>
      <c r="E181" s="128" t="s">
        <v>398</v>
      </c>
      <c r="F181" s="129" t="s">
        <v>399</v>
      </c>
      <c r="G181" s="130" t="s">
        <v>160</v>
      </c>
      <c r="H181" s="131">
        <v>52</v>
      </c>
      <c r="I181" s="132"/>
      <c r="J181" s="133">
        <f>ROUND(I181*H181,2)</f>
        <v>0</v>
      </c>
      <c r="K181" s="129" t="s">
        <v>148</v>
      </c>
      <c r="L181" s="31"/>
      <c r="M181" s="134" t="s">
        <v>3</v>
      </c>
      <c r="N181" s="135" t="s">
        <v>46</v>
      </c>
      <c r="P181" s="136">
        <f>O181*H181</f>
        <v>0</v>
      </c>
      <c r="Q181" s="136">
        <v>3.8700000000000002E-3</v>
      </c>
      <c r="R181" s="136">
        <f>Q181*H181</f>
        <v>0.20124</v>
      </c>
      <c r="S181" s="136">
        <v>0</v>
      </c>
      <c r="T181" s="137">
        <f>S181*H181</f>
        <v>0</v>
      </c>
      <c r="AR181" s="138" t="s">
        <v>196</v>
      </c>
      <c r="AT181" s="138" t="s">
        <v>97</v>
      </c>
      <c r="AU181" s="138" t="s">
        <v>85</v>
      </c>
      <c r="AY181" s="16" t="s">
        <v>142</v>
      </c>
      <c r="BE181" s="139">
        <f>IF(N181="základní",J181,0)</f>
        <v>0</v>
      </c>
      <c r="BF181" s="139">
        <f>IF(N181="snížená",J181,0)</f>
        <v>0</v>
      </c>
      <c r="BG181" s="139">
        <f>IF(N181="zákl. přenesená",J181,0)</f>
        <v>0</v>
      </c>
      <c r="BH181" s="139">
        <f>IF(N181="sníž. přenesená",J181,0)</f>
        <v>0</v>
      </c>
      <c r="BI181" s="139">
        <f>IF(N181="nulová",J181,0)</f>
        <v>0</v>
      </c>
      <c r="BJ181" s="16" t="s">
        <v>83</v>
      </c>
      <c r="BK181" s="139">
        <f>ROUND(I181*H181,2)</f>
        <v>0</v>
      </c>
      <c r="BL181" s="16" t="s">
        <v>196</v>
      </c>
      <c r="BM181" s="138" t="s">
        <v>829</v>
      </c>
    </row>
    <row r="182" spans="2:65" s="1" customFormat="1" ht="11.25" x14ac:dyDescent="0.2">
      <c r="B182" s="31"/>
      <c r="D182" s="140" t="s">
        <v>151</v>
      </c>
      <c r="F182" s="141" t="s">
        <v>401</v>
      </c>
      <c r="I182" s="142"/>
      <c r="L182" s="31"/>
      <c r="M182" s="143"/>
      <c r="T182" s="52"/>
      <c r="AT182" s="16" t="s">
        <v>151</v>
      </c>
      <c r="AU182" s="16" t="s">
        <v>85</v>
      </c>
    </row>
    <row r="183" spans="2:65" s="1" customFormat="1" ht="24.2" customHeight="1" x14ac:dyDescent="0.2">
      <c r="B183" s="126"/>
      <c r="C183" s="127" t="s">
        <v>338</v>
      </c>
      <c r="D183" s="127" t="s">
        <v>97</v>
      </c>
      <c r="E183" s="128" t="s">
        <v>403</v>
      </c>
      <c r="F183" s="129" t="s">
        <v>404</v>
      </c>
      <c r="G183" s="130" t="s">
        <v>160</v>
      </c>
      <c r="H183" s="131">
        <v>26</v>
      </c>
      <c r="I183" s="132"/>
      <c r="J183" s="133">
        <f>ROUND(I183*H183,2)</f>
        <v>0</v>
      </c>
      <c r="K183" s="129" t="s">
        <v>148</v>
      </c>
      <c r="L183" s="31"/>
      <c r="M183" s="134" t="s">
        <v>3</v>
      </c>
      <c r="N183" s="135" t="s">
        <v>46</v>
      </c>
      <c r="P183" s="136">
        <f>O183*H183</f>
        <v>0</v>
      </c>
      <c r="Q183" s="136">
        <v>4.6899999999999997E-3</v>
      </c>
      <c r="R183" s="136">
        <f>Q183*H183</f>
        <v>0.12193999999999999</v>
      </c>
      <c r="S183" s="136">
        <v>0</v>
      </c>
      <c r="T183" s="137">
        <f>S183*H183</f>
        <v>0</v>
      </c>
      <c r="AR183" s="138" t="s">
        <v>196</v>
      </c>
      <c r="AT183" s="138" t="s">
        <v>97</v>
      </c>
      <c r="AU183" s="138" t="s">
        <v>85</v>
      </c>
      <c r="AY183" s="16" t="s">
        <v>142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83</v>
      </c>
      <c r="BK183" s="139">
        <f>ROUND(I183*H183,2)</f>
        <v>0</v>
      </c>
      <c r="BL183" s="16" t="s">
        <v>196</v>
      </c>
      <c r="BM183" s="138" t="s">
        <v>830</v>
      </c>
    </row>
    <row r="184" spans="2:65" s="1" customFormat="1" ht="11.25" x14ac:dyDescent="0.2">
      <c r="B184" s="31"/>
      <c r="D184" s="140" t="s">
        <v>151</v>
      </c>
      <c r="F184" s="141" t="s">
        <v>406</v>
      </c>
      <c r="I184" s="142"/>
      <c r="L184" s="31"/>
      <c r="M184" s="143"/>
      <c r="T184" s="52"/>
      <c r="AT184" s="16" t="s">
        <v>151</v>
      </c>
      <c r="AU184" s="16" t="s">
        <v>85</v>
      </c>
    </row>
    <row r="185" spans="2:65" s="1" customFormat="1" ht="24.2" customHeight="1" x14ac:dyDescent="0.2">
      <c r="B185" s="126"/>
      <c r="C185" s="127" t="s">
        <v>343</v>
      </c>
      <c r="D185" s="127" t="s">
        <v>97</v>
      </c>
      <c r="E185" s="128" t="s">
        <v>408</v>
      </c>
      <c r="F185" s="129" t="s">
        <v>409</v>
      </c>
      <c r="G185" s="130" t="s">
        <v>160</v>
      </c>
      <c r="H185" s="131">
        <v>40</v>
      </c>
      <c r="I185" s="132"/>
      <c r="J185" s="133">
        <f>ROUND(I185*H185,2)</f>
        <v>0</v>
      </c>
      <c r="K185" s="129" t="s">
        <v>148</v>
      </c>
      <c r="L185" s="31"/>
      <c r="M185" s="134" t="s">
        <v>3</v>
      </c>
      <c r="N185" s="135" t="s">
        <v>46</v>
      </c>
      <c r="P185" s="136">
        <f>O185*H185</f>
        <v>0</v>
      </c>
      <c r="Q185" s="136">
        <v>6.7299999999999999E-3</v>
      </c>
      <c r="R185" s="136">
        <f>Q185*H185</f>
        <v>0.26919999999999999</v>
      </c>
      <c r="S185" s="136">
        <v>0</v>
      </c>
      <c r="T185" s="137">
        <f>S185*H185</f>
        <v>0</v>
      </c>
      <c r="AR185" s="138" t="s">
        <v>196</v>
      </c>
      <c r="AT185" s="138" t="s">
        <v>97</v>
      </c>
      <c r="AU185" s="138" t="s">
        <v>85</v>
      </c>
      <c r="AY185" s="16" t="s">
        <v>142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6" t="s">
        <v>83</v>
      </c>
      <c r="BK185" s="139">
        <f>ROUND(I185*H185,2)</f>
        <v>0</v>
      </c>
      <c r="BL185" s="16" t="s">
        <v>196</v>
      </c>
      <c r="BM185" s="138" t="s">
        <v>831</v>
      </c>
    </row>
    <row r="186" spans="2:65" s="1" customFormat="1" ht="11.25" x14ac:dyDescent="0.2">
      <c r="B186" s="31"/>
      <c r="D186" s="140" t="s">
        <v>151</v>
      </c>
      <c r="F186" s="141" t="s">
        <v>411</v>
      </c>
      <c r="I186" s="142"/>
      <c r="L186" s="31"/>
      <c r="M186" s="143"/>
      <c r="T186" s="52"/>
      <c r="AT186" s="16" t="s">
        <v>151</v>
      </c>
      <c r="AU186" s="16" t="s">
        <v>85</v>
      </c>
    </row>
    <row r="187" spans="2:65" s="1" customFormat="1" ht="24.2" customHeight="1" x14ac:dyDescent="0.2">
      <c r="B187" s="126"/>
      <c r="C187" s="127" t="s">
        <v>349</v>
      </c>
      <c r="D187" s="127" t="s">
        <v>97</v>
      </c>
      <c r="E187" s="128" t="s">
        <v>413</v>
      </c>
      <c r="F187" s="129" t="s">
        <v>414</v>
      </c>
      <c r="G187" s="130" t="s">
        <v>160</v>
      </c>
      <c r="H187" s="131">
        <v>120</v>
      </c>
      <c r="I187" s="132"/>
      <c r="J187" s="133">
        <f>ROUND(I187*H187,2)</f>
        <v>0</v>
      </c>
      <c r="K187" s="129" t="s">
        <v>148</v>
      </c>
      <c r="L187" s="31"/>
      <c r="M187" s="134" t="s">
        <v>3</v>
      </c>
      <c r="N187" s="135" t="s">
        <v>46</v>
      </c>
      <c r="P187" s="136">
        <f>O187*H187</f>
        <v>0</v>
      </c>
      <c r="Q187" s="136">
        <v>7.3000000000000001E-3</v>
      </c>
      <c r="R187" s="136">
        <f>Q187*H187</f>
        <v>0.876</v>
      </c>
      <c r="S187" s="136">
        <v>0</v>
      </c>
      <c r="T187" s="137">
        <f>S187*H187</f>
        <v>0</v>
      </c>
      <c r="AR187" s="138" t="s">
        <v>196</v>
      </c>
      <c r="AT187" s="138" t="s">
        <v>97</v>
      </c>
      <c r="AU187" s="138" t="s">
        <v>85</v>
      </c>
      <c r="AY187" s="16" t="s">
        <v>142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6" t="s">
        <v>83</v>
      </c>
      <c r="BK187" s="139">
        <f>ROUND(I187*H187,2)</f>
        <v>0</v>
      </c>
      <c r="BL187" s="16" t="s">
        <v>196</v>
      </c>
      <c r="BM187" s="138" t="s">
        <v>832</v>
      </c>
    </row>
    <row r="188" spans="2:65" s="1" customFormat="1" ht="11.25" x14ac:dyDescent="0.2">
      <c r="B188" s="31"/>
      <c r="D188" s="140" t="s">
        <v>151</v>
      </c>
      <c r="F188" s="141" t="s">
        <v>416</v>
      </c>
      <c r="I188" s="142"/>
      <c r="L188" s="31"/>
      <c r="M188" s="143"/>
      <c r="T188" s="52"/>
      <c r="AT188" s="16" t="s">
        <v>151</v>
      </c>
      <c r="AU188" s="16" t="s">
        <v>85</v>
      </c>
    </row>
    <row r="189" spans="2:65" s="1" customFormat="1" ht="24.2" customHeight="1" x14ac:dyDescent="0.2">
      <c r="B189" s="126"/>
      <c r="C189" s="127" t="s">
        <v>354</v>
      </c>
      <c r="D189" s="127" t="s">
        <v>97</v>
      </c>
      <c r="E189" s="128" t="s">
        <v>833</v>
      </c>
      <c r="F189" s="129" t="s">
        <v>834</v>
      </c>
      <c r="G189" s="130" t="s">
        <v>160</v>
      </c>
      <c r="H189" s="131">
        <v>240</v>
      </c>
      <c r="I189" s="132"/>
      <c r="J189" s="133">
        <f>ROUND(I189*H189,2)</f>
        <v>0</v>
      </c>
      <c r="K189" s="129" t="s">
        <v>148</v>
      </c>
      <c r="L189" s="31"/>
      <c r="M189" s="134" t="s">
        <v>3</v>
      </c>
      <c r="N189" s="135" t="s">
        <v>46</v>
      </c>
      <c r="P189" s="136">
        <f>O189*H189</f>
        <v>0</v>
      </c>
      <c r="Q189" s="136">
        <v>2.512E-2</v>
      </c>
      <c r="R189" s="136">
        <f>Q189*H189</f>
        <v>6.0288000000000004</v>
      </c>
      <c r="S189" s="136">
        <v>0</v>
      </c>
      <c r="T189" s="137">
        <f>S189*H189</f>
        <v>0</v>
      </c>
      <c r="AR189" s="138" t="s">
        <v>196</v>
      </c>
      <c r="AT189" s="138" t="s">
        <v>97</v>
      </c>
      <c r="AU189" s="138" t="s">
        <v>85</v>
      </c>
      <c r="AY189" s="16" t="s">
        <v>142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83</v>
      </c>
      <c r="BK189" s="139">
        <f>ROUND(I189*H189,2)</f>
        <v>0</v>
      </c>
      <c r="BL189" s="16" t="s">
        <v>196</v>
      </c>
      <c r="BM189" s="138" t="s">
        <v>835</v>
      </c>
    </row>
    <row r="190" spans="2:65" s="1" customFormat="1" ht="11.25" x14ac:dyDescent="0.2">
      <c r="B190" s="31"/>
      <c r="D190" s="140" t="s">
        <v>151</v>
      </c>
      <c r="F190" s="141" t="s">
        <v>836</v>
      </c>
      <c r="I190" s="142"/>
      <c r="L190" s="31"/>
      <c r="M190" s="143"/>
      <c r="T190" s="52"/>
      <c r="AT190" s="16" t="s">
        <v>151</v>
      </c>
      <c r="AU190" s="16" t="s">
        <v>85</v>
      </c>
    </row>
    <row r="191" spans="2:65" s="1" customFormat="1" ht="24.2" customHeight="1" x14ac:dyDescent="0.2">
      <c r="B191" s="126"/>
      <c r="C191" s="127" t="s">
        <v>360</v>
      </c>
      <c r="D191" s="127" t="s">
        <v>97</v>
      </c>
      <c r="E191" s="128" t="s">
        <v>423</v>
      </c>
      <c r="F191" s="129" t="s">
        <v>424</v>
      </c>
      <c r="G191" s="130" t="s">
        <v>160</v>
      </c>
      <c r="H191" s="131">
        <v>190</v>
      </c>
      <c r="I191" s="132"/>
      <c r="J191" s="133">
        <f>ROUND(I191*H191,2)</f>
        <v>0</v>
      </c>
      <c r="K191" s="129" t="s">
        <v>148</v>
      </c>
      <c r="L191" s="31"/>
      <c r="M191" s="134" t="s">
        <v>3</v>
      </c>
      <c r="N191" s="135" t="s">
        <v>46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196</v>
      </c>
      <c r="AT191" s="138" t="s">
        <v>97</v>
      </c>
      <c r="AU191" s="138" t="s">
        <v>85</v>
      </c>
      <c r="AY191" s="16" t="s">
        <v>142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6" t="s">
        <v>83</v>
      </c>
      <c r="BK191" s="139">
        <f>ROUND(I191*H191,2)</f>
        <v>0</v>
      </c>
      <c r="BL191" s="16" t="s">
        <v>196</v>
      </c>
      <c r="BM191" s="138" t="s">
        <v>837</v>
      </c>
    </row>
    <row r="192" spans="2:65" s="1" customFormat="1" ht="11.25" x14ac:dyDescent="0.2">
      <c r="B192" s="31"/>
      <c r="D192" s="140" t="s">
        <v>151</v>
      </c>
      <c r="F192" s="141" t="s">
        <v>426</v>
      </c>
      <c r="I192" s="142"/>
      <c r="L192" s="31"/>
      <c r="M192" s="143"/>
      <c r="T192" s="52"/>
      <c r="AT192" s="16" t="s">
        <v>151</v>
      </c>
      <c r="AU192" s="16" t="s">
        <v>85</v>
      </c>
    </row>
    <row r="193" spans="2:65" s="12" customFormat="1" ht="11.25" x14ac:dyDescent="0.2">
      <c r="B193" s="144"/>
      <c r="D193" s="145" t="s">
        <v>153</v>
      </c>
      <c r="E193" s="146" t="s">
        <v>3</v>
      </c>
      <c r="F193" s="147" t="s">
        <v>838</v>
      </c>
      <c r="H193" s="148">
        <v>190</v>
      </c>
      <c r="I193" s="149"/>
      <c r="L193" s="144"/>
      <c r="M193" s="150"/>
      <c r="T193" s="151"/>
      <c r="AT193" s="146" t="s">
        <v>153</v>
      </c>
      <c r="AU193" s="146" t="s">
        <v>85</v>
      </c>
      <c r="AV193" s="12" t="s">
        <v>85</v>
      </c>
      <c r="AW193" s="12" t="s">
        <v>37</v>
      </c>
      <c r="AX193" s="12" t="s">
        <v>75</v>
      </c>
      <c r="AY193" s="146" t="s">
        <v>142</v>
      </c>
    </row>
    <row r="194" spans="2:65" s="13" customFormat="1" ht="11.25" x14ac:dyDescent="0.2">
      <c r="B194" s="152"/>
      <c r="D194" s="145" t="s">
        <v>153</v>
      </c>
      <c r="E194" s="153" t="s">
        <v>3</v>
      </c>
      <c r="F194" s="154" t="s">
        <v>155</v>
      </c>
      <c r="H194" s="155">
        <v>190</v>
      </c>
      <c r="I194" s="156"/>
      <c r="L194" s="152"/>
      <c r="M194" s="157"/>
      <c r="T194" s="158"/>
      <c r="AT194" s="153" t="s">
        <v>153</v>
      </c>
      <c r="AU194" s="153" t="s">
        <v>85</v>
      </c>
      <c r="AV194" s="13" t="s">
        <v>149</v>
      </c>
      <c r="AW194" s="13" t="s">
        <v>37</v>
      </c>
      <c r="AX194" s="13" t="s">
        <v>83</v>
      </c>
      <c r="AY194" s="153" t="s">
        <v>142</v>
      </c>
    </row>
    <row r="195" spans="2:65" s="1" customFormat="1" ht="24.2" customHeight="1" x14ac:dyDescent="0.2">
      <c r="B195" s="126"/>
      <c r="C195" s="127" t="s">
        <v>367</v>
      </c>
      <c r="D195" s="127" t="s">
        <v>97</v>
      </c>
      <c r="E195" s="128" t="s">
        <v>429</v>
      </c>
      <c r="F195" s="129" t="s">
        <v>430</v>
      </c>
      <c r="G195" s="130" t="s">
        <v>160</v>
      </c>
      <c r="H195" s="131">
        <v>160</v>
      </c>
      <c r="I195" s="132"/>
      <c r="J195" s="133">
        <f>ROUND(I195*H195,2)</f>
        <v>0</v>
      </c>
      <c r="K195" s="129" t="s">
        <v>148</v>
      </c>
      <c r="L195" s="31"/>
      <c r="M195" s="134" t="s">
        <v>3</v>
      </c>
      <c r="N195" s="135" t="s">
        <v>46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196</v>
      </c>
      <c r="AT195" s="138" t="s">
        <v>97</v>
      </c>
      <c r="AU195" s="138" t="s">
        <v>85</v>
      </c>
      <c r="AY195" s="16" t="s">
        <v>142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83</v>
      </c>
      <c r="BK195" s="139">
        <f>ROUND(I195*H195,2)</f>
        <v>0</v>
      </c>
      <c r="BL195" s="16" t="s">
        <v>196</v>
      </c>
      <c r="BM195" s="138" t="s">
        <v>839</v>
      </c>
    </row>
    <row r="196" spans="2:65" s="1" customFormat="1" ht="11.25" x14ac:dyDescent="0.2">
      <c r="B196" s="31"/>
      <c r="D196" s="140" t="s">
        <v>151</v>
      </c>
      <c r="F196" s="141" t="s">
        <v>432</v>
      </c>
      <c r="I196" s="142"/>
      <c r="L196" s="31"/>
      <c r="M196" s="143"/>
      <c r="T196" s="52"/>
      <c r="AT196" s="16" t="s">
        <v>151</v>
      </c>
      <c r="AU196" s="16" t="s">
        <v>85</v>
      </c>
    </row>
    <row r="197" spans="2:65" s="12" customFormat="1" ht="11.25" x14ac:dyDescent="0.2">
      <c r="B197" s="144"/>
      <c r="D197" s="145" t="s">
        <v>153</v>
      </c>
      <c r="E197" s="146" t="s">
        <v>3</v>
      </c>
      <c r="F197" s="147" t="s">
        <v>840</v>
      </c>
      <c r="H197" s="148">
        <v>160</v>
      </c>
      <c r="I197" s="149"/>
      <c r="L197" s="144"/>
      <c r="M197" s="150"/>
      <c r="T197" s="151"/>
      <c r="AT197" s="146" t="s">
        <v>153</v>
      </c>
      <c r="AU197" s="146" t="s">
        <v>85</v>
      </c>
      <c r="AV197" s="12" t="s">
        <v>85</v>
      </c>
      <c r="AW197" s="12" t="s">
        <v>37</v>
      </c>
      <c r="AX197" s="12" t="s">
        <v>75</v>
      </c>
      <c r="AY197" s="146" t="s">
        <v>142</v>
      </c>
    </row>
    <row r="198" spans="2:65" s="13" customFormat="1" ht="11.25" x14ac:dyDescent="0.2">
      <c r="B198" s="152"/>
      <c r="D198" s="145" t="s">
        <v>153</v>
      </c>
      <c r="E198" s="153" t="s">
        <v>3</v>
      </c>
      <c r="F198" s="154" t="s">
        <v>155</v>
      </c>
      <c r="H198" s="155">
        <v>160</v>
      </c>
      <c r="I198" s="156"/>
      <c r="L198" s="152"/>
      <c r="M198" s="157"/>
      <c r="T198" s="158"/>
      <c r="AT198" s="153" t="s">
        <v>153</v>
      </c>
      <c r="AU198" s="153" t="s">
        <v>85</v>
      </c>
      <c r="AV198" s="13" t="s">
        <v>149</v>
      </c>
      <c r="AW198" s="13" t="s">
        <v>37</v>
      </c>
      <c r="AX198" s="13" t="s">
        <v>83</v>
      </c>
      <c r="AY198" s="153" t="s">
        <v>142</v>
      </c>
    </row>
    <row r="199" spans="2:65" s="1" customFormat="1" ht="24.2" customHeight="1" x14ac:dyDescent="0.2">
      <c r="B199" s="126"/>
      <c r="C199" s="127" t="s">
        <v>374</v>
      </c>
      <c r="D199" s="127" t="s">
        <v>97</v>
      </c>
      <c r="E199" s="128" t="s">
        <v>841</v>
      </c>
      <c r="F199" s="129" t="s">
        <v>842</v>
      </c>
      <c r="G199" s="130" t="s">
        <v>160</v>
      </c>
      <c r="H199" s="131">
        <v>240</v>
      </c>
      <c r="I199" s="132"/>
      <c r="J199" s="133">
        <f>ROUND(I199*H199,2)</f>
        <v>0</v>
      </c>
      <c r="K199" s="129" t="s">
        <v>148</v>
      </c>
      <c r="L199" s="31"/>
      <c r="M199" s="134" t="s">
        <v>3</v>
      </c>
      <c r="N199" s="135" t="s">
        <v>46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196</v>
      </c>
      <c r="AT199" s="138" t="s">
        <v>97</v>
      </c>
      <c r="AU199" s="138" t="s">
        <v>85</v>
      </c>
      <c r="AY199" s="16" t="s">
        <v>142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6" t="s">
        <v>83</v>
      </c>
      <c r="BK199" s="139">
        <f>ROUND(I199*H199,2)</f>
        <v>0</v>
      </c>
      <c r="BL199" s="16" t="s">
        <v>196</v>
      </c>
      <c r="BM199" s="138" t="s">
        <v>843</v>
      </c>
    </row>
    <row r="200" spans="2:65" s="1" customFormat="1" ht="11.25" x14ac:dyDescent="0.2">
      <c r="B200" s="31"/>
      <c r="D200" s="140" t="s">
        <v>151</v>
      </c>
      <c r="F200" s="141" t="s">
        <v>844</v>
      </c>
      <c r="I200" s="142"/>
      <c r="L200" s="31"/>
      <c r="M200" s="143"/>
      <c r="T200" s="52"/>
      <c r="AT200" s="16" t="s">
        <v>151</v>
      </c>
      <c r="AU200" s="16" t="s">
        <v>85</v>
      </c>
    </row>
    <row r="201" spans="2:65" s="1" customFormat="1" ht="24.2" customHeight="1" x14ac:dyDescent="0.2">
      <c r="B201" s="126"/>
      <c r="C201" s="127" t="s">
        <v>380</v>
      </c>
      <c r="D201" s="127" t="s">
        <v>97</v>
      </c>
      <c r="E201" s="128" t="s">
        <v>450</v>
      </c>
      <c r="F201" s="129" t="s">
        <v>451</v>
      </c>
      <c r="G201" s="130" t="s">
        <v>168</v>
      </c>
      <c r="H201" s="131">
        <v>7.7720000000000002</v>
      </c>
      <c r="I201" s="132"/>
      <c r="J201" s="133">
        <f>ROUND(I201*H201,2)</f>
        <v>0</v>
      </c>
      <c r="K201" s="129" t="s">
        <v>148</v>
      </c>
      <c r="L201" s="31"/>
      <c r="M201" s="134" t="s">
        <v>3</v>
      </c>
      <c r="N201" s="135" t="s">
        <v>46</v>
      </c>
      <c r="P201" s="136">
        <f>O201*H201</f>
        <v>0</v>
      </c>
      <c r="Q201" s="136">
        <v>0</v>
      </c>
      <c r="R201" s="136">
        <f>Q201*H201</f>
        <v>0</v>
      </c>
      <c r="S201" s="136">
        <v>0</v>
      </c>
      <c r="T201" s="137">
        <f>S201*H201</f>
        <v>0</v>
      </c>
      <c r="AR201" s="138" t="s">
        <v>196</v>
      </c>
      <c r="AT201" s="138" t="s">
        <v>97</v>
      </c>
      <c r="AU201" s="138" t="s">
        <v>85</v>
      </c>
      <c r="AY201" s="16" t="s">
        <v>142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6" t="s">
        <v>83</v>
      </c>
      <c r="BK201" s="139">
        <f>ROUND(I201*H201,2)</f>
        <v>0</v>
      </c>
      <c r="BL201" s="16" t="s">
        <v>196</v>
      </c>
      <c r="BM201" s="138" t="s">
        <v>845</v>
      </c>
    </row>
    <row r="202" spans="2:65" s="1" customFormat="1" ht="11.25" x14ac:dyDescent="0.2">
      <c r="B202" s="31"/>
      <c r="D202" s="140" t="s">
        <v>151</v>
      </c>
      <c r="F202" s="141" t="s">
        <v>453</v>
      </c>
      <c r="I202" s="142"/>
      <c r="L202" s="31"/>
      <c r="M202" s="143"/>
      <c r="T202" s="52"/>
      <c r="AT202" s="16" t="s">
        <v>151</v>
      </c>
      <c r="AU202" s="16" t="s">
        <v>85</v>
      </c>
    </row>
    <row r="203" spans="2:65" s="11" customFormat="1" ht="22.9" customHeight="1" x14ac:dyDescent="0.2">
      <c r="B203" s="114"/>
      <c r="D203" s="115" t="s">
        <v>74</v>
      </c>
      <c r="E203" s="124" t="s">
        <v>454</v>
      </c>
      <c r="F203" s="124" t="s">
        <v>455</v>
      </c>
      <c r="I203" s="117"/>
      <c r="J203" s="125">
        <f>BK203</f>
        <v>0</v>
      </c>
      <c r="L203" s="114"/>
      <c r="M203" s="119"/>
      <c r="P203" s="120">
        <f>SUM(P204:P230)</f>
        <v>0</v>
      </c>
      <c r="R203" s="120">
        <f>SUM(R204:R230)</f>
        <v>0.16272000000000003</v>
      </c>
      <c r="T203" s="121">
        <f>SUM(T204:T230)</f>
        <v>0.40550000000000003</v>
      </c>
      <c r="AR203" s="115" t="s">
        <v>85</v>
      </c>
      <c r="AT203" s="122" t="s">
        <v>74</v>
      </c>
      <c r="AU203" s="122" t="s">
        <v>83</v>
      </c>
      <c r="AY203" s="115" t="s">
        <v>142</v>
      </c>
      <c r="BK203" s="123">
        <f>SUM(BK204:BK230)</f>
        <v>0</v>
      </c>
    </row>
    <row r="204" spans="2:65" s="1" customFormat="1" ht="16.5" customHeight="1" x14ac:dyDescent="0.2">
      <c r="B204" s="126"/>
      <c r="C204" s="127" t="s">
        <v>386</v>
      </c>
      <c r="D204" s="127" t="s">
        <v>97</v>
      </c>
      <c r="E204" s="128" t="s">
        <v>846</v>
      </c>
      <c r="F204" s="129" t="s">
        <v>847</v>
      </c>
      <c r="G204" s="130" t="s">
        <v>296</v>
      </c>
      <c r="H204" s="131">
        <v>4</v>
      </c>
      <c r="I204" s="132"/>
      <c r="J204" s="133">
        <f>ROUND(I204*H204,2)</f>
        <v>0</v>
      </c>
      <c r="K204" s="129" t="s">
        <v>148</v>
      </c>
      <c r="L204" s="31"/>
      <c r="M204" s="134" t="s">
        <v>3</v>
      </c>
      <c r="N204" s="135" t="s">
        <v>46</v>
      </c>
      <c r="P204" s="136">
        <f>O204*H204</f>
        <v>0</v>
      </c>
      <c r="Q204" s="136">
        <v>2.0000000000000002E-5</v>
      </c>
      <c r="R204" s="136">
        <f>Q204*H204</f>
        <v>8.0000000000000007E-5</v>
      </c>
      <c r="S204" s="136">
        <v>8.3000000000000004E-2</v>
      </c>
      <c r="T204" s="137">
        <f>S204*H204</f>
        <v>0.33200000000000002</v>
      </c>
      <c r="AR204" s="138" t="s">
        <v>196</v>
      </c>
      <c r="AT204" s="138" t="s">
        <v>97</v>
      </c>
      <c r="AU204" s="138" t="s">
        <v>85</v>
      </c>
      <c r="AY204" s="16" t="s">
        <v>142</v>
      </c>
      <c r="BE204" s="139">
        <f>IF(N204="základní",J204,0)</f>
        <v>0</v>
      </c>
      <c r="BF204" s="139">
        <f>IF(N204="snížená",J204,0)</f>
        <v>0</v>
      </c>
      <c r="BG204" s="139">
        <f>IF(N204="zákl. přenesená",J204,0)</f>
        <v>0</v>
      </c>
      <c r="BH204" s="139">
        <f>IF(N204="sníž. přenesená",J204,0)</f>
        <v>0</v>
      </c>
      <c r="BI204" s="139">
        <f>IF(N204="nulová",J204,0)</f>
        <v>0</v>
      </c>
      <c r="BJ204" s="16" t="s">
        <v>83</v>
      </c>
      <c r="BK204" s="139">
        <f>ROUND(I204*H204,2)</f>
        <v>0</v>
      </c>
      <c r="BL204" s="16" t="s">
        <v>196</v>
      </c>
      <c r="BM204" s="138" t="s">
        <v>848</v>
      </c>
    </row>
    <row r="205" spans="2:65" s="1" customFormat="1" ht="11.25" x14ac:dyDescent="0.2">
      <c r="B205" s="31"/>
      <c r="D205" s="140" t="s">
        <v>151</v>
      </c>
      <c r="F205" s="141" t="s">
        <v>849</v>
      </c>
      <c r="I205" s="142"/>
      <c r="L205" s="31"/>
      <c r="M205" s="143"/>
      <c r="T205" s="52"/>
      <c r="AT205" s="16" t="s">
        <v>151</v>
      </c>
      <c r="AU205" s="16" t="s">
        <v>85</v>
      </c>
    </row>
    <row r="206" spans="2:65" s="1" customFormat="1" ht="16.5" customHeight="1" x14ac:dyDescent="0.2">
      <c r="B206" s="126"/>
      <c r="C206" s="127" t="s">
        <v>392</v>
      </c>
      <c r="D206" s="127" t="s">
        <v>97</v>
      </c>
      <c r="E206" s="128" t="s">
        <v>850</v>
      </c>
      <c r="F206" s="129" t="s">
        <v>851</v>
      </c>
      <c r="G206" s="130" t="s">
        <v>302</v>
      </c>
      <c r="H206" s="131">
        <v>4</v>
      </c>
      <c r="I206" s="132"/>
      <c r="J206" s="133">
        <f>ROUND(I206*H206,2)</f>
        <v>0</v>
      </c>
      <c r="K206" s="129" t="s">
        <v>148</v>
      </c>
      <c r="L206" s="31"/>
      <c r="M206" s="134" t="s">
        <v>3</v>
      </c>
      <c r="N206" s="135" t="s">
        <v>46</v>
      </c>
      <c r="P206" s="136">
        <f>O206*H206</f>
        <v>0</v>
      </c>
      <c r="Q206" s="136">
        <v>2.3050000000000001E-2</v>
      </c>
      <c r="R206" s="136">
        <f>Q206*H206</f>
        <v>9.2200000000000004E-2</v>
      </c>
      <c r="S206" s="136">
        <v>0</v>
      </c>
      <c r="T206" s="137">
        <f>S206*H206</f>
        <v>0</v>
      </c>
      <c r="AR206" s="138" t="s">
        <v>196</v>
      </c>
      <c r="AT206" s="138" t="s">
        <v>97</v>
      </c>
      <c r="AU206" s="138" t="s">
        <v>85</v>
      </c>
      <c r="AY206" s="16" t="s">
        <v>142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6" t="s">
        <v>83</v>
      </c>
      <c r="BK206" s="139">
        <f>ROUND(I206*H206,2)</f>
        <v>0</v>
      </c>
      <c r="BL206" s="16" t="s">
        <v>196</v>
      </c>
      <c r="BM206" s="138" t="s">
        <v>852</v>
      </c>
    </row>
    <row r="207" spans="2:65" s="1" customFormat="1" ht="11.25" x14ac:dyDescent="0.2">
      <c r="B207" s="31"/>
      <c r="D207" s="140" t="s">
        <v>151</v>
      </c>
      <c r="F207" s="141" t="s">
        <v>853</v>
      </c>
      <c r="I207" s="142"/>
      <c r="L207" s="31"/>
      <c r="M207" s="143"/>
      <c r="T207" s="52"/>
      <c r="AT207" s="16" t="s">
        <v>151</v>
      </c>
      <c r="AU207" s="16" t="s">
        <v>85</v>
      </c>
    </row>
    <row r="208" spans="2:65" s="1" customFormat="1" ht="16.5" customHeight="1" x14ac:dyDescent="0.2">
      <c r="B208" s="126"/>
      <c r="C208" s="159" t="s">
        <v>397</v>
      </c>
      <c r="D208" s="159" t="s">
        <v>206</v>
      </c>
      <c r="E208" s="160" t="s">
        <v>854</v>
      </c>
      <c r="F208" s="161" t="s">
        <v>855</v>
      </c>
      <c r="G208" s="162" t="s">
        <v>296</v>
      </c>
      <c r="H208" s="163">
        <v>4</v>
      </c>
      <c r="I208" s="164"/>
      <c r="J208" s="165">
        <f>ROUND(I208*H208,2)</f>
        <v>0</v>
      </c>
      <c r="K208" s="161" t="s">
        <v>148</v>
      </c>
      <c r="L208" s="166"/>
      <c r="M208" s="167" t="s">
        <v>3</v>
      </c>
      <c r="N208" s="168" t="s">
        <v>46</v>
      </c>
      <c r="P208" s="136">
        <f>O208*H208</f>
        <v>0</v>
      </c>
      <c r="Q208" s="136">
        <v>8.5000000000000006E-3</v>
      </c>
      <c r="R208" s="136">
        <f>Q208*H208</f>
        <v>3.4000000000000002E-2</v>
      </c>
      <c r="S208" s="136">
        <v>0</v>
      </c>
      <c r="T208" s="137">
        <f>S208*H208</f>
        <v>0</v>
      </c>
      <c r="AR208" s="138" t="s">
        <v>209</v>
      </c>
      <c r="AT208" s="138" t="s">
        <v>206</v>
      </c>
      <c r="AU208" s="138" t="s">
        <v>85</v>
      </c>
      <c r="AY208" s="16" t="s">
        <v>142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6" t="s">
        <v>83</v>
      </c>
      <c r="BK208" s="139">
        <f>ROUND(I208*H208,2)</f>
        <v>0</v>
      </c>
      <c r="BL208" s="16" t="s">
        <v>196</v>
      </c>
      <c r="BM208" s="138" t="s">
        <v>856</v>
      </c>
    </row>
    <row r="209" spans="2:65" s="1" customFormat="1" ht="16.5" customHeight="1" x14ac:dyDescent="0.2">
      <c r="B209" s="126"/>
      <c r="C209" s="127" t="s">
        <v>402</v>
      </c>
      <c r="D209" s="127" t="s">
        <v>97</v>
      </c>
      <c r="E209" s="128" t="s">
        <v>471</v>
      </c>
      <c r="F209" s="129" t="s">
        <v>472</v>
      </c>
      <c r="G209" s="130" t="s">
        <v>296</v>
      </c>
      <c r="H209" s="131">
        <v>46</v>
      </c>
      <c r="I209" s="132"/>
      <c r="J209" s="133">
        <f>ROUND(I209*H209,2)</f>
        <v>0</v>
      </c>
      <c r="K209" s="129" t="s">
        <v>148</v>
      </c>
      <c r="L209" s="31"/>
      <c r="M209" s="134" t="s">
        <v>3</v>
      </c>
      <c r="N209" s="135" t="s">
        <v>46</v>
      </c>
      <c r="P209" s="136">
        <f>O209*H209</f>
        <v>0</v>
      </c>
      <c r="Q209" s="136">
        <v>4.0000000000000003E-5</v>
      </c>
      <c r="R209" s="136">
        <f>Q209*H209</f>
        <v>1.8400000000000001E-3</v>
      </c>
      <c r="S209" s="136">
        <v>4.4999999999999999E-4</v>
      </c>
      <c r="T209" s="137">
        <f>S209*H209</f>
        <v>2.07E-2</v>
      </c>
      <c r="AR209" s="138" t="s">
        <v>196</v>
      </c>
      <c r="AT209" s="138" t="s">
        <v>97</v>
      </c>
      <c r="AU209" s="138" t="s">
        <v>85</v>
      </c>
      <c r="AY209" s="16" t="s">
        <v>142</v>
      </c>
      <c r="BE209" s="139">
        <f>IF(N209="základní",J209,0)</f>
        <v>0</v>
      </c>
      <c r="BF209" s="139">
        <f>IF(N209="snížená",J209,0)</f>
        <v>0</v>
      </c>
      <c r="BG209" s="139">
        <f>IF(N209="zákl. přenesená",J209,0)</f>
        <v>0</v>
      </c>
      <c r="BH209" s="139">
        <f>IF(N209="sníž. přenesená",J209,0)</f>
        <v>0</v>
      </c>
      <c r="BI209" s="139">
        <f>IF(N209="nulová",J209,0)</f>
        <v>0</v>
      </c>
      <c r="BJ209" s="16" t="s">
        <v>83</v>
      </c>
      <c r="BK209" s="139">
        <f>ROUND(I209*H209,2)</f>
        <v>0</v>
      </c>
      <c r="BL209" s="16" t="s">
        <v>196</v>
      </c>
      <c r="BM209" s="138" t="s">
        <v>857</v>
      </c>
    </row>
    <row r="210" spans="2:65" s="1" customFormat="1" ht="11.25" x14ac:dyDescent="0.2">
      <c r="B210" s="31"/>
      <c r="D210" s="140" t="s">
        <v>151</v>
      </c>
      <c r="F210" s="141" t="s">
        <v>474</v>
      </c>
      <c r="I210" s="142"/>
      <c r="L210" s="31"/>
      <c r="M210" s="143"/>
      <c r="T210" s="52"/>
      <c r="AT210" s="16" t="s">
        <v>151</v>
      </c>
      <c r="AU210" s="16" t="s">
        <v>85</v>
      </c>
    </row>
    <row r="211" spans="2:65" s="1" customFormat="1" ht="16.5" customHeight="1" x14ac:dyDescent="0.2">
      <c r="B211" s="126"/>
      <c r="C211" s="127" t="s">
        <v>407</v>
      </c>
      <c r="D211" s="127" t="s">
        <v>97</v>
      </c>
      <c r="E211" s="128" t="s">
        <v>476</v>
      </c>
      <c r="F211" s="129" t="s">
        <v>477</v>
      </c>
      <c r="G211" s="130" t="s">
        <v>296</v>
      </c>
      <c r="H211" s="131">
        <v>28</v>
      </c>
      <c r="I211" s="132"/>
      <c r="J211" s="133">
        <f>ROUND(I211*H211,2)</f>
        <v>0</v>
      </c>
      <c r="K211" s="129" t="s">
        <v>148</v>
      </c>
      <c r="L211" s="31"/>
      <c r="M211" s="134" t="s">
        <v>3</v>
      </c>
      <c r="N211" s="135" t="s">
        <v>46</v>
      </c>
      <c r="P211" s="136">
        <f>O211*H211</f>
        <v>0</v>
      </c>
      <c r="Q211" s="136">
        <v>1.2999999999999999E-4</v>
      </c>
      <c r="R211" s="136">
        <f>Q211*H211</f>
        <v>3.6399999999999996E-3</v>
      </c>
      <c r="S211" s="136">
        <v>1.1000000000000001E-3</v>
      </c>
      <c r="T211" s="137">
        <f>S211*H211</f>
        <v>3.0800000000000001E-2</v>
      </c>
      <c r="AR211" s="138" t="s">
        <v>196</v>
      </c>
      <c r="AT211" s="138" t="s">
        <v>97</v>
      </c>
      <c r="AU211" s="138" t="s">
        <v>85</v>
      </c>
      <c r="AY211" s="16" t="s">
        <v>142</v>
      </c>
      <c r="BE211" s="139">
        <f>IF(N211="základní",J211,0)</f>
        <v>0</v>
      </c>
      <c r="BF211" s="139">
        <f>IF(N211="snížená",J211,0)</f>
        <v>0</v>
      </c>
      <c r="BG211" s="139">
        <f>IF(N211="zákl. přenesená",J211,0)</f>
        <v>0</v>
      </c>
      <c r="BH211" s="139">
        <f>IF(N211="sníž. přenesená",J211,0)</f>
        <v>0</v>
      </c>
      <c r="BI211" s="139">
        <f>IF(N211="nulová",J211,0)</f>
        <v>0</v>
      </c>
      <c r="BJ211" s="16" t="s">
        <v>83</v>
      </c>
      <c r="BK211" s="139">
        <f>ROUND(I211*H211,2)</f>
        <v>0</v>
      </c>
      <c r="BL211" s="16" t="s">
        <v>196</v>
      </c>
      <c r="BM211" s="138" t="s">
        <v>858</v>
      </c>
    </row>
    <row r="212" spans="2:65" s="1" customFormat="1" ht="11.25" x14ac:dyDescent="0.2">
      <c r="B212" s="31"/>
      <c r="D212" s="140" t="s">
        <v>151</v>
      </c>
      <c r="F212" s="141" t="s">
        <v>479</v>
      </c>
      <c r="I212" s="142"/>
      <c r="L212" s="31"/>
      <c r="M212" s="143"/>
      <c r="T212" s="52"/>
      <c r="AT212" s="16" t="s">
        <v>151</v>
      </c>
      <c r="AU212" s="16" t="s">
        <v>85</v>
      </c>
    </row>
    <row r="213" spans="2:65" s="12" customFormat="1" ht="11.25" x14ac:dyDescent="0.2">
      <c r="B213" s="144"/>
      <c r="D213" s="145" t="s">
        <v>153</v>
      </c>
      <c r="E213" s="146" t="s">
        <v>3</v>
      </c>
      <c r="F213" s="147" t="s">
        <v>859</v>
      </c>
      <c r="H213" s="148">
        <v>28</v>
      </c>
      <c r="I213" s="149"/>
      <c r="L213" s="144"/>
      <c r="M213" s="150"/>
      <c r="T213" s="151"/>
      <c r="AT213" s="146" t="s">
        <v>153</v>
      </c>
      <c r="AU213" s="146" t="s">
        <v>85</v>
      </c>
      <c r="AV213" s="12" t="s">
        <v>85</v>
      </c>
      <c r="AW213" s="12" t="s">
        <v>37</v>
      </c>
      <c r="AX213" s="12" t="s">
        <v>75</v>
      </c>
      <c r="AY213" s="146" t="s">
        <v>142</v>
      </c>
    </row>
    <row r="214" spans="2:65" s="13" customFormat="1" ht="11.25" x14ac:dyDescent="0.2">
      <c r="B214" s="152"/>
      <c r="D214" s="145" t="s">
        <v>153</v>
      </c>
      <c r="E214" s="153" t="s">
        <v>3</v>
      </c>
      <c r="F214" s="154" t="s">
        <v>155</v>
      </c>
      <c r="H214" s="155">
        <v>28</v>
      </c>
      <c r="I214" s="156"/>
      <c r="L214" s="152"/>
      <c r="M214" s="157"/>
      <c r="T214" s="158"/>
      <c r="AT214" s="153" t="s">
        <v>153</v>
      </c>
      <c r="AU214" s="153" t="s">
        <v>85</v>
      </c>
      <c r="AV214" s="13" t="s">
        <v>149</v>
      </c>
      <c r="AW214" s="13" t="s">
        <v>37</v>
      </c>
      <c r="AX214" s="13" t="s">
        <v>83</v>
      </c>
      <c r="AY214" s="153" t="s">
        <v>142</v>
      </c>
    </row>
    <row r="215" spans="2:65" s="1" customFormat="1" ht="16.5" customHeight="1" x14ac:dyDescent="0.2">
      <c r="B215" s="126"/>
      <c r="C215" s="127" t="s">
        <v>412</v>
      </c>
      <c r="D215" s="127" t="s">
        <v>97</v>
      </c>
      <c r="E215" s="128" t="s">
        <v>481</v>
      </c>
      <c r="F215" s="129" t="s">
        <v>482</v>
      </c>
      <c r="G215" s="130" t="s">
        <v>296</v>
      </c>
      <c r="H215" s="131">
        <v>10</v>
      </c>
      <c r="I215" s="132"/>
      <c r="J215" s="133">
        <f>ROUND(I215*H215,2)</f>
        <v>0</v>
      </c>
      <c r="K215" s="129" t="s">
        <v>148</v>
      </c>
      <c r="L215" s="31"/>
      <c r="M215" s="134" t="s">
        <v>3</v>
      </c>
      <c r="N215" s="135" t="s">
        <v>46</v>
      </c>
      <c r="P215" s="136">
        <f>O215*H215</f>
        <v>0</v>
      </c>
      <c r="Q215" s="136">
        <v>1.7000000000000001E-4</v>
      </c>
      <c r="R215" s="136">
        <f>Q215*H215</f>
        <v>1.7000000000000001E-3</v>
      </c>
      <c r="S215" s="136">
        <v>2.2000000000000001E-3</v>
      </c>
      <c r="T215" s="137">
        <f>S215*H215</f>
        <v>2.2000000000000002E-2</v>
      </c>
      <c r="AR215" s="138" t="s">
        <v>196</v>
      </c>
      <c r="AT215" s="138" t="s">
        <v>97</v>
      </c>
      <c r="AU215" s="138" t="s">
        <v>85</v>
      </c>
      <c r="AY215" s="16" t="s">
        <v>142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83</v>
      </c>
      <c r="BK215" s="139">
        <f>ROUND(I215*H215,2)</f>
        <v>0</v>
      </c>
      <c r="BL215" s="16" t="s">
        <v>196</v>
      </c>
      <c r="BM215" s="138" t="s">
        <v>860</v>
      </c>
    </row>
    <row r="216" spans="2:65" s="1" customFormat="1" ht="11.25" x14ac:dyDescent="0.2">
      <c r="B216" s="31"/>
      <c r="D216" s="140" t="s">
        <v>151</v>
      </c>
      <c r="F216" s="141" t="s">
        <v>484</v>
      </c>
      <c r="I216" s="142"/>
      <c r="L216" s="31"/>
      <c r="M216" s="143"/>
      <c r="T216" s="52"/>
      <c r="AT216" s="16" t="s">
        <v>151</v>
      </c>
      <c r="AU216" s="16" t="s">
        <v>85</v>
      </c>
    </row>
    <row r="217" spans="2:65" s="12" customFormat="1" ht="11.25" x14ac:dyDescent="0.2">
      <c r="B217" s="144"/>
      <c r="D217" s="145" t="s">
        <v>153</v>
      </c>
      <c r="E217" s="146" t="s">
        <v>3</v>
      </c>
      <c r="F217" s="147" t="s">
        <v>205</v>
      </c>
      <c r="H217" s="148">
        <v>10</v>
      </c>
      <c r="I217" s="149"/>
      <c r="L217" s="144"/>
      <c r="M217" s="150"/>
      <c r="T217" s="151"/>
      <c r="AT217" s="146" t="s">
        <v>153</v>
      </c>
      <c r="AU217" s="146" t="s">
        <v>85</v>
      </c>
      <c r="AV217" s="12" t="s">
        <v>85</v>
      </c>
      <c r="AW217" s="12" t="s">
        <v>37</v>
      </c>
      <c r="AX217" s="12" t="s">
        <v>75</v>
      </c>
      <c r="AY217" s="146" t="s">
        <v>142</v>
      </c>
    </row>
    <row r="218" spans="2:65" s="13" customFormat="1" ht="11.25" x14ac:dyDescent="0.2">
      <c r="B218" s="152"/>
      <c r="D218" s="145" t="s">
        <v>153</v>
      </c>
      <c r="E218" s="153" t="s">
        <v>3</v>
      </c>
      <c r="F218" s="154" t="s">
        <v>155</v>
      </c>
      <c r="H218" s="155">
        <v>10</v>
      </c>
      <c r="I218" s="156"/>
      <c r="L218" s="152"/>
      <c r="M218" s="157"/>
      <c r="T218" s="158"/>
      <c r="AT218" s="153" t="s">
        <v>153</v>
      </c>
      <c r="AU218" s="153" t="s">
        <v>85</v>
      </c>
      <c r="AV218" s="13" t="s">
        <v>149</v>
      </c>
      <c r="AW218" s="13" t="s">
        <v>37</v>
      </c>
      <c r="AX218" s="13" t="s">
        <v>83</v>
      </c>
      <c r="AY218" s="153" t="s">
        <v>142</v>
      </c>
    </row>
    <row r="219" spans="2:65" s="1" customFormat="1" ht="16.5" customHeight="1" x14ac:dyDescent="0.2">
      <c r="B219" s="126"/>
      <c r="C219" s="127" t="s">
        <v>417</v>
      </c>
      <c r="D219" s="127" t="s">
        <v>97</v>
      </c>
      <c r="E219" s="128" t="s">
        <v>486</v>
      </c>
      <c r="F219" s="129" t="s">
        <v>487</v>
      </c>
      <c r="G219" s="130" t="s">
        <v>296</v>
      </c>
      <c r="H219" s="131">
        <v>46</v>
      </c>
      <c r="I219" s="132"/>
      <c r="J219" s="133">
        <f>ROUND(I219*H219,2)</f>
        <v>0</v>
      </c>
      <c r="K219" s="129" t="s">
        <v>148</v>
      </c>
      <c r="L219" s="31"/>
      <c r="M219" s="134" t="s">
        <v>3</v>
      </c>
      <c r="N219" s="135" t="s">
        <v>46</v>
      </c>
      <c r="P219" s="136">
        <f>O219*H219</f>
        <v>0</v>
      </c>
      <c r="Q219" s="136">
        <v>2.2000000000000001E-4</v>
      </c>
      <c r="R219" s="136">
        <f>Q219*H219</f>
        <v>1.0120000000000001E-2</v>
      </c>
      <c r="S219" s="136">
        <v>0</v>
      </c>
      <c r="T219" s="137">
        <f>S219*H219</f>
        <v>0</v>
      </c>
      <c r="AR219" s="138" t="s">
        <v>196</v>
      </c>
      <c r="AT219" s="138" t="s">
        <v>97</v>
      </c>
      <c r="AU219" s="138" t="s">
        <v>85</v>
      </c>
      <c r="AY219" s="16" t="s">
        <v>142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6" t="s">
        <v>83</v>
      </c>
      <c r="BK219" s="139">
        <f>ROUND(I219*H219,2)</f>
        <v>0</v>
      </c>
      <c r="BL219" s="16" t="s">
        <v>196</v>
      </c>
      <c r="BM219" s="138" t="s">
        <v>861</v>
      </c>
    </row>
    <row r="220" spans="2:65" s="1" customFormat="1" ht="11.25" x14ac:dyDescent="0.2">
      <c r="B220" s="31"/>
      <c r="D220" s="140" t="s">
        <v>151</v>
      </c>
      <c r="F220" s="141" t="s">
        <v>489</v>
      </c>
      <c r="I220" s="142"/>
      <c r="L220" s="31"/>
      <c r="M220" s="143"/>
      <c r="T220" s="52"/>
      <c r="AT220" s="16" t="s">
        <v>151</v>
      </c>
      <c r="AU220" s="16" t="s">
        <v>85</v>
      </c>
    </row>
    <row r="221" spans="2:65" s="1" customFormat="1" ht="16.5" customHeight="1" x14ac:dyDescent="0.2">
      <c r="B221" s="126"/>
      <c r="C221" s="127" t="s">
        <v>422</v>
      </c>
      <c r="D221" s="127" t="s">
        <v>97</v>
      </c>
      <c r="E221" s="128" t="s">
        <v>722</v>
      </c>
      <c r="F221" s="129" t="s">
        <v>723</v>
      </c>
      <c r="G221" s="130" t="s">
        <v>296</v>
      </c>
      <c r="H221" s="131">
        <v>2</v>
      </c>
      <c r="I221" s="132"/>
      <c r="J221" s="133">
        <f>ROUND(I221*H221,2)</f>
        <v>0</v>
      </c>
      <c r="K221" s="129" t="s">
        <v>148</v>
      </c>
      <c r="L221" s="31"/>
      <c r="M221" s="134" t="s">
        <v>3</v>
      </c>
      <c r="N221" s="135" t="s">
        <v>46</v>
      </c>
      <c r="P221" s="136">
        <f>O221*H221</f>
        <v>0</v>
      </c>
      <c r="Q221" s="136">
        <v>2.1000000000000001E-4</v>
      </c>
      <c r="R221" s="136">
        <f>Q221*H221</f>
        <v>4.2000000000000002E-4</v>
      </c>
      <c r="S221" s="136">
        <v>0</v>
      </c>
      <c r="T221" s="137">
        <f>S221*H221</f>
        <v>0</v>
      </c>
      <c r="AR221" s="138" t="s">
        <v>196</v>
      </c>
      <c r="AT221" s="138" t="s">
        <v>97</v>
      </c>
      <c r="AU221" s="138" t="s">
        <v>85</v>
      </c>
      <c r="AY221" s="16" t="s">
        <v>142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6" t="s">
        <v>83</v>
      </c>
      <c r="BK221" s="139">
        <f>ROUND(I221*H221,2)</f>
        <v>0</v>
      </c>
      <c r="BL221" s="16" t="s">
        <v>196</v>
      </c>
      <c r="BM221" s="138" t="s">
        <v>862</v>
      </c>
    </row>
    <row r="222" spans="2:65" s="1" customFormat="1" ht="11.25" x14ac:dyDescent="0.2">
      <c r="B222" s="31"/>
      <c r="D222" s="140" t="s">
        <v>151</v>
      </c>
      <c r="F222" s="141" t="s">
        <v>725</v>
      </c>
      <c r="I222" s="142"/>
      <c r="L222" s="31"/>
      <c r="M222" s="143"/>
      <c r="T222" s="52"/>
      <c r="AT222" s="16" t="s">
        <v>151</v>
      </c>
      <c r="AU222" s="16" t="s">
        <v>85</v>
      </c>
    </row>
    <row r="223" spans="2:65" s="1" customFormat="1" ht="16.5" customHeight="1" x14ac:dyDescent="0.2">
      <c r="B223" s="126"/>
      <c r="C223" s="127" t="s">
        <v>428</v>
      </c>
      <c r="D223" s="127" t="s">
        <v>97</v>
      </c>
      <c r="E223" s="128" t="s">
        <v>863</v>
      </c>
      <c r="F223" s="129" t="s">
        <v>864</v>
      </c>
      <c r="G223" s="130" t="s">
        <v>296</v>
      </c>
      <c r="H223" s="131">
        <v>8</v>
      </c>
      <c r="I223" s="132"/>
      <c r="J223" s="133">
        <f>ROUND(I223*H223,2)</f>
        <v>0</v>
      </c>
      <c r="K223" s="129" t="s">
        <v>148</v>
      </c>
      <c r="L223" s="31"/>
      <c r="M223" s="134" t="s">
        <v>3</v>
      </c>
      <c r="N223" s="135" t="s">
        <v>46</v>
      </c>
      <c r="P223" s="136">
        <f>O223*H223</f>
        <v>0</v>
      </c>
      <c r="Q223" s="136">
        <v>3.4000000000000002E-4</v>
      </c>
      <c r="R223" s="136">
        <f>Q223*H223</f>
        <v>2.7200000000000002E-3</v>
      </c>
      <c r="S223" s="136">
        <v>0</v>
      </c>
      <c r="T223" s="137">
        <f>S223*H223</f>
        <v>0</v>
      </c>
      <c r="AR223" s="138" t="s">
        <v>196</v>
      </c>
      <c r="AT223" s="138" t="s">
        <v>97</v>
      </c>
      <c r="AU223" s="138" t="s">
        <v>85</v>
      </c>
      <c r="AY223" s="16" t="s">
        <v>142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6" t="s">
        <v>83</v>
      </c>
      <c r="BK223" s="139">
        <f>ROUND(I223*H223,2)</f>
        <v>0</v>
      </c>
      <c r="BL223" s="16" t="s">
        <v>196</v>
      </c>
      <c r="BM223" s="138" t="s">
        <v>865</v>
      </c>
    </row>
    <row r="224" spans="2:65" s="1" customFormat="1" ht="11.25" x14ac:dyDescent="0.2">
      <c r="B224" s="31"/>
      <c r="D224" s="140" t="s">
        <v>151</v>
      </c>
      <c r="F224" s="141" t="s">
        <v>866</v>
      </c>
      <c r="I224" s="142"/>
      <c r="L224" s="31"/>
      <c r="M224" s="143"/>
      <c r="T224" s="52"/>
      <c r="AT224" s="16" t="s">
        <v>151</v>
      </c>
      <c r="AU224" s="16" t="s">
        <v>85</v>
      </c>
    </row>
    <row r="225" spans="2:65" s="1" customFormat="1" ht="16.5" customHeight="1" x14ac:dyDescent="0.2">
      <c r="B225" s="126"/>
      <c r="C225" s="127" t="s">
        <v>434</v>
      </c>
      <c r="D225" s="127" t="s">
        <v>97</v>
      </c>
      <c r="E225" s="128" t="s">
        <v>491</v>
      </c>
      <c r="F225" s="129" t="s">
        <v>492</v>
      </c>
      <c r="G225" s="130" t="s">
        <v>296</v>
      </c>
      <c r="H225" s="131">
        <v>18</v>
      </c>
      <c r="I225" s="132"/>
      <c r="J225" s="133">
        <f>ROUND(I225*H225,2)</f>
        <v>0</v>
      </c>
      <c r="K225" s="129" t="s">
        <v>148</v>
      </c>
      <c r="L225" s="31"/>
      <c r="M225" s="134" t="s">
        <v>3</v>
      </c>
      <c r="N225" s="135" t="s">
        <v>46</v>
      </c>
      <c r="P225" s="136">
        <f>O225*H225</f>
        <v>0</v>
      </c>
      <c r="Q225" s="136">
        <v>5.0000000000000001E-4</v>
      </c>
      <c r="R225" s="136">
        <f>Q225*H225</f>
        <v>9.0000000000000011E-3</v>
      </c>
      <c r="S225" s="136">
        <v>0</v>
      </c>
      <c r="T225" s="137">
        <f>S225*H225</f>
        <v>0</v>
      </c>
      <c r="AR225" s="138" t="s">
        <v>196</v>
      </c>
      <c r="AT225" s="138" t="s">
        <v>97</v>
      </c>
      <c r="AU225" s="138" t="s">
        <v>85</v>
      </c>
      <c r="AY225" s="16" t="s">
        <v>142</v>
      </c>
      <c r="BE225" s="139">
        <f>IF(N225="základní",J225,0)</f>
        <v>0</v>
      </c>
      <c r="BF225" s="139">
        <f>IF(N225="snížená",J225,0)</f>
        <v>0</v>
      </c>
      <c r="BG225" s="139">
        <f>IF(N225="zákl. přenesená",J225,0)</f>
        <v>0</v>
      </c>
      <c r="BH225" s="139">
        <f>IF(N225="sníž. přenesená",J225,0)</f>
        <v>0</v>
      </c>
      <c r="BI225" s="139">
        <f>IF(N225="nulová",J225,0)</f>
        <v>0</v>
      </c>
      <c r="BJ225" s="16" t="s">
        <v>83</v>
      </c>
      <c r="BK225" s="139">
        <f>ROUND(I225*H225,2)</f>
        <v>0</v>
      </c>
      <c r="BL225" s="16" t="s">
        <v>196</v>
      </c>
      <c r="BM225" s="138" t="s">
        <v>867</v>
      </c>
    </row>
    <row r="226" spans="2:65" s="1" customFormat="1" ht="11.25" x14ac:dyDescent="0.2">
      <c r="B226" s="31"/>
      <c r="D226" s="140" t="s">
        <v>151</v>
      </c>
      <c r="F226" s="141" t="s">
        <v>494</v>
      </c>
      <c r="I226" s="142"/>
      <c r="L226" s="31"/>
      <c r="M226" s="143"/>
      <c r="T226" s="52"/>
      <c r="AT226" s="16" t="s">
        <v>151</v>
      </c>
      <c r="AU226" s="16" t="s">
        <v>85</v>
      </c>
    </row>
    <row r="227" spans="2:65" s="1" customFormat="1" ht="16.5" customHeight="1" x14ac:dyDescent="0.2">
      <c r="B227" s="126"/>
      <c r="C227" s="127" t="s">
        <v>439</v>
      </c>
      <c r="D227" s="127" t="s">
        <v>97</v>
      </c>
      <c r="E227" s="128" t="s">
        <v>496</v>
      </c>
      <c r="F227" s="129" t="s">
        <v>497</v>
      </c>
      <c r="G227" s="130" t="s">
        <v>296</v>
      </c>
      <c r="H227" s="131">
        <v>10</v>
      </c>
      <c r="I227" s="132"/>
      <c r="J227" s="133">
        <f>ROUND(I227*H227,2)</f>
        <v>0</v>
      </c>
      <c r="K227" s="129" t="s">
        <v>148</v>
      </c>
      <c r="L227" s="31"/>
      <c r="M227" s="134" t="s">
        <v>3</v>
      </c>
      <c r="N227" s="135" t="s">
        <v>46</v>
      </c>
      <c r="P227" s="136">
        <f>O227*H227</f>
        <v>0</v>
      </c>
      <c r="Q227" s="136">
        <v>6.9999999999999999E-4</v>
      </c>
      <c r="R227" s="136">
        <f>Q227*H227</f>
        <v>7.0000000000000001E-3</v>
      </c>
      <c r="S227" s="136">
        <v>0</v>
      </c>
      <c r="T227" s="137">
        <f>S227*H227</f>
        <v>0</v>
      </c>
      <c r="AR227" s="138" t="s">
        <v>196</v>
      </c>
      <c r="AT227" s="138" t="s">
        <v>97</v>
      </c>
      <c r="AU227" s="138" t="s">
        <v>85</v>
      </c>
      <c r="AY227" s="16" t="s">
        <v>142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6" t="s">
        <v>83</v>
      </c>
      <c r="BK227" s="139">
        <f>ROUND(I227*H227,2)</f>
        <v>0</v>
      </c>
      <c r="BL227" s="16" t="s">
        <v>196</v>
      </c>
      <c r="BM227" s="138" t="s">
        <v>868</v>
      </c>
    </row>
    <row r="228" spans="2:65" s="1" customFormat="1" ht="11.25" x14ac:dyDescent="0.2">
      <c r="B228" s="31"/>
      <c r="D228" s="140" t="s">
        <v>151</v>
      </c>
      <c r="F228" s="141" t="s">
        <v>499</v>
      </c>
      <c r="I228" s="142"/>
      <c r="L228" s="31"/>
      <c r="M228" s="143"/>
      <c r="T228" s="52"/>
      <c r="AT228" s="16" t="s">
        <v>151</v>
      </c>
      <c r="AU228" s="16" t="s">
        <v>85</v>
      </c>
    </row>
    <row r="229" spans="2:65" s="1" customFormat="1" ht="24.2" customHeight="1" x14ac:dyDescent="0.2">
      <c r="B229" s="126"/>
      <c r="C229" s="127" t="s">
        <v>444</v>
      </c>
      <c r="D229" s="127" t="s">
        <v>97</v>
      </c>
      <c r="E229" s="128" t="s">
        <v>501</v>
      </c>
      <c r="F229" s="129" t="s">
        <v>502</v>
      </c>
      <c r="G229" s="130" t="s">
        <v>168</v>
      </c>
      <c r="H229" s="131">
        <v>0.16300000000000001</v>
      </c>
      <c r="I229" s="132"/>
      <c r="J229" s="133">
        <f>ROUND(I229*H229,2)</f>
        <v>0</v>
      </c>
      <c r="K229" s="129" t="s">
        <v>148</v>
      </c>
      <c r="L229" s="31"/>
      <c r="M229" s="134" t="s">
        <v>3</v>
      </c>
      <c r="N229" s="135" t="s">
        <v>46</v>
      </c>
      <c r="P229" s="136">
        <f>O229*H229</f>
        <v>0</v>
      </c>
      <c r="Q229" s="136">
        <v>0</v>
      </c>
      <c r="R229" s="136">
        <f>Q229*H229</f>
        <v>0</v>
      </c>
      <c r="S229" s="136">
        <v>0</v>
      </c>
      <c r="T229" s="137">
        <f>S229*H229</f>
        <v>0</v>
      </c>
      <c r="AR229" s="138" t="s">
        <v>196</v>
      </c>
      <c r="AT229" s="138" t="s">
        <v>97</v>
      </c>
      <c r="AU229" s="138" t="s">
        <v>85</v>
      </c>
      <c r="AY229" s="16" t="s">
        <v>142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6" t="s">
        <v>83</v>
      </c>
      <c r="BK229" s="139">
        <f>ROUND(I229*H229,2)</f>
        <v>0</v>
      </c>
      <c r="BL229" s="16" t="s">
        <v>196</v>
      </c>
      <c r="BM229" s="138" t="s">
        <v>869</v>
      </c>
    </row>
    <row r="230" spans="2:65" s="1" customFormat="1" ht="11.25" x14ac:dyDescent="0.2">
      <c r="B230" s="31"/>
      <c r="D230" s="140" t="s">
        <v>151</v>
      </c>
      <c r="F230" s="141" t="s">
        <v>504</v>
      </c>
      <c r="I230" s="142"/>
      <c r="L230" s="31"/>
      <c r="M230" s="143"/>
      <c r="T230" s="52"/>
      <c r="AT230" s="16" t="s">
        <v>151</v>
      </c>
      <c r="AU230" s="16" t="s">
        <v>85</v>
      </c>
    </row>
    <row r="231" spans="2:65" s="11" customFormat="1" ht="22.9" customHeight="1" x14ac:dyDescent="0.2">
      <c r="B231" s="114"/>
      <c r="D231" s="115" t="s">
        <v>74</v>
      </c>
      <c r="E231" s="124" t="s">
        <v>505</v>
      </c>
      <c r="F231" s="124" t="s">
        <v>506</v>
      </c>
      <c r="I231" s="117"/>
      <c r="J231" s="125">
        <f>BK231</f>
        <v>0</v>
      </c>
      <c r="L231" s="114"/>
      <c r="M231" s="119"/>
      <c r="P231" s="120">
        <f>SUM(P232:P242)</f>
        <v>0</v>
      </c>
      <c r="R231" s="120">
        <f>SUM(R232:R242)</f>
        <v>0</v>
      </c>
      <c r="T231" s="121">
        <f>SUM(T232:T242)</f>
        <v>0</v>
      </c>
      <c r="AR231" s="115" t="s">
        <v>85</v>
      </c>
      <c r="AT231" s="122" t="s">
        <v>74</v>
      </c>
      <c r="AU231" s="122" t="s">
        <v>83</v>
      </c>
      <c r="AY231" s="115" t="s">
        <v>142</v>
      </c>
      <c r="BK231" s="123">
        <f>SUM(BK232:BK242)</f>
        <v>0</v>
      </c>
    </row>
    <row r="232" spans="2:65" s="1" customFormat="1" ht="24.2" customHeight="1" x14ac:dyDescent="0.2">
      <c r="B232" s="126"/>
      <c r="C232" s="127" t="s">
        <v>449</v>
      </c>
      <c r="D232" s="127" t="s">
        <v>97</v>
      </c>
      <c r="E232" s="128" t="s">
        <v>508</v>
      </c>
      <c r="F232" s="129" t="s">
        <v>509</v>
      </c>
      <c r="G232" s="130" t="s">
        <v>510</v>
      </c>
      <c r="H232" s="131">
        <v>19.39</v>
      </c>
      <c r="I232" s="132"/>
      <c r="J232" s="133">
        <f>ROUND(I232*H232,2)</f>
        <v>0</v>
      </c>
      <c r="K232" s="129" t="s">
        <v>148</v>
      </c>
      <c r="L232" s="31"/>
      <c r="M232" s="134" t="s">
        <v>3</v>
      </c>
      <c r="N232" s="135" t="s">
        <v>46</v>
      </c>
      <c r="P232" s="136">
        <f>O232*H232</f>
        <v>0</v>
      </c>
      <c r="Q232" s="136">
        <v>0</v>
      </c>
      <c r="R232" s="136">
        <f>Q232*H232</f>
        <v>0</v>
      </c>
      <c r="S232" s="136">
        <v>0</v>
      </c>
      <c r="T232" s="137">
        <f>S232*H232</f>
        <v>0</v>
      </c>
      <c r="AR232" s="138" t="s">
        <v>196</v>
      </c>
      <c r="AT232" s="138" t="s">
        <v>97</v>
      </c>
      <c r="AU232" s="138" t="s">
        <v>85</v>
      </c>
      <c r="AY232" s="16" t="s">
        <v>142</v>
      </c>
      <c r="BE232" s="139">
        <f>IF(N232="základní",J232,0)</f>
        <v>0</v>
      </c>
      <c r="BF232" s="139">
        <f>IF(N232="snížená",J232,0)</f>
        <v>0</v>
      </c>
      <c r="BG232" s="139">
        <f>IF(N232="zákl. přenesená",J232,0)</f>
        <v>0</v>
      </c>
      <c r="BH232" s="139">
        <f>IF(N232="sníž. přenesená",J232,0)</f>
        <v>0</v>
      </c>
      <c r="BI232" s="139">
        <f>IF(N232="nulová",J232,0)</f>
        <v>0</v>
      </c>
      <c r="BJ232" s="16" t="s">
        <v>83</v>
      </c>
      <c r="BK232" s="139">
        <f>ROUND(I232*H232,2)</f>
        <v>0</v>
      </c>
      <c r="BL232" s="16" t="s">
        <v>196</v>
      </c>
      <c r="BM232" s="138" t="s">
        <v>870</v>
      </c>
    </row>
    <row r="233" spans="2:65" s="1" customFormat="1" ht="11.25" x14ac:dyDescent="0.2">
      <c r="B233" s="31"/>
      <c r="D233" s="140" t="s">
        <v>151</v>
      </c>
      <c r="F233" s="141" t="s">
        <v>512</v>
      </c>
      <c r="I233" s="142"/>
      <c r="L233" s="31"/>
      <c r="M233" s="143"/>
      <c r="T233" s="52"/>
      <c r="AT233" s="16" t="s">
        <v>151</v>
      </c>
      <c r="AU233" s="16" t="s">
        <v>85</v>
      </c>
    </row>
    <row r="234" spans="2:65" s="12" customFormat="1" ht="11.25" x14ac:dyDescent="0.2">
      <c r="B234" s="144"/>
      <c r="D234" s="145" t="s">
        <v>153</v>
      </c>
      <c r="E234" s="146" t="s">
        <v>3</v>
      </c>
      <c r="F234" s="147" t="s">
        <v>871</v>
      </c>
      <c r="H234" s="148">
        <v>2E-3</v>
      </c>
      <c r="I234" s="149"/>
      <c r="L234" s="144"/>
      <c r="M234" s="150"/>
      <c r="T234" s="151"/>
      <c r="AT234" s="146" t="s">
        <v>153</v>
      </c>
      <c r="AU234" s="146" t="s">
        <v>85</v>
      </c>
      <c r="AV234" s="12" t="s">
        <v>85</v>
      </c>
      <c r="AW234" s="12" t="s">
        <v>37</v>
      </c>
      <c r="AX234" s="12" t="s">
        <v>75</v>
      </c>
      <c r="AY234" s="146" t="s">
        <v>142</v>
      </c>
    </row>
    <row r="235" spans="2:65" s="12" customFormat="1" ht="11.25" x14ac:dyDescent="0.2">
      <c r="B235" s="144"/>
      <c r="D235" s="145" t="s">
        <v>153</v>
      </c>
      <c r="E235" s="146" t="s">
        <v>3</v>
      </c>
      <c r="F235" s="147" t="s">
        <v>872</v>
      </c>
      <c r="H235" s="148">
        <v>2.4E-2</v>
      </c>
      <c r="I235" s="149"/>
      <c r="L235" s="144"/>
      <c r="M235" s="150"/>
      <c r="T235" s="151"/>
      <c r="AT235" s="146" t="s">
        <v>153</v>
      </c>
      <c r="AU235" s="146" t="s">
        <v>85</v>
      </c>
      <c r="AV235" s="12" t="s">
        <v>85</v>
      </c>
      <c r="AW235" s="12" t="s">
        <v>37</v>
      </c>
      <c r="AX235" s="12" t="s">
        <v>75</v>
      </c>
      <c r="AY235" s="146" t="s">
        <v>142</v>
      </c>
    </row>
    <row r="236" spans="2:65" s="12" customFormat="1" ht="11.25" x14ac:dyDescent="0.2">
      <c r="B236" s="144"/>
      <c r="D236" s="145" t="s">
        <v>153</v>
      </c>
      <c r="E236" s="146" t="s">
        <v>3</v>
      </c>
      <c r="F236" s="147" t="s">
        <v>873</v>
      </c>
      <c r="H236" s="148">
        <v>0.188</v>
      </c>
      <c r="I236" s="149"/>
      <c r="L236" s="144"/>
      <c r="M236" s="150"/>
      <c r="T236" s="151"/>
      <c r="AT236" s="146" t="s">
        <v>153</v>
      </c>
      <c r="AU236" s="146" t="s">
        <v>85</v>
      </c>
      <c r="AV236" s="12" t="s">
        <v>85</v>
      </c>
      <c r="AW236" s="12" t="s">
        <v>37</v>
      </c>
      <c r="AX236" s="12" t="s">
        <v>75</v>
      </c>
      <c r="AY236" s="146" t="s">
        <v>142</v>
      </c>
    </row>
    <row r="237" spans="2:65" s="12" customFormat="1" ht="11.25" x14ac:dyDescent="0.2">
      <c r="B237" s="144"/>
      <c r="D237" s="145" t="s">
        <v>153</v>
      </c>
      <c r="E237" s="146" t="s">
        <v>3</v>
      </c>
      <c r="F237" s="147" t="s">
        <v>874</v>
      </c>
      <c r="H237" s="148">
        <v>0.16600000000000001</v>
      </c>
      <c r="I237" s="149"/>
      <c r="L237" s="144"/>
      <c r="M237" s="150"/>
      <c r="T237" s="151"/>
      <c r="AT237" s="146" t="s">
        <v>153</v>
      </c>
      <c r="AU237" s="146" t="s">
        <v>85</v>
      </c>
      <c r="AV237" s="12" t="s">
        <v>85</v>
      </c>
      <c r="AW237" s="12" t="s">
        <v>37</v>
      </c>
      <c r="AX237" s="12" t="s">
        <v>75</v>
      </c>
      <c r="AY237" s="146" t="s">
        <v>142</v>
      </c>
    </row>
    <row r="238" spans="2:65" s="12" customFormat="1" ht="11.25" x14ac:dyDescent="0.2">
      <c r="B238" s="144"/>
      <c r="D238" s="145" t="s">
        <v>153</v>
      </c>
      <c r="E238" s="146" t="s">
        <v>3</v>
      </c>
      <c r="F238" s="147" t="s">
        <v>875</v>
      </c>
      <c r="H238" s="148">
        <v>0.13</v>
      </c>
      <c r="I238" s="149"/>
      <c r="L238" s="144"/>
      <c r="M238" s="150"/>
      <c r="T238" s="151"/>
      <c r="AT238" s="146" t="s">
        <v>153</v>
      </c>
      <c r="AU238" s="146" t="s">
        <v>85</v>
      </c>
      <c r="AV238" s="12" t="s">
        <v>85</v>
      </c>
      <c r="AW238" s="12" t="s">
        <v>37</v>
      </c>
      <c r="AX238" s="12" t="s">
        <v>75</v>
      </c>
      <c r="AY238" s="146" t="s">
        <v>142</v>
      </c>
    </row>
    <row r="239" spans="2:65" s="12" customFormat="1" ht="11.25" x14ac:dyDescent="0.2">
      <c r="B239" s="144"/>
      <c r="D239" s="145" t="s">
        <v>153</v>
      </c>
      <c r="E239" s="146" t="s">
        <v>3</v>
      </c>
      <c r="F239" s="147" t="s">
        <v>876</v>
      </c>
      <c r="H239" s="148">
        <v>0.316</v>
      </c>
      <c r="I239" s="149"/>
      <c r="L239" s="144"/>
      <c r="M239" s="150"/>
      <c r="T239" s="151"/>
      <c r="AT239" s="146" t="s">
        <v>153</v>
      </c>
      <c r="AU239" s="146" t="s">
        <v>85</v>
      </c>
      <c r="AV239" s="12" t="s">
        <v>85</v>
      </c>
      <c r="AW239" s="12" t="s">
        <v>37</v>
      </c>
      <c r="AX239" s="12" t="s">
        <v>75</v>
      </c>
      <c r="AY239" s="146" t="s">
        <v>142</v>
      </c>
    </row>
    <row r="240" spans="2:65" s="12" customFormat="1" ht="11.25" x14ac:dyDescent="0.2">
      <c r="B240" s="144"/>
      <c r="D240" s="145" t="s">
        <v>153</v>
      </c>
      <c r="E240" s="146" t="s">
        <v>3</v>
      </c>
      <c r="F240" s="147" t="s">
        <v>877</v>
      </c>
      <c r="H240" s="148">
        <v>1.5960000000000001</v>
      </c>
      <c r="I240" s="149"/>
      <c r="L240" s="144"/>
      <c r="M240" s="150"/>
      <c r="T240" s="151"/>
      <c r="AT240" s="146" t="s">
        <v>153</v>
      </c>
      <c r="AU240" s="146" t="s">
        <v>85</v>
      </c>
      <c r="AV240" s="12" t="s">
        <v>85</v>
      </c>
      <c r="AW240" s="12" t="s">
        <v>37</v>
      </c>
      <c r="AX240" s="12" t="s">
        <v>75</v>
      </c>
      <c r="AY240" s="146" t="s">
        <v>142</v>
      </c>
    </row>
    <row r="241" spans="2:65" s="12" customFormat="1" ht="11.25" x14ac:dyDescent="0.2">
      <c r="B241" s="144"/>
      <c r="D241" s="145" t="s">
        <v>153</v>
      </c>
      <c r="E241" s="146" t="s">
        <v>3</v>
      </c>
      <c r="F241" s="147" t="s">
        <v>878</v>
      </c>
      <c r="H241" s="148">
        <v>16.968</v>
      </c>
      <c r="I241" s="149"/>
      <c r="L241" s="144"/>
      <c r="M241" s="150"/>
      <c r="T241" s="151"/>
      <c r="AT241" s="146" t="s">
        <v>153</v>
      </c>
      <c r="AU241" s="146" t="s">
        <v>85</v>
      </c>
      <c r="AV241" s="12" t="s">
        <v>85</v>
      </c>
      <c r="AW241" s="12" t="s">
        <v>37</v>
      </c>
      <c r="AX241" s="12" t="s">
        <v>75</v>
      </c>
      <c r="AY241" s="146" t="s">
        <v>142</v>
      </c>
    </row>
    <row r="242" spans="2:65" s="13" customFormat="1" ht="11.25" x14ac:dyDescent="0.2">
      <c r="B242" s="152"/>
      <c r="D242" s="145" t="s">
        <v>153</v>
      </c>
      <c r="E242" s="153" t="s">
        <v>3</v>
      </c>
      <c r="F242" s="154" t="s">
        <v>155</v>
      </c>
      <c r="H242" s="155">
        <v>19.39</v>
      </c>
      <c r="I242" s="156"/>
      <c r="L242" s="152"/>
      <c r="M242" s="157"/>
      <c r="T242" s="158"/>
      <c r="AT242" s="153" t="s">
        <v>153</v>
      </c>
      <c r="AU242" s="153" t="s">
        <v>85</v>
      </c>
      <c r="AV242" s="13" t="s">
        <v>149</v>
      </c>
      <c r="AW242" s="13" t="s">
        <v>37</v>
      </c>
      <c r="AX242" s="13" t="s">
        <v>83</v>
      </c>
      <c r="AY242" s="153" t="s">
        <v>142</v>
      </c>
    </row>
    <row r="243" spans="2:65" s="11" customFormat="1" ht="22.9" customHeight="1" x14ac:dyDescent="0.2">
      <c r="B243" s="114"/>
      <c r="D243" s="115" t="s">
        <v>74</v>
      </c>
      <c r="E243" s="124" t="s">
        <v>519</v>
      </c>
      <c r="F243" s="124" t="s">
        <v>520</v>
      </c>
      <c r="I243" s="117"/>
      <c r="J243" s="125">
        <f>BK243</f>
        <v>0</v>
      </c>
      <c r="L243" s="114"/>
      <c r="M243" s="119"/>
      <c r="P243" s="120">
        <f>SUM(P244:P265)</f>
        <v>0</v>
      </c>
      <c r="R243" s="120">
        <f>SUM(R244:R265)</f>
        <v>0.14995</v>
      </c>
      <c r="T243" s="121">
        <f>SUM(T244:T265)</f>
        <v>0</v>
      </c>
      <c r="AR243" s="115" t="s">
        <v>85</v>
      </c>
      <c r="AT243" s="122" t="s">
        <v>74</v>
      </c>
      <c r="AU243" s="122" t="s">
        <v>83</v>
      </c>
      <c r="AY243" s="115" t="s">
        <v>142</v>
      </c>
      <c r="BK243" s="123">
        <f>SUM(BK244:BK265)</f>
        <v>0</v>
      </c>
    </row>
    <row r="244" spans="2:65" s="1" customFormat="1" ht="24.2" customHeight="1" x14ac:dyDescent="0.2">
      <c r="B244" s="126"/>
      <c r="C244" s="127" t="s">
        <v>456</v>
      </c>
      <c r="D244" s="127" t="s">
        <v>97</v>
      </c>
      <c r="E244" s="128" t="s">
        <v>522</v>
      </c>
      <c r="F244" s="129" t="s">
        <v>523</v>
      </c>
      <c r="G244" s="130" t="s">
        <v>160</v>
      </c>
      <c r="H244" s="131">
        <v>60</v>
      </c>
      <c r="I244" s="132"/>
      <c r="J244" s="133">
        <f>ROUND(I244*H244,2)</f>
        <v>0</v>
      </c>
      <c r="K244" s="129" t="s">
        <v>148</v>
      </c>
      <c r="L244" s="31"/>
      <c r="M244" s="134" t="s">
        <v>3</v>
      </c>
      <c r="N244" s="135" t="s">
        <v>46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196</v>
      </c>
      <c r="AT244" s="138" t="s">
        <v>97</v>
      </c>
      <c r="AU244" s="138" t="s">
        <v>85</v>
      </c>
      <c r="AY244" s="16" t="s">
        <v>142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83</v>
      </c>
      <c r="BK244" s="139">
        <f>ROUND(I244*H244,2)</f>
        <v>0</v>
      </c>
      <c r="BL244" s="16" t="s">
        <v>196</v>
      </c>
      <c r="BM244" s="138" t="s">
        <v>879</v>
      </c>
    </row>
    <row r="245" spans="2:65" s="1" customFormat="1" ht="11.25" x14ac:dyDescent="0.2">
      <c r="B245" s="31"/>
      <c r="D245" s="140" t="s">
        <v>151</v>
      </c>
      <c r="F245" s="141" t="s">
        <v>525</v>
      </c>
      <c r="I245" s="142"/>
      <c r="L245" s="31"/>
      <c r="M245" s="143"/>
      <c r="T245" s="52"/>
      <c r="AT245" s="16" t="s">
        <v>151</v>
      </c>
      <c r="AU245" s="16" t="s">
        <v>85</v>
      </c>
    </row>
    <row r="246" spans="2:65" s="1" customFormat="1" ht="16.5" customHeight="1" x14ac:dyDescent="0.2">
      <c r="B246" s="126"/>
      <c r="C246" s="159" t="s">
        <v>461</v>
      </c>
      <c r="D246" s="159" t="s">
        <v>206</v>
      </c>
      <c r="E246" s="160" t="s">
        <v>527</v>
      </c>
      <c r="F246" s="161" t="s">
        <v>528</v>
      </c>
      <c r="G246" s="162" t="s">
        <v>160</v>
      </c>
      <c r="H246" s="163">
        <v>63</v>
      </c>
      <c r="I246" s="164"/>
      <c r="J246" s="165">
        <f>ROUND(I246*H246,2)</f>
        <v>0</v>
      </c>
      <c r="K246" s="161" t="s">
        <v>148</v>
      </c>
      <c r="L246" s="166"/>
      <c r="M246" s="167" t="s">
        <v>3</v>
      </c>
      <c r="N246" s="168" t="s">
        <v>46</v>
      </c>
      <c r="P246" s="136">
        <f>O246*H246</f>
        <v>0</v>
      </c>
      <c r="Q246" s="136">
        <v>1.9E-3</v>
      </c>
      <c r="R246" s="136">
        <f>Q246*H246</f>
        <v>0.1197</v>
      </c>
      <c r="S246" s="136">
        <v>0</v>
      </c>
      <c r="T246" s="137">
        <f>S246*H246</f>
        <v>0</v>
      </c>
      <c r="AR246" s="138" t="s">
        <v>209</v>
      </c>
      <c r="AT246" s="138" t="s">
        <v>206</v>
      </c>
      <c r="AU246" s="138" t="s">
        <v>85</v>
      </c>
      <c r="AY246" s="16" t="s">
        <v>142</v>
      </c>
      <c r="BE246" s="139">
        <f>IF(N246="základní",J246,0)</f>
        <v>0</v>
      </c>
      <c r="BF246" s="139">
        <f>IF(N246="snížená",J246,0)</f>
        <v>0</v>
      </c>
      <c r="BG246" s="139">
        <f>IF(N246="zákl. přenesená",J246,0)</f>
        <v>0</v>
      </c>
      <c r="BH246" s="139">
        <f>IF(N246="sníž. přenesená",J246,0)</f>
        <v>0</v>
      </c>
      <c r="BI246" s="139">
        <f>IF(N246="nulová",J246,0)</f>
        <v>0</v>
      </c>
      <c r="BJ246" s="16" t="s">
        <v>83</v>
      </c>
      <c r="BK246" s="139">
        <f>ROUND(I246*H246,2)</f>
        <v>0</v>
      </c>
      <c r="BL246" s="16" t="s">
        <v>196</v>
      </c>
      <c r="BM246" s="138" t="s">
        <v>880</v>
      </c>
    </row>
    <row r="247" spans="2:65" s="12" customFormat="1" ht="11.25" x14ac:dyDescent="0.2">
      <c r="B247" s="144"/>
      <c r="D247" s="145" t="s">
        <v>153</v>
      </c>
      <c r="F247" s="147" t="s">
        <v>881</v>
      </c>
      <c r="H247" s="148">
        <v>63</v>
      </c>
      <c r="I247" s="149"/>
      <c r="L247" s="144"/>
      <c r="M247" s="150"/>
      <c r="T247" s="151"/>
      <c r="AT247" s="146" t="s">
        <v>153</v>
      </c>
      <c r="AU247" s="146" t="s">
        <v>85</v>
      </c>
      <c r="AV247" s="12" t="s">
        <v>85</v>
      </c>
      <c r="AW247" s="12" t="s">
        <v>4</v>
      </c>
      <c r="AX247" s="12" t="s">
        <v>83</v>
      </c>
      <c r="AY247" s="146" t="s">
        <v>142</v>
      </c>
    </row>
    <row r="248" spans="2:65" s="1" customFormat="1" ht="24.2" customHeight="1" x14ac:dyDescent="0.2">
      <c r="B248" s="126"/>
      <c r="C248" s="127" t="s">
        <v>466</v>
      </c>
      <c r="D248" s="127" t="s">
        <v>97</v>
      </c>
      <c r="E248" s="128" t="s">
        <v>532</v>
      </c>
      <c r="F248" s="129" t="s">
        <v>533</v>
      </c>
      <c r="G248" s="130" t="s">
        <v>160</v>
      </c>
      <c r="H248" s="131">
        <v>180</v>
      </c>
      <c r="I248" s="132"/>
      <c r="J248" s="133">
        <f>ROUND(I248*H248,2)</f>
        <v>0</v>
      </c>
      <c r="K248" s="129" t="s">
        <v>148</v>
      </c>
      <c r="L248" s="31"/>
      <c r="M248" s="134" t="s">
        <v>3</v>
      </c>
      <c r="N248" s="135" t="s">
        <v>46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196</v>
      </c>
      <c r="AT248" s="138" t="s">
        <v>97</v>
      </c>
      <c r="AU248" s="138" t="s">
        <v>85</v>
      </c>
      <c r="AY248" s="16" t="s">
        <v>142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6" t="s">
        <v>83</v>
      </c>
      <c r="BK248" s="139">
        <f>ROUND(I248*H248,2)</f>
        <v>0</v>
      </c>
      <c r="BL248" s="16" t="s">
        <v>196</v>
      </c>
      <c r="BM248" s="138" t="s">
        <v>882</v>
      </c>
    </row>
    <row r="249" spans="2:65" s="1" customFormat="1" ht="11.25" x14ac:dyDescent="0.2">
      <c r="B249" s="31"/>
      <c r="D249" s="140" t="s">
        <v>151</v>
      </c>
      <c r="F249" s="141" t="s">
        <v>535</v>
      </c>
      <c r="I249" s="142"/>
      <c r="L249" s="31"/>
      <c r="M249" s="143"/>
      <c r="T249" s="52"/>
      <c r="AT249" s="16" t="s">
        <v>151</v>
      </c>
      <c r="AU249" s="16" t="s">
        <v>85</v>
      </c>
    </row>
    <row r="250" spans="2:65" s="12" customFormat="1" ht="11.25" x14ac:dyDescent="0.2">
      <c r="B250" s="144"/>
      <c r="D250" s="145" t="s">
        <v>153</v>
      </c>
      <c r="E250" s="146" t="s">
        <v>3</v>
      </c>
      <c r="F250" s="147" t="s">
        <v>883</v>
      </c>
      <c r="H250" s="148">
        <v>120</v>
      </c>
      <c r="I250" s="149"/>
      <c r="L250" s="144"/>
      <c r="M250" s="150"/>
      <c r="T250" s="151"/>
      <c r="AT250" s="146" t="s">
        <v>153</v>
      </c>
      <c r="AU250" s="146" t="s">
        <v>85</v>
      </c>
      <c r="AV250" s="12" t="s">
        <v>85</v>
      </c>
      <c r="AW250" s="12" t="s">
        <v>37</v>
      </c>
      <c r="AX250" s="12" t="s">
        <v>75</v>
      </c>
      <c r="AY250" s="146" t="s">
        <v>142</v>
      </c>
    </row>
    <row r="251" spans="2:65" s="12" customFormat="1" ht="11.25" x14ac:dyDescent="0.2">
      <c r="B251" s="144"/>
      <c r="D251" s="145" t="s">
        <v>153</v>
      </c>
      <c r="E251" s="146" t="s">
        <v>3</v>
      </c>
      <c r="F251" s="147" t="s">
        <v>461</v>
      </c>
      <c r="H251" s="148">
        <v>60</v>
      </c>
      <c r="I251" s="149"/>
      <c r="L251" s="144"/>
      <c r="M251" s="150"/>
      <c r="T251" s="151"/>
      <c r="AT251" s="146" t="s">
        <v>153</v>
      </c>
      <c r="AU251" s="146" t="s">
        <v>85</v>
      </c>
      <c r="AV251" s="12" t="s">
        <v>85</v>
      </c>
      <c r="AW251" s="12" t="s">
        <v>37</v>
      </c>
      <c r="AX251" s="12" t="s">
        <v>75</v>
      </c>
      <c r="AY251" s="146" t="s">
        <v>142</v>
      </c>
    </row>
    <row r="252" spans="2:65" s="13" customFormat="1" ht="11.25" x14ac:dyDescent="0.2">
      <c r="B252" s="152"/>
      <c r="D252" s="145" t="s">
        <v>153</v>
      </c>
      <c r="E252" s="153" t="s">
        <v>3</v>
      </c>
      <c r="F252" s="154" t="s">
        <v>155</v>
      </c>
      <c r="H252" s="155">
        <v>180</v>
      </c>
      <c r="I252" s="156"/>
      <c r="L252" s="152"/>
      <c r="M252" s="157"/>
      <c r="T252" s="158"/>
      <c r="AT252" s="153" t="s">
        <v>153</v>
      </c>
      <c r="AU252" s="153" t="s">
        <v>85</v>
      </c>
      <c r="AV252" s="13" t="s">
        <v>149</v>
      </c>
      <c r="AW252" s="13" t="s">
        <v>37</v>
      </c>
      <c r="AX252" s="13" t="s">
        <v>83</v>
      </c>
      <c r="AY252" s="153" t="s">
        <v>142</v>
      </c>
    </row>
    <row r="253" spans="2:65" s="1" customFormat="1" ht="24.2" customHeight="1" x14ac:dyDescent="0.2">
      <c r="B253" s="126"/>
      <c r="C253" s="159" t="s">
        <v>470</v>
      </c>
      <c r="D253" s="159" t="s">
        <v>206</v>
      </c>
      <c r="E253" s="160" t="s">
        <v>538</v>
      </c>
      <c r="F253" s="161" t="s">
        <v>539</v>
      </c>
      <c r="G253" s="162" t="s">
        <v>160</v>
      </c>
      <c r="H253" s="163">
        <v>138</v>
      </c>
      <c r="I253" s="164"/>
      <c r="J253" s="165">
        <f>ROUND(I253*H253,2)</f>
        <v>0</v>
      </c>
      <c r="K253" s="161" t="s">
        <v>148</v>
      </c>
      <c r="L253" s="166"/>
      <c r="M253" s="167" t="s">
        <v>3</v>
      </c>
      <c r="N253" s="168" t="s">
        <v>46</v>
      </c>
      <c r="P253" s="136">
        <f>O253*H253</f>
        <v>0</v>
      </c>
      <c r="Q253" s="136">
        <v>1.2999999999999999E-4</v>
      </c>
      <c r="R253" s="136">
        <f>Q253*H253</f>
        <v>1.7939999999999998E-2</v>
      </c>
      <c r="S253" s="136">
        <v>0</v>
      </c>
      <c r="T253" s="137">
        <f>S253*H253</f>
        <v>0</v>
      </c>
      <c r="AR253" s="138" t="s">
        <v>209</v>
      </c>
      <c r="AT253" s="138" t="s">
        <v>206</v>
      </c>
      <c r="AU253" s="138" t="s">
        <v>85</v>
      </c>
      <c r="AY253" s="16" t="s">
        <v>142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6" t="s">
        <v>83</v>
      </c>
      <c r="BK253" s="139">
        <f>ROUND(I253*H253,2)</f>
        <v>0</v>
      </c>
      <c r="BL253" s="16" t="s">
        <v>196</v>
      </c>
      <c r="BM253" s="138" t="s">
        <v>884</v>
      </c>
    </row>
    <row r="254" spans="2:65" s="12" customFormat="1" ht="11.25" x14ac:dyDescent="0.2">
      <c r="B254" s="144"/>
      <c r="D254" s="145" t="s">
        <v>153</v>
      </c>
      <c r="F254" s="147" t="s">
        <v>885</v>
      </c>
      <c r="H254" s="148">
        <v>138</v>
      </c>
      <c r="I254" s="149"/>
      <c r="L254" s="144"/>
      <c r="M254" s="150"/>
      <c r="T254" s="151"/>
      <c r="AT254" s="146" t="s">
        <v>153</v>
      </c>
      <c r="AU254" s="146" t="s">
        <v>85</v>
      </c>
      <c r="AV254" s="12" t="s">
        <v>85</v>
      </c>
      <c r="AW254" s="12" t="s">
        <v>4</v>
      </c>
      <c r="AX254" s="12" t="s">
        <v>83</v>
      </c>
      <c r="AY254" s="146" t="s">
        <v>142</v>
      </c>
    </row>
    <row r="255" spans="2:65" s="1" customFormat="1" ht="24.2" customHeight="1" x14ac:dyDescent="0.2">
      <c r="B255" s="126"/>
      <c r="C255" s="159" t="s">
        <v>475</v>
      </c>
      <c r="D255" s="159" t="s">
        <v>206</v>
      </c>
      <c r="E255" s="160" t="s">
        <v>543</v>
      </c>
      <c r="F255" s="161" t="s">
        <v>544</v>
      </c>
      <c r="G255" s="162" t="s">
        <v>160</v>
      </c>
      <c r="H255" s="163">
        <v>69</v>
      </c>
      <c r="I255" s="164"/>
      <c r="J255" s="165">
        <f>ROUND(I255*H255,2)</f>
        <v>0</v>
      </c>
      <c r="K255" s="161" t="s">
        <v>148</v>
      </c>
      <c r="L255" s="166"/>
      <c r="M255" s="167" t="s">
        <v>3</v>
      </c>
      <c r="N255" s="168" t="s">
        <v>46</v>
      </c>
      <c r="P255" s="136">
        <f>O255*H255</f>
        <v>0</v>
      </c>
      <c r="Q255" s="136">
        <v>1.7000000000000001E-4</v>
      </c>
      <c r="R255" s="136">
        <f>Q255*H255</f>
        <v>1.1730000000000001E-2</v>
      </c>
      <c r="S255" s="136">
        <v>0</v>
      </c>
      <c r="T255" s="137">
        <f>S255*H255</f>
        <v>0</v>
      </c>
      <c r="AR255" s="138" t="s">
        <v>209</v>
      </c>
      <c r="AT255" s="138" t="s">
        <v>206</v>
      </c>
      <c r="AU255" s="138" t="s">
        <v>85</v>
      </c>
      <c r="AY255" s="16" t="s">
        <v>142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6" t="s">
        <v>83</v>
      </c>
      <c r="BK255" s="139">
        <f>ROUND(I255*H255,2)</f>
        <v>0</v>
      </c>
      <c r="BL255" s="16" t="s">
        <v>196</v>
      </c>
      <c r="BM255" s="138" t="s">
        <v>886</v>
      </c>
    </row>
    <row r="256" spans="2:65" s="12" customFormat="1" ht="11.25" x14ac:dyDescent="0.2">
      <c r="B256" s="144"/>
      <c r="D256" s="145" t="s">
        <v>153</v>
      </c>
      <c r="F256" s="147" t="s">
        <v>887</v>
      </c>
      <c r="H256" s="148">
        <v>69</v>
      </c>
      <c r="I256" s="149"/>
      <c r="L256" s="144"/>
      <c r="M256" s="150"/>
      <c r="T256" s="151"/>
      <c r="AT256" s="146" t="s">
        <v>153</v>
      </c>
      <c r="AU256" s="146" t="s">
        <v>85</v>
      </c>
      <c r="AV256" s="12" t="s">
        <v>85</v>
      </c>
      <c r="AW256" s="12" t="s">
        <v>4</v>
      </c>
      <c r="AX256" s="12" t="s">
        <v>83</v>
      </c>
      <c r="AY256" s="146" t="s">
        <v>142</v>
      </c>
    </row>
    <row r="257" spans="2:65" s="1" customFormat="1" ht="24.2" customHeight="1" x14ac:dyDescent="0.2">
      <c r="B257" s="126"/>
      <c r="C257" s="127" t="s">
        <v>480</v>
      </c>
      <c r="D257" s="127" t="s">
        <v>97</v>
      </c>
      <c r="E257" s="128" t="s">
        <v>548</v>
      </c>
      <c r="F257" s="129" t="s">
        <v>549</v>
      </c>
      <c r="G257" s="130" t="s">
        <v>296</v>
      </c>
      <c r="H257" s="131">
        <v>2</v>
      </c>
      <c r="I257" s="132"/>
      <c r="J257" s="133">
        <f>ROUND(I257*H257,2)</f>
        <v>0</v>
      </c>
      <c r="K257" s="129" t="s">
        <v>148</v>
      </c>
      <c r="L257" s="31"/>
      <c r="M257" s="134" t="s">
        <v>3</v>
      </c>
      <c r="N257" s="135" t="s">
        <v>46</v>
      </c>
      <c r="P257" s="136">
        <f>O257*H257</f>
        <v>0</v>
      </c>
      <c r="Q257" s="136">
        <v>0</v>
      </c>
      <c r="R257" s="136">
        <f>Q257*H257</f>
        <v>0</v>
      </c>
      <c r="S257" s="136">
        <v>0</v>
      </c>
      <c r="T257" s="137">
        <f>S257*H257</f>
        <v>0</v>
      </c>
      <c r="AR257" s="138" t="s">
        <v>196</v>
      </c>
      <c r="AT257" s="138" t="s">
        <v>97</v>
      </c>
      <c r="AU257" s="138" t="s">
        <v>85</v>
      </c>
      <c r="AY257" s="16" t="s">
        <v>142</v>
      </c>
      <c r="BE257" s="139">
        <f>IF(N257="základní",J257,0)</f>
        <v>0</v>
      </c>
      <c r="BF257" s="139">
        <f>IF(N257="snížená",J257,0)</f>
        <v>0</v>
      </c>
      <c r="BG257" s="139">
        <f>IF(N257="zákl. přenesená",J257,0)</f>
        <v>0</v>
      </c>
      <c r="BH257" s="139">
        <f>IF(N257="sníž. přenesená",J257,0)</f>
        <v>0</v>
      </c>
      <c r="BI257" s="139">
        <f>IF(N257="nulová",J257,0)</f>
        <v>0</v>
      </c>
      <c r="BJ257" s="16" t="s">
        <v>83</v>
      </c>
      <c r="BK257" s="139">
        <f>ROUND(I257*H257,2)</f>
        <v>0</v>
      </c>
      <c r="BL257" s="16" t="s">
        <v>196</v>
      </c>
      <c r="BM257" s="138" t="s">
        <v>888</v>
      </c>
    </row>
    <row r="258" spans="2:65" s="1" customFormat="1" ht="11.25" x14ac:dyDescent="0.2">
      <c r="B258" s="31"/>
      <c r="D258" s="140" t="s">
        <v>151</v>
      </c>
      <c r="F258" s="141" t="s">
        <v>551</v>
      </c>
      <c r="I258" s="142"/>
      <c r="L258" s="31"/>
      <c r="M258" s="143"/>
      <c r="T258" s="52"/>
      <c r="AT258" s="16" t="s">
        <v>151</v>
      </c>
      <c r="AU258" s="16" t="s">
        <v>85</v>
      </c>
    </row>
    <row r="259" spans="2:65" s="1" customFormat="1" ht="16.5" customHeight="1" x14ac:dyDescent="0.2">
      <c r="B259" s="126"/>
      <c r="C259" s="159" t="s">
        <v>485</v>
      </c>
      <c r="D259" s="159" t="s">
        <v>206</v>
      </c>
      <c r="E259" s="160" t="s">
        <v>553</v>
      </c>
      <c r="F259" s="161" t="s">
        <v>554</v>
      </c>
      <c r="G259" s="162" t="s">
        <v>296</v>
      </c>
      <c r="H259" s="163">
        <v>2</v>
      </c>
      <c r="I259" s="164"/>
      <c r="J259" s="165">
        <f>ROUND(I259*H259,2)</f>
        <v>0</v>
      </c>
      <c r="K259" s="161" t="s">
        <v>148</v>
      </c>
      <c r="L259" s="166"/>
      <c r="M259" s="167" t="s">
        <v>3</v>
      </c>
      <c r="N259" s="168" t="s">
        <v>46</v>
      </c>
      <c r="P259" s="136">
        <f>O259*H259</f>
        <v>0</v>
      </c>
      <c r="Q259" s="136">
        <v>9.0000000000000006E-5</v>
      </c>
      <c r="R259" s="136">
        <f>Q259*H259</f>
        <v>1.8000000000000001E-4</v>
      </c>
      <c r="S259" s="136">
        <v>0</v>
      </c>
      <c r="T259" s="137">
        <f>S259*H259</f>
        <v>0</v>
      </c>
      <c r="AR259" s="138" t="s">
        <v>209</v>
      </c>
      <c r="AT259" s="138" t="s">
        <v>206</v>
      </c>
      <c r="AU259" s="138" t="s">
        <v>85</v>
      </c>
      <c r="AY259" s="16" t="s">
        <v>142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6" t="s">
        <v>83</v>
      </c>
      <c r="BK259" s="139">
        <f>ROUND(I259*H259,2)</f>
        <v>0</v>
      </c>
      <c r="BL259" s="16" t="s">
        <v>196</v>
      </c>
      <c r="BM259" s="138" t="s">
        <v>889</v>
      </c>
    </row>
    <row r="260" spans="2:65" s="1" customFormat="1" ht="24.2" customHeight="1" x14ac:dyDescent="0.2">
      <c r="B260" s="126"/>
      <c r="C260" s="127" t="s">
        <v>490</v>
      </c>
      <c r="D260" s="127" t="s">
        <v>97</v>
      </c>
      <c r="E260" s="128" t="s">
        <v>557</v>
      </c>
      <c r="F260" s="129" t="s">
        <v>558</v>
      </c>
      <c r="G260" s="130" t="s">
        <v>296</v>
      </c>
      <c r="H260" s="131">
        <v>4</v>
      </c>
      <c r="I260" s="132"/>
      <c r="J260" s="133">
        <f>ROUND(I260*H260,2)</f>
        <v>0</v>
      </c>
      <c r="K260" s="129" t="s">
        <v>148</v>
      </c>
      <c r="L260" s="31"/>
      <c r="M260" s="134" t="s">
        <v>3</v>
      </c>
      <c r="N260" s="135" t="s">
        <v>46</v>
      </c>
      <c r="P260" s="136">
        <f>O260*H260</f>
        <v>0</v>
      </c>
      <c r="Q260" s="136">
        <v>0</v>
      </c>
      <c r="R260" s="136">
        <f>Q260*H260</f>
        <v>0</v>
      </c>
      <c r="S260" s="136">
        <v>0</v>
      </c>
      <c r="T260" s="137">
        <f>S260*H260</f>
        <v>0</v>
      </c>
      <c r="AR260" s="138" t="s">
        <v>196</v>
      </c>
      <c r="AT260" s="138" t="s">
        <v>97</v>
      </c>
      <c r="AU260" s="138" t="s">
        <v>85</v>
      </c>
      <c r="AY260" s="16" t="s">
        <v>142</v>
      </c>
      <c r="BE260" s="139">
        <f>IF(N260="základní",J260,0)</f>
        <v>0</v>
      </c>
      <c r="BF260" s="139">
        <f>IF(N260="snížená",J260,0)</f>
        <v>0</v>
      </c>
      <c r="BG260" s="139">
        <f>IF(N260="zákl. přenesená",J260,0)</f>
        <v>0</v>
      </c>
      <c r="BH260" s="139">
        <f>IF(N260="sníž. přenesená",J260,0)</f>
        <v>0</v>
      </c>
      <c r="BI260" s="139">
        <f>IF(N260="nulová",J260,0)</f>
        <v>0</v>
      </c>
      <c r="BJ260" s="16" t="s">
        <v>83</v>
      </c>
      <c r="BK260" s="139">
        <f>ROUND(I260*H260,2)</f>
        <v>0</v>
      </c>
      <c r="BL260" s="16" t="s">
        <v>196</v>
      </c>
      <c r="BM260" s="138" t="s">
        <v>890</v>
      </c>
    </row>
    <row r="261" spans="2:65" s="1" customFormat="1" ht="11.25" x14ac:dyDescent="0.2">
      <c r="B261" s="31"/>
      <c r="D261" s="140" t="s">
        <v>151</v>
      </c>
      <c r="F261" s="141" t="s">
        <v>560</v>
      </c>
      <c r="I261" s="142"/>
      <c r="L261" s="31"/>
      <c r="M261" s="143"/>
      <c r="T261" s="52"/>
      <c r="AT261" s="16" t="s">
        <v>151</v>
      </c>
      <c r="AU261" s="16" t="s">
        <v>85</v>
      </c>
    </row>
    <row r="262" spans="2:65" s="1" customFormat="1" ht="16.5" customHeight="1" x14ac:dyDescent="0.2">
      <c r="B262" s="126"/>
      <c r="C262" s="159" t="s">
        <v>495</v>
      </c>
      <c r="D262" s="159" t="s">
        <v>206</v>
      </c>
      <c r="E262" s="160" t="s">
        <v>562</v>
      </c>
      <c r="F262" s="161" t="s">
        <v>563</v>
      </c>
      <c r="G262" s="162" t="s">
        <v>296</v>
      </c>
      <c r="H262" s="163">
        <v>4</v>
      </c>
      <c r="I262" s="164"/>
      <c r="J262" s="165">
        <f>ROUND(I262*H262,2)</f>
        <v>0</v>
      </c>
      <c r="K262" s="161" t="s">
        <v>148</v>
      </c>
      <c r="L262" s="166"/>
      <c r="M262" s="167" t="s">
        <v>3</v>
      </c>
      <c r="N262" s="168" t="s">
        <v>46</v>
      </c>
      <c r="P262" s="136">
        <f>O262*H262</f>
        <v>0</v>
      </c>
      <c r="Q262" s="136">
        <v>1E-4</v>
      </c>
      <c r="R262" s="136">
        <f>Q262*H262</f>
        <v>4.0000000000000002E-4</v>
      </c>
      <c r="S262" s="136">
        <v>0</v>
      </c>
      <c r="T262" s="137">
        <f>S262*H262</f>
        <v>0</v>
      </c>
      <c r="AR262" s="138" t="s">
        <v>209</v>
      </c>
      <c r="AT262" s="138" t="s">
        <v>206</v>
      </c>
      <c r="AU262" s="138" t="s">
        <v>85</v>
      </c>
      <c r="AY262" s="16" t="s">
        <v>142</v>
      </c>
      <c r="BE262" s="139">
        <f>IF(N262="základní",J262,0)</f>
        <v>0</v>
      </c>
      <c r="BF262" s="139">
        <f>IF(N262="snížená",J262,0)</f>
        <v>0</v>
      </c>
      <c r="BG262" s="139">
        <f>IF(N262="zákl. přenesená",J262,0)</f>
        <v>0</v>
      </c>
      <c r="BH262" s="139">
        <f>IF(N262="sníž. přenesená",J262,0)</f>
        <v>0</v>
      </c>
      <c r="BI262" s="139">
        <f>IF(N262="nulová",J262,0)</f>
        <v>0</v>
      </c>
      <c r="BJ262" s="16" t="s">
        <v>83</v>
      </c>
      <c r="BK262" s="139">
        <f>ROUND(I262*H262,2)</f>
        <v>0</v>
      </c>
      <c r="BL262" s="16" t="s">
        <v>196</v>
      </c>
      <c r="BM262" s="138" t="s">
        <v>891</v>
      </c>
    </row>
    <row r="263" spans="2:65" s="1" customFormat="1" ht="24.2" customHeight="1" x14ac:dyDescent="0.2">
      <c r="B263" s="126"/>
      <c r="C263" s="127" t="s">
        <v>500</v>
      </c>
      <c r="D263" s="127" t="s">
        <v>97</v>
      </c>
      <c r="E263" s="128" t="s">
        <v>566</v>
      </c>
      <c r="F263" s="129" t="s">
        <v>567</v>
      </c>
      <c r="G263" s="130" t="s">
        <v>296</v>
      </c>
      <c r="H263" s="131">
        <v>6</v>
      </c>
      <c r="I263" s="132"/>
      <c r="J263" s="133">
        <f>ROUND(I263*H263,2)</f>
        <v>0</v>
      </c>
      <c r="K263" s="129" t="s">
        <v>148</v>
      </c>
      <c r="L263" s="31"/>
      <c r="M263" s="134" t="s">
        <v>3</v>
      </c>
      <c r="N263" s="135" t="s">
        <v>46</v>
      </c>
      <c r="P263" s="136">
        <f>O263*H263</f>
        <v>0</v>
      </c>
      <c r="Q263" s="136">
        <v>0</v>
      </c>
      <c r="R263" s="136">
        <f>Q263*H263</f>
        <v>0</v>
      </c>
      <c r="S263" s="136">
        <v>0</v>
      </c>
      <c r="T263" s="137">
        <f>S263*H263</f>
        <v>0</v>
      </c>
      <c r="AR263" s="138" t="s">
        <v>196</v>
      </c>
      <c r="AT263" s="138" t="s">
        <v>97</v>
      </c>
      <c r="AU263" s="138" t="s">
        <v>85</v>
      </c>
      <c r="AY263" s="16" t="s">
        <v>142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6" t="s">
        <v>83</v>
      </c>
      <c r="BK263" s="139">
        <f>ROUND(I263*H263,2)</f>
        <v>0</v>
      </c>
      <c r="BL263" s="16" t="s">
        <v>196</v>
      </c>
      <c r="BM263" s="138" t="s">
        <v>892</v>
      </c>
    </row>
    <row r="264" spans="2:65" s="1" customFormat="1" ht="11.25" x14ac:dyDescent="0.2">
      <c r="B264" s="31"/>
      <c r="D264" s="140" t="s">
        <v>151</v>
      </c>
      <c r="F264" s="141" t="s">
        <v>569</v>
      </c>
      <c r="I264" s="142"/>
      <c r="L264" s="31"/>
      <c r="M264" s="143"/>
      <c r="T264" s="52"/>
      <c r="AT264" s="16" t="s">
        <v>151</v>
      </c>
      <c r="AU264" s="16" t="s">
        <v>85</v>
      </c>
    </row>
    <row r="265" spans="2:65" s="1" customFormat="1" ht="16.5" customHeight="1" x14ac:dyDescent="0.2">
      <c r="B265" s="126"/>
      <c r="C265" s="159" t="s">
        <v>507</v>
      </c>
      <c r="D265" s="159" t="s">
        <v>206</v>
      </c>
      <c r="E265" s="160" t="s">
        <v>571</v>
      </c>
      <c r="F265" s="161" t="s">
        <v>572</v>
      </c>
      <c r="G265" s="162" t="s">
        <v>296</v>
      </c>
      <c r="H265" s="163">
        <v>6</v>
      </c>
      <c r="I265" s="164"/>
      <c r="J265" s="165">
        <f>ROUND(I265*H265,2)</f>
        <v>0</v>
      </c>
      <c r="K265" s="161" t="s">
        <v>3</v>
      </c>
      <c r="L265" s="166"/>
      <c r="M265" s="167" t="s">
        <v>3</v>
      </c>
      <c r="N265" s="168" t="s">
        <v>46</v>
      </c>
      <c r="P265" s="136">
        <f>O265*H265</f>
        <v>0</v>
      </c>
      <c r="Q265" s="136">
        <v>0</v>
      </c>
      <c r="R265" s="136">
        <f>Q265*H265</f>
        <v>0</v>
      </c>
      <c r="S265" s="136">
        <v>0</v>
      </c>
      <c r="T265" s="137">
        <f>S265*H265</f>
        <v>0</v>
      </c>
      <c r="AR265" s="138" t="s">
        <v>209</v>
      </c>
      <c r="AT265" s="138" t="s">
        <v>206</v>
      </c>
      <c r="AU265" s="138" t="s">
        <v>85</v>
      </c>
      <c r="AY265" s="16" t="s">
        <v>142</v>
      </c>
      <c r="BE265" s="139">
        <f>IF(N265="základní",J265,0)</f>
        <v>0</v>
      </c>
      <c r="BF265" s="139">
        <f>IF(N265="snížená",J265,0)</f>
        <v>0</v>
      </c>
      <c r="BG265" s="139">
        <f>IF(N265="zákl. přenesená",J265,0)</f>
        <v>0</v>
      </c>
      <c r="BH265" s="139">
        <f>IF(N265="sníž. přenesená",J265,0)</f>
        <v>0</v>
      </c>
      <c r="BI265" s="139">
        <f>IF(N265="nulová",J265,0)</f>
        <v>0</v>
      </c>
      <c r="BJ265" s="16" t="s">
        <v>83</v>
      </c>
      <c r="BK265" s="139">
        <f>ROUND(I265*H265,2)</f>
        <v>0</v>
      </c>
      <c r="BL265" s="16" t="s">
        <v>196</v>
      </c>
      <c r="BM265" s="138" t="s">
        <v>893</v>
      </c>
    </row>
    <row r="266" spans="2:65" s="11" customFormat="1" ht="25.9" customHeight="1" x14ac:dyDescent="0.2">
      <c r="B266" s="114"/>
      <c r="D266" s="115" t="s">
        <v>74</v>
      </c>
      <c r="E266" s="116" t="s">
        <v>587</v>
      </c>
      <c r="F266" s="116" t="s">
        <v>588</v>
      </c>
      <c r="I266" s="117"/>
      <c r="J266" s="118">
        <f>BK266</f>
        <v>0</v>
      </c>
      <c r="L266" s="114"/>
      <c r="M266" s="119"/>
      <c r="P266" s="120">
        <f>SUM(P267:P278)</f>
        <v>0</v>
      </c>
      <c r="R266" s="120">
        <f>SUM(R267:R278)</f>
        <v>0</v>
      </c>
      <c r="T266" s="121">
        <f>SUM(T267:T278)</f>
        <v>0</v>
      </c>
      <c r="AR266" s="115" t="s">
        <v>149</v>
      </c>
      <c r="AT266" s="122" t="s">
        <v>74</v>
      </c>
      <c r="AU266" s="122" t="s">
        <v>75</v>
      </c>
      <c r="AY266" s="115" t="s">
        <v>142</v>
      </c>
      <c r="BK266" s="123">
        <f>SUM(BK267:BK278)</f>
        <v>0</v>
      </c>
    </row>
    <row r="267" spans="2:65" s="1" customFormat="1" ht="24.2" customHeight="1" x14ac:dyDescent="0.2">
      <c r="B267" s="126"/>
      <c r="C267" s="127" t="s">
        <v>521</v>
      </c>
      <c r="D267" s="127" t="s">
        <v>97</v>
      </c>
      <c r="E267" s="128" t="s">
        <v>590</v>
      </c>
      <c r="F267" s="129" t="s">
        <v>591</v>
      </c>
      <c r="G267" s="130" t="s">
        <v>592</v>
      </c>
      <c r="H267" s="131">
        <v>16</v>
      </c>
      <c r="I267" s="132"/>
      <c r="J267" s="133">
        <f>ROUND(I267*H267,2)</f>
        <v>0</v>
      </c>
      <c r="K267" s="129" t="s">
        <v>148</v>
      </c>
      <c r="L267" s="31"/>
      <c r="M267" s="134" t="s">
        <v>3</v>
      </c>
      <c r="N267" s="135" t="s">
        <v>46</v>
      </c>
      <c r="P267" s="136">
        <f>O267*H267</f>
        <v>0</v>
      </c>
      <c r="Q267" s="136">
        <v>0</v>
      </c>
      <c r="R267" s="136">
        <f>Q267*H267</f>
        <v>0</v>
      </c>
      <c r="S267" s="136">
        <v>0</v>
      </c>
      <c r="T267" s="137">
        <f>S267*H267</f>
        <v>0</v>
      </c>
      <c r="AR267" s="138" t="s">
        <v>593</v>
      </c>
      <c r="AT267" s="138" t="s">
        <v>97</v>
      </c>
      <c r="AU267" s="138" t="s">
        <v>83</v>
      </c>
      <c r="AY267" s="16" t="s">
        <v>142</v>
      </c>
      <c r="BE267" s="139">
        <f>IF(N267="základní",J267,0)</f>
        <v>0</v>
      </c>
      <c r="BF267" s="139">
        <f>IF(N267="snížená",J267,0)</f>
        <v>0</v>
      </c>
      <c r="BG267" s="139">
        <f>IF(N267="zákl. přenesená",J267,0)</f>
        <v>0</v>
      </c>
      <c r="BH267" s="139">
        <f>IF(N267="sníž. přenesená",J267,0)</f>
        <v>0</v>
      </c>
      <c r="BI267" s="139">
        <f>IF(N267="nulová",J267,0)</f>
        <v>0</v>
      </c>
      <c r="BJ267" s="16" t="s">
        <v>83</v>
      </c>
      <c r="BK267" s="139">
        <f>ROUND(I267*H267,2)</f>
        <v>0</v>
      </c>
      <c r="BL267" s="16" t="s">
        <v>593</v>
      </c>
      <c r="BM267" s="138" t="s">
        <v>894</v>
      </c>
    </row>
    <row r="268" spans="2:65" s="1" customFormat="1" ht="11.25" x14ac:dyDescent="0.2">
      <c r="B268" s="31"/>
      <c r="D268" s="140" t="s">
        <v>151</v>
      </c>
      <c r="F268" s="141" t="s">
        <v>595</v>
      </c>
      <c r="I268" s="142"/>
      <c r="L268" s="31"/>
      <c r="M268" s="143"/>
      <c r="T268" s="52"/>
      <c r="AT268" s="16" t="s">
        <v>151</v>
      </c>
      <c r="AU268" s="16" t="s">
        <v>83</v>
      </c>
    </row>
    <row r="269" spans="2:65" s="12" customFormat="1" ht="11.25" x14ac:dyDescent="0.2">
      <c r="B269" s="144"/>
      <c r="D269" s="145" t="s">
        <v>153</v>
      </c>
      <c r="E269" s="146" t="s">
        <v>3</v>
      </c>
      <c r="F269" s="147" t="s">
        <v>596</v>
      </c>
      <c r="H269" s="148">
        <v>16</v>
      </c>
      <c r="I269" s="149"/>
      <c r="L269" s="144"/>
      <c r="M269" s="150"/>
      <c r="T269" s="151"/>
      <c r="AT269" s="146" t="s">
        <v>153</v>
      </c>
      <c r="AU269" s="146" t="s">
        <v>83</v>
      </c>
      <c r="AV269" s="12" t="s">
        <v>85</v>
      </c>
      <c r="AW269" s="12" t="s">
        <v>37</v>
      </c>
      <c r="AX269" s="12" t="s">
        <v>83</v>
      </c>
      <c r="AY269" s="146" t="s">
        <v>142</v>
      </c>
    </row>
    <row r="270" spans="2:65" s="1" customFormat="1" ht="24.2" customHeight="1" x14ac:dyDescent="0.2">
      <c r="B270" s="126"/>
      <c r="C270" s="127" t="s">
        <v>526</v>
      </c>
      <c r="D270" s="127" t="s">
        <v>97</v>
      </c>
      <c r="E270" s="128" t="s">
        <v>598</v>
      </c>
      <c r="F270" s="129" t="s">
        <v>599</v>
      </c>
      <c r="G270" s="130" t="s">
        <v>592</v>
      </c>
      <c r="H270" s="131">
        <v>16</v>
      </c>
      <c r="I270" s="132"/>
      <c r="J270" s="133">
        <f>ROUND(I270*H270,2)</f>
        <v>0</v>
      </c>
      <c r="K270" s="129" t="s">
        <v>148</v>
      </c>
      <c r="L270" s="31"/>
      <c r="M270" s="134" t="s">
        <v>3</v>
      </c>
      <c r="N270" s="135" t="s">
        <v>46</v>
      </c>
      <c r="P270" s="136">
        <f>O270*H270</f>
        <v>0</v>
      </c>
      <c r="Q270" s="136">
        <v>0</v>
      </c>
      <c r="R270" s="136">
        <f>Q270*H270</f>
        <v>0</v>
      </c>
      <c r="S270" s="136">
        <v>0</v>
      </c>
      <c r="T270" s="137">
        <f>S270*H270</f>
        <v>0</v>
      </c>
      <c r="AR270" s="138" t="s">
        <v>593</v>
      </c>
      <c r="AT270" s="138" t="s">
        <v>97</v>
      </c>
      <c r="AU270" s="138" t="s">
        <v>83</v>
      </c>
      <c r="AY270" s="16" t="s">
        <v>142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6" t="s">
        <v>83</v>
      </c>
      <c r="BK270" s="139">
        <f>ROUND(I270*H270,2)</f>
        <v>0</v>
      </c>
      <c r="BL270" s="16" t="s">
        <v>593</v>
      </c>
      <c r="BM270" s="138" t="s">
        <v>895</v>
      </c>
    </row>
    <row r="271" spans="2:65" s="1" customFormat="1" ht="11.25" x14ac:dyDescent="0.2">
      <c r="B271" s="31"/>
      <c r="D271" s="140" t="s">
        <v>151</v>
      </c>
      <c r="F271" s="141" t="s">
        <v>601</v>
      </c>
      <c r="I271" s="142"/>
      <c r="L271" s="31"/>
      <c r="M271" s="143"/>
      <c r="T271" s="52"/>
      <c r="AT271" s="16" t="s">
        <v>151</v>
      </c>
      <c r="AU271" s="16" t="s">
        <v>83</v>
      </c>
    </row>
    <row r="272" spans="2:65" s="12" customFormat="1" ht="11.25" x14ac:dyDescent="0.2">
      <c r="B272" s="144"/>
      <c r="D272" s="145" t="s">
        <v>153</v>
      </c>
      <c r="E272" s="146" t="s">
        <v>3</v>
      </c>
      <c r="F272" s="147" t="s">
        <v>596</v>
      </c>
      <c r="H272" s="148">
        <v>16</v>
      </c>
      <c r="I272" s="149"/>
      <c r="L272" s="144"/>
      <c r="M272" s="150"/>
      <c r="T272" s="151"/>
      <c r="AT272" s="146" t="s">
        <v>153</v>
      </c>
      <c r="AU272" s="146" t="s">
        <v>83</v>
      </c>
      <c r="AV272" s="12" t="s">
        <v>85</v>
      </c>
      <c r="AW272" s="12" t="s">
        <v>37</v>
      </c>
      <c r="AX272" s="12" t="s">
        <v>83</v>
      </c>
      <c r="AY272" s="146" t="s">
        <v>142</v>
      </c>
    </row>
    <row r="273" spans="2:65" s="1" customFormat="1" ht="24.2" customHeight="1" x14ac:dyDescent="0.2">
      <c r="B273" s="126"/>
      <c r="C273" s="127" t="s">
        <v>531</v>
      </c>
      <c r="D273" s="127" t="s">
        <v>97</v>
      </c>
      <c r="E273" s="128" t="s">
        <v>603</v>
      </c>
      <c r="F273" s="129" t="s">
        <v>604</v>
      </c>
      <c r="G273" s="130" t="s">
        <v>592</v>
      </c>
      <c r="H273" s="131">
        <v>16</v>
      </c>
      <c r="I273" s="132"/>
      <c r="J273" s="133">
        <f>ROUND(I273*H273,2)</f>
        <v>0</v>
      </c>
      <c r="K273" s="129" t="s">
        <v>148</v>
      </c>
      <c r="L273" s="31"/>
      <c r="M273" s="134" t="s">
        <v>3</v>
      </c>
      <c r="N273" s="135" t="s">
        <v>46</v>
      </c>
      <c r="P273" s="136">
        <f>O273*H273</f>
        <v>0</v>
      </c>
      <c r="Q273" s="136">
        <v>0</v>
      </c>
      <c r="R273" s="136">
        <f>Q273*H273</f>
        <v>0</v>
      </c>
      <c r="S273" s="136">
        <v>0</v>
      </c>
      <c r="T273" s="137">
        <f>S273*H273</f>
        <v>0</v>
      </c>
      <c r="AR273" s="138" t="s">
        <v>593</v>
      </c>
      <c r="AT273" s="138" t="s">
        <v>97</v>
      </c>
      <c r="AU273" s="138" t="s">
        <v>83</v>
      </c>
      <c r="AY273" s="16" t="s">
        <v>142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6" t="s">
        <v>83</v>
      </c>
      <c r="BK273" s="139">
        <f>ROUND(I273*H273,2)</f>
        <v>0</v>
      </c>
      <c r="BL273" s="16" t="s">
        <v>593</v>
      </c>
      <c r="BM273" s="138" t="s">
        <v>896</v>
      </c>
    </row>
    <row r="274" spans="2:65" s="1" customFormat="1" ht="11.25" x14ac:dyDescent="0.2">
      <c r="B274" s="31"/>
      <c r="D274" s="140" t="s">
        <v>151</v>
      </c>
      <c r="F274" s="141" t="s">
        <v>606</v>
      </c>
      <c r="I274" s="142"/>
      <c r="L274" s="31"/>
      <c r="M274" s="143"/>
      <c r="T274" s="52"/>
      <c r="AT274" s="16" t="s">
        <v>151</v>
      </c>
      <c r="AU274" s="16" t="s">
        <v>83</v>
      </c>
    </row>
    <row r="275" spans="2:65" s="12" customFormat="1" ht="11.25" x14ac:dyDescent="0.2">
      <c r="B275" s="144"/>
      <c r="D275" s="145" t="s">
        <v>153</v>
      </c>
      <c r="E275" s="146" t="s">
        <v>3</v>
      </c>
      <c r="F275" s="147" t="s">
        <v>596</v>
      </c>
      <c r="H275" s="148">
        <v>16</v>
      </c>
      <c r="I275" s="149"/>
      <c r="L275" s="144"/>
      <c r="M275" s="150"/>
      <c r="T275" s="151"/>
      <c r="AT275" s="146" t="s">
        <v>153</v>
      </c>
      <c r="AU275" s="146" t="s">
        <v>83</v>
      </c>
      <c r="AV275" s="12" t="s">
        <v>85</v>
      </c>
      <c r="AW275" s="12" t="s">
        <v>37</v>
      </c>
      <c r="AX275" s="12" t="s">
        <v>83</v>
      </c>
      <c r="AY275" s="146" t="s">
        <v>142</v>
      </c>
    </row>
    <row r="276" spans="2:65" s="1" customFormat="1" ht="33" customHeight="1" x14ac:dyDescent="0.2">
      <c r="B276" s="126"/>
      <c r="C276" s="127" t="s">
        <v>537</v>
      </c>
      <c r="D276" s="127" t="s">
        <v>97</v>
      </c>
      <c r="E276" s="128" t="s">
        <v>608</v>
      </c>
      <c r="F276" s="129" t="s">
        <v>609</v>
      </c>
      <c r="G276" s="130" t="s">
        <v>592</v>
      </c>
      <c r="H276" s="131">
        <v>16</v>
      </c>
      <c r="I276" s="132"/>
      <c r="J276" s="133">
        <f>ROUND(I276*H276,2)</f>
        <v>0</v>
      </c>
      <c r="K276" s="129" t="s">
        <v>148</v>
      </c>
      <c r="L276" s="31"/>
      <c r="M276" s="134" t="s">
        <v>3</v>
      </c>
      <c r="N276" s="135" t="s">
        <v>46</v>
      </c>
      <c r="P276" s="136">
        <f>O276*H276</f>
        <v>0</v>
      </c>
      <c r="Q276" s="136">
        <v>0</v>
      </c>
      <c r="R276" s="136">
        <f>Q276*H276</f>
        <v>0</v>
      </c>
      <c r="S276" s="136">
        <v>0</v>
      </c>
      <c r="T276" s="137">
        <f>S276*H276</f>
        <v>0</v>
      </c>
      <c r="AR276" s="138" t="s">
        <v>593</v>
      </c>
      <c r="AT276" s="138" t="s">
        <v>97</v>
      </c>
      <c r="AU276" s="138" t="s">
        <v>83</v>
      </c>
      <c r="AY276" s="16" t="s">
        <v>142</v>
      </c>
      <c r="BE276" s="139">
        <f>IF(N276="základní",J276,0)</f>
        <v>0</v>
      </c>
      <c r="BF276" s="139">
        <f>IF(N276="snížená",J276,0)</f>
        <v>0</v>
      </c>
      <c r="BG276" s="139">
        <f>IF(N276="zákl. přenesená",J276,0)</f>
        <v>0</v>
      </c>
      <c r="BH276" s="139">
        <f>IF(N276="sníž. přenesená",J276,0)</f>
        <v>0</v>
      </c>
      <c r="BI276" s="139">
        <f>IF(N276="nulová",J276,0)</f>
        <v>0</v>
      </c>
      <c r="BJ276" s="16" t="s">
        <v>83</v>
      </c>
      <c r="BK276" s="139">
        <f>ROUND(I276*H276,2)</f>
        <v>0</v>
      </c>
      <c r="BL276" s="16" t="s">
        <v>593</v>
      </c>
      <c r="BM276" s="138" t="s">
        <v>897</v>
      </c>
    </row>
    <row r="277" spans="2:65" s="1" customFormat="1" ht="11.25" x14ac:dyDescent="0.2">
      <c r="B277" s="31"/>
      <c r="D277" s="140" t="s">
        <v>151</v>
      </c>
      <c r="F277" s="141" t="s">
        <v>611</v>
      </c>
      <c r="I277" s="142"/>
      <c r="L277" s="31"/>
      <c r="M277" s="143"/>
      <c r="T277" s="52"/>
      <c r="AT277" s="16" t="s">
        <v>151</v>
      </c>
      <c r="AU277" s="16" t="s">
        <v>83</v>
      </c>
    </row>
    <row r="278" spans="2:65" s="12" customFormat="1" ht="11.25" x14ac:dyDescent="0.2">
      <c r="B278" s="144"/>
      <c r="D278" s="145" t="s">
        <v>153</v>
      </c>
      <c r="E278" s="146" t="s">
        <v>3</v>
      </c>
      <c r="F278" s="147" t="s">
        <v>596</v>
      </c>
      <c r="H278" s="148">
        <v>16</v>
      </c>
      <c r="I278" s="149"/>
      <c r="L278" s="144"/>
      <c r="M278" s="150"/>
      <c r="T278" s="151"/>
      <c r="AT278" s="146" t="s">
        <v>153</v>
      </c>
      <c r="AU278" s="146" t="s">
        <v>83</v>
      </c>
      <c r="AV278" s="12" t="s">
        <v>85</v>
      </c>
      <c r="AW278" s="12" t="s">
        <v>37</v>
      </c>
      <c r="AX278" s="12" t="s">
        <v>83</v>
      </c>
      <c r="AY278" s="146" t="s">
        <v>142</v>
      </c>
    </row>
    <row r="279" spans="2:65" s="11" customFormat="1" ht="25.9" customHeight="1" x14ac:dyDescent="0.2">
      <c r="B279" s="114"/>
      <c r="D279" s="115" t="s">
        <v>74</v>
      </c>
      <c r="E279" s="116" t="s">
        <v>612</v>
      </c>
      <c r="F279" s="116" t="s">
        <v>613</v>
      </c>
      <c r="I279" s="117"/>
      <c r="J279" s="118">
        <f>BK279</f>
        <v>0</v>
      </c>
      <c r="L279" s="114"/>
      <c r="M279" s="119"/>
      <c r="P279" s="120">
        <f>P280+P283</f>
        <v>0</v>
      </c>
      <c r="R279" s="120">
        <f>R280+R283</f>
        <v>0</v>
      </c>
      <c r="T279" s="121">
        <f>T280+T283</f>
        <v>0</v>
      </c>
      <c r="AR279" s="115" t="s">
        <v>175</v>
      </c>
      <c r="AT279" s="122" t="s">
        <v>74</v>
      </c>
      <c r="AU279" s="122" t="s">
        <v>75</v>
      </c>
      <c r="AY279" s="115" t="s">
        <v>142</v>
      </c>
      <c r="BK279" s="123">
        <f>BK280+BK283</f>
        <v>0</v>
      </c>
    </row>
    <row r="280" spans="2:65" s="11" customFormat="1" ht="22.9" customHeight="1" x14ac:dyDescent="0.2">
      <c r="B280" s="114"/>
      <c r="D280" s="115" t="s">
        <v>74</v>
      </c>
      <c r="E280" s="124" t="s">
        <v>614</v>
      </c>
      <c r="F280" s="124" t="s">
        <v>615</v>
      </c>
      <c r="I280" s="117"/>
      <c r="J280" s="125">
        <f>BK280</f>
        <v>0</v>
      </c>
      <c r="L280" s="114"/>
      <c r="M280" s="119"/>
      <c r="P280" s="120">
        <f>SUM(P281:P282)</f>
        <v>0</v>
      </c>
      <c r="R280" s="120">
        <f>SUM(R281:R282)</f>
        <v>0</v>
      </c>
      <c r="T280" s="121">
        <f>SUM(T281:T282)</f>
        <v>0</v>
      </c>
      <c r="AR280" s="115" t="s">
        <v>175</v>
      </c>
      <c r="AT280" s="122" t="s">
        <v>74</v>
      </c>
      <c r="AU280" s="122" t="s">
        <v>83</v>
      </c>
      <c r="AY280" s="115" t="s">
        <v>142</v>
      </c>
      <c r="BK280" s="123">
        <f>SUM(BK281:BK282)</f>
        <v>0</v>
      </c>
    </row>
    <row r="281" spans="2:65" s="1" customFormat="1" ht="24.2" customHeight="1" x14ac:dyDescent="0.2">
      <c r="B281" s="126"/>
      <c r="C281" s="127" t="s">
        <v>542</v>
      </c>
      <c r="D281" s="127" t="s">
        <v>97</v>
      </c>
      <c r="E281" s="128" t="s">
        <v>617</v>
      </c>
      <c r="F281" s="129" t="s">
        <v>618</v>
      </c>
      <c r="G281" s="130" t="s">
        <v>619</v>
      </c>
      <c r="H281" s="131">
        <v>1</v>
      </c>
      <c r="I281" s="132"/>
      <c r="J281" s="133">
        <f>ROUND(I281*H281,2)</f>
        <v>0</v>
      </c>
      <c r="K281" s="129" t="s">
        <v>148</v>
      </c>
      <c r="L281" s="31"/>
      <c r="M281" s="134" t="s">
        <v>3</v>
      </c>
      <c r="N281" s="135" t="s">
        <v>46</v>
      </c>
      <c r="P281" s="136">
        <f>O281*H281</f>
        <v>0</v>
      </c>
      <c r="Q281" s="136">
        <v>0</v>
      </c>
      <c r="R281" s="136">
        <f>Q281*H281</f>
        <v>0</v>
      </c>
      <c r="S281" s="136">
        <v>0</v>
      </c>
      <c r="T281" s="137">
        <f>S281*H281</f>
        <v>0</v>
      </c>
      <c r="AR281" s="138" t="s">
        <v>620</v>
      </c>
      <c r="AT281" s="138" t="s">
        <v>97</v>
      </c>
      <c r="AU281" s="138" t="s">
        <v>85</v>
      </c>
      <c r="AY281" s="16" t="s">
        <v>142</v>
      </c>
      <c r="BE281" s="139">
        <f>IF(N281="základní",J281,0)</f>
        <v>0</v>
      </c>
      <c r="BF281" s="139">
        <f>IF(N281="snížená",J281,0)</f>
        <v>0</v>
      </c>
      <c r="BG281" s="139">
        <f>IF(N281="zákl. přenesená",J281,0)</f>
        <v>0</v>
      </c>
      <c r="BH281" s="139">
        <f>IF(N281="sníž. přenesená",J281,0)</f>
        <v>0</v>
      </c>
      <c r="BI281" s="139">
        <f>IF(N281="nulová",J281,0)</f>
        <v>0</v>
      </c>
      <c r="BJ281" s="16" t="s">
        <v>83</v>
      </c>
      <c r="BK281" s="139">
        <f>ROUND(I281*H281,2)</f>
        <v>0</v>
      </c>
      <c r="BL281" s="16" t="s">
        <v>620</v>
      </c>
      <c r="BM281" s="138" t="s">
        <v>898</v>
      </c>
    </row>
    <row r="282" spans="2:65" s="1" customFormat="1" ht="11.25" x14ac:dyDescent="0.2">
      <c r="B282" s="31"/>
      <c r="D282" s="140" t="s">
        <v>151</v>
      </c>
      <c r="F282" s="141" t="s">
        <v>622</v>
      </c>
      <c r="I282" s="142"/>
      <c r="L282" s="31"/>
      <c r="M282" s="143"/>
      <c r="T282" s="52"/>
      <c r="AT282" s="16" t="s">
        <v>151</v>
      </c>
      <c r="AU282" s="16" t="s">
        <v>85</v>
      </c>
    </row>
    <row r="283" spans="2:65" s="11" customFormat="1" ht="22.9" customHeight="1" x14ac:dyDescent="0.2">
      <c r="B283" s="114"/>
      <c r="D283" s="115" t="s">
        <v>74</v>
      </c>
      <c r="E283" s="124" t="s">
        <v>623</v>
      </c>
      <c r="F283" s="124" t="s">
        <v>624</v>
      </c>
      <c r="I283" s="117"/>
      <c r="J283" s="125">
        <f>BK283</f>
        <v>0</v>
      </c>
      <c r="L283" s="114"/>
      <c r="M283" s="119"/>
      <c r="P283" s="120">
        <f>SUM(P284:P285)</f>
        <v>0</v>
      </c>
      <c r="R283" s="120">
        <f>SUM(R284:R285)</f>
        <v>0</v>
      </c>
      <c r="T283" s="121">
        <f>SUM(T284:T285)</f>
        <v>0</v>
      </c>
      <c r="AR283" s="115" t="s">
        <v>175</v>
      </c>
      <c r="AT283" s="122" t="s">
        <v>74</v>
      </c>
      <c r="AU283" s="122" t="s">
        <v>83</v>
      </c>
      <c r="AY283" s="115" t="s">
        <v>142</v>
      </c>
      <c r="BK283" s="123">
        <f>SUM(BK284:BK285)</f>
        <v>0</v>
      </c>
    </row>
    <row r="284" spans="2:65" s="1" customFormat="1" ht="24.2" customHeight="1" x14ac:dyDescent="0.2">
      <c r="B284" s="126"/>
      <c r="C284" s="127" t="s">
        <v>547</v>
      </c>
      <c r="D284" s="127" t="s">
        <v>97</v>
      </c>
      <c r="E284" s="128" t="s">
        <v>626</v>
      </c>
      <c r="F284" s="129" t="s">
        <v>627</v>
      </c>
      <c r="G284" s="130" t="s">
        <v>619</v>
      </c>
      <c r="H284" s="131">
        <v>1</v>
      </c>
      <c r="I284" s="132"/>
      <c r="J284" s="133">
        <f>ROUND(I284*H284,2)</f>
        <v>0</v>
      </c>
      <c r="K284" s="129" t="s">
        <v>148</v>
      </c>
      <c r="L284" s="31"/>
      <c r="M284" s="134" t="s">
        <v>3</v>
      </c>
      <c r="N284" s="135" t="s">
        <v>46</v>
      </c>
      <c r="P284" s="136">
        <f>O284*H284</f>
        <v>0</v>
      </c>
      <c r="Q284" s="136">
        <v>0</v>
      </c>
      <c r="R284" s="136">
        <f>Q284*H284</f>
        <v>0</v>
      </c>
      <c r="S284" s="136">
        <v>0</v>
      </c>
      <c r="T284" s="137">
        <f>S284*H284</f>
        <v>0</v>
      </c>
      <c r="AR284" s="138" t="s">
        <v>620</v>
      </c>
      <c r="AT284" s="138" t="s">
        <v>97</v>
      </c>
      <c r="AU284" s="138" t="s">
        <v>85</v>
      </c>
      <c r="AY284" s="16" t="s">
        <v>142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6" t="s">
        <v>83</v>
      </c>
      <c r="BK284" s="139">
        <f>ROUND(I284*H284,2)</f>
        <v>0</v>
      </c>
      <c r="BL284" s="16" t="s">
        <v>620</v>
      </c>
      <c r="BM284" s="138" t="s">
        <v>899</v>
      </c>
    </row>
    <row r="285" spans="2:65" s="1" customFormat="1" ht="11.25" x14ac:dyDescent="0.2">
      <c r="B285" s="31"/>
      <c r="D285" s="140" t="s">
        <v>151</v>
      </c>
      <c r="F285" s="141" t="s">
        <v>629</v>
      </c>
      <c r="I285" s="142"/>
      <c r="L285" s="31"/>
      <c r="M285" s="169"/>
      <c r="N285" s="170"/>
      <c r="O285" s="170"/>
      <c r="P285" s="170"/>
      <c r="Q285" s="170"/>
      <c r="R285" s="170"/>
      <c r="S285" s="170"/>
      <c r="T285" s="171"/>
      <c r="AT285" s="16" t="s">
        <v>151</v>
      </c>
      <c r="AU285" s="16" t="s">
        <v>85</v>
      </c>
    </row>
    <row r="286" spans="2:65" s="1" customFormat="1" ht="6.95" customHeight="1" x14ac:dyDescent="0.2">
      <c r="B286" s="40"/>
      <c r="C286" s="41"/>
      <c r="D286" s="41"/>
      <c r="E286" s="41"/>
      <c r="F286" s="41"/>
      <c r="G286" s="41"/>
      <c r="H286" s="41"/>
      <c r="I286" s="41"/>
      <c r="J286" s="41"/>
      <c r="K286" s="41"/>
      <c r="L286" s="31"/>
    </row>
  </sheetData>
  <autoFilter ref="C91:K285" xr:uid="{00000000-0009-0000-0000-000003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300-000000000000}"/>
    <hyperlink ref="F98" r:id="rId2" xr:uid="{00000000-0004-0000-0300-000001000000}"/>
    <hyperlink ref="F100" r:id="rId3" xr:uid="{00000000-0004-0000-0300-000002000000}"/>
    <hyperlink ref="F102" r:id="rId4" xr:uid="{00000000-0004-0000-0300-000003000000}"/>
    <hyperlink ref="F104" r:id="rId5" xr:uid="{00000000-0004-0000-0300-000004000000}"/>
    <hyperlink ref="F108" r:id="rId6" xr:uid="{00000000-0004-0000-0300-000005000000}"/>
    <hyperlink ref="F112" r:id="rId7" xr:uid="{00000000-0004-0000-0300-000006000000}"/>
    <hyperlink ref="F128" r:id="rId8" xr:uid="{00000000-0004-0000-0300-000007000000}"/>
    <hyperlink ref="F130" r:id="rId9" xr:uid="{00000000-0004-0000-0300-000008000000}"/>
    <hyperlink ref="F132" r:id="rId10" xr:uid="{00000000-0004-0000-0300-000009000000}"/>
    <hyperlink ref="F134" r:id="rId11" xr:uid="{00000000-0004-0000-0300-00000A000000}"/>
    <hyperlink ref="F136" r:id="rId12" xr:uid="{00000000-0004-0000-0300-00000B000000}"/>
    <hyperlink ref="F138" r:id="rId13" xr:uid="{00000000-0004-0000-0300-00000C000000}"/>
    <hyperlink ref="F140" r:id="rId14" xr:uid="{00000000-0004-0000-0300-00000D000000}"/>
    <hyperlink ref="F142" r:id="rId15" xr:uid="{00000000-0004-0000-0300-00000E000000}"/>
    <hyperlink ref="F144" r:id="rId16" xr:uid="{00000000-0004-0000-0300-00000F000000}"/>
    <hyperlink ref="F146" r:id="rId17" xr:uid="{00000000-0004-0000-0300-000010000000}"/>
    <hyperlink ref="F148" r:id="rId18" xr:uid="{00000000-0004-0000-0300-000011000000}"/>
    <hyperlink ref="F152" r:id="rId19" xr:uid="{00000000-0004-0000-0300-000012000000}"/>
    <hyperlink ref="F156" r:id="rId20" xr:uid="{00000000-0004-0000-0300-000013000000}"/>
    <hyperlink ref="F159" r:id="rId21" xr:uid="{00000000-0004-0000-0300-000014000000}"/>
    <hyperlink ref="F163" r:id="rId22" xr:uid="{00000000-0004-0000-0300-000015000000}"/>
    <hyperlink ref="F167" r:id="rId23" xr:uid="{00000000-0004-0000-0300-000016000000}"/>
    <hyperlink ref="F171" r:id="rId24" xr:uid="{00000000-0004-0000-0300-000017000000}"/>
    <hyperlink ref="F176" r:id="rId25" xr:uid="{00000000-0004-0000-0300-000018000000}"/>
    <hyperlink ref="F178" r:id="rId26" xr:uid="{00000000-0004-0000-0300-000019000000}"/>
    <hyperlink ref="F180" r:id="rId27" xr:uid="{00000000-0004-0000-0300-00001A000000}"/>
    <hyperlink ref="F182" r:id="rId28" xr:uid="{00000000-0004-0000-0300-00001B000000}"/>
    <hyperlink ref="F184" r:id="rId29" xr:uid="{00000000-0004-0000-0300-00001C000000}"/>
    <hyperlink ref="F186" r:id="rId30" xr:uid="{00000000-0004-0000-0300-00001D000000}"/>
    <hyperlink ref="F188" r:id="rId31" xr:uid="{00000000-0004-0000-0300-00001E000000}"/>
    <hyperlink ref="F190" r:id="rId32" xr:uid="{00000000-0004-0000-0300-00001F000000}"/>
    <hyperlink ref="F192" r:id="rId33" xr:uid="{00000000-0004-0000-0300-000020000000}"/>
    <hyperlink ref="F196" r:id="rId34" xr:uid="{00000000-0004-0000-0300-000021000000}"/>
    <hyperlink ref="F200" r:id="rId35" xr:uid="{00000000-0004-0000-0300-000022000000}"/>
    <hyperlink ref="F202" r:id="rId36" xr:uid="{00000000-0004-0000-0300-000023000000}"/>
    <hyperlink ref="F205" r:id="rId37" xr:uid="{00000000-0004-0000-0300-000024000000}"/>
    <hyperlink ref="F207" r:id="rId38" xr:uid="{00000000-0004-0000-0300-000025000000}"/>
    <hyperlink ref="F210" r:id="rId39" xr:uid="{00000000-0004-0000-0300-000026000000}"/>
    <hyperlink ref="F212" r:id="rId40" xr:uid="{00000000-0004-0000-0300-000027000000}"/>
    <hyperlink ref="F216" r:id="rId41" xr:uid="{00000000-0004-0000-0300-000028000000}"/>
    <hyperlink ref="F220" r:id="rId42" xr:uid="{00000000-0004-0000-0300-000029000000}"/>
    <hyperlink ref="F222" r:id="rId43" xr:uid="{00000000-0004-0000-0300-00002A000000}"/>
    <hyperlink ref="F224" r:id="rId44" xr:uid="{00000000-0004-0000-0300-00002B000000}"/>
    <hyperlink ref="F226" r:id="rId45" xr:uid="{00000000-0004-0000-0300-00002C000000}"/>
    <hyperlink ref="F228" r:id="rId46" xr:uid="{00000000-0004-0000-0300-00002D000000}"/>
    <hyperlink ref="F230" r:id="rId47" xr:uid="{00000000-0004-0000-0300-00002E000000}"/>
    <hyperlink ref="F233" r:id="rId48" xr:uid="{00000000-0004-0000-0300-00002F000000}"/>
    <hyperlink ref="F245" r:id="rId49" xr:uid="{00000000-0004-0000-0300-000030000000}"/>
    <hyperlink ref="F249" r:id="rId50" xr:uid="{00000000-0004-0000-0300-000031000000}"/>
    <hyperlink ref="F258" r:id="rId51" xr:uid="{00000000-0004-0000-0300-000032000000}"/>
    <hyperlink ref="F261" r:id="rId52" xr:uid="{00000000-0004-0000-0300-000033000000}"/>
    <hyperlink ref="F264" r:id="rId53" xr:uid="{00000000-0004-0000-0300-000034000000}"/>
    <hyperlink ref="F268" r:id="rId54" xr:uid="{00000000-0004-0000-0300-000035000000}"/>
    <hyperlink ref="F271" r:id="rId55" xr:uid="{00000000-0004-0000-0300-000036000000}"/>
    <hyperlink ref="F274" r:id="rId56" xr:uid="{00000000-0004-0000-0300-000037000000}"/>
    <hyperlink ref="F277" r:id="rId57" xr:uid="{00000000-0004-0000-0300-000038000000}"/>
    <hyperlink ref="F282" r:id="rId58" xr:uid="{00000000-0004-0000-0300-000039000000}"/>
    <hyperlink ref="F285" r:id="rId59" xr:uid="{00000000-0004-0000-0300-00003A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33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8" t="s">
        <v>6</v>
      </c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93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 x14ac:dyDescent="0.2">
      <c r="B4" s="19"/>
      <c r="D4" s="20" t="s">
        <v>103</v>
      </c>
      <c r="L4" s="19"/>
      <c r="M4" s="84" t="s">
        <v>11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17</v>
      </c>
      <c r="L6" s="19"/>
    </row>
    <row r="7" spans="2:46" ht="16.5" customHeight="1" x14ac:dyDescent="0.2">
      <c r="B7" s="19"/>
      <c r="E7" s="289" t="str">
        <f>'Rekapitulace stavby'!K6</f>
        <v>Oprava rozvodů vody v areálu školy</v>
      </c>
      <c r="F7" s="290"/>
      <c r="G7" s="290"/>
      <c r="H7" s="290"/>
      <c r="L7" s="19"/>
    </row>
    <row r="8" spans="2:46" s="1" customFormat="1" ht="12" customHeight="1" x14ac:dyDescent="0.2">
      <c r="B8" s="31"/>
      <c r="D8" s="26" t="s">
        <v>104</v>
      </c>
      <c r="L8" s="31"/>
    </row>
    <row r="9" spans="2:46" s="1" customFormat="1" ht="16.5" customHeight="1" x14ac:dyDescent="0.2">
      <c r="B9" s="31"/>
      <c r="E9" s="251" t="s">
        <v>900</v>
      </c>
      <c r="F9" s="291"/>
      <c r="G9" s="291"/>
      <c r="H9" s="291"/>
      <c r="L9" s="31"/>
    </row>
    <row r="10" spans="2:46" s="1" customFormat="1" ht="11.25" x14ac:dyDescent="0.2">
      <c r="B10" s="31"/>
      <c r="L10" s="31"/>
    </row>
    <row r="11" spans="2:46" s="1" customFormat="1" ht="12" customHeight="1" x14ac:dyDescent="0.2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 x14ac:dyDescent="0.2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30. 6. 2022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 x14ac:dyDescent="0.2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92" t="str">
        <f>'Rekapitulace stavby'!E14</f>
        <v>Vyplň údaj</v>
      </c>
      <c r="F18" s="272"/>
      <c r="G18" s="272"/>
      <c r="H18" s="272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 x14ac:dyDescent="0.2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 x14ac:dyDescent="0.2">
      <c r="B24" s="31"/>
      <c r="E24" s="24" t="s">
        <v>35</v>
      </c>
      <c r="I24" s="26" t="s">
        <v>29</v>
      </c>
      <c r="J24" s="24" t="s">
        <v>36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39</v>
      </c>
      <c r="L26" s="31"/>
    </row>
    <row r="27" spans="2:12" s="7" customFormat="1" ht="16.5" customHeight="1" x14ac:dyDescent="0.2">
      <c r="B27" s="85"/>
      <c r="E27" s="277" t="s">
        <v>3</v>
      </c>
      <c r="F27" s="277"/>
      <c r="G27" s="277"/>
      <c r="H27" s="277"/>
      <c r="L27" s="85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 x14ac:dyDescent="0.2">
      <c r="B30" s="31"/>
      <c r="D30" s="86" t="s">
        <v>41</v>
      </c>
      <c r="J30" s="62">
        <f>ROUND(J90, 2)</f>
        <v>0</v>
      </c>
      <c r="L30" s="31"/>
    </row>
    <row r="31" spans="2:12" s="1" customFormat="1" ht="6.95" customHeight="1" x14ac:dyDescent="0.2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 x14ac:dyDescent="0.2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 x14ac:dyDescent="0.2">
      <c r="B33" s="31"/>
      <c r="D33" s="51" t="s">
        <v>45</v>
      </c>
      <c r="E33" s="26" t="s">
        <v>46</v>
      </c>
      <c r="F33" s="87">
        <f>ROUND((SUM(BE90:BE232)),  2)</f>
        <v>0</v>
      </c>
      <c r="I33" s="88">
        <v>0.21</v>
      </c>
      <c r="J33" s="87">
        <f>ROUND(((SUM(BE90:BE232))*I33),  2)</f>
        <v>0</v>
      </c>
      <c r="L33" s="31"/>
    </row>
    <row r="34" spans="2:12" s="1" customFormat="1" ht="14.45" customHeight="1" x14ac:dyDescent="0.2">
      <c r="B34" s="31"/>
      <c r="E34" s="26" t="s">
        <v>47</v>
      </c>
      <c r="F34" s="87">
        <f>ROUND((SUM(BF90:BF232)),  2)</f>
        <v>0</v>
      </c>
      <c r="I34" s="88">
        <v>0.15</v>
      </c>
      <c r="J34" s="87">
        <f>ROUND(((SUM(BF90:BF232))*I34),  2)</f>
        <v>0</v>
      </c>
      <c r="L34" s="31"/>
    </row>
    <row r="35" spans="2:12" s="1" customFormat="1" ht="14.45" hidden="1" customHeight="1" x14ac:dyDescent="0.2">
      <c r="B35" s="31"/>
      <c r="E35" s="26" t="s">
        <v>48</v>
      </c>
      <c r="F35" s="87">
        <f>ROUND((SUM(BG90:BG232)),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 x14ac:dyDescent="0.2">
      <c r="B36" s="31"/>
      <c r="E36" s="26" t="s">
        <v>49</v>
      </c>
      <c r="F36" s="87">
        <f>ROUND((SUM(BH90:BH232)),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 x14ac:dyDescent="0.2">
      <c r="B37" s="31"/>
      <c r="E37" s="26" t="s">
        <v>50</v>
      </c>
      <c r="F37" s="87">
        <f>ROUND((SUM(BI90:BI232)),  2)</f>
        <v>0</v>
      </c>
      <c r="I37" s="88">
        <v>0</v>
      </c>
      <c r="J37" s="87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 x14ac:dyDescent="0.2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 x14ac:dyDescent="0.2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 x14ac:dyDescent="0.2">
      <c r="B45" s="31"/>
      <c r="C45" s="20" t="s">
        <v>106</v>
      </c>
      <c r="L45" s="31"/>
    </row>
    <row r="46" spans="2:12" s="1" customFormat="1" ht="6.95" customHeight="1" x14ac:dyDescent="0.2">
      <c r="B46" s="31"/>
      <c r="L46" s="31"/>
    </row>
    <row r="47" spans="2:12" s="1" customFormat="1" ht="12" customHeight="1" x14ac:dyDescent="0.2">
      <c r="B47" s="31"/>
      <c r="C47" s="26" t="s">
        <v>17</v>
      </c>
      <c r="L47" s="31"/>
    </row>
    <row r="48" spans="2:12" s="1" customFormat="1" ht="16.5" customHeight="1" x14ac:dyDescent="0.2">
      <c r="B48" s="31"/>
      <c r="E48" s="289" t="str">
        <f>E7</f>
        <v>Oprava rozvodů vody v areálu školy</v>
      </c>
      <c r="F48" s="290"/>
      <c r="G48" s="290"/>
      <c r="H48" s="290"/>
      <c r="L48" s="31"/>
    </row>
    <row r="49" spans="2:47" s="1" customFormat="1" ht="12" customHeight="1" x14ac:dyDescent="0.2">
      <c r="B49" s="31"/>
      <c r="C49" s="26" t="s">
        <v>104</v>
      </c>
      <c r="L49" s="31"/>
    </row>
    <row r="50" spans="2:47" s="1" customFormat="1" ht="16.5" customHeight="1" x14ac:dyDescent="0.2">
      <c r="B50" s="31"/>
      <c r="E50" s="251" t="str">
        <f>E9</f>
        <v>E - Pavilón - E</v>
      </c>
      <c r="F50" s="291"/>
      <c r="G50" s="291"/>
      <c r="H50" s="291"/>
      <c r="L50" s="31"/>
    </row>
    <row r="51" spans="2:47" s="1" customFormat="1" ht="6.95" customHeight="1" x14ac:dyDescent="0.2">
      <c r="B51" s="31"/>
      <c r="L51" s="31"/>
    </row>
    <row r="52" spans="2:47" s="1" customFormat="1" ht="12" customHeight="1" x14ac:dyDescent="0.2">
      <c r="B52" s="31"/>
      <c r="C52" s="26" t="s">
        <v>21</v>
      </c>
      <c r="F52" s="24" t="str">
        <f>F12</f>
        <v>17. listopadu 1123/70, Ostrava - Poruba, 708 00</v>
      </c>
      <c r="I52" s="26" t="s">
        <v>23</v>
      </c>
      <c r="J52" s="48" t="str">
        <f>IF(J12="","",J12)</f>
        <v>30. 6. 2022</v>
      </c>
      <c r="L52" s="31"/>
    </row>
    <row r="53" spans="2:47" s="1" customFormat="1" ht="6.95" customHeight="1" x14ac:dyDescent="0.2">
      <c r="B53" s="31"/>
      <c r="L53" s="31"/>
    </row>
    <row r="54" spans="2:47" s="1" customFormat="1" ht="15.2" customHeight="1" x14ac:dyDescent="0.2">
      <c r="B54" s="31"/>
      <c r="C54" s="26" t="s">
        <v>25</v>
      </c>
      <c r="F54" s="24" t="str">
        <f>E15</f>
        <v>Střední škola prof. Zdeňka Matějčka,Ostrava-Poruba</v>
      </c>
      <c r="I54" s="26" t="s">
        <v>33</v>
      </c>
      <c r="J54" s="29" t="str">
        <f>E21</f>
        <v>Amun Pro s.r.o.</v>
      </c>
      <c r="L54" s="31"/>
    </row>
    <row r="55" spans="2:47" s="1" customFormat="1" ht="15.2" customHeight="1" x14ac:dyDescent="0.2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Amun Pro s.r.o.</v>
      </c>
      <c r="L55" s="31"/>
    </row>
    <row r="56" spans="2:47" s="1" customFormat="1" ht="10.35" customHeight="1" x14ac:dyDescent="0.2">
      <c r="B56" s="31"/>
      <c r="L56" s="31"/>
    </row>
    <row r="57" spans="2:47" s="1" customFormat="1" ht="29.25" customHeight="1" x14ac:dyDescent="0.2">
      <c r="B57" s="31"/>
      <c r="C57" s="95" t="s">
        <v>107</v>
      </c>
      <c r="D57" s="89"/>
      <c r="E57" s="89"/>
      <c r="F57" s="89"/>
      <c r="G57" s="89"/>
      <c r="H57" s="89"/>
      <c r="I57" s="89"/>
      <c r="J57" s="96" t="s">
        <v>108</v>
      </c>
      <c r="K57" s="89"/>
      <c r="L57" s="31"/>
    </row>
    <row r="58" spans="2:47" s="1" customFormat="1" ht="10.35" customHeight="1" x14ac:dyDescent="0.2">
      <c r="B58" s="31"/>
      <c r="L58" s="31"/>
    </row>
    <row r="59" spans="2:47" s="1" customFormat="1" ht="22.9" customHeight="1" x14ac:dyDescent="0.2">
      <c r="B59" s="31"/>
      <c r="C59" s="97" t="s">
        <v>73</v>
      </c>
      <c r="J59" s="62">
        <f>J90</f>
        <v>0</v>
      </c>
      <c r="L59" s="31"/>
      <c r="AU59" s="16" t="s">
        <v>109</v>
      </c>
    </row>
    <row r="60" spans="2:47" s="8" customFormat="1" ht="24.95" customHeight="1" x14ac:dyDescent="0.2">
      <c r="B60" s="98"/>
      <c r="D60" s="99" t="s">
        <v>110</v>
      </c>
      <c r="E60" s="100"/>
      <c r="F60" s="100"/>
      <c r="G60" s="100"/>
      <c r="H60" s="100"/>
      <c r="I60" s="100"/>
      <c r="J60" s="101">
        <f>J91</f>
        <v>0</v>
      </c>
      <c r="L60" s="98"/>
    </row>
    <row r="61" spans="2:47" s="9" customFormat="1" ht="19.899999999999999" customHeight="1" x14ac:dyDescent="0.2">
      <c r="B61" s="102"/>
      <c r="D61" s="103" t="s">
        <v>113</v>
      </c>
      <c r="E61" s="104"/>
      <c r="F61" s="104"/>
      <c r="G61" s="104"/>
      <c r="H61" s="104"/>
      <c r="I61" s="104"/>
      <c r="J61" s="105">
        <f>J92</f>
        <v>0</v>
      </c>
      <c r="L61" s="102"/>
    </row>
    <row r="62" spans="2:47" s="8" customFormat="1" ht="24.95" customHeight="1" x14ac:dyDescent="0.2">
      <c r="B62" s="98"/>
      <c r="D62" s="99" t="s">
        <v>114</v>
      </c>
      <c r="E62" s="100"/>
      <c r="F62" s="100"/>
      <c r="G62" s="100"/>
      <c r="H62" s="100"/>
      <c r="I62" s="100"/>
      <c r="J62" s="101">
        <f>J103</f>
        <v>0</v>
      </c>
      <c r="L62" s="98"/>
    </row>
    <row r="63" spans="2:47" s="9" customFormat="1" ht="19.899999999999999" customHeight="1" x14ac:dyDescent="0.2">
      <c r="B63" s="102"/>
      <c r="D63" s="103" t="s">
        <v>115</v>
      </c>
      <c r="E63" s="104"/>
      <c r="F63" s="104"/>
      <c r="G63" s="104"/>
      <c r="H63" s="104"/>
      <c r="I63" s="104"/>
      <c r="J63" s="105">
        <f>J104</f>
        <v>0</v>
      </c>
      <c r="L63" s="102"/>
    </row>
    <row r="64" spans="2:47" s="9" customFormat="1" ht="19.899999999999999" customHeight="1" x14ac:dyDescent="0.2">
      <c r="B64" s="102"/>
      <c r="D64" s="103" t="s">
        <v>118</v>
      </c>
      <c r="E64" s="104"/>
      <c r="F64" s="104"/>
      <c r="G64" s="104"/>
      <c r="H64" s="104"/>
      <c r="I64" s="104"/>
      <c r="J64" s="105">
        <f>J121</f>
        <v>0</v>
      </c>
      <c r="L64" s="102"/>
    </row>
    <row r="65" spans="2:12" s="9" customFormat="1" ht="19.899999999999999" customHeight="1" x14ac:dyDescent="0.2">
      <c r="B65" s="102"/>
      <c r="D65" s="103" t="s">
        <v>119</v>
      </c>
      <c r="E65" s="104"/>
      <c r="F65" s="104"/>
      <c r="G65" s="104"/>
      <c r="H65" s="104"/>
      <c r="I65" s="104"/>
      <c r="J65" s="105">
        <f>J166</f>
        <v>0</v>
      </c>
      <c r="L65" s="102"/>
    </row>
    <row r="66" spans="2:12" s="9" customFormat="1" ht="19.899999999999999" customHeight="1" x14ac:dyDescent="0.2">
      <c r="B66" s="102"/>
      <c r="D66" s="103" t="s">
        <v>120</v>
      </c>
      <c r="E66" s="104"/>
      <c r="F66" s="104"/>
      <c r="G66" s="104"/>
      <c r="H66" s="104"/>
      <c r="I66" s="104"/>
      <c r="J66" s="105">
        <f>J204</f>
        <v>0</v>
      </c>
      <c r="L66" s="102"/>
    </row>
    <row r="67" spans="2:12" s="8" customFormat="1" ht="24.95" customHeight="1" x14ac:dyDescent="0.2">
      <c r="B67" s="98"/>
      <c r="D67" s="99" t="s">
        <v>123</v>
      </c>
      <c r="E67" s="100"/>
      <c r="F67" s="100"/>
      <c r="G67" s="100"/>
      <c r="H67" s="100"/>
      <c r="I67" s="100"/>
      <c r="J67" s="101">
        <f>J216</f>
        <v>0</v>
      </c>
      <c r="L67" s="98"/>
    </row>
    <row r="68" spans="2:12" s="8" customFormat="1" ht="24.95" customHeight="1" x14ac:dyDescent="0.2">
      <c r="B68" s="98"/>
      <c r="D68" s="99" t="s">
        <v>124</v>
      </c>
      <c r="E68" s="100"/>
      <c r="F68" s="100"/>
      <c r="G68" s="100"/>
      <c r="H68" s="100"/>
      <c r="I68" s="100"/>
      <c r="J68" s="101">
        <f>J226</f>
        <v>0</v>
      </c>
      <c r="L68" s="98"/>
    </row>
    <row r="69" spans="2:12" s="9" customFormat="1" ht="19.899999999999999" customHeight="1" x14ac:dyDescent="0.2">
      <c r="B69" s="102"/>
      <c r="D69" s="103" t="s">
        <v>125</v>
      </c>
      <c r="E69" s="104"/>
      <c r="F69" s="104"/>
      <c r="G69" s="104"/>
      <c r="H69" s="104"/>
      <c r="I69" s="104"/>
      <c r="J69" s="105">
        <f>J227</f>
        <v>0</v>
      </c>
      <c r="L69" s="102"/>
    </row>
    <row r="70" spans="2:12" s="9" customFormat="1" ht="19.899999999999999" customHeight="1" x14ac:dyDescent="0.2">
      <c r="B70" s="102"/>
      <c r="D70" s="103" t="s">
        <v>126</v>
      </c>
      <c r="E70" s="104"/>
      <c r="F70" s="104"/>
      <c r="G70" s="104"/>
      <c r="H70" s="104"/>
      <c r="I70" s="104"/>
      <c r="J70" s="105">
        <f>J230</f>
        <v>0</v>
      </c>
      <c r="L70" s="102"/>
    </row>
    <row r="71" spans="2:12" s="1" customFormat="1" ht="21.75" customHeight="1" x14ac:dyDescent="0.2">
      <c r="B71" s="31"/>
      <c r="L71" s="31"/>
    </row>
    <row r="72" spans="2:12" s="1" customFormat="1" ht="6.95" customHeight="1" x14ac:dyDescent="0.2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31"/>
    </row>
    <row r="76" spans="2:12" s="1" customFormat="1" ht="6.95" customHeight="1" x14ac:dyDescent="0.2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31"/>
    </row>
    <row r="77" spans="2:12" s="1" customFormat="1" ht="24.95" customHeight="1" x14ac:dyDescent="0.2">
      <c r="B77" s="31"/>
      <c r="C77" s="20" t="s">
        <v>127</v>
      </c>
      <c r="L77" s="31"/>
    </row>
    <row r="78" spans="2:12" s="1" customFormat="1" ht="6.95" customHeight="1" x14ac:dyDescent="0.2">
      <c r="B78" s="31"/>
      <c r="L78" s="31"/>
    </row>
    <row r="79" spans="2:12" s="1" customFormat="1" ht="12" customHeight="1" x14ac:dyDescent="0.2">
      <c r="B79" s="31"/>
      <c r="C79" s="26" t="s">
        <v>17</v>
      </c>
      <c r="L79" s="31"/>
    </row>
    <row r="80" spans="2:12" s="1" customFormat="1" ht="16.5" customHeight="1" x14ac:dyDescent="0.2">
      <c r="B80" s="31"/>
      <c r="E80" s="289" t="str">
        <f>E7</f>
        <v>Oprava rozvodů vody v areálu školy</v>
      </c>
      <c r="F80" s="290"/>
      <c r="G80" s="290"/>
      <c r="H80" s="290"/>
      <c r="L80" s="31"/>
    </row>
    <row r="81" spans="2:65" s="1" customFormat="1" ht="12" customHeight="1" x14ac:dyDescent="0.2">
      <c r="B81" s="31"/>
      <c r="C81" s="26" t="s">
        <v>104</v>
      </c>
      <c r="L81" s="31"/>
    </row>
    <row r="82" spans="2:65" s="1" customFormat="1" ht="16.5" customHeight="1" x14ac:dyDescent="0.2">
      <c r="B82" s="31"/>
      <c r="E82" s="251" t="str">
        <f>E9</f>
        <v>E - Pavilón - E</v>
      </c>
      <c r="F82" s="291"/>
      <c r="G82" s="291"/>
      <c r="H82" s="291"/>
      <c r="L82" s="31"/>
    </row>
    <row r="83" spans="2:65" s="1" customFormat="1" ht="6.95" customHeight="1" x14ac:dyDescent="0.2">
      <c r="B83" s="31"/>
      <c r="L83" s="31"/>
    </row>
    <row r="84" spans="2:65" s="1" customFormat="1" ht="12" customHeight="1" x14ac:dyDescent="0.2">
      <c r="B84" s="31"/>
      <c r="C84" s="26" t="s">
        <v>21</v>
      </c>
      <c r="F84" s="24" t="str">
        <f>F12</f>
        <v>17. listopadu 1123/70, Ostrava - Poruba, 708 00</v>
      </c>
      <c r="I84" s="26" t="s">
        <v>23</v>
      </c>
      <c r="J84" s="48" t="str">
        <f>IF(J12="","",J12)</f>
        <v>30. 6. 2022</v>
      </c>
      <c r="L84" s="31"/>
    </row>
    <row r="85" spans="2:65" s="1" customFormat="1" ht="6.95" customHeight="1" x14ac:dyDescent="0.2">
      <c r="B85" s="31"/>
      <c r="L85" s="31"/>
    </row>
    <row r="86" spans="2:65" s="1" customFormat="1" ht="15.2" customHeight="1" x14ac:dyDescent="0.2">
      <c r="B86" s="31"/>
      <c r="C86" s="26" t="s">
        <v>25</v>
      </c>
      <c r="F86" s="24" t="str">
        <f>E15</f>
        <v>Střední škola prof. Zdeňka Matějčka,Ostrava-Poruba</v>
      </c>
      <c r="I86" s="26" t="s">
        <v>33</v>
      </c>
      <c r="J86" s="29" t="str">
        <f>E21</f>
        <v>Amun Pro s.r.o.</v>
      </c>
      <c r="L86" s="31"/>
    </row>
    <row r="87" spans="2:65" s="1" customFormat="1" ht="15.2" customHeight="1" x14ac:dyDescent="0.2">
      <c r="B87" s="31"/>
      <c r="C87" s="26" t="s">
        <v>31</v>
      </c>
      <c r="F87" s="24" t="str">
        <f>IF(E18="","",E18)</f>
        <v>Vyplň údaj</v>
      </c>
      <c r="I87" s="26" t="s">
        <v>38</v>
      </c>
      <c r="J87" s="29" t="str">
        <f>E24</f>
        <v>Amun Pro s.r.o.</v>
      </c>
      <c r="L87" s="31"/>
    </row>
    <row r="88" spans="2:65" s="1" customFormat="1" ht="10.35" customHeight="1" x14ac:dyDescent="0.2">
      <c r="B88" s="31"/>
      <c r="L88" s="31"/>
    </row>
    <row r="89" spans="2:65" s="10" customFormat="1" ht="29.25" customHeight="1" x14ac:dyDescent="0.2">
      <c r="B89" s="106"/>
      <c r="C89" s="107" t="s">
        <v>128</v>
      </c>
      <c r="D89" s="108" t="s">
        <v>60</v>
      </c>
      <c r="E89" s="108" t="s">
        <v>56</v>
      </c>
      <c r="F89" s="108" t="s">
        <v>57</v>
      </c>
      <c r="G89" s="108" t="s">
        <v>129</v>
      </c>
      <c r="H89" s="108" t="s">
        <v>130</v>
      </c>
      <c r="I89" s="108" t="s">
        <v>131</v>
      </c>
      <c r="J89" s="108" t="s">
        <v>108</v>
      </c>
      <c r="K89" s="109" t="s">
        <v>132</v>
      </c>
      <c r="L89" s="106"/>
      <c r="M89" s="55" t="s">
        <v>3</v>
      </c>
      <c r="N89" s="56" t="s">
        <v>45</v>
      </c>
      <c r="O89" s="56" t="s">
        <v>133</v>
      </c>
      <c r="P89" s="56" t="s">
        <v>134</v>
      </c>
      <c r="Q89" s="56" t="s">
        <v>135</v>
      </c>
      <c r="R89" s="56" t="s">
        <v>136</v>
      </c>
      <c r="S89" s="56" t="s">
        <v>137</v>
      </c>
      <c r="T89" s="57" t="s">
        <v>138</v>
      </c>
    </row>
    <row r="90" spans="2:65" s="1" customFormat="1" ht="22.9" customHeight="1" x14ac:dyDescent="0.25">
      <c r="B90" s="31"/>
      <c r="C90" s="60" t="s">
        <v>139</v>
      </c>
      <c r="J90" s="110">
        <f>BK90</f>
        <v>0</v>
      </c>
      <c r="L90" s="31"/>
      <c r="M90" s="58"/>
      <c r="N90" s="49"/>
      <c r="O90" s="49"/>
      <c r="P90" s="111">
        <f>P91+P103+P216+P226</f>
        <v>0</v>
      </c>
      <c r="Q90" s="49"/>
      <c r="R90" s="111">
        <f>R91+R103+R216+R226</f>
        <v>3.3217999999999996</v>
      </c>
      <c r="S90" s="49"/>
      <c r="T90" s="112">
        <f>T91+T103+T216+T226</f>
        <v>5.1750600000000011</v>
      </c>
      <c r="AT90" s="16" t="s">
        <v>74</v>
      </c>
      <c r="AU90" s="16" t="s">
        <v>109</v>
      </c>
      <c r="BK90" s="113">
        <f>BK91+BK103+BK216+BK226</f>
        <v>0</v>
      </c>
    </row>
    <row r="91" spans="2:65" s="11" customFormat="1" ht="25.9" customHeight="1" x14ac:dyDescent="0.2">
      <c r="B91" s="114"/>
      <c r="D91" s="115" t="s">
        <v>74</v>
      </c>
      <c r="E91" s="116" t="s">
        <v>140</v>
      </c>
      <c r="F91" s="116" t="s">
        <v>141</v>
      </c>
      <c r="I91" s="117"/>
      <c r="J91" s="118">
        <f>BK91</f>
        <v>0</v>
      </c>
      <c r="L91" s="114"/>
      <c r="M91" s="119"/>
      <c r="P91" s="120">
        <f>P92</f>
        <v>0</v>
      </c>
      <c r="R91" s="120">
        <f>R92</f>
        <v>0</v>
      </c>
      <c r="T91" s="121">
        <f>T92</f>
        <v>0</v>
      </c>
      <c r="AR91" s="115" t="s">
        <v>83</v>
      </c>
      <c r="AT91" s="122" t="s">
        <v>74</v>
      </c>
      <c r="AU91" s="122" t="s">
        <v>75</v>
      </c>
      <c r="AY91" s="115" t="s">
        <v>142</v>
      </c>
      <c r="BK91" s="123">
        <f>BK92</f>
        <v>0</v>
      </c>
    </row>
    <row r="92" spans="2:65" s="11" customFormat="1" ht="22.9" customHeight="1" x14ac:dyDescent="0.2">
      <c r="B92" s="114"/>
      <c r="D92" s="115" t="s">
        <v>74</v>
      </c>
      <c r="E92" s="124" t="s">
        <v>163</v>
      </c>
      <c r="F92" s="124" t="s">
        <v>164</v>
      </c>
      <c r="I92" s="117"/>
      <c r="J92" s="125">
        <f>BK92</f>
        <v>0</v>
      </c>
      <c r="L92" s="114"/>
      <c r="M92" s="119"/>
      <c r="P92" s="120">
        <f>SUM(P93:P102)</f>
        <v>0</v>
      </c>
      <c r="R92" s="120">
        <f>SUM(R93:R102)</f>
        <v>0</v>
      </c>
      <c r="T92" s="121">
        <f>SUM(T93:T102)</f>
        <v>0</v>
      </c>
      <c r="AR92" s="115" t="s">
        <v>83</v>
      </c>
      <c r="AT92" s="122" t="s">
        <v>74</v>
      </c>
      <c r="AU92" s="122" t="s">
        <v>83</v>
      </c>
      <c r="AY92" s="115" t="s">
        <v>142</v>
      </c>
      <c r="BK92" s="123">
        <f>SUM(BK93:BK102)</f>
        <v>0</v>
      </c>
    </row>
    <row r="93" spans="2:65" s="1" customFormat="1" ht="24.2" customHeight="1" x14ac:dyDescent="0.2">
      <c r="B93" s="126"/>
      <c r="C93" s="127" t="s">
        <v>83</v>
      </c>
      <c r="D93" s="127" t="s">
        <v>97</v>
      </c>
      <c r="E93" s="128" t="s">
        <v>166</v>
      </c>
      <c r="F93" s="129" t="s">
        <v>167</v>
      </c>
      <c r="G93" s="130" t="s">
        <v>168</v>
      </c>
      <c r="H93" s="131">
        <v>5.1749999999999998</v>
      </c>
      <c r="I93" s="132"/>
      <c r="J93" s="133">
        <f>ROUND(I93*H93,2)</f>
        <v>0</v>
      </c>
      <c r="K93" s="129" t="s">
        <v>148</v>
      </c>
      <c r="L93" s="31"/>
      <c r="M93" s="134" t="s">
        <v>3</v>
      </c>
      <c r="N93" s="135" t="s">
        <v>46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149</v>
      </c>
      <c r="AT93" s="138" t="s">
        <v>97</v>
      </c>
      <c r="AU93" s="138" t="s">
        <v>85</v>
      </c>
      <c r="AY93" s="16" t="s">
        <v>142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6" t="s">
        <v>83</v>
      </c>
      <c r="BK93" s="139">
        <f>ROUND(I93*H93,2)</f>
        <v>0</v>
      </c>
      <c r="BL93" s="16" t="s">
        <v>149</v>
      </c>
      <c r="BM93" s="138" t="s">
        <v>901</v>
      </c>
    </row>
    <row r="94" spans="2:65" s="1" customFormat="1" ht="11.25" x14ac:dyDescent="0.2">
      <c r="B94" s="31"/>
      <c r="D94" s="140" t="s">
        <v>151</v>
      </c>
      <c r="F94" s="141" t="s">
        <v>170</v>
      </c>
      <c r="I94" s="142"/>
      <c r="L94" s="31"/>
      <c r="M94" s="143"/>
      <c r="T94" s="52"/>
      <c r="AT94" s="16" t="s">
        <v>151</v>
      </c>
      <c r="AU94" s="16" t="s">
        <v>85</v>
      </c>
    </row>
    <row r="95" spans="2:65" s="1" customFormat="1" ht="21.75" customHeight="1" x14ac:dyDescent="0.2">
      <c r="B95" s="126"/>
      <c r="C95" s="127" t="s">
        <v>85</v>
      </c>
      <c r="D95" s="127" t="s">
        <v>97</v>
      </c>
      <c r="E95" s="128" t="s">
        <v>171</v>
      </c>
      <c r="F95" s="129" t="s">
        <v>172</v>
      </c>
      <c r="G95" s="130" t="s">
        <v>168</v>
      </c>
      <c r="H95" s="131">
        <v>5.1749999999999998</v>
      </c>
      <c r="I95" s="132"/>
      <c r="J95" s="133">
        <f>ROUND(I95*H95,2)</f>
        <v>0</v>
      </c>
      <c r="K95" s="129" t="s">
        <v>148</v>
      </c>
      <c r="L95" s="31"/>
      <c r="M95" s="134" t="s">
        <v>3</v>
      </c>
      <c r="N95" s="135" t="s">
        <v>46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149</v>
      </c>
      <c r="AT95" s="138" t="s">
        <v>97</v>
      </c>
      <c r="AU95" s="138" t="s">
        <v>85</v>
      </c>
      <c r="AY95" s="16" t="s">
        <v>142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6" t="s">
        <v>83</v>
      </c>
      <c r="BK95" s="139">
        <f>ROUND(I95*H95,2)</f>
        <v>0</v>
      </c>
      <c r="BL95" s="16" t="s">
        <v>149</v>
      </c>
      <c r="BM95" s="138" t="s">
        <v>902</v>
      </c>
    </row>
    <row r="96" spans="2:65" s="1" customFormat="1" ht="11.25" x14ac:dyDescent="0.2">
      <c r="B96" s="31"/>
      <c r="D96" s="140" t="s">
        <v>151</v>
      </c>
      <c r="F96" s="141" t="s">
        <v>174</v>
      </c>
      <c r="I96" s="142"/>
      <c r="L96" s="31"/>
      <c r="M96" s="143"/>
      <c r="T96" s="52"/>
      <c r="AT96" s="16" t="s">
        <v>151</v>
      </c>
      <c r="AU96" s="16" t="s">
        <v>85</v>
      </c>
    </row>
    <row r="97" spans="2:65" s="1" customFormat="1" ht="24.2" customHeight="1" x14ac:dyDescent="0.2">
      <c r="B97" s="126"/>
      <c r="C97" s="127" t="s">
        <v>165</v>
      </c>
      <c r="D97" s="127" t="s">
        <v>97</v>
      </c>
      <c r="E97" s="128" t="s">
        <v>176</v>
      </c>
      <c r="F97" s="129" t="s">
        <v>177</v>
      </c>
      <c r="G97" s="130" t="s">
        <v>168</v>
      </c>
      <c r="H97" s="131">
        <v>5.1749999999999998</v>
      </c>
      <c r="I97" s="132"/>
      <c r="J97" s="133">
        <f>ROUND(I97*H97,2)</f>
        <v>0</v>
      </c>
      <c r="K97" s="129" t="s">
        <v>148</v>
      </c>
      <c r="L97" s="31"/>
      <c r="M97" s="134" t="s">
        <v>3</v>
      </c>
      <c r="N97" s="135" t="s">
        <v>46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149</v>
      </c>
      <c r="AT97" s="138" t="s">
        <v>97</v>
      </c>
      <c r="AU97" s="138" t="s">
        <v>85</v>
      </c>
      <c r="AY97" s="16" t="s">
        <v>142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6" t="s">
        <v>83</v>
      </c>
      <c r="BK97" s="139">
        <f>ROUND(I97*H97,2)</f>
        <v>0</v>
      </c>
      <c r="BL97" s="16" t="s">
        <v>149</v>
      </c>
      <c r="BM97" s="138" t="s">
        <v>903</v>
      </c>
    </row>
    <row r="98" spans="2:65" s="1" customFormat="1" ht="11.25" x14ac:dyDescent="0.2">
      <c r="B98" s="31"/>
      <c r="D98" s="140" t="s">
        <v>151</v>
      </c>
      <c r="F98" s="141" t="s">
        <v>179</v>
      </c>
      <c r="I98" s="142"/>
      <c r="L98" s="31"/>
      <c r="M98" s="143"/>
      <c r="T98" s="52"/>
      <c r="AT98" s="16" t="s">
        <v>151</v>
      </c>
      <c r="AU98" s="16" t="s">
        <v>85</v>
      </c>
    </row>
    <row r="99" spans="2:65" s="1" customFormat="1" ht="24.2" customHeight="1" x14ac:dyDescent="0.2">
      <c r="B99" s="126"/>
      <c r="C99" s="127" t="s">
        <v>149</v>
      </c>
      <c r="D99" s="127" t="s">
        <v>97</v>
      </c>
      <c r="E99" s="128" t="s">
        <v>180</v>
      </c>
      <c r="F99" s="129" t="s">
        <v>181</v>
      </c>
      <c r="G99" s="130" t="s">
        <v>168</v>
      </c>
      <c r="H99" s="131">
        <v>3.02</v>
      </c>
      <c r="I99" s="132"/>
      <c r="J99" s="133">
        <f>ROUND(I99*H99,2)</f>
        <v>0</v>
      </c>
      <c r="K99" s="129" t="s">
        <v>148</v>
      </c>
      <c r="L99" s="31"/>
      <c r="M99" s="134" t="s">
        <v>3</v>
      </c>
      <c r="N99" s="135" t="s">
        <v>46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149</v>
      </c>
      <c r="AT99" s="138" t="s">
        <v>97</v>
      </c>
      <c r="AU99" s="138" t="s">
        <v>85</v>
      </c>
      <c r="AY99" s="16" t="s">
        <v>142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6" t="s">
        <v>83</v>
      </c>
      <c r="BK99" s="139">
        <f>ROUND(I99*H99,2)</f>
        <v>0</v>
      </c>
      <c r="BL99" s="16" t="s">
        <v>149</v>
      </c>
      <c r="BM99" s="138" t="s">
        <v>904</v>
      </c>
    </row>
    <row r="100" spans="2:65" s="1" customFormat="1" ht="11.25" x14ac:dyDescent="0.2">
      <c r="B100" s="31"/>
      <c r="D100" s="140" t="s">
        <v>151</v>
      </c>
      <c r="F100" s="141" t="s">
        <v>183</v>
      </c>
      <c r="I100" s="142"/>
      <c r="L100" s="31"/>
      <c r="M100" s="143"/>
      <c r="T100" s="52"/>
      <c r="AT100" s="16" t="s">
        <v>151</v>
      </c>
      <c r="AU100" s="16" t="s">
        <v>85</v>
      </c>
    </row>
    <row r="101" spans="2:65" s="1" customFormat="1" ht="24.2" customHeight="1" x14ac:dyDescent="0.2">
      <c r="B101" s="126"/>
      <c r="C101" s="127" t="s">
        <v>175</v>
      </c>
      <c r="D101" s="127" t="s">
        <v>97</v>
      </c>
      <c r="E101" s="128" t="s">
        <v>185</v>
      </c>
      <c r="F101" s="129" t="s">
        <v>186</v>
      </c>
      <c r="G101" s="130" t="s">
        <v>168</v>
      </c>
      <c r="H101" s="131">
        <v>2.173</v>
      </c>
      <c r="I101" s="132"/>
      <c r="J101" s="133">
        <f>ROUND(I101*H101,2)</f>
        <v>0</v>
      </c>
      <c r="K101" s="129" t="s">
        <v>148</v>
      </c>
      <c r="L101" s="31"/>
      <c r="M101" s="134" t="s">
        <v>3</v>
      </c>
      <c r="N101" s="135" t="s">
        <v>46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149</v>
      </c>
      <c r="AT101" s="138" t="s">
        <v>97</v>
      </c>
      <c r="AU101" s="138" t="s">
        <v>85</v>
      </c>
      <c r="AY101" s="16" t="s">
        <v>142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6" t="s">
        <v>83</v>
      </c>
      <c r="BK101" s="139">
        <f>ROUND(I101*H101,2)</f>
        <v>0</v>
      </c>
      <c r="BL101" s="16" t="s">
        <v>149</v>
      </c>
      <c r="BM101" s="138" t="s">
        <v>905</v>
      </c>
    </row>
    <row r="102" spans="2:65" s="1" customFormat="1" ht="11.25" x14ac:dyDescent="0.2">
      <c r="B102" s="31"/>
      <c r="D102" s="140" t="s">
        <v>151</v>
      </c>
      <c r="F102" s="141" t="s">
        <v>188</v>
      </c>
      <c r="I102" s="142"/>
      <c r="L102" s="31"/>
      <c r="M102" s="143"/>
      <c r="T102" s="52"/>
      <c r="AT102" s="16" t="s">
        <v>151</v>
      </c>
      <c r="AU102" s="16" t="s">
        <v>85</v>
      </c>
    </row>
    <row r="103" spans="2:65" s="11" customFormat="1" ht="25.9" customHeight="1" x14ac:dyDescent="0.2">
      <c r="B103" s="114"/>
      <c r="D103" s="115" t="s">
        <v>74</v>
      </c>
      <c r="E103" s="116" t="s">
        <v>189</v>
      </c>
      <c r="F103" s="116" t="s">
        <v>190</v>
      </c>
      <c r="I103" s="117"/>
      <c r="J103" s="118">
        <f>BK103</f>
        <v>0</v>
      </c>
      <c r="L103" s="114"/>
      <c r="M103" s="119"/>
      <c r="P103" s="120">
        <f>P104+P121+P166+P204</f>
        <v>0</v>
      </c>
      <c r="R103" s="120">
        <f>R104+R121+R166+R204</f>
        <v>3.3217999999999996</v>
      </c>
      <c r="T103" s="121">
        <f>T104+T121+T166+T204</f>
        <v>5.1750600000000011</v>
      </c>
      <c r="AR103" s="115" t="s">
        <v>85</v>
      </c>
      <c r="AT103" s="122" t="s">
        <v>74</v>
      </c>
      <c r="AU103" s="122" t="s">
        <v>75</v>
      </c>
      <c r="AY103" s="115" t="s">
        <v>142</v>
      </c>
      <c r="BK103" s="123">
        <f>BK104+BK121+BK166+BK204</f>
        <v>0</v>
      </c>
    </row>
    <row r="104" spans="2:65" s="11" customFormat="1" ht="22.9" customHeight="1" x14ac:dyDescent="0.2">
      <c r="B104" s="114"/>
      <c r="D104" s="115" t="s">
        <v>74</v>
      </c>
      <c r="E104" s="124" t="s">
        <v>191</v>
      </c>
      <c r="F104" s="124" t="s">
        <v>192</v>
      </c>
      <c r="I104" s="117"/>
      <c r="J104" s="125">
        <f>BK104</f>
        <v>0</v>
      </c>
      <c r="L104" s="114"/>
      <c r="M104" s="119"/>
      <c r="P104" s="120">
        <f>SUM(P105:P120)</f>
        <v>0</v>
      </c>
      <c r="R104" s="120">
        <f>SUM(R105:R120)</f>
        <v>0.60438000000000003</v>
      </c>
      <c r="T104" s="121">
        <f>SUM(T105:T120)</f>
        <v>2.173</v>
      </c>
      <c r="AR104" s="115" t="s">
        <v>85</v>
      </c>
      <c r="AT104" s="122" t="s">
        <v>74</v>
      </c>
      <c r="AU104" s="122" t="s">
        <v>83</v>
      </c>
      <c r="AY104" s="115" t="s">
        <v>142</v>
      </c>
      <c r="BK104" s="123">
        <f>SUM(BK105:BK120)</f>
        <v>0</v>
      </c>
    </row>
    <row r="105" spans="2:65" s="1" customFormat="1" ht="24.2" customHeight="1" x14ac:dyDescent="0.2">
      <c r="B105" s="126"/>
      <c r="C105" s="127" t="s">
        <v>143</v>
      </c>
      <c r="D105" s="127" t="s">
        <v>97</v>
      </c>
      <c r="E105" s="128" t="s">
        <v>194</v>
      </c>
      <c r="F105" s="129" t="s">
        <v>195</v>
      </c>
      <c r="G105" s="130" t="s">
        <v>160</v>
      </c>
      <c r="H105" s="131">
        <v>410</v>
      </c>
      <c r="I105" s="132"/>
      <c r="J105" s="133">
        <f>ROUND(I105*H105,2)</f>
        <v>0</v>
      </c>
      <c r="K105" s="129" t="s">
        <v>148</v>
      </c>
      <c r="L105" s="31"/>
      <c r="M105" s="134" t="s">
        <v>3</v>
      </c>
      <c r="N105" s="135" t="s">
        <v>46</v>
      </c>
      <c r="P105" s="136">
        <f>O105*H105</f>
        <v>0</v>
      </c>
      <c r="Q105" s="136">
        <v>0</v>
      </c>
      <c r="R105" s="136">
        <f>Q105*H105</f>
        <v>0</v>
      </c>
      <c r="S105" s="136">
        <v>5.3E-3</v>
      </c>
      <c r="T105" s="137">
        <f>S105*H105</f>
        <v>2.173</v>
      </c>
      <c r="AR105" s="138" t="s">
        <v>196</v>
      </c>
      <c r="AT105" s="138" t="s">
        <v>97</v>
      </c>
      <c r="AU105" s="138" t="s">
        <v>85</v>
      </c>
      <c r="AY105" s="16" t="s">
        <v>142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6" t="s">
        <v>83</v>
      </c>
      <c r="BK105" s="139">
        <f>ROUND(I105*H105,2)</f>
        <v>0</v>
      </c>
      <c r="BL105" s="16" t="s">
        <v>196</v>
      </c>
      <c r="BM105" s="138" t="s">
        <v>906</v>
      </c>
    </row>
    <row r="106" spans="2:65" s="1" customFormat="1" ht="11.25" x14ac:dyDescent="0.2">
      <c r="B106" s="31"/>
      <c r="D106" s="140" t="s">
        <v>151</v>
      </c>
      <c r="F106" s="141" t="s">
        <v>198</v>
      </c>
      <c r="I106" s="142"/>
      <c r="L106" s="31"/>
      <c r="M106" s="143"/>
      <c r="T106" s="52"/>
      <c r="AT106" s="16" t="s">
        <v>151</v>
      </c>
      <c r="AU106" s="16" t="s">
        <v>85</v>
      </c>
    </row>
    <row r="107" spans="2:65" s="12" customFormat="1" ht="11.25" x14ac:dyDescent="0.2">
      <c r="B107" s="144"/>
      <c r="D107" s="145" t="s">
        <v>153</v>
      </c>
      <c r="E107" s="146" t="s">
        <v>3</v>
      </c>
      <c r="F107" s="147" t="s">
        <v>907</v>
      </c>
      <c r="H107" s="148">
        <v>410</v>
      </c>
      <c r="I107" s="149"/>
      <c r="L107" s="144"/>
      <c r="M107" s="150"/>
      <c r="T107" s="151"/>
      <c r="AT107" s="146" t="s">
        <v>153</v>
      </c>
      <c r="AU107" s="146" t="s">
        <v>85</v>
      </c>
      <c r="AV107" s="12" t="s">
        <v>85</v>
      </c>
      <c r="AW107" s="12" t="s">
        <v>37</v>
      </c>
      <c r="AX107" s="12" t="s">
        <v>75</v>
      </c>
      <c r="AY107" s="146" t="s">
        <v>142</v>
      </c>
    </row>
    <row r="108" spans="2:65" s="13" customFormat="1" ht="11.25" x14ac:dyDescent="0.2">
      <c r="B108" s="152"/>
      <c r="D108" s="145" t="s">
        <v>153</v>
      </c>
      <c r="E108" s="153" t="s">
        <v>3</v>
      </c>
      <c r="F108" s="154" t="s">
        <v>155</v>
      </c>
      <c r="H108" s="155">
        <v>410</v>
      </c>
      <c r="I108" s="156"/>
      <c r="L108" s="152"/>
      <c r="M108" s="157"/>
      <c r="T108" s="158"/>
      <c r="AT108" s="153" t="s">
        <v>153</v>
      </c>
      <c r="AU108" s="153" t="s">
        <v>85</v>
      </c>
      <c r="AV108" s="13" t="s">
        <v>149</v>
      </c>
      <c r="AW108" s="13" t="s">
        <v>37</v>
      </c>
      <c r="AX108" s="13" t="s">
        <v>83</v>
      </c>
      <c r="AY108" s="153" t="s">
        <v>142</v>
      </c>
    </row>
    <row r="109" spans="2:65" s="1" customFormat="1" ht="24.2" customHeight="1" x14ac:dyDescent="0.2">
      <c r="B109" s="126"/>
      <c r="C109" s="127" t="s">
        <v>184</v>
      </c>
      <c r="D109" s="127" t="s">
        <v>97</v>
      </c>
      <c r="E109" s="128" t="s">
        <v>200</v>
      </c>
      <c r="F109" s="129" t="s">
        <v>201</v>
      </c>
      <c r="G109" s="130" t="s">
        <v>160</v>
      </c>
      <c r="H109" s="131">
        <v>302</v>
      </c>
      <c r="I109" s="132"/>
      <c r="J109" s="133">
        <f>ROUND(I109*H109,2)</f>
        <v>0</v>
      </c>
      <c r="K109" s="129" t="s">
        <v>148</v>
      </c>
      <c r="L109" s="31"/>
      <c r="M109" s="134" t="s">
        <v>3</v>
      </c>
      <c r="N109" s="135" t="s">
        <v>46</v>
      </c>
      <c r="P109" s="136">
        <f>O109*H109</f>
        <v>0</v>
      </c>
      <c r="Q109" s="136">
        <v>3.6000000000000002E-4</v>
      </c>
      <c r="R109" s="136">
        <f>Q109*H109</f>
        <v>0.10872000000000001</v>
      </c>
      <c r="S109" s="136">
        <v>0</v>
      </c>
      <c r="T109" s="137">
        <f>S109*H109</f>
        <v>0</v>
      </c>
      <c r="AR109" s="138" t="s">
        <v>196</v>
      </c>
      <c r="AT109" s="138" t="s">
        <v>97</v>
      </c>
      <c r="AU109" s="138" t="s">
        <v>85</v>
      </c>
      <c r="AY109" s="16" t="s">
        <v>142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6" t="s">
        <v>83</v>
      </c>
      <c r="BK109" s="139">
        <f>ROUND(I109*H109,2)</f>
        <v>0</v>
      </c>
      <c r="BL109" s="16" t="s">
        <v>196</v>
      </c>
      <c r="BM109" s="138" t="s">
        <v>908</v>
      </c>
    </row>
    <row r="110" spans="2:65" s="1" customFormat="1" ht="11.25" x14ac:dyDescent="0.2">
      <c r="B110" s="31"/>
      <c r="D110" s="140" t="s">
        <v>151</v>
      </c>
      <c r="F110" s="141" t="s">
        <v>203</v>
      </c>
      <c r="I110" s="142"/>
      <c r="L110" s="31"/>
      <c r="M110" s="143"/>
      <c r="T110" s="52"/>
      <c r="AT110" s="16" t="s">
        <v>151</v>
      </c>
      <c r="AU110" s="16" t="s">
        <v>85</v>
      </c>
    </row>
    <row r="111" spans="2:65" s="12" customFormat="1" ht="11.25" x14ac:dyDescent="0.2">
      <c r="B111" s="144"/>
      <c r="D111" s="145" t="s">
        <v>153</v>
      </c>
      <c r="E111" s="146" t="s">
        <v>3</v>
      </c>
      <c r="F111" s="147" t="s">
        <v>909</v>
      </c>
      <c r="H111" s="148">
        <v>302</v>
      </c>
      <c r="I111" s="149"/>
      <c r="L111" s="144"/>
      <c r="M111" s="150"/>
      <c r="T111" s="151"/>
      <c r="AT111" s="146" t="s">
        <v>153</v>
      </c>
      <c r="AU111" s="146" t="s">
        <v>85</v>
      </c>
      <c r="AV111" s="12" t="s">
        <v>85</v>
      </c>
      <c r="AW111" s="12" t="s">
        <v>37</v>
      </c>
      <c r="AX111" s="12" t="s">
        <v>75</v>
      </c>
      <c r="AY111" s="146" t="s">
        <v>142</v>
      </c>
    </row>
    <row r="112" spans="2:65" s="13" customFormat="1" ht="11.25" x14ac:dyDescent="0.2">
      <c r="B112" s="152"/>
      <c r="D112" s="145" t="s">
        <v>153</v>
      </c>
      <c r="E112" s="153" t="s">
        <v>3</v>
      </c>
      <c r="F112" s="154" t="s">
        <v>155</v>
      </c>
      <c r="H112" s="155">
        <v>302</v>
      </c>
      <c r="I112" s="156"/>
      <c r="L112" s="152"/>
      <c r="M112" s="157"/>
      <c r="T112" s="158"/>
      <c r="AT112" s="153" t="s">
        <v>153</v>
      </c>
      <c r="AU112" s="153" t="s">
        <v>85</v>
      </c>
      <c r="AV112" s="13" t="s">
        <v>149</v>
      </c>
      <c r="AW112" s="13" t="s">
        <v>37</v>
      </c>
      <c r="AX112" s="13" t="s">
        <v>83</v>
      </c>
      <c r="AY112" s="153" t="s">
        <v>142</v>
      </c>
    </row>
    <row r="113" spans="2:65" s="1" customFormat="1" ht="16.5" customHeight="1" x14ac:dyDescent="0.2">
      <c r="B113" s="126"/>
      <c r="C113" s="159" t="s">
        <v>193</v>
      </c>
      <c r="D113" s="159" t="s">
        <v>206</v>
      </c>
      <c r="E113" s="160" t="s">
        <v>910</v>
      </c>
      <c r="F113" s="161" t="s">
        <v>911</v>
      </c>
      <c r="G113" s="162" t="s">
        <v>160</v>
      </c>
      <c r="H113" s="163">
        <v>30</v>
      </c>
      <c r="I113" s="164"/>
      <c r="J113" s="165">
        <f t="shared" ref="J113:J120" si="0">ROUND(I113*H113,2)</f>
        <v>0</v>
      </c>
      <c r="K113" s="161" t="s">
        <v>148</v>
      </c>
      <c r="L113" s="166"/>
      <c r="M113" s="167" t="s">
        <v>3</v>
      </c>
      <c r="N113" s="168" t="s">
        <v>46</v>
      </c>
      <c r="P113" s="136">
        <f t="shared" ref="P113:P120" si="1">O113*H113</f>
        <v>0</v>
      </c>
      <c r="Q113" s="136">
        <v>2.5000000000000001E-3</v>
      </c>
      <c r="R113" s="136">
        <f t="shared" ref="R113:R120" si="2">Q113*H113</f>
        <v>7.4999999999999997E-2</v>
      </c>
      <c r="S113" s="136">
        <v>0</v>
      </c>
      <c r="T113" s="137">
        <f t="shared" ref="T113:T120" si="3">S113*H113</f>
        <v>0</v>
      </c>
      <c r="AR113" s="138" t="s">
        <v>209</v>
      </c>
      <c r="AT113" s="138" t="s">
        <v>206</v>
      </c>
      <c r="AU113" s="138" t="s">
        <v>85</v>
      </c>
      <c r="AY113" s="16" t="s">
        <v>142</v>
      </c>
      <c r="BE113" s="139">
        <f t="shared" ref="BE113:BE120" si="4">IF(N113="základní",J113,0)</f>
        <v>0</v>
      </c>
      <c r="BF113" s="139">
        <f t="shared" ref="BF113:BF120" si="5">IF(N113="snížená",J113,0)</f>
        <v>0</v>
      </c>
      <c r="BG113" s="139">
        <f t="shared" ref="BG113:BG120" si="6">IF(N113="zákl. přenesená",J113,0)</f>
        <v>0</v>
      </c>
      <c r="BH113" s="139">
        <f t="shared" ref="BH113:BH120" si="7">IF(N113="sníž. přenesená",J113,0)</f>
        <v>0</v>
      </c>
      <c r="BI113" s="139">
        <f t="shared" ref="BI113:BI120" si="8">IF(N113="nulová",J113,0)</f>
        <v>0</v>
      </c>
      <c r="BJ113" s="16" t="s">
        <v>83</v>
      </c>
      <c r="BK113" s="139">
        <f t="shared" ref="BK113:BK120" si="9">ROUND(I113*H113,2)</f>
        <v>0</v>
      </c>
      <c r="BL113" s="16" t="s">
        <v>196</v>
      </c>
      <c r="BM113" s="138" t="s">
        <v>912</v>
      </c>
    </row>
    <row r="114" spans="2:65" s="1" customFormat="1" ht="16.5" customHeight="1" x14ac:dyDescent="0.2">
      <c r="B114" s="126"/>
      <c r="C114" s="159" t="s">
        <v>156</v>
      </c>
      <c r="D114" s="159" t="s">
        <v>206</v>
      </c>
      <c r="E114" s="160" t="s">
        <v>207</v>
      </c>
      <c r="F114" s="161" t="s">
        <v>208</v>
      </c>
      <c r="G114" s="162" t="s">
        <v>160</v>
      </c>
      <c r="H114" s="163">
        <v>60</v>
      </c>
      <c r="I114" s="164"/>
      <c r="J114" s="165">
        <f t="shared" si="0"/>
        <v>0</v>
      </c>
      <c r="K114" s="161" t="s">
        <v>148</v>
      </c>
      <c r="L114" s="166"/>
      <c r="M114" s="167" t="s">
        <v>3</v>
      </c>
      <c r="N114" s="168" t="s">
        <v>46</v>
      </c>
      <c r="P114" s="136">
        <f t="shared" si="1"/>
        <v>0</v>
      </c>
      <c r="Q114" s="136">
        <v>1.5100000000000001E-3</v>
      </c>
      <c r="R114" s="136">
        <f t="shared" si="2"/>
        <v>9.06E-2</v>
      </c>
      <c r="S114" s="136">
        <v>0</v>
      </c>
      <c r="T114" s="137">
        <f t="shared" si="3"/>
        <v>0</v>
      </c>
      <c r="AR114" s="138" t="s">
        <v>209</v>
      </c>
      <c r="AT114" s="138" t="s">
        <v>206</v>
      </c>
      <c r="AU114" s="138" t="s">
        <v>85</v>
      </c>
      <c r="AY114" s="16" t="s">
        <v>142</v>
      </c>
      <c r="BE114" s="139">
        <f t="shared" si="4"/>
        <v>0</v>
      </c>
      <c r="BF114" s="139">
        <f t="shared" si="5"/>
        <v>0</v>
      </c>
      <c r="BG114" s="139">
        <f t="shared" si="6"/>
        <v>0</v>
      </c>
      <c r="BH114" s="139">
        <f t="shared" si="7"/>
        <v>0</v>
      </c>
      <c r="BI114" s="139">
        <f t="shared" si="8"/>
        <v>0</v>
      </c>
      <c r="BJ114" s="16" t="s">
        <v>83</v>
      </c>
      <c r="BK114" s="139">
        <f t="shared" si="9"/>
        <v>0</v>
      </c>
      <c r="BL114" s="16" t="s">
        <v>196</v>
      </c>
      <c r="BM114" s="138" t="s">
        <v>913</v>
      </c>
    </row>
    <row r="115" spans="2:65" s="1" customFormat="1" ht="16.5" customHeight="1" x14ac:dyDescent="0.2">
      <c r="B115" s="126"/>
      <c r="C115" s="159" t="s">
        <v>205</v>
      </c>
      <c r="D115" s="159" t="s">
        <v>206</v>
      </c>
      <c r="E115" s="160" t="s">
        <v>212</v>
      </c>
      <c r="F115" s="161" t="s">
        <v>213</v>
      </c>
      <c r="G115" s="162" t="s">
        <v>160</v>
      </c>
      <c r="H115" s="163">
        <v>120</v>
      </c>
      <c r="I115" s="164"/>
      <c r="J115" s="165">
        <f t="shared" si="0"/>
        <v>0</v>
      </c>
      <c r="K115" s="161" t="s">
        <v>148</v>
      </c>
      <c r="L115" s="166"/>
      <c r="M115" s="167" t="s">
        <v>3</v>
      </c>
      <c r="N115" s="168" t="s">
        <v>46</v>
      </c>
      <c r="P115" s="136">
        <f t="shared" si="1"/>
        <v>0</v>
      </c>
      <c r="Q115" s="136">
        <v>1.39E-3</v>
      </c>
      <c r="R115" s="136">
        <f t="shared" si="2"/>
        <v>0.1668</v>
      </c>
      <c r="S115" s="136">
        <v>0</v>
      </c>
      <c r="T115" s="137">
        <f t="shared" si="3"/>
        <v>0</v>
      </c>
      <c r="AR115" s="138" t="s">
        <v>209</v>
      </c>
      <c r="AT115" s="138" t="s">
        <v>206</v>
      </c>
      <c r="AU115" s="138" t="s">
        <v>85</v>
      </c>
      <c r="AY115" s="16" t="s">
        <v>142</v>
      </c>
      <c r="BE115" s="139">
        <f t="shared" si="4"/>
        <v>0</v>
      </c>
      <c r="BF115" s="139">
        <f t="shared" si="5"/>
        <v>0</v>
      </c>
      <c r="BG115" s="139">
        <f t="shared" si="6"/>
        <v>0</v>
      </c>
      <c r="BH115" s="139">
        <f t="shared" si="7"/>
        <v>0</v>
      </c>
      <c r="BI115" s="139">
        <f t="shared" si="8"/>
        <v>0</v>
      </c>
      <c r="BJ115" s="16" t="s">
        <v>83</v>
      </c>
      <c r="BK115" s="139">
        <f t="shared" si="9"/>
        <v>0</v>
      </c>
      <c r="BL115" s="16" t="s">
        <v>196</v>
      </c>
      <c r="BM115" s="138" t="s">
        <v>914</v>
      </c>
    </row>
    <row r="116" spans="2:65" s="1" customFormat="1" ht="16.5" customHeight="1" x14ac:dyDescent="0.2">
      <c r="B116" s="126"/>
      <c r="C116" s="159" t="s">
        <v>211</v>
      </c>
      <c r="D116" s="159" t="s">
        <v>206</v>
      </c>
      <c r="E116" s="160" t="s">
        <v>216</v>
      </c>
      <c r="F116" s="161" t="s">
        <v>217</v>
      </c>
      <c r="G116" s="162" t="s">
        <v>160</v>
      </c>
      <c r="H116" s="163">
        <v>60</v>
      </c>
      <c r="I116" s="164"/>
      <c r="J116" s="165">
        <f t="shared" si="0"/>
        <v>0</v>
      </c>
      <c r="K116" s="161" t="s">
        <v>148</v>
      </c>
      <c r="L116" s="166"/>
      <c r="M116" s="167" t="s">
        <v>3</v>
      </c>
      <c r="N116" s="168" t="s">
        <v>46</v>
      </c>
      <c r="P116" s="136">
        <f t="shared" si="1"/>
        <v>0</v>
      </c>
      <c r="Q116" s="136">
        <v>8.8000000000000003E-4</v>
      </c>
      <c r="R116" s="136">
        <f t="shared" si="2"/>
        <v>5.28E-2</v>
      </c>
      <c r="S116" s="136">
        <v>0</v>
      </c>
      <c r="T116" s="137">
        <f t="shared" si="3"/>
        <v>0</v>
      </c>
      <c r="AR116" s="138" t="s">
        <v>209</v>
      </c>
      <c r="AT116" s="138" t="s">
        <v>206</v>
      </c>
      <c r="AU116" s="138" t="s">
        <v>85</v>
      </c>
      <c r="AY116" s="16" t="s">
        <v>142</v>
      </c>
      <c r="BE116" s="139">
        <f t="shared" si="4"/>
        <v>0</v>
      </c>
      <c r="BF116" s="139">
        <f t="shared" si="5"/>
        <v>0</v>
      </c>
      <c r="BG116" s="139">
        <f t="shared" si="6"/>
        <v>0</v>
      </c>
      <c r="BH116" s="139">
        <f t="shared" si="7"/>
        <v>0</v>
      </c>
      <c r="BI116" s="139">
        <f t="shared" si="8"/>
        <v>0</v>
      </c>
      <c r="BJ116" s="16" t="s">
        <v>83</v>
      </c>
      <c r="BK116" s="139">
        <f t="shared" si="9"/>
        <v>0</v>
      </c>
      <c r="BL116" s="16" t="s">
        <v>196</v>
      </c>
      <c r="BM116" s="138" t="s">
        <v>915</v>
      </c>
    </row>
    <row r="117" spans="2:65" s="1" customFormat="1" ht="16.5" customHeight="1" x14ac:dyDescent="0.2">
      <c r="B117" s="126"/>
      <c r="C117" s="159" t="s">
        <v>215</v>
      </c>
      <c r="D117" s="159" t="s">
        <v>206</v>
      </c>
      <c r="E117" s="160" t="s">
        <v>220</v>
      </c>
      <c r="F117" s="161" t="s">
        <v>221</v>
      </c>
      <c r="G117" s="162" t="s">
        <v>160</v>
      </c>
      <c r="H117" s="163">
        <v>38</v>
      </c>
      <c r="I117" s="164"/>
      <c r="J117" s="165">
        <f t="shared" si="0"/>
        <v>0</v>
      </c>
      <c r="K117" s="161" t="s">
        <v>148</v>
      </c>
      <c r="L117" s="166"/>
      <c r="M117" s="167" t="s">
        <v>3</v>
      </c>
      <c r="N117" s="168" t="s">
        <v>46</v>
      </c>
      <c r="P117" s="136">
        <f t="shared" si="1"/>
        <v>0</v>
      </c>
      <c r="Q117" s="136">
        <v>4.2000000000000002E-4</v>
      </c>
      <c r="R117" s="136">
        <f t="shared" si="2"/>
        <v>1.5960000000000002E-2</v>
      </c>
      <c r="S117" s="136">
        <v>0</v>
      </c>
      <c r="T117" s="137">
        <f t="shared" si="3"/>
        <v>0</v>
      </c>
      <c r="AR117" s="138" t="s">
        <v>209</v>
      </c>
      <c r="AT117" s="138" t="s">
        <v>206</v>
      </c>
      <c r="AU117" s="138" t="s">
        <v>85</v>
      </c>
      <c r="AY117" s="16" t="s">
        <v>142</v>
      </c>
      <c r="BE117" s="139">
        <f t="shared" si="4"/>
        <v>0</v>
      </c>
      <c r="BF117" s="139">
        <f t="shared" si="5"/>
        <v>0</v>
      </c>
      <c r="BG117" s="139">
        <f t="shared" si="6"/>
        <v>0</v>
      </c>
      <c r="BH117" s="139">
        <f t="shared" si="7"/>
        <v>0</v>
      </c>
      <c r="BI117" s="139">
        <f t="shared" si="8"/>
        <v>0</v>
      </c>
      <c r="BJ117" s="16" t="s">
        <v>83</v>
      </c>
      <c r="BK117" s="139">
        <f t="shared" si="9"/>
        <v>0</v>
      </c>
      <c r="BL117" s="16" t="s">
        <v>196</v>
      </c>
      <c r="BM117" s="138" t="s">
        <v>916</v>
      </c>
    </row>
    <row r="118" spans="2:65" s="1" customFormat="1" ht="16.5" customHeight="1" x14ac:dyDescent="0.2">
      <c r="B118" s="126"/>
      <c r="C118" s="159" t="s">
        <v>219</v>
      </c>
      <c r="D118" s="159" t="s">
        <v>206</v>
      </c>
      <c r="E118" s="160" t="s">
        <v>224</v>
      </c>
      <c r="F118" s="161" t="s">
        <v>225</v>
      </c>
      <c r="G118" s="162" t="s">
        <v>160</v>
      </c>
      <c r="H118" s="163">
        <v>58</v>
      </c>
      <c r="I118" s="164"/>
      <c r="J118" s="165">
        <f t="shared" si="0"/>
        <v>0</v>
      </c>
      <c r="K118" s="161" t="s">
        <v>148</v>
      </c>
      <c r="L118" s="166"/>
      <c r="M118" s="167" t="s">
        <v>3</v>
      </c>
      <c r="N118" s="168" t="s">
        <v>46</v>
      </c>
      <c r="P118" s="136">
        <f t="shared" si="1"/>
        <v>0</v>
      </c>
      <c r="Q118" s="136">
        <v>1.01E-3</v>
      </c>
      <c r="R118" s="136">
        <f t="shared" si="2"/>
        <v>5.858E-2</v>
      </c>
      <c r="S118" s="136">
        <v>0</v>
      </c>
      <c r="T118" s="137">
        <f t="shared" si="3"/>
        <v>0</v>
      </c>
      <c r="AR118" s="138" t="s">
        <v>209</v>
      </c>
      <c r="AT118" s="138" t="s">
        <v>206</v>
      </c>
      <c r="AU118" s="138" t="s">
        <v>85</v>
      </c>
      <c r="AY118" s="16" t="s">
        <v>142</v>
      </c>
      <c r="BE118" s="139">
        <f t="shared" si="4"/>
        <v>0</v>
      </c>
      <c r="BF118" s="139">
        <f t="shared" si="5"/>
        <v>0</v>
      </c>
      <c r="BG118" s="139">
        <f t="shared" si="6"/>
        <v>0</v>
      </c>
      <c r="BH118" s="139">
        <f t="shared" si="7"/>
        <v>0</v>
      </c>
      <c r="BI118" s="139">
        <f t="shared" si="8"/>
        <v>0</v>
      </c>
      <c r="BJ118" s="16" t="s">
        <v>83</v>
      </c>
      <c r="BK118" s="139">
        <f t="shared" si="9"/>
        <v>0</v>
      </c>
      <c r="BL118" s="16" t="s">
        <v>196</v>
      </c>
      <c r="BM118" s="138" t="s">
        <v>917</v>
      </c>
    </row>
    <row r="119" spans="2:65" s="1" customFormat="1" ht="16.5" customHeight="1" x14ac:dyDescent="0.2">
      <c r="B119" s="126"/>
      <c r="C119" s="159" t="s">
        <v>223</v>
      </c>
      <c r="D119" s="159" t="s">
        <v>206</v>
      </c>
      <c r="E119" s="160" t="s">
        <v>777</v>
      </c>
      <c r="F119" s="161" t="s">
        <v>778</v>
      </c>
      <c r="G119" s="162" t="s">
        <v>160</v>
      </c>
      <c r="H119" s="163">
        <v>32</v>
      </c>
      <c r="I119" s="164"/>
      <c r="J119" s="165">
        <f t="shared" si="0"/>
        <v>0</v>
      </c>
      <c r="K119" s="161" t="s">
        <v>148</v>
      </c>
      <c r="L119" s="166"/>
      <c r="M119" s="167" t="s">
        <v>3</v>
      </c>
      <c r="N119" s="168" t="s">
        <v>46</v>
      </c>
      <c r="P119" s="136">
        <f t="shared" si="1"/>
        <v>0</v>
      </c>
      <c r="Q119" s="136">
        <v>9.2000000000000003E-4</v>
      </c>
      <c r="R119" s="136">
        <f t="shared" si="2"/>
        <v>2.9440000000000001E-2</v>
      </c>
      <c r="S119" s="136">
        <v>0</v>
      </c>
      <c r="T119" s="137">
        <f t="shared" si="3"/>
        <v>0</v>
      </c>
      <c r="AR119" s="138" t="s">
        <v>209</v>
      </c>
      <c r="AT119" s="138" t="s">
        <v>206</v>
      </c>
      <c r="AU119" s="138" t="s">
        <v>85</v>
      </c>
      <c r="AY119" s="16" t="s">
        <v>142</v>
      </c>
      <c r="BE119" s="139">
        <f t="shared" si="4"/>
        <v>0</v>
      </c>
      <c r="BF119" s="139">
        <f t="shared" si="5"/>
        <v>0</v>
      </c>
      <c r="BG119" s="139">
        <f t="shared" si="6"/>
        <v>0</v>
      </c>
      <c r="BH119" s="139">
        <f t="shared" si="7"/>
        <v>0</v>
      </c>
      <c r="BI119" s="139">
        <f t="shared" si="8"/>
        <v>0</v>
      </c>
      <c r="BJ119" s="16" t="s">
        <v>83</v>
      </c>
      <c r="BK119" s="139">
        <f t="shared" si="9"/>
        <v>0</v>
      </c>
      <c r="BL119" s="16" t="s">
        <v>196</v>
      </c>
      <c r="BM119" s="138" t="s">
        <v>918</v>
      </c>
    </row>
    <row r="120" spans="2:65" s="1" customFormat="1" ht="16.5" customHeight="1" x14ac:dyDescent="0.2">
      <c r="B120" s="126"/>
      <c r="C120" s="159" t="s">
        <v>9</v>
      </c>
      <c r="D120" s="159" t="s">
        <v>206</v>
      </c>
      <c r="E120" s="160" t="s">
        <v>783</v>
      </c>
      <c r="F120" s="161" t="s">
        <v>784</v>
      </c>
      <c r="G120" s="162" t="s">
        <v>160</v>
      </c>
      <c r="H120" s="163">
        <v>12</v>
      </c>
      <c r="I120" s="164"/>
      <c r="J120" s="165">
        <f t="shared" si="0"/>
        <v>0</v>
      </c>
      <c r="K120" s="161" t="s">
        <v>148</v>
      </c>
      <c r="L120" s="166"/>
      <c r="M120" s="167" t="s">
        <v>3</v>
      </c>
      <c r="N120" s="168" t="s">
        <v>46</v>
      </c>
      <c r="P120" s="136">
        <f t="shared" si="1"/>
        <v>0</v>
      </c>
      <c r="Q120" s="136">
        <v>5.4000000000000001E-4</v>
      </c>
      <c r="R120" s="136">
        <f t="shared" si="2"/>
        <v>6.4799999999999996E-3</v>
      </c>
      <c r="S120" s="136">
        <v>0</v>
      </c>
      <c r="T120" s="137">
        <f t="shared" si="3"/>
        <v>0</v>
      </c>
      <c r="AR120" s="138" t="s">
        <v>209</v>
      </c>
      <c r="AT120" s="138" t="s">
        <v>206</v>
      </c>
      <c r="AU120" s="138" t="s">
        <v>85</v>
      </c>
      <c r="AY120" s="16" t="s">
        <v>142</v>
      </c>
      <c r="BE120" s="139">
        <f t="shared" si="4"/>
        <v>0</v>
      </c>
      <c r="BF120" s="139">
        <f t="shared" si="5"/>
        <v>0</v>
      </c>
      <c r="BG120" s="139">
        <f t="shared" si="6"/>
        <v>0</v>
      </c>
      <c r="BH120" s="139">
        <f t="shared" si="7"/>
        <v>0</v>
      </c>
      <c r="BI120" s="139">
        <f t="shared" si="8"/>
        <v>0</v>
      </c>
      <c r="BJ120" s="16" t="s">
        <v>83</v>
      </c>
      <c r="BK120" s="139">
        <f t="shared" si="9"/>
        <v>0</v>
      </c>
      <c r="BL120" s="16" t="s">
        <v>196</v>
      </c>
      <c r="BM120" s="138" t="s">
        <v>919</v>
      </c>
    </row>
    <row r="121" spans="2:65" s="11" customFormat="1" ht="22.9" customHeight="1" x14ac:dyDescent="0.2">
      <c r="B121" s="114"/>
      <c r="D121" s="115" t="s">
        <v>74</v>
      </c>
      <c r="E121" s="124" t="s">
        <v>372</v>
      </c>
      <c r="F121" s="124" t="s">
        <v>373</v>
      </c>
      <c r="I121" s="117"/>
      <c r="J121" s="125">
        <f>BK121</f>
        <v>0</v>
      </c>
      <c r="L121" s="114"/>
      <c r="M121" s="119"/>
      <c r="P121" s="120">
        <f>SUM(P122:P165)</f>
        <v>0</v>
      </c>
      <c r="R121" s="120">
        <f>SUM(R122:R165)</f>
        <v>2.6226799999999999</v>
      </c>
      <c r="T121" s="121">
        <f>SUM(T122:T165)</f>
        <v>2.8073600000000005</v>
      </c>
      <c r="AR121" s="115" t="s">
        <v>85</v>
      </c>
      <c r="AT121" s="122" t="s">
        <v>74</v>
      </c>
      <c r="AU121" s="122" t="s">
        <v>83</v>
      </c>
      <c r="AY121" s="115" t="s">
        <v>142</v>
      </c>
      <c r="BK121" s="123">
        <f>SUM(BK122:BK165)</f>
        <v>0</v>
      </c>
    </row>
    <row r="122" spans="2:65" s="1" customFormat="1" ht="16.5" customHeight="1" x14ac:dyDescent="0.2">
      <c r="B122" s="126"/>
      <c r="C122" s="127" t="s">
        <v>196</v>
      </c>
      <c r="D122" s="127" t="s">
        <v>97</v>
      </c>
      <c r="E122" s="128" t="s">
        <v>375</v>
      </c>
      <c r="F122" s="129" t="s">
        <v>376</v>
      </c>
      <c r="G122" s="130" t="s">
        <v>160</v>
      </c>
      <c r="H122" s="131">
        <v>102</v>
      </c>
      <c r="I122" s="132"/>
      <c r="J122" s="133">
        <f>ROUND(I122*H122,2)</f>
        <v>0</v>
      </c>
      <c r="K122" s="129" t="s">
        <v>148</v>
      </c>
      <c r="L122" s="31"/>
      <c r="M122" s="134" t="s">
        <v>3</v>
      </c>
      <c r="N122" s="135" t="s">
        <v>46</v>
      </c>
      <c r="P122" s="136">
        <f>O122*H122</f>
        <v>0</v>
      </c>
      <c r="Q122" s="136">
        <v>2.0000000000000002E-5</v>
      </c>
      <c r="R122" s="136">
        <f>Q122*H122</f>
        <v>2.0400000000000001E-3</v>
      </c>
      <c r="S122" s="136">
        <v>3.2000000000000002E-3</v>
      </c>
      <c r="T122" s="137">
        <f>S122*H122</f>
        <v>0.32640000000000002</v>
      </c>
      <c r="AR122" s="138" t="s">
        <v>196</v>
      </c>
      <c r="AT122" s="138" t="s">
        <v>97</v>
      </c>
      <c r="AU122" s="138" t="s">
        <v>85</v>
      </c>
      <c r="AY122" s="16" t="s">
        <v>142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6" t="s">
        <v>83</v>
      </c>
      <c r="BK122" s="139">
        <f>ROUND(I122*H122,2)</f>
        <v>0</v>
      </c>
      <c r="BL122" s="16" t="s">
        <v>196</v>
      </c>
      <c r="BM122" s="138" t="s">
        <v>920</v>
      </c>
    </row>
    <row r="123" spans="2:65" s="1" customFormat="1" ht="11.25" x14ac:dyDescent="0.2">
      <c r="B123" s="31"/>
      <c r="D123" s="140" t="s">
        <v>151</v>
      </c>
      <c r="F123" s="141" t="s">
        <v>378</v>
      </c>
      <c r="I123" s="142"/>
      <c r="L123" s="31"/>
      <c r="M123" s="143"/>
      <c r="T123" s="52"/>
      <c r="AT123" s="16" t="s">
        <v>151</v>
      </c>
      <c r="AU123" s="16" t="s">
        <v>85</v>
      </c>
    </row>
    <row r="124" spans="2:65" s="12" customFormat="1" ht="11.25" x14ac:dyDescent="0.2">
      <c r="B124" s="144"/>
      <c r="D124" s="145" t="s">
        <v>153</v>
      </c>
      <c r="E124" s="146" t="s">
        <v>3</v>
      </c>
      <c r="F124" s="147" t="s">
        <v>921</v>
      </c>
      <c r="H124" s="148">
        <v>102</v>
      </c>
      <c r="I124" s="149"/>
      <c r="L124" s="144"/>
      <c r="M124" s="150"/>
      <c r="T124" s="151"/>
      <c r="AT124" s="146" t="s">
        <v>153</v>
      </c>
      <c r="AU124" s="146" t="s">
        <v>85</v>
      </c>
      <c r="AV124" s="12" t="s">
        <v>85</v>
      </c>
      <c r="AW124" s="12" t="s">
        <v>37</v>
      </c>
      <c r="AX124" s="12" t="s">
        <v>75</v>
      </c>
      <c r="AY124" s="146" t="s">
        <v>142</v>
      </c>
    </row>
    <row r="125" spans="2:65" s="13" customFormat="1" ht="11.25" x14ac:dyDescent="0.2">
      <c r="B125" s="152"/>
      <c r="D125" s="145" t="s">
        <v>153</v>
      </c>
      <c r="E125" s="153" t="s">
        <v>3</v>
      </c>
      <c r="F125" s="154" t="s">
        <v>155</v>
      </c>
      <c r="H125" s="155">
        <v>102</v>
      </c>
      <c r="I125" s="156"/>
      <c r="L125" s="152"/>
      <c r="M125" s="157"/>
      <c r="T125" s="158"/>
      <c r="AT125" s="153" t="s">
        <v>153</v>
      </c>
      <c r="AU125" s="153" t="s">
        <v>85</v>
      </c>
      <c r="AV125" s="13" t="s">
        <v>149</v>
      </c>
      <c r="AW125" s="13" t="s">
        <v>37</v>
      </c>
      <c r="AX125" s="13" t="s">
        <v>83</v>
      </c>
      <c r="AY125" s="153" t="s">
        <v>142</v>
      </c>
    </row>
    <row r="126" spans="2:65" s="1" customFormat="1" ht="16.5" customHeight="1" x14ac:dyDescent="0.2">
      <c r="B126" s="126"/>
      <c r="C126" s="127" t="s">
        <v>233</v>
      </c>
      <c r="D126" s="127" t="s">
        <v>97</v>
      </c>
      <c r="E126" s="128" t="s">
        <v>381</v>
      </c>
      <c r="F126" s="129" t="s">
        <v>382</v>
      </c>
      <c r="G126" s="130" t="s">
        <v>160</v>
      </c>
      <c r="H126" s="131">
        <v>98</v>
      </c>
      <c r="I126" s="132"/>
      <c r="J126" s="133">
        <f>ROUND(I126*H126,2)</f>
        <v>0</v>
      </c>
      <c r="K126" s="129" t="s">
        <v>148</v>
      </c>
      <c r="L126" s="31"/>
      <c r="M126" s="134" t="s">
        <v>3</v>
      </c>
      <c r="N126" s="135" t="s">
        <v>46</v>
      </c>
      <c r="P126" s="136">
        <f>O126*H126</f>
        <v>0</v>
      </c>
      <c r="Q126" s="136">
        <v>5.0000000000000002E-5</v>
      </c>
      <c r="R126" s="136">
        <f>Q126*H126</f>
        <v>4.8999999999999998E-3</v>
      </c>
      <c r="S126" s="136">
        <v>5.3200000000000001E-3</v>
      </c>
      <c r="T126" s="137">
        <f>S126*H126</f>
        <v>0.52136000000000005</v>
      </c>
      <c r="AR126" s="138" t="s">
        <v>196</v>
      </c>
      <c r="AT126" s="138" t="s">
        <v>97</v>
      </c>
      <c r="AU126" s="138" t="s">
        <v>85</v>
      </c>
      <c r="AY126" s="16" t="s">
        <v>142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83</v>
      </c>
      <c r="BK126" s="139">
        <f>ROUND(I126*H126,2)</f>
        <v>0</v>
      </c>
      <c r="BL126" s="16" t="s">
        <v>196</v>
      </c>
      <c r="BM126" s="138" t="s">
        <v>922</v>
      </c>
    </row>
    <row r="127" spans="2:65" s="1" customFormat="1" ht="11.25" x14ac:dyDescent="0.2">
      <c r="B127" s="31"/>
      <c r="D127" s="140" t="s">
        <v>151</v>
      </c>
      <c r="F127" s="141" t="s">
        <v>384</v>
      </c>
      <c r="I127" s="142"/>
      <c r="L127" s="31"/>
      <c r="M127" s="143"/>
      <c r="T127" s="52"/>
      <c r="AT127" s="16" t="s">
        <v>151</v>
      </c>
      <c r="AU127" s="16" t="s">
        <v>85</v>
      </c>
    </row>
    <row r="128" spans="2:65" s="12" customFormat="1" ht="11.25" x14ac:dyDescent="0.2">
      <c r="B128" s="144"/>
      <c r="D128" s="145" t="s">
        <v>153</v>
      </c>
      <c r="E128" s="146" t="s">
        <v>3</v>
      </c>
      <c r="F128" s="147" t="s">
        <v>923</v>
      </c>
      <c r="H128" s="148">
        <v>98</v>
      </c>
      <c r="I128" s="149"/>
      <c r="L128" s="144"/>
      <c r="M128" s="150"/>
      <c r="T128" s="151"/>
      <c r="AT128" s="146" t="s">
        <v>153</v>
      </c>
      <c r="AU128" s="146" t="s">
        <v>85</v>
      </c>
      <c r="AV128" s="12" t="s">
        <v>85</v>
      </c>
      <c r="AW128" s="12" t="s">
        <v>37</v>
      </c>
      <c r="AX128" s="12" t="s">
        <v>75</v>
      </c>
      <c r="AY128" s="146" t="s">
        <v>142</v>
      </c>
    </row>
    <row r="129" spans="2:65" s="13" customFormat="1" ht="11.25" x14ac:dyDescent="0.2">
      <c r="B129" s="152"/>
      <c r="D129" s="145" t="s">
        <v>153</v>
      </c>
      <c r="E129" s="153" t="s">
        <v>3</v>
      </c>
      <c r="F129" s="154" t="s">
        <v>155</v>
      </c>
      <c r="H129" s="155">
        <v>98</v>
      </c>
      <c r="I129" s="156"/>
      <c r="L129" s="152"/>
      <c r="M129" s="157"/>
      <c r="T129" s="158"/>
      <c r="AT129" s="153" t="s">
        <v>153</v>
      </c>
      <c r="AU129" s="153" t="s">
        <v>85</v>
      </c>
      <c r="AV129" s="13" t="s">
        <v>149</v>
      </c>
      <c r="AW129" s="13" t="s">
        <v>37</v>
      </c>
      <c r="AX129" s="13" t="s">
        <v>83</v>
      </c>
      <c r="AY129" s="153" t="s">
        <v>142</v>
      </c>
    </row>
    <row r="130" spans="2:65" s="1" customFormat="1" ht="16.5" customHeight="1" x14ac:dyDescent="0.2">
      <c r="B130" s="126"/>
      <c r="C130" s="127" t="s">
        <v>239</v>
      </c>
      <c r="D130" s="127" t="s">
        <v>97</v>
      </c>
      <c r="E130" s="128" t="s">
        <v>387</v>
      </c>
      <c r="F130" s="129" t="s">
        <v>388</v>
      </c>
      <c r="G130" s="130" t="s">
        <v>160</v>
      </c>
      <c r="H130" s="131">
        <v>180</v>
      </c>
      <c r="I130" s="132"/>
      <c r="J130" s="133">
        <f>ROUND(I130*H130,2)</f>
        <v>0</v>
      </c>
      <c r="K130" s="129" t="s">
        <v>148</v>
      </c>
      <c r="L130" s="31"/>
      <c r="M130" s="134" t="s">
        <v>3</v>
      </c>
      <c r="N130" s="135" t="s">
        <v>46</v>
      </c>
      <c r="P130" s="136">
        <f>O130*H130</f>
        <v>0</v>
      </c>
      <c r="Q130" s="136">
        <v>9.0000000000000006E-5</v>
      </c>
      <c r="R130" s="136">
        <f>Q130*H130</f>
        <v>1.6200000000000003E-2</v>
      </c>
      <c r="S130" s="136">
        <v>8.5800000000000008E-3</v>
      </c>
      <c r="T130" s="137">
        <f>S130*H130</f>
        <v>1.5444000000000002</v>
      </c>
      <c r="AR130" s="138" t="s">
        <v>196</v>
      </c>
      <c r="AT130" s="138" t="s">
        <v>97</v>
      </c>
      <c r="AU130" s="138" t="s">
        <v>85</v>
      </c>
      <c r="AY130" s="16" t="s">
        <v>142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6" t="s">
        <v>83</v>
      </c>
      <c r="BK130" s="139">
        <f>ROUND(I130*H130,2)</f>
        <v>0</v>
      </c>
      <c r="BL130" s="16" t="s">
        <v>196</v>
      </c>
      <c r="BM130" s="138" t="s">
        <v>924</v>
      </c>
    </row>
    <row r="131" spans="2:65" s="1" customFormat="1" ht="11.25" x14ac:dyDescent="0.2">
      <c r="B131" s="31"/>
      <c r="D131" s="140" t="s">
        <v>151</v>
      </c>
      <c r="F131" s="141" t="s">
        <v>390</v>
      </c>
      <c r="I131" s="142"/>
      <c r="L131" s="31"/>
      <c r="M131" s="143"/>
      <c r="T131" s="52"/>
      <c r="AT131" s="16" t="s">
        <v>151</v>
      </c>
      <c r="AU131" s="16" t="s">
        <v>85</v>
      </c>
    </row>
    <row r="132" spans="2:65" s="12" customFormat="1" ht="11.25" x14ac:dyDescent="0.2">
      <c r="B132" s="144"/>
      <c r="D132" s="145" t="s">
        <v>153</v>
      </c>
      <c r="E132" s="146" t="s">
        <v>3</v>
      </c>
      <c r="F132" s="147" t="s">
        <v>925</v>
      </c>
      <c r="H132" s="148">
        <v>180</v>
      </c>
      <c r="I132" s="149"/>
      <c r="L132" s="144"/>
      <c r="M132" s="150"/>
      <c r="T132" s="151"/>
      <c r="AT132" s="146" t="s">
        <v>153</v>
      </c>
      <c r="AU132" s="146" t="s">
        <v>85</v>
      </c>
      <c r="AV132" s="12" t="s">
        <v>85</v>
      </c>
      <c r="AW132" s="12" t="s">
        <v>37</v>
      </c>
      <c r="AX132" s="12" t="s">
        <v>75</v>
      </c>
      <c r="AY132" s="146" t="s">
        <v>142</v>
      </c>
    </row>
    <row r="133" spans="2:65" s="13" customFormat="1" ht="11.25" x14ac:dyDescent="0.2">
      <c r="B133" s="152"/>
      <c r="D133" s="145" t="s">
        <v>153</v>
      </c>
      <c r="E133" s="153" t="s">
        <v>3</v>
      </c>
      <c r="F133" s="154" t="s">
        <v>155</v>
      </c>
      <c r="H133" s="155">
        <v>180</v>
      </c>
      <c r="I133" s="156"/>
      <c r="L133" s="152"/>
      <c r="M133" s="157"/>
      <c r="T133" s="158"/>
      <c r="AT133" s="153" t="s">
        <v>153</v>
      </c>
      <c r="AU133" s="153" t="s">
        <v>85</v>
      </c>
      <c r="AV133" s="13" t="s">
        <v>149</v>
      </c>
      <c r="AW133" s="13" t="s">
        <v>37</v>
      </c>
      <c r="AX133" s="13" t="s">
        <v>83</v>
      </c>
      <c r="AY133" s="153" t="s">
        <v>142</v>
      </c>
    </row>
    <row r="134" spans="2:65" s="1" customFormat="1" ht="16.5" customHeight="1" x14ac:dyDescent="0.2">
      <c r="B134" s="126"/>
      <c r="C134" s="127" t="s">
        <v>244</v>
      </c>
      <c r="D134" s="127" t="s">
        <v>97</v>
      </c>
      <c r="E134" s="128" t="s">
        <v>926</v>
      </c>
      <c r="F134" s="129" t="s">
        <v>927</v>
      </c>
      <c r="G134" s="130" t="s">
        <v>160</v>
      </c>
      <c r="H134" s="131">
        <v>30</v>
      </c>
      <c r="I134" s="132"/>
      <c r="J134" s="133">
        <f>ROUND(I134*H134,2)</f>
        <v>0</v>
      </c>
      <c r="K134" s="129" t="s">
        <v>148</v>
      </c>
      <c r="L134" s="31"/>
      <c r="M134" s="134" t="s">
        <v>3</v>
      </c>
      <c r="N134" s="135" t="s">
        <v>46</v>
      </c>
      <c r="P134" s="136">
        <f>O134*H134</f>
        <v>0</v>
      </c>
      <c r="Q134" s="136">
        <v>1E-4</v>
      </c>
      <c r="R134" s="136">
        <f>Q134*H134</f>
        <v>3.0000000000000001E-3</v>
      </c>
      <c r="S134" s="136">
        <v>1.384E-2</v>
      </c>
      <c r="T134" s="137">
        <f>S134*H134</f>
        <v>0.41520000000000001</v>
      </c>
      <c r="AR134" s="138" t="s">
        <v>196</v>
      </c>
      <c r="AT134" s="138" t="s">
        <v>97</v>
      </c>
      <c r="AU134" s="138" t="s">
        <v>85</v>
      </c>
      <c r="AY134" s="16" t="s">
        <v>142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83</v>
      </c>
      <c r="BK134" s="139">
        <f>ROUND(I134*H134,2)</f>
        <v>0</v>
      </c>
      <c r="BL134" s="16" t="s">
        <v>196</v>
      </c>
      <c r="BM134" s="138" t="s">
        <v>928</v>
      </c>
    </row>
    <row r="135" spans="2:65" s="1" customFormat="1" ht="11.25" x14ac:dyDescent="0.2">
      <c r="B135" s="31"/>
      <c r="D135" s="140" t="s">
        <v>151</v>
      </c>
      <c r="F135" s="141" t="s">
        <v>929</v>
      </c>
      <c r="I135" s="142"/>
      <c r="L135" s="31"/>
      <c r="M135" s="143"/>
      <c r="T135" s="52"/>
      <c r="AT135" s="16" t="s">
        <v>151</v>
      </c>
      <c r="AU135" s="16" t="s">
        <v>85</v>
      </c>
    </row>
    <row r="136" spans="2:65" s="12" customFormat="1" ht="11.25" x14ac:dyDescent="0.2">
      <c r="B136" s="144"/>
      <c r="D136" s="145" t="s">
        <v>153</v>
      </c>
      <c r="E136" s="146" t="s">
        <v>3</v>
      </c>
      <c r="F136" s="147" t="s">
        <v>299</v>
      </c>
      <c r="H136" s="148">
        <v>30</v>
      </c>
      <c r="I136" s="149"/>
      <c r="L136" s="144"/>
      <c r="M136" s="150"/>
      <c r="T136" s="151"/>
      <c r="AT136" s="146" t="s">
        <v>153</v>
      </c>
      <c r="AU136" s="146" t="s">
        <v>85</v>
      </c>
      <c r="AV136" s="12" t="s">
        <v>85</v>
      </c>
      <c r="AW136" s="12" t="s">
        <v>37</v>
      </c>
      <c r="AX136" s="12" t="s">
        <v>75</v>
      </c>
      <c r="AY136" s="146" t="s">
        <v>142</v>
      </c>
    </row>
    <row r="137" spans="2:65" s="13" customFormat="1" ht="11.25" x14ac:dyDescent="0.2">
      <c r="B137" s="152"/>
      <c r="D137" s="145" t="s">
        <v>153</v>
      </c>
      <c r="E137" s="153" t="s">
        <v>3</v>
      </c>
      <c r="F137" s="154" t="s">
        <v>155</v>
      </c>
      <c r="H137" s="155">
        <v>30</v>
      </c>
      <c r="I137" s="156"/>
      <c r="L137" s="152"/>
      <c r="M137" s="157"/>
      <c r="T137" s="158"/>
      <c r="AT137" s="153" t="s">
        <v>153</v>
      </c>
      <c r="AU137" s="153" t="s">
        <v>85</v>
      </c>
      <c r="AV137" s="13" t="s">
        <v>149</v>
      </c>
      <c r="AW137" s="13" t="s">
        <v>37</v>
      </c>
      <c r="AX137" s="13" t="s">
        <v>83</v>
      </c>
      <c r="AY137" s="153" t="s">
        <v>142</v>
      </c>
    </row>
    <row r="138" spans="2:65" s="1" customFormat="1" ht="24.2" customHeight="1" x14ac:dyDescent="0.2">
      <c r="B138" s="126"/>
      <c r="C138" s="127" t="s">
        <v>249</v>
      </c>
      <c r="D138" s="127" t="s">
        <v>97</v>
      </c>
      <c r="E138" s="128" t="s">
        <v>824</v>
      </c>
      <c r="F138" s="129" t="s">
        <v>825</v>
      </c>
      <c r="G138" s="130" t="s">
        <v>160</v>
      </c>
      <c r="H138" s="131">
        <v>12</v>
      </c>
      <c r="I138" s="132"/>
      <c r="J138" s="133">
        <f>ROUND(I138*H138,2)</f>
        <v>0</v>
      </c>
      <c r="K138" s="129" t="s">
        <v>148</v>
      </c>
      <c r="L138" s="31"/>
      <c r="M138" s="134" t="s">
        <v>3</v>
      </c>
      <c r="N138" s="135" t="s">
        <v>46</v>
      </c>
      <c r="P138" s="136">
        <f>O138*H138</f>
        <v>0</v>
      </c>
      <c r="Q138" s="136">
        <v>1.9E-3</v>
      </c>
      <c r="R138" s="136">
        <f>Q138*H138</f>
        <v>2.2800000000000001E-2</v>
      </c>
      <c r="S138" s="136">
        <v>0</v>
      </c>
      <c r="T138" s="137">
        <f>S138*H138</f>
        <v>0</v>
      </c>
      <c r="AR138" s="138" t="s">
        <v>196</v>
      </c>
      <c r="AT138" s="138" t="s">
        <v>97</v>
      </c>
      <c r="AU138" s="138" t="s">
        <v>85</v>
      </c>
      <c r="AY138" s="16" t="s">
        <v>142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83</v>
      </c>
      <c r="BK138" s="139">
        <f>ROUND(I138*H138,2)</f>
        <v>0</v>
      </c>
      <c r="BL138" s="16" t="s">
        <v>196</v>
      </c>
      <c r="BM138" s="138" t="s">
        <v>930</v>
      </c>
    </row>
    <row r="139" spans="2:65" s="1" customFormat="1" ht="11.25" x14ac:dyDescent="0.2">
      <c r="B139" s="31"/>
      <c r="D139" s="140" t="s">
        <v>151</v>
      </c>
      <c r="F139" s="141" t="s">
        <v>827</v>
      </c>
      <c r="I139" s="142"/>
      <c r="L139" s="31"/>
      <c r="M139" s="143"/>
      <c r="T139" s="52"/>
      <c r="AT139" s="16" t="s">
        <v>151</v>
      </c>
      <c r="AU139" s="16" t="s">
        <v>85</v>
      </c>
    </row>
    <row r="140" spans="2:65" s="1" customFormat="1" ht="24.2" customHeight="1" x14ac:dyDescent="0.2">
      <c r="B140" s="126"/>
      <c r="C140" s="127" t="s">
        <v>8</v>
      </c>
      <c r="D140" s="127" t="s">
        <v>97</v>
      </c>
      <c r="E140" s="128" t="s">
        <v>393</v>
      </c>
      <c r="F140" s="129" t="s">
        <v>394</v>
      </c>
      <c r="G140" s="130" t="s">
        <v>160</v>
      </c>
      <c r="H140" s="131">
        <v>32</v>
      </c>
      <c r="I140" s="132"/>
      <c r="J140" s="133">
        <f>ROUND(I140*H140,2)</f>
        <v>0</v>
      </c>
      <c r="K140" s="129" t="s">
        <v>148</v>
      </c>
      <c r="L140" s="31"/>
      <c r="M140" s="134" t="s">
        <v>3</v>
      </c>
      <c r="N140" s="135" t="s">
        <v>46</v>
      </c>
      <c r="P140" s="136">
        <f>O140*H140</f>
        <v>0</v>
      </c>
      <c r="Q140" s="136">
        <v>2.0799999999999998E-3</v>
      </c>
      <c r="R140" s="136">
        <f>Q140*H140</f>
        <v>6.6559999999999994E-2</v>
      </c>
      <c r="S140" s="136">
        <v>0</v>
      </c>
      <c r="T140" s="137">
        <f>S140*H140</f>
        <v>0</v>
      </c>
      <c r="AR140" s="138" t="s">
        <v>196</v>
      </c>
      <c r="AT140" s="138" t="s">
        <v>97</v>
      </c>
      <c r="AU140" s="138" t="s">
        <v>85</v>
      </c>
      <c r="AY140" s="16" t="s">
        <v>142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83</v>
      </c>
      <c r="BK140" s="139">
        <f>ROUND(I140*H140,2)</f>
        <v>0</v>
      </c>
      <c r="BL140" s="16" t="s">
        <v>196</v>
      </c>
      <c r="BM140" s="138" t="s">
        <v>931</v>
      </c>
    </row>
    <row r="141" spans="2:65" s="1" customFormat="1" ht="11.25" x14ac:dyDescent="0.2">
      <c r="B141" s="31"/>
      <c r="D141" s="140" t="s">
        <v>151</v>
      </c>
      <c r="F141" s="141" t="s">
        <v>396</v>
      </c>
      <c r="I141" s="142"/>
      <c r="L141" s="31"/>
      <c r="M141" s="143"/>
      <c r="T141" s="52"/>
      <c r="AT141" s="16" t="s">
        <v>151</v>
      </c>
      <c r="AU141" s="16" t="s">
        <v>85</v>
      </c>
    </row>
    <row r="142" spans="2:65" s="1" customFormat="1" ht="24.2" customHeight="1" x14ac:dyDescent="0.2">
      <c r="B142" s="126"/>
      <c r="C142" s="127" t="s">
        <v>258</v>
      </c>
      <c r="D142" s="127" t="s">
        <v>97</v>
      </c>
      <c r="E142" s="128" t="s">
        <v>398</v>
      </c>
      <c r="F142" s="129" t="s">
        <v>399</v>
      </c>
      <c r="G142" s="130" t="s">
        <v>160</v>
      </c>
      <c r="H142" s="131">
        <v>58</v>
      </c>
      <c r="I142" s="132"/>
      <c r="J142" s="133">
        <f>ROUND(I142*H142,2)</f>
        <v>0</v>
      </c>
      <c r="K142" s="129" t="s">
        <v>148</v>
      </c>
      <c r="L142" s="31"/>
      <c r="M142" s="134" t="s">
        <v>3</v>
      </c>
      <c r="N142" s="135" t="s">
        <v>46</v>
      </c>
      <c r="P142" s="136">
        <f>O142*H142</f>
        <v>0</v>
      </c>
      <c r="Q142" s="136">
        <v>3.8700000000000002E-3</v>
      </c>
      <c r="R142" s="136">
        <f>Q142*H142</f>
        <v>0.22446000000000002</v>
      </c>
      <c r="S142" s="136">
        <v>0</v>
      </c>
      <c r="T142" s="137">
        <f>S142*H142</f>
        <v>0</v>
      </c>
      <c r="AR142" s="138" t="s">
        <v>196</v>
      </c>
      <c r="AT142" s="138" t="s">
        <v>97</v>
      </c>
      <c r="AU142" s="138" t="s">
        <v>85</v>
      </c>
      <c r="AY142" s="16" t="s">
        <v>142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83</v>
      </c>
      <c r="BK142" s="139">
        <f>ROUND(I142*H142,2)</f>
        <v>0</v>
      </c>
      <c r="BL142" s="16" t="s">
        <v>196</v>
      </c>
      <c r="BM142" s="138" t="s">
        <v>932</v>
      </c>
    </row>
    <row r="143" spans="2:65" s="1" customFormat="1" ht="11.25" x14ac:dyDescent="0.2">
      <c r="B143" s="31"/>
      <c r="D143" s="140" t="s">
        <v>151</v>
      </c>
      <c r="F143" s="141" t="s">
        <v>401</v>
      </c>
      <c r="I143" s="142"/>
      <c r="L143" s="31"/>
      <c r="M143" s="143"/>
      <c r="T143" s="52"/>
      <c r="AT143" s="16" t="s">
        <v>151</v>
      </c>
      <c r="AU143" s="16" t="s">
        <v>85</v>
      </c>
    </row>
    <row r="144" spans="2:65" s="1" customFormat="1" ht="24.2" customHeight="1" x14ac:dyDescent="0.2">
      <c r="B144" s="126"/>
      <c r="C144" s="127" t="s">
        <v>263</v>
      </c>
      <c r="D144" s="127" t="s">
        <v>97</v>
      </c>
      <c r="E144" s="128" t="s">
        <v>403</v>
      </c>
      <c r="F144" s="129" t="s">
        <v>404</v>
      </c>
      <c r="G144" s="130" t="s">
        <v>160</v>
      </c>
      <c r="H144" s="131">
        <v>38</v>
      </c>
      <c r="I144" s="132"/>
      <c r="J144" s="133">
        <f>ROUND(I144*H144,2)</f>
        <v>0</v>
      </c>
      <c r="K144" s="129" t="s">
        <v>148</v>
      </c>
      <c r="L144" s="31"/>
      <c r="M144" s="134" t="s">
        <v>3</v>
      </c>
      <c r="N144" s="135" t="s">
        <v>46</v>
      </c>
      <c r="P144" s="136">
        <f>O144*H144</f>
        <v>0</v>
      </c>
      <c r="Q144" s="136">
        <v>4.6899999999999997E-3</v>
      </c>
      <c r="R144" s="136">
        <f>Q144*H144</f>
        <v>0.17821999999999999</v>
      </c>
      <c r="S144" s="136">
        <v>0</v>
      </c>
      <c r="T144" s="137">
        <f>S144*H144</f>
        <v>0</v>
      </c>
      <c r="AR144" s="138" t="s">
        <v>196</v>
      </c>
      <c r="AT144" s="138" t="s">
        <v>97</v>
      </c>
      <c r="AU144" s="138" t="s">
        <v>85</v>
      </c>
      <c r="AY144" s="16" t="s">
        <v>142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83</v>
      </c>
      <c r="BK144" s="139">
        <f>ROUND(I144*H144,2)</f>
        <v>0</v>
      </c>
      <c r="BL144" s="16" t="s">
        <v>196</v>
      </c>
      <c r="BM144" s="138" t="s">
        <v>933</v>
      </c>
    </row>
    <row r="145" spans="2:65" s="1" customFormat="1" ht="11.25" x14ac:dyDescent="0.2">
      <c r="B145" s="31"/>
      <c r="D145" s="140" t="s">
        <v>151</v>
      </c>
      <c r="F145" s="141" t="s">
        <v>406</v>
      </c>
      <c r="I145" s="142"/>
      <c r="L145" s="31"/>
      <c r="M145" s="143"/>
      <c r="T145" s="52"/>
      <c r="AT145" s="16" t="s">
        <v>151</v>
      </c>
      <c r="AU145" s="16" t="s">
        <v>85</v>
      </c>
    </row>
    <row r="146" spans="2:65" s="1" customFormat="1" ht="24.2" customHeight="1" x14ac:dyDescent="0.2">
      <c r="B146" s="126"/>
      <c r="C146" s="127" t="s">
        <v>268</v>
      </c>
      <c r="D146" s="127" t="s">
        <v>97</v>
      </c>
      <c r="E146" s="128" t="s">
        <v>408</v>
      </c>
      <c r="F146" s="129" t="s">
        <v>409</v>
      </c>
      <c r="G146" s="130" t="s">
        <v>160</v>
      </c>
      <c r="H146" s="131">
        <v>60</v>
      </c>
      <c r="I146" s="132"/>
      <c r="J146" s="133">
        <f>ROUND(I146*H146,2)</f>
        <v>0</v>
      </c>
      <c r="K146" s="129" t="s">
        <v>148</v>
      </c>
      <c r="L146" s="31"/>
      <c r="M146" s="134" t="s">
        <v>3</v>
      </c>
      <c r="N146" s="135" t="s">
        <v>46</v>
      </c>
      <c r="P146" s="136">
        <f>O146*H146</f>
        <v>0</v>
      </c>
      <c r="Q146" s="136">
        <v>6.7299999999999999E-3</v>
      </c>
      <c r="R146" s="136">
        <f>Q146*H146</f>
        <v>0.40379999999999999</v>
      </c>
      <c r="S146" s="136">
        <v>0</v>
      </c>
      <c r="T146" s="137">
        <f>S146*H146</f>
        <v>0</v>
      </c>
      <c r="AR146" s="138" t="s">
        <v>196</v>
      </c>
      <c r="AT146" s="138" t="s">
        <v>97</v>
      </c>
      <c r="AU146" s="138" t="s">
        <v>85</v>
      </c>
      <c r="AY146" s="16" t="s">
        <v>142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83</v>
      </c>
      <c r="BK146" s="139">
        <f>ROUND(I146*H146,2)</f>
        <v>0</v>
      </c>
      <c r="BL146" s="16" t="s">
        <v>196</v>
      </c>
      <c r="BM146" s="138" t="s">
        <v>934</v>
      </c>
    </row>
    <row r="147" spans="2:65" s="1" customFormat="1" ht="11.25" x14ac:dyDescent="0.2">
      <c r="B147" s="31"/>
      <c r="D147" s="140" t="s">
        <v>151</v>
      </c>
      <c r="F147" s="141" t="s">
        <v>411</v>
      </c>
      <c r="I147" s="142"/>
      <c r="L147" s="31"/>
      <c r="M147" s="143"/>
      <c r="T147" s="52"/>
      <c r="AT147" s="16" t="s">
        <v>151</v>
      </c>
      <c r="AU147" s="16" t="s">
        <v>85</v>
      </c>
    </row>
    <row r="148" spans="2:65" s="1" customFormat="1" ht="24.2" customHeight="1" x14ac:dyDescent="0.2">
      <c r="B148" s="126"/>
      <c r="C148" s="127" t="s">
        <v>273</v>
      </c>
      <c r="D148" s="127" t="s">
        <v>97</v>
      </c>
      <c r="E148" s="128" t="s">
        <v>413</v>
      </c>
      <c r="F148" s="129" t="s">
        <v>414</v>
      </c>
      <c r="G148" s="130" t="s">
        <v>160</v>
      </c>
      <c r="H148" s="131">
        <v>120</v>
      </c>
      <c r="I148" s="132"/>
      <c r="J148" s="133">
        <f>ROUND(I148*H148,2)</f>
        <v>0</v>
      </c>
      <c r="K148" s="129" t="s">
        <v>148</v>
      </c>
      <c r="L148" s="31"/>
      <c r="M148" s="134" t="s">
        <v>3</v>
      </c>
      <c r="N148" s="135" t="s">
        <v>46</v>
      </c>
      <c r="P148" s="136">
        <f>O148*H148</f>
        <v>0</v>
      </c>
      <c r="Q148" s="136">
        <v>7.3000000000000001E-3</v>
      </c>
      <c r="R148" s="136">
        <f>Q148*H148</f>
        <v>0.876</v>
      </c>
      <c r="S148" s="136">
        <v>0</v>
      </c>
      <c r="T148" s="137">
        <f>S148*H148</f>
        <v>0</v>
      </c>
      <c r="AR148" s="138" t="s">
        <v>196</v>
      </c>
      <c r="AT148" s="138" t="s">
        <v>97</v>
      </c>
      <c r="AU148" s="138" t="s">
        <v>85</v>
      </c>
      <c r="AY148" s="16" t="s">
        <v>142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6" t="s">
        <v>83</v>
      </c>
      <c r="BK148" s="139">
        <f>ROUND(I148*H148,2)</f>
        <v>0</v>
      </c>
      <c r="BL148" s="16" t="s">
        <v>196</v>
      </c>
      <c r="BM148" s="138" t="s">
        <v>935</v>
      </c>
    </row>
    <row r="149" spans="2:65" s="1" customFormat="1" ht="11.25" x14ac:dyDescent="0.2">
      <c r="B149" s="31"/>
      <c r="D149" s="140" t="s">
        <v>151</v>
      </c>
      <c r="F149" s="141" t="s">
        <v>416</v>
      </c>
      <c r="I149" s="142"/>
      <c r="L149" s="31"/>
      <c r="M149" s="143"/>
      <c r="T149" s="52"/>
      <c r="AT149" s="16" t="s">
        <v>151</v>
      </c>
      <c r="AU149" s="16" t="s">
        <v>85</v>
      </c>
    </row>
    <row r="150" spans="2:65" s="1" customFormat="1" ht="24.2" customHeight="1" x14ac:dyDescent="0.2">
      <c r="B150" s="126"/>
      <c r="C150" s="127" t="s">
        <v>278</v>
      </c>
      <c r="D150" s="127" t="s">
        <v>97</v>
      </c>
      <c r="E150" s="128" t="s">
        <v>418</v>
      </c>
      <c r="F150" s="129" t="s">
        <v>419</v>
      </c>
      <c r="G150" s="130" t="s">
        <v>160</v>
      </c>
      <c r="H150" s="131">
        <v>60</v>
      </c>
      <c r="I150" s="132"/>
      <c r="J150" s="133">
        <f>ROUND(I150*H150,2)</f>
        <v>0</v>
      </c>
      <c r="K150" s="129" t="s">
        <v>148</v>
      </c>
      <c r="L150" s="31"/>
      <c r="M150" s="134" t="s">
        <v>3</v>
      </c>
      <c r="N150" s="135" t="s">
        <v>46</v>
      </c>
      <c r="P150" s="136">
        <f>O150*H150</f>
        <v>0</v>
      </c>
      <c r="Q150" s="136">
        <v>8.09E-3</v>
      </c>
      <c r="R150" s="136">
        <f>Q150*H150</f>
        <v>0.4854</v>
      </c>
      <c r="S150" s="136">
        <v>0</v>
      </c>
      <c r="T150" s="137">
        <f>S150*H150</f>
        <v>0</v>
      </c>
      <c r="AR150" s="138" t="s">
        <v>196</v>
      </c>
      <c r="AT150" s="138" t="s">
        <v>97</v>
      </c>
      <c r="AU150" s="138" t="s">
        <v>85</v>
      </c>
      <c r="AY150" s="16" t="s">
        <v>142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83</v>
      </c>
      <c r="BK150" s="139">
        <f>ROUND(I150*H150,2)</f>
        <v>0</v>
      </c>
      <c r="BL150" s="16" t="s">
        <v>196</v>
      </c>
      <c r="BM150" s="138" t="s">
        <v>936</v>
      </c>
    </row>
    <row r="151" spans="2:65" s="1" customFormat="1" ht="11.25" x14ac:dyDescent="0.2">
      <c r="B151" s="31"/>
      <c r="D151" s="140" t="s">
        <v>151</v>
      </c>
      <c r="F151" s="141" t="s">
        <v>421</v>
      </c>
      <c r="I151" s="142"/>
      <c r="L151" s="31"/>
      <c r="M151" s="143"/>
      <c r="T151" s="52"/>
      <c r="AT151" s="16" t="s">
        <v>151</v>
      </c>
      <c r="AU151" s="16" t="s">
        <v>85</v>
      </c>
    </row>
    <row r="152" spans="2:65" s="1" customFormat="1" ht="24.2" customHeight="1" x14ac:dyDescent="0.2">
      <c r="B152" s="126"/>
      <c r="C152" s="127" t="s">
        <v>283</v>
      </c>
      <c r="D152" s="127" t="s">
        <v>97</v>
      </c>
      <c r="E152" s="128" t="s">
        <v>937</v>
      </c>
      <c r="F152" s="129" t="s">
        <v>938</v>
      </c>
      <c r="G152" s="130" t="s">
        <v>160</v>
      </c>
      <c r="H152" s="131">
        <v>30</v>
      </c>
      <c r="I152" s="132"/>
      <c r="J152" s="133">
        <f>ROUND(I152*H152,2)</f>
        <v>0</v>
      </c>
      <c r="K152" s="129" t="s">
        <v>148</v>
      </c>
      <c r="L152" s="31"/>
      <c r="M152" s="134" t="s">
        <v>3</v>
      </c>
      <c r="N152" s="135" t="s">
        <v>46</v>
      </c>
      <c r="P152" s="136">
        <f>O152*H152</f>
        <v>0</v>
      </c>
      <c r="Q152" s="136">
        <v>1.1310000000000001E-2</v>
      </c>
      <c r="R152" s="136">
        <f>Q152*H152</f>
        <v>0.33930000000000005</v>
      </c>
      <c r="S152" s="136">
        <v>0</v>
      </c>
      <c r="T152" s="137">
        <f>S152*H152</f>
        <v>0</v>
      </c>
      <c r="AR152" s="138" t="s">
        <v>196</v>
      </c>
      <c r="AT152" s="138" t="s">
        <v>97</v>
      </c>
      <c r="AU152" s="138" t="s">
        <v>85</v>
      </c>
      <c r="AY152" s="16" t="s">
        <v>142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6" t="s">
        <v>83</v>
      </c>
      <c r="BK152" s="139">
        <f>ROUND(I152*H152,2)</f>
        <v>0</v>
      </c>
      <c r="BL152" s="16" t="s">
        <v>196</v>
      </c>
      <c r="BM152" s="138" t="s">
        <v>939</v>
      </c>
    </row>
    <row r="153" spans="2:65" s="1" customFormat="1" ht="11.25" x14ac:dyDescent="0.2">
      <c r="B153" s="31"/>
      <c r="D153" s="140" t="s">
        <v>151</v>
      </c>
      <c r="F153" s="141" t="s">
        <v>940</v>
      </c>
      <c r="I153" s="142"/>
      <c r="L153" s="31"/>
      <c r="M153" s="143"/>
      <c r="T153" s="52"/>
      <c r="AT153" s="16" t="s">
        <v>151</v>
      </c>
      <c r="AU153" s="16" t="s">
        <v>85</v>
      </c>
    </row>
    <row r="154" spans="2:65" s="1" customFormat="1" ht="24.2" customHeight="1" x14ac:dyDescent="0.2">
      <c r="B154" s="126"/>
      <c r="C154" s="127" t="s">
        <v>288</v>
      </c>
      <c r="D154" s="127" t="s">
        <v>97</v>
      </c>
      <c r="E154" s="128" t="s">
        <v>423</v>
      </c>
      <c r="F154" s="129" t="s">
        <v>424</v>
      </c>
      <c r="G154" s="130" t="s">
        <v>160</v>
      </c>
      <c r="H154" s="131">
        <v>140</v>
      </c>
      <c r="I154" s="132"/>
      <c r="J154" s="133">
        <f>ROUND(I154*H154,2)</f>
        <v>0</v>
      </c>
      <c r="K154" s="129" t="s">
        <v>148</v>
      </c>
      <c r="L154" s="31"/>
      <c r="M154" s="134" t="s">
        <v>3</v>
      </c>
      <c r="N154" s="135" t="s">
        <v>46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196</v>
      </c>
      <c r="AT154" s="138" t="s">
        <v>97</v>
      </c>
      <c r="AU154" s="138" t="s">
        <v>85</v>
      </c>
      <c r="AY154" s="16" t="s">
        <v>142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6" t="s">
        <v>83</v>
      </c>
      <c r="BK154" s="139">
        <f>ROUND(I154*H154,2)</f>
        <v>0</v>
      </c>
      <c r="BL154" s="16" t="s">
        <v>196</v>
      </c>
      <c r="BM154" s="138" t="s">
        <v>941</v>
      </c>
    </row>
    <row r="155" spans="2:65" s="1" customFormat="1" ht="11.25" x14ac:dyDescent="0.2">
      <c r="B155" s="31"/>
      <c r="D155" s="140" t="s">
        <v>151</v>
      </c>
      <c r="F155" s="141" t="s">
        <v>426</v>
      </c>
      <c r="I155" s="142"/>
      <c r="L155" s="31"/>
      <c r="M155" s="143"/>
      <c r="T155" s="52"/>
      <c r="AT155" s="16" t="s">
        <v>151</v>
      </c>
      <c r="AU155" s="16" t="s">
        <v>85</v>
      </c>
    </row>
    <row r="156" spans="2:65" s="12" customFormat="1" ht="11.25" x14ac:dyDescent="0.2">
      <c r="B156" s="144"/>
      <c r="D156" s="145" t="s">
        <v>153</v>
      </c>
      <c r="E156" s="146" t="s">
        <v>3</v>
      </c>
      <c r="F156" s="147" t="s">
        <v>942</v>
      </c>
      <c r="H156" s="148">
        <v>140</v>
      </c>
      <c r="I156" s="149"/>
      <c r="L156" s="144"/>
      <c r="M156" s="150"/>
      <c r="T156" s="151"/>
      <c r="AT156" s="146" t="s">
        <v>153</v>
      </c>
      <c r="AU156" s="146" t="s">
        <v>85</v>
      </c>
      <c r="AV156" s="12" t="s">
        <v>85</v>
      </c>
      <c r="AW156" s="12" t="s">
        <v>37</v>
      </c>
      <c r="AX156" s="12" t="s">
        <v>75</v>
      </c>
      <c r="AY156" s="146" t="s">
        <v>142</v>
      </c>
    </row>
    <row r="157" spans="2:65" s="13" customFormat="1" ht="11.25" x14ac:dyDescent="0.2">
      <c r="B157" s="152"/>
      <c r="D157" s="145" t="s">
        <v>153</v>
      </c>
      <c r="E157" s="153" t="s">
        <v>3</v>
      </c>
      <c r="F157" s="154" t="s">
        <v>155</v>
      </c>
      <c r="H157" s="155">
        <v>140</v>
      </c>
      <c r="I157" s="156"/>
      <c r="L157" s="152"/>
      <c r="M157" s="157"/>
      <c r="T157" s="158"/>
      <c r="AT157" s="153" t="s">
        <v>153</v>
      </c>
      <c r="AU157" s="153" t="s">
        <v>85</v>
      </c>
      <c r="AV157" s="13" t="s">
        <v>149</v>
      </c>
      <c r="AW157" s="13" t="s">
        <v>37</v>
      </c>
      <c r="AX157" s="13" t="s">
        <v>83</v>
      </c>
      <c r="AY157" s="153" t="s">
        <v>142</v>
      </c>
    </row>
    <row r="158" spans="2:65" s="1" customFormat="1" ht="24.2" customHeight="1" x14ac:dyDescent="0.2">
      <c r="B158" s="126"/>
      <c r="C158" s="127" t="s">
        <v>293</v>
      </c>
      <c r="D158" s="127" t="s">
        <v>97</v>
      </c>
      <c r="E158" s="128" t="s">
        <v>429</v>
      </c>
      <c r="F158" s="129" t="s">
        <v>430</v>
      </c>
      <c r="G158" s="130" t="s">
        <v>160</v>
      </c>
      <c r="H158" s="131">
        <v>240</v>
      </c>
      <c r="I158" s="132"/>
      <c r="J158" s="133">
        <f>ROUND(I158*H158,2)</f>
        <v>0</v>
      </c>
      <c r="K158" s="129" t="s">
        <v>148</v>
      </c>
      <c r="L158" s="31"/>
      <c r="M158" s="134" t="s">
        <v>3</v>
      </c>
      <c r="N158" s="135" t="s">
        <v>46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196</v>
      </c>
      <c r="AT158" s="138" t="s">
        <v>97</v>
      </c>
      <c r="AU158" s="138" t="s">
        <v>85</v>
      </c>
      <c r="AY158" s="16" t="s">
        <v>142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6" t="s">
        <v>83</v>
      </c>
      <c r="BK158" s="139">
        <f>ROUND(I158*H158,2)</f>
        <v>0</v>
      </c>
      <c r="BL158" s="16" t="s">
        <v>196</v>
      </c>
      <c r="BM158" s="138" t="s">
        <v>943</v>
      </c>
    </row>
    <row r="159" spans="2:65" s="1" customFormat="1" ht="11.25" x14ac:dyDescent="0.2">
      <c r="B159" s="31"/>
      <c r="D159" s="140" t="s">
        <v>151</v>
      </c>
      <c r="F159" s="141" t="s">
        <v>432</v>
      </c>
      <c r="I159" s="142"/>
      <c r="L159" s="31"/>
      <c r="M159" s="143"/>
      <c r="T159" s="52"/>
      <c r="AT159" s="16" t="s">
        <v>151</v>
      </c>
      <c r="AU159" s="16" t="s">
        <v>85</v>
      </c>
    </row>
    <row r="160" spans="2:65" s="12" customFormat="1" ht="11.25" x14ac:dyDescent="0.2">
      <c r="B160" s="144"/>
      <c r="D160" s="145" t="s">
        <v>153</v>
      </c>
      <c r="E160" s="146" t="s">
        <v>3</v>
      </c>
      <c r="F160" s="147" t="s">
        <v>944</v>
      </c>
      <c r="H160" s="148">
        <v>240</v>
      </c>
      <c r="I160" s="149"/>
      <c r="L160" s="144"/>
      <c r="M160" s="150"/>
      <c r="T160" s="151"/>
      <c r="AT160" s="146" t="s">
        <v>153</v>
      </c>
      <c r="AU160" s="146" t="s">
        <v>85</v>
      </c>
      <c r="AV160" s="12" t="s">
        <v>85</v>
      </c>
      <c r="AW160" s="12" t="s">
        <v>37</v>
      </c>
      <c r="AX160" s="12" t="s">
        <v>75</v>
      </c>
      <c r="AY160" s="146" t="s">
        <v>142</v>
      </c>
    </row>
    <row r="161" spans="2:65" s="13" customFormat="1" ht="11.25" x14ac:dyDescent="0.2">
      <c r="B161" s="152"/>
      <c r="D161" s="145" t="s">
        <v>153</v>
      </c>
      <c r="E161" s="153" t="s">
        <v>3</v>
      </c>
      <c r="F161" s="154" t="s">
        <v>155</v>
      </c>
      <c r="H161" s="155">
        <v>240</v>
      </c>
      <c r="I161" s="156"/>
      <c r="L161" s="152"/>
      <c r="M161" s="157"/>
      <c r="T161" s="158"/>
      <c r="AT161" s="153" t="s">
        <v>153</v>
      </c>
      <c r="AU161" s="153" t="s">
        <v>85</v>
      </c>
      <c r="AV161" s="13" t="s">
        <v>149</v>
      </c>
      <c r="AW161" s="13" t="s">
        <v>37</v>
      </c>
      <c r="AX161" s="13" t="s">
        <v>83</v>
      </c>
      <c r="AY161" s="153" t="s">
        <v>142</v>
      </c>
    </row>
    <row r="162" spans="2:65" s="1" customFormat="1" ht="24.2" customHeight="1" x14ac:dyDescent="0.2">
      <c r="B162" s="126"/>
      <c r="C162" s="127" t="s">
        <v>299</v>
      </c>
      <c r="D162" s="127" t="s">
        <v>97</v>
      </c>
      <c r="E162" s="128" t="s">
        <v>945</v>
      </c>
      <c r="F162" s="129" t="s">
        <v>946</v>
      </c>
      <c r="G162" s="130" t="s">
        <v>160</v>
      </c>
      <c r="H162" s="131">
        <v>30</v>
      </c>
      <c r="I162" s="132"/>
      <c r="J162" s="133">
        <f>ROUND(I162*H162,2)</f>
        <v>0</v>
      </c>
      <c r="K162" s="129" t="s">
        <v>148</v>
      </c>
      <c r="L162" s="31"/>
      <c r="M162" s="134" t="s">
        <v>3</v>
      </c>
      <c r="N162" s="135" t="s">
        <v>46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196</v>
      </c>
      <c r="AT162" s="138" t="s">
        <v>97</v>
      </c>
      <c r="AU162" s="138" t="s">
        <v>85</v>
      </c>
      <c r="AY162" s="16" t="s">
        <v>142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83</v>
      </c>
      <c r="BK162" s="139">
        <f>ROUND(I162*H162,2)</f>
        <v>0</v>
      </c>
      <c r="BL162" s="16" t="s">
        <v>196</v>
      </c>
      <c r="BM162" s="138" t="s">
        <v>947</v>
      </c>
    </row>
    <row r="163" spans="2:65" s="1" customFormat="1" ht="11.25" x14ac:dyDescent="0.2">
      <c r="B163" s="31"/>
      <c r="D163" s="140" t="s">
        <v>151</v>
      </c>
      <c r="F163" s="141" t="s">
        <v>948</v>
      </c>
      <c r="I163" s="142"/>
      <c r="L163" s="31"/>
      <c r="M163" s="143"/>
      <c r="T163" s="52"/>
      <c r="AT163" s="16" t="s">
        <v>151</v>
      </c>
      <c r="AU163" s="16" t="s">
        <v>85</v>
      </c>
    </row>
    <row r="164" spans="2:65" s="1" customFormat="1" ht="24.2" customHeight="1" x14ac:dyDescent="0.2">
      <c r="B164" s="126"/>
      <c r="C164" s="127" t="s">
        <v>305</v>
      </c>
      <c r="D164" s="127" t="s">
        <v>97</v>
      </c>
      <c r="E164" s="128" t="s">
        <v>450</v>
      </c>
      <c r="F164" s="129" t="s">
        <v>451</v>
      </c>
      <c r="G164" s="130" t="s">
        <v>168</v>
      </c>
      <c r="H164" s="131">
        <v>2.6230000000000002</v>
      </c>
      <c r="I164" s="132"/>
      <c r="J164" s="133">
        <f>ROUND(I164*H164,2)</f>
        <v>0</v>
      </c>
      <c r="K164" s="129" t="s">
        <v>148</v>
      </c>
      <c r="L164" s="31"/>
      <c r="M164" s="134" t="s">
        <v>3</v>
      </c>
      <c r="N164" s="135" t="s">
        <v>46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196</v>
      </c>
      <c r="AT164" s="138" t="s">
        <v>97</v>
      </c>
      <c r="AU164" s="138" t="s">
        <v>85</v>
      </c>
      <c r="AY164" s="16" t="s">
        <v>142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83</v>
      </c>
      <c r="BK164" s="139">
        <f>ROUND(I164*H164,2)</f>
        <v>0</v>
      </c>
      <c r="BL164" s="16" t="s">
        <v>196</v>
      </c>
      <c r="BM164" s="138" t="s">
        <v>949</v>
      </c>
    </row>
    <row r="165" spans="2:65" s="1" customFormat="1" ht="11.25" x14ac:dyDescent="0.2">
      <c r="B165" s="31"/>
      <c r="D165" s="140" t="s">
        <v>151</v>
      </c>
      <c r="F165" s="141" t="s">
        <v>453</v>
      </c>
      <c r="I165" s="142"/>
      <c r="L165" s="31"/>
      <c r="M165" s="143"/>
      <c r="T165" s="52"/>
      <c r="AT165" s="16" t="s">
        <v>151</v>
      </c>
      <c r="AU165" s="16" t="s">
        <v>85</v>
      </c>
    </row>
    <row r="166" spans="2:65" s="11" customFormat="1" ht="22.9" customHeight="1" x14ac:dyDescent="0.2">
      <c r="B166" s="114"/>
      <c r="D166" s="115" t="s">
        <v>74</v>
      </c>
      <c r="E166" s="124" t="s">
        <v>454</v>
      </c>
      <c r="F166" s="124" t="s">
        <v>455</v>
      </c>
      <c r="I166" s="117"/>
      <c r="J166" s="125">
        <f>BK166</f>
        <v>0</v>
      </c>
      <c r="L166" s="114"/>
      <c r="M166" s="119"/>
      <c r="P166" s="120">
        <f>SUM(P167:P203)</f>
        <v>0</v>
      </c>
      <c r="R166" s="120">
        <f>SUM(R167:R203)</f>
        <v>9.4740000000000005E-2</v>
      </c>
      <c r="T166" s="121">
        <f>SUM(T167:T203)</f>
        <v>0.19470000000000001</v>
      </c>
      <c r="AR166" s="115" t="s">
        <v>85</v>
      </c>
      <c r="AT166" s="122" t="s">
        <v>74</v>
      </c>
      <c r="AU166" s="122" t="s">
        <v>83</v>
      </c>
      <c r="AY166" s="115" t="s">
        <v>142</v>
      </c>
      <c r="BK166" s="123">
        <f>SUM(BK167:BK203)</f>
        <v>0</v>
      </c>
    </row>
    <row r="167" spans="2:65" s="1" customFormat="1" ht="16.5" customHeight="1" x14ac:dyDescent="0.2">
      <c r="B167" s="126"/>
      <c r="C167" s="127" t="s">
        <v>209</v>
      </c>
      <c r="D167" s="127" t="s">
        <v>97</v>
      </c>
      <c r="E167" s="128" t="s">
        <v>457</v>
      </c>
      <c r="F167" s="129" t="s">
        <v>458</v>
      </c>
      <c r="G167" s="130" t="s">
        <v>296</v>
      </c>
      <c r="H167" s="131">
        <v>2</v>
      </c>
      <c r="I167" s="132"/>
      <c r="J167" s="133">
        <f>ROUND(I167*H167,2)</f>
        <v>0</v>
      </c>
      <c r="K167" s="129" t="s">
        <v>148</v>
      </c>
      <c r="L167" s="31"/>
      <c r="M167" s="134" t="s">
        <v>3</v>
      </c>
      <c r="N167" s="135" t="s">
        <v>46</v>
      </c>
      <c r="P167" s="136">
        <f>O167*H167</f>
        <v>0</v>
      </c>
      <c r="Q167" s="136">
        <v>2.0000000000000002E-5</v>
      </c>
      <c r="R167" s="136">
        <f>Q167*H167</f>
        <v>4.0000000000000003E-5</v>
      </c>
      <c r="S167" s="136">
        <v>3.9E-2</v>
      </c>
      <c r="T167" s="137">
        <f>S167*H167</f>
        <v>7.8E-2</v>
      </c>
      <c r="AR167" s="138" t="s">
        <v>196</v>
      </c>
      <c r="AT167" s="138" t="s">
        <v>97</v>
      </c>
      <c r="AU167" s="138" t="s">
        <v>85</v>
      </c>
      <c r="AY167" s="16" t="s">
        <v>142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6" t="s">
        <v>83</v>
      </c>
      <c r="BK167" s="139">
        <f>ROUND(I167*H167,2)</f>
        <v>0</v>
      </c>
      <c r="BL167" s="16" t="s">
        <v>196</v>
      </c>
      <c r="BM167" s="138" t="s">
        <v>950</v>
      </c>
    </row>
    <row r="168" spans="2:65" s="1" customFormat="1" ht="11.25" x14ac:dyDescent="0.2">
      <c r="B168" s="31"/>
      <c r="D168" s="140" t="s">
        <v>151</v>
      </c>
      <c r="F168" s="141" t="s">
        <v>460</v>
      </c>
      <c r="I168" s="142"/>
      <c r="L168" s="31"/>
      <c r="M168" s="143"/>
      <c r="T168" s="52"/>
      <c r="AT168" s="16" t="s">
        <v>151</v>
      </c>
      <c r="AU168" s="16" t="s">
        <v>85</v>
      </c>
    </row>
    <row r="169" spans="2:65" s="1" customFormat="1" ht="16.5" customHeight="1" x14ac:dyDescent="0.2">
      <c r="B169" s="126"/>
      <c r="C169" s="127" t="s">
        <v>314</v>
      </c>
      <c r="D169" s="127" t="s">
        <v>97</v>
      </c>
      <c r="E169" s="128" t="s">
        <v>951</v>
      </c>
      <c r="F169" s="129" t="s">
        <v>952</v>
      </c>
      <c r="G169" s="130" t="s">
        <v>302</v>
      </c>
      <c r="H169" s="131">
        <v>2</v>
      </c>
      <c r="I169" s="132"/>
      <c r="J169" s="133">
        <f>ROUND(I169*H169,2)</f>
        <v>0</v>
      </c>
      <c r="K169" s="129" t="s">
        <v>148</v>
      </c>
      <c r="L169" s="31"/>
      <c r="M169" s="134" t="s">
        <v>3</v>
      </c>
      <c r="N169" s="135" t="s">
        <v>46</v>
      </c>
      <c r="P169" s="136">
        <f>O169*H169</f>
        <v>0</v>
      </c>
      <c r="Q169" s="136">
        <v>1.362E-2</v>
      </c>
      <c r="R169" s="136">
        <f>Q169*H169</f>
        <v>2.724E-2</v>
      </c>
      <c r="S169" s="136">
        <v>0</v>
      </c>
      <c r="T169" s="137">
        <f>S169*H169</f>
        <v>0</v>
      </c>
      <c r="AR169" s="138" t="s">
        <v>196</v>
      </c>
      <c r="AT169" s="138" t="s">
        <v>97</v>
      </c>
      <c r="AU169" s="138" t="s">
        <v>85</v>
      </c>
      <c r="AY169" s="16" t="s">
        <v>142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83</v>
      </c>
      <c r="BK169" s="139">
        <f>ROUND(I169*H169,2)</f>
        <v>0</v>
      </c>
      <c r="BL169" s="16" t="s">
        <v>196</v>
      </c>
      <c r="BM169" s="138" t="s">
        <v>953</v>
      </c>
    </row>
    <row r="170" spans="2:65" s="1" customFormat="1" ht="11.25" x14ac:dyDescent="0.2">
      <c r="B170" s="31"/>
      <c r="D170" s="140" t="s">
        <v>151</v>
      </c>
      <c r="F170" s="141" t="s">
        <v>954</v>
      </c>
      <c r="I170" s="142"/>
      <c r="L170" s="31"/>
      <c r="M170" s="143"/>
      <c r="T170" s="52"/>
      <c r="AT170" s="16" t="s">
        <v>151</v>
      </c>
      <c r="AU170" s="16" t="s">
        <v>85</v>
      </c>
    </row>
    <row r="171" spans="2:65" s="1" customFormat="1" ht="16.5" customHeight="1" x14ac:dyDescent="0.2">
      <c r="B171" s="126"/>
      <c r="C171" s="159" t="s">
        <v>318</v>
      </c>
      <c r="D171" s="159" t="s">
        <v>206</v>
      </c>
      <c r="E171" s="160" t="s">
        <v>955</v>
      </c>
      <c r="F171" s="161" t="s">
        <v>956</v>
      </c>
      <c r="G171" s="162" t="s">
        <v>296</v>
      </c>
      <c r="H171" s="163">
        <v>2</v>
      </c>
      <c r="I171" s="164"/>
      <c r="J171" s="165">
        <f>ROUND(I171*H171,2)</f>
        <v>0</v>
      </c>
      <c r="K171" s="161" t="s">
        <v>148</v>
      </c>
      <c r="L171" s="166"/>
      <c r="M171" s="167" t="s">
        <v>3</v>
      </c>
      <c r="N171" s="168" t="s">
        <v>46</v>
      </c>
      <c r="P171" s="136">
        <f>O171*H171</f>
        <v>0</v>
      </c>
      <c r="Q171" s="136">
        <v>4.7499999999999999E-3</v>
      </c>
      <c r="R171" s="136">
        <f>Q171*H171</f>
        <v>9.4999999999999998E-3</v>
      </c>
      <c r="S171" s="136">
        <v>0</v>
      </c>
      <c r="T171" s="137">
        <f>S171*H171</f>
        <v>0</v>
      </c>
      <c r="AR171" s="138" t="s">
        <v>209</v>
      </c>
      <c r="AT171" s="138" t="s">
        <v>206</v>
      </c>
      <c r="AU171" s="138" t="s">
        <v>85</v>
      </c>
      <c r="AY171" s="16" t="s">
        <v>142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83</v>
      </c>
      <c r="BK171" s="139">
        <f>ROUND(I171*H171,2)</f>
        <v>0</v>
      </c>
      <c r="BL171" s="16" t="s">
        <v>196</v>
      </c>
      <c r="BM171" s="138" t="s">
        <v>957</v>
      </c>
    </row>
    <row r="172" spans="2:65" s="1" customFormat="1" ht="16.5" customHeight="1" x14ac:dyDescent="0.2">
      <c r="B172" s="126"/>
      <c r="C172" s="127" t="s">
        <v>323</v>
      </c>
      <c r="D172" s="127" t="s">
        <v>97</v>
      </c>
      <c r="E172" s="128" t="s">
        <v>471</v>
      </c>
      <c r="F172" s="129" t="s">
        <v>472</v>
      </c>
      <c r="G172" s="130" t="s">
        <v>296</v>
      </c>
      <c r="H172" s="131">
        <v>54</v>
      </c>
      <c r="I172" s="132"/>
      <c r="J172" s="133">
        <f>ROUND(I172*H172,2)</f>
        <v>0</v>
      </c>
      <c r="K172" s="129" t="s">
        <v>148</v>
      </c>
      <c r="L172" s="31"/>
      <c r="M172" s="134" t="s">
        <v>3</v>
      </c>
      <c r="N172" s="135" t="s">
        <v>46</v>
      </c>
      <c r="P172" s="136">
        <f>O172*H172</f>
        <v>0</v>
      </c>
      <c r="Q172" s="136">
        <v>4.0000000000000003E-5</v>
      </c>
      <c r="R172" s="136">
        <f>Q172*H172</f>
        <v>2.16E-3</v>
      </c>
      <c r="S172" s="136">
        <v>4.4999999999999999E-4</v>
      </c>
      <c r="T172" s="137">
        <f>S172*H172</f>
        <v>2.4299999999999999E-2</v>
      </c>
      <c r="AR172" s="138" t="s">
        <v>196</v>
      </c>
      <c r="AT172" s="138" t="s">
        <v>97</v>
      </c>
      <c r="AU172" s="138" t="s">
        <v>85</v>
      </c>
      <c r="AY172" s="16" t="s">
        <v>142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83</v>
      </c>
      <c r="BK172" s="139">
        <f>ROUND(I172*H172,2)</f>
        <v>0</v>
      </c>
      <c r="BL172" s="16" t="s">
        <v>196</v>
      </c>
      <c r="BM172" s="138" t="s">
        <v>958</v>
      </c>
    </row>
    <row r="173" spans="2:65" s="1" customFormat="1" ht="11.25" x14ac:dyDescent="0.2">
      <c r="B173" s="31"/>
      <c r="D173" s="140" t="s">
        <v>151</v>
      </c>
      <c r="F173" s="141" t="s">
        <v>474</v>
      </c>
      <c r="I173" s="142"/>
      <c r="L173" s="31"/>
      <c r="M173" s="143"/>
      <c r="T173" s="52"/>
      <c r="AT173" s="16" t="s">
        <v>151</v>
      </c>
      <c r="AU173" s="16" t="s">
        <v>85</v>
      </c>
    </row>
    <row r="174" spans="2:65" s="1" customFormat="1" ht="16.5" customHeight="1" x14ac:dyDescent="0.2">
      <c r="B174" s="126"/>
      <c r="C174" s="127" t="s">
        <v>328</v>
      </c>
      <c r="D174" s="127" t="s">
        <v>97</v>
      </c>
      <c r="E174" s="128" t="s">
        <v>476</v>
      </c>
      <c r="F174" s="129" t="s">
        <v>477</v>
      </c>
      <c r="G174" s="130" t="s">
        <v>296</v>
      </c>
      <c r="H174" s="131">
        <v>20</v>
      </c>
      <c r="I174" s="132"/>
      <c r="J174" s="133">
        <f>ROUND(I174*H174,2)</f>
        <v>0</v>
      </c>
      <c r="K174" s="129" t="s">
        <v>148</v>
      </c>
      <c r="L174" s="31"/>
      <c r="M174" s="134" t="s">
        <v>3</v>
      </c>
      <c r="N174" s="135" t="s">
        <v>46</v>
      </c>
      <c r="P174" s="136">
        <f>O174*H174</f>
        <v>0</v>
      </c>
      <c r="Q174" s="136">
        <v>1.2999999999999999E-4</v>
      </c>
      <c r="R174" s="136">
        <f>Q174*H174</f>
        <v>2.5999999999999999E-3</v>
      </c>
      <c r="S174" s="136">
        <v>1.1000000000000001E-3</v>
      </c>
      <c r="T174" s="137">
        <f>S174*H174</f>
        <v>2.2000000000000002E-2</v>
      </c>
      <c r="AR174" s="138" t="s">
        <v>196</v>
      </c>
      <c r="AT174" s="138" t="s">
        <v>97</v>
      </c>
      <c r="AU174" s="138" t="s">
        <v>85</v>
      </c>
      <c r="AY174" s="16" t="s">
        <v>142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83</v>
      </c>
      <c r="BK174" s="139">
        <f>ROUND(I174*H174,2)</f>
        <v>0</v>
      </c>
      <c r="BL174" s="16" t="s">
        <v>196</v>
      </c>
      <c r="BM174" s="138" t="s">
        <v>959</v>
      </c>
    </row>
    <row r="175" spans="2:65" s="1" customFormat="1" ht="11.25" x14ac:dyDescent="0.2">
      <c r="B175" s="31"/>
      <c r="D175" s="140" t="s">
        <v>151</v>
      </c>
      <c r="F175" s="141" t="s">
        <v>479</v>
      </c>
      <c r="I175" s="142"/>
      <c r="L175" s="31"/>
      <c r="M175" s="143"/>
      <c r="T175" s="52"/>
      <c r="AT175" s="16" t="s">
        <v>151</v>
      </c>
      <c r="AU175" s="16" t="s">
        <v>85</v>
      </c>
    </row>
    <row r="176" spans="2:65" s="12" customFormat="1" ht="11.25" x14ac:dyDescent="0.2">
      <c r="B176" s="144"/>
      <c r="D176" s="145" t="s">
        <v>153</v>
      </c>
      <c r="E176" s="146" t="s">
        <v>3</v>
      </c>
      <c r="F176" s="147" t="s">
        <v>960</v>
      </c>
      <c r="H176" s="148">
        <v>6</v>
      </c>
      <c r="I176" s="149"/>
      <c r="L176" s="144"/>
      <c r="M176" s="150"/>
      <c r="T176" s="151"/>
      <c r="AT176" s="146" t="s">
        <v>153</v>
      </c>
      <c r="AU176" s="146" t="s">
        <v>85</v>
      </c>
      <c r="AV176" s="12" t="s">
        <v>85</v>
      </c>
      <c r="AW176" s="12" t="s">
        <v>37</v>
      </c>
      <c r="AX176" s="12" t="s">
        <v>75</v>
      </c>
      <c r="AY176" s="146" t="s">
        <v>142</v>
      </c>
    </row>
    <row r="177" spans="2:65" s="12" customFormat="1" ht="11.25" x14ac:dyDescent="0.2">
      <c r="B177" s="144"/>
      <c r="D177" s="145" t="s">
        <v>153</v>
      </c>
      <c r="E177" s="146" t="s">
        <v>3</v>
      </c>
      <c r="F177" s="147" t="s">
        <v>961</v>
      </c>
      <c r="H177" s="148">
        <v>14</v>
      </c>
      <c r="I177" s="149"/>
      <c r="L177" s="144"/>
      <c r="M177" s="150"/>
      <c r="T177" s="151"/>
      <c r="AT177" s="146" t="s">
        <v>153</v>
      </c>
      <c r="AU177" s="146" t="s">
        <v>85</v>
      </c>
      <c r="AV177" s="12" t="s">
        <v>85</v>
      </c>
      <c r="AW177" s="12" t="s">
        <v>37</v>
      </c>
      <c r="AX177" s="12" t="s">
        <v>75</v>
      </c>
      <c r="AY177" s="146" t="s">
        <v>142</v>
      </c>
    </row>
    <row r="178" spans="2:65" s="13" customFormat="1" ht="11.25" x14ac:dyDescent="0.2">
      <c r="B178" s="152"/>
      <c r="D178" s="145" t="s">
        <v>153</v>
      </c>
      <c r="E178" s="153" t="s">
        <v>3</v>
      </c>
      <c r="F178" s="154" t="s">
        <v>155</v>
      </c>
      <c r="H178" s="155">
        <v>20</v>
      </c>
      <c r="I178" s="156"/>
      <c r="L178" s="152"/>
      <c r="M178" s="157"/>
      <c r="T178" s="158"/>
      <c r="AT178" s="153" t="s">
        <v>153</v>
      </c>
      <c r="AU178" s="153" t="s">
        <v>85</v>
      </c>
      <c r="AV178" s="13" t="s">
        <v>149</v>
      </c>
      <c r="AW178" s="13" t="s">
        <v>37</v>
      </c>
      <c r="AX178" s="13" t="s">
        <v>83</v>
      </c>
      <c r="AY178" s="153" t="s">
        <v>142</v>
      </c>
    </row>
    <row r="179" spans="2:65" s="1" customFormat="1" ht="16.5" customHeight="1" x14ac:dyDescent="0.2">
      <c r="B179" s="126"/>
      <c r="C179" s="127" t="s">
        <v>333</v>
      </c>
      <c r="D179" s="127" t="s">
        <v>97</v>
      </c>
      <c r="E179" s="128" t="s">
        <v>481</v>
      </c>
      <c r="F179" s="129" t="s">
        <v>482</v>
      </c>
      <c r="G179" s="130" t="s">
        <v>296</v>
      </c>
      <c r="H179" s="131">
        <v>32</v>
      </c>
      <c r="I179" s="132"/>
      <c r="J179" s="133">
        <f>ROUND(I179*H179,2)</f>
        <v>0</v>
      </c>
      <c r="K179" s="129" t="s">
        <v>148</v>
      </c>
      <c r="L179" s="31"/>
      <c r="M179" s="134" t="s">
        <v>3</v>
      </c>
      <c r="N179" s="135" t="s">
        <v>46</v>
      </c>
      <c r="P179" s="136">
        <f>O179*H179</f>
        <v>0</v>
      </c>
      <c r="Q179" s="136">
        <v>1.7000000000000001E-4</v>
      </c>
      <c r="R179" s="136">
        <f>Q179*H179</f>
        <v>5.4400000000000004E-3</v>
      </c>
      <c r="S179" s="136">
        <v>2.2000000000000001E-3</v>
      </c>
      <c r="T179" s="137">
        <f>S179*H179</f>
        <v>7.0400000000000004E-2</v>
      </c>
      <c r="AR179" s="138" t="s">
        <v>196</v>
      </c>
      <c r="AT179" s="138" t="s">
        <v>97</v>
      </c>
      <c r="AU179" s="138" t="s">
        <v>85</v>
      </c>
      <c r="AY179" s="16" t="s">
        <v>142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83</v>
      </c>
      <c r="BK179" s="139">
        <f>ROUND(I179*H179,2)</f>
        <v>0</v>
      </c>
      <c r="BL179" s="16" t="s">
        <v>196</v>
      </c>
      <c r="BM179" s="138" t="s">
        <v>962</v>
      </c>
    </row>
    <row r="180" spans="2:65" s="1" customFormat="1" ht="11.25" x14ac:dyDescent="0.2">
      <c r="B180" s="31"/>
      <c r="D180" s="140" t="s">
        <v>151</v>
      </c>
      <c r="F180" s="141" t="s">
        <v>484</v>
      </c>
      <c r="I180" s="142"/>
      <c r="L180" s="31"/>
      <c r="M180" s="143"/>
      <c r="T180" s="52"/>
      <c r="AT180" s="16" t="s">
        <v>151</v>
      </c>
      <c r="AU180" s="16" t="s">
        <v>85</v>
      </c>
    </row>
    <row r="181" spans="2:65" s="12" customFormat="1" ht="11.25" x14ac:dyDescent="0.2">
      <c r="B181" s="144"/>
      <c r="D181" s="145" t="s">
        <v>153</v>
      </c>
      <c r="E181" s="146" t="s">
        <v>3</v>
      </c>
      <c r="F181" s="147" t="s">
        <v>963</v>
      </c>
      <c r="H181" s="148">
        <v>20</v>
      </c>
      <c r="I181" s="149"/>
      <c r="L181" s="144"/>
      <c r="M181" s="150"/>
      <c r="T181" s="151"/>
      <c r="AT181" s="146" t="s">
        <v>153</v>
      </c>
      <c r="AU181" s="146" t="s">
        <v>85</v>
      </c>
      <c r="AV181" s="12" t="s">
        <v>85</v>
      </c>
      <c r="AW181" s="12" t="s">
        <v>37</v>
      </c>
      <c r="AX181" s="12" t="s">
        <v>75</v>
      </c>
      <c r="AY181" s="146" t="s">
        <v>142</v>
      </c>
    </row>
    <row r="182" spans="2:65" s="12" customFormat="1" ht="11.25" x14ac:dyDescent="0.2">
      <c r="B182" s="144"/>
      <c r="D182" s="145" t="s">
        <v>153</v>
      </c>
      <c r="E182" s="146" t="s">
        <v>3</v>
      </c>
      <c r="F182" s="147" t="s">
        <v>964</v>
      </c>
      <c r="H182" s="148">
        <v>12</v>
      </c>
      <c r="I182" s="149"/>
      <c r="L182" s="144"/>
      <c r="M182" s="150"/>
      <c r="T182" s="151"/>
      <c r="AT182" s="146" t="s">
        <v>153</v>
      </c>
      <c r="AU182" s="146" t="s">
        <v>85</v>
      </c>
      <c r="AV182" s="12" t="s">
        <v>85</v>
      </c>
      <c r="AW182" s="12" t="s">
        <v>37</v>
      </c>
      <c r="AX182" s="12" t="s">
        <v>75</v>
      </c>
      <c r="AY182" s="146" t="s">
        <v>142</v>
      </c>
    </row>
    <row r="183" spans="2:65" s="13" customFormat="1" ht="11.25" x14ac:dyDescent="0.2">
      <c r="B183" s="152"/>
      <c r="D183" s="145" t="s">
        <v>153</v>
      </c>
      <c r="E183" s="153" t="s">
        <v>3</v>
      </c>
      <c r="F183" s="154" t="s">
        <v>155</v>
      </c>
      <c r="H183" s="155">
        <v>32</v>
      </c>
      <c r="I183" s="156"/>
      <c r="L183" s="152"/>
      <c r="M183" s="157"/>
      <c r="T183" s="158"/>
      <c r="AT183" s="153" t="s">
        <v>153</v>
      </c>
      <c r="AU183" s="153" t="s">
        <v>85</v>
      </c>
      <c r="AV183" s="13" t="s">
        <v>149</v>
      </c>
      <c r="AW183" s="13" t="s">
        <v>37</v>
      </c>
      <c r="AX183" s="13" t="s">
        <v>83</v>
      </c>
      <c r="AY183" s="153" t="s">
        <v>142</v>
      </c>
    </row>
    <row r="184" spans="2:65" s="1" customFormat="1" ht="16.5" customHeight="1" x14ac:dyDescent="0.2">
      <c r="B184" s="126"/>
      <c r="C184" s="127" t="s">
        <v>338</v>
      </c>
      <c r="D184" s="127" t="s">
        <v>97</v>
      </c>
      <c r="E184" s="128" t="s">
        <v>486</v>
      </c>
      <c r="F184" s="129" t="s">
        <v>487</v>
      </c>
      <c r="G184" s="130" t="s">
        <v>296</v>
      </c>
      <c r="H184" s="131">
        <v>54</v>
      </c>
      <c r="I184" s="132"/>
      <c r="J184" s="133">
        <f>ROUND(I184*H184,2)</f>
        <v>0</v>
      </c>
      <c r="K184" s="129" t="s">
        <v>148</v>
      </c>
      <c r="L184" s="31"/>
      <c r="M184" s="134" t="s">
        <v>3</v>
      </c>
      <c r="N184" s="135" t="s">
        <v>46</v>
      </c>
      <c r="P184" s="136">
        <f>O184*H184</f>
        <v>0</v>
      </c>
      <c r="Q184" s="136">
        <v>2.2000000000000001E-4</v>
      </c>
      <c r="R184" s="136">
        <f>Q184*H184</f>
        <v>1.188E-2</v>
      </c>
      <c r="S184" s="136">
        <v>0</v>
      </c>
      <c r="T184" s="137">
        <f>S184*H184</f>
        <v>0</v>
      </c>
      <c r="AR184" s="138" t="s">
        <v>196</v>
      </c>
      <c r="AT184" s="138" t="s">
        <v>97</v>
      </c>
      <c r="AU184" s="138" t="s">
        <v>85</v>
      </c>
      <c r="AY184" s="16" t="s">
        <v>142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83</v>
      </c>
      <c r="BK184" s="139">
        <f>ROUND(I184*H184,2)</f>
        <v>0</v>
      </c>
      <c r="BL184" s="16" t="s">
        <v>196</v>
      </c>
      <c r="BM184" s="138" t="s">
        <v>965</v>
      </c>
    </row>
    <row r="185" spans="2:65" s="1" customFormat="1" ht="11.25" x14ac:dyDescent="0.2">
      <c r="B185" s="31"/>
      <c r="D185" s="140" t="s">
        <v>151</v>
      </c>
      <c r="F185" s="141" t="s">
        <v>489</v>
      </c>
      <c r="I185" s="142"/>
      <c r="L185" s="31"/>
      <c r="M185" s="143"/>
      <c r="T185" s="52"/>
      <c r="AT185" s="16" t="s">
        <v>151</v>
      </c>
      <c r="AU185" s="16" t="s">
        <v>85</v>
      </c>
    </row>
    <row r="186" spans="2:65" s="1" customFormat="1" ht="16.5" customHeight="1" x14ac:dyDescent="0.2">
      <c r="B186" s="126"/>
      <c r="C186" s="127" t="s">
        <v>343</v>
      </c>
      <c r="D186" s="127" t="s">
        <v>97</v>
      </c>
      <c r="E186" s="128" t="s">
        <v>863</v>
      </c>
      <c r="F186" s="129" t="s">
        <v>864</v>
      </c>
      <c r="G186" s="130" t="s">
        <v>296</v>
      </c>
      <c r="H186" s="131">
        <v>6</v>
      </c>
      <c r="I186" s="132"/>
      <c r="J186" s="133">
        <f>ROUND(I186*H186,2)</f>
        <v>0</v>
      </c>
      <c r="K186" s="129" t="s">
        <v>148</v>
      </c>
      <c r="L186" s="31"/>
      <c r="M186" s="134" t="s">
        <v>3</v>
      </c>
      <c r="N186" s="135" t="s">
        <v>46</v>
      </c>
      <c r="P186" s="136">
        <f>O186*H186</f>
        <v>0</v>
      </c>
      <c r="Q186" s="136">
        <v>3.4000000000000002E-4</v>
      </c>
      <c r="R186" s="136">
        <f>Q186*H186</f>
        <v>2.0400000000000001E-3</v>
      </c>
      <c r="S186" s="136">
        <v>0</v>
      </c>
      <c r="T186" s="137">
        <f>S186*H186</f>
        <v>0</v>
      </c>
      <c r="AR186" s="138" t="s">
        <v>196</v>
      </c>
      <c r="AT186" s="138" t="s">
        <v>97</v>
      </c>
      <c r="AU186" s="138" t="s">
        <v>85</v>
      </c>
      <c r="AY186" s="16" t="s">
        <v>142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6" t="s">
        <v>83</v>
      </c>
      <c r="BK186" s="139">
        <f>ROUND(I186*H186,2)</f>
        <v>0</v>
      </c>
      <c r="BL186" s="16" t="s">
        <v>196</v>
      </c>
      <c r="BM186" s="138" t="s">
        <v>966</v>
      </c>
    </row>
    <row r="187" spans="2:65" s="1" customFormat="1" ht="11.25" x14ac:dyDescent="0.2">
      <c r="B187" s="31"/>
      <c r="D187" s="140" t="s">
        <v>151</v>
      </c>
      <c r="F187" s="141" t="s">
        <v>866</v>
      </c>
      <c r="I187" s="142"/>
      <c r="L187" s="31"/>
      <c r="M187" s="143"/>
      <c r="T187" s="52"/>
      <c r="AT187" s="16" t="s">
        <v>151</v>
      </c>
      <c r="AU187" s="16" t="s">
        <v>85</v>
      </c>
    </row>
    <row r="188" spans="2:65" s="12" customFormat="1" ht="11.25" x14ac:dyDescent="0.2">
      <c r="B188" s="144"/>
      <c r="D188" s="145" t="s">
        <v>153</v>
      </c>
      <c r="E188" s="146" t="s">
        <v>3</v>
      </c>
      <c r="F188" s="147" t="s">
        <v>960</v>
      </c>
      <c r="H188" s="148">
        <v>6</v>
      </c>
      <c r="I188" s="149"/>
      <c r="L188" s="144"/>
      <c r="M188" s="150"/>
      <c r="T188" s="151"/>
      <c r="AT188" s="146" t="s">
        <v>153</v>
      </c>
      <c r="AU188" s="146" t="s">
        <v>85</v>
      </c>
      <c r="AV188" s="12" t="s">
        <v>85</v>
      </c>
      <c r="AW188" s="12" t="s">
        <v>37</v>
      </c>
      <c r="AX188" s="12" t="s">
        <v>75</v>
      </c>
      <c r="AY188" s="146" t="s">
        <v>142</v>
      </c>
    </row>
    <row r="189" spans="2:65" s="13" customFormat="1" ht="11.25" x14ac:dyDescent="0.2">
      <c r="B189" s="152"/>
      <c r="D189" s="145" t="s">
        <v>153</v>
      </c>
      <c r="E189" s="153" t="s">
        <v>3</v>
      </c>
      <c r="F189" s="154" t="s">
        <v>155</v>
      </c>
      <c r="H189" s="155">
        <v>6</v>
      </c>
      <c r="I189" s="156"/>
      <c r="L189" s="152"/>
      <c r="M189" s="157"/>
      <c r="T189" s="158"/>
      <c r="AT189" s="153" t="s">
        <v>153</v>
      </c>
      <c r="AU189" s="153" t="s">
        <v>85</v>
      </c>
      <c r="AV189" s="13" t="s">
        <v>149</v>
      </c>
      <c r="AW189" s="13" t="s">
        <v>37</v>
      </c>
      <c r="AX189" s="13" t="s">
        <v>83</v>
      </c>
      <c r="AY189" s="153" t="s">
        <v>142</v>
      </c>
    </row>
    <row r="190" spans="2:65" s="1" customFormat="1" ht="16.5" customHeight="1" x14ac:dyDescent="0.2">
      <c r="B190" s="126"/>
      <c r="C190" s="127" t="s">
        <v>349</v>
      </c>
      <c r="D190" s="127" t="s">
        <v>97</v>
      </c>
      <c r="E190" s="128" t="s">
        <v>491</v>
      </c>
      <c r="F190" s="129" t="s">
        <v>492</v>
      </c>
      <c r="G190" s="130" t="s">
        <v>296</v>
      </c>
      <c r="H190" s="131">
        <v>14</v>
      </c>
      <c r="I190" s="132"/>
      <c r="J190" s="133">
        <f>ROUND(I190*H190,2)</f>
        <v>0</v>
      </c>
      <c r="K190" s="129" t="s">
        <v>148</v>
      </c>
      <c r="L190" s="31"/>
      <c r="M190" s="134" t="s">
        <v>3</v>
      </c>
      <c r="N190" s="135" t="s">
        <v>46</v>
      </c>
      <c r="P190" s="136">
        <f>O190*H190</f>
        <v>0</v>
      </c>
      <c r="Q190" s="136">
        <v>5.0000000000000001E-4</v>
      </c>
      <c r="R190" s="136">
        <f>Q190*H190</f>
        <v>7.0000000000000001E-3</v>
      </c>
      <c r="S190" s="136">
        <v>0</v>
      </c>
      <c r="T190" s="137">
        <f>S190*H190</f>
        <v>0</v>
      </c>
      <c r="AR190" s="138" t="s">
        <v>196</v>
      </c>
      <c r="AT190" s="138" t="s">
        <v>97</v>
      </c>
      <c r="AU190" s="138" t="s">
        <v>85</v>
      </c>
      <c r="AY190" s="16" t="s">
        <v>142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83</v>
      </c>
      <c r="BK190" s="139">
        <f>ROUND(I190*H190,2)</f>
        <v>0</v>
      </c>
      <c r="BL190" s="16" t="s">
        <v>196</v>
      </c>
      <c r="BM190" s="138" t="s">
        <v>967</v>
      </c>
    </row>
    <row r="191" spans="2:65" s="1" customFormat="1" ht="11.25" x14ac:dyDescent="0.2">
      <c r="B191" s="31"/>
      <c r="D191" s="140" t="s">
        <v>151</v>
      </c>
      <c r="F191" s="141" t="s">
        <v>494</v>
      </c>
      <c r="I191" s="142"/>
      <c r="L191" s="31"/>
      <c r="M191" s="143"/>
      <c r="T191" s="52"/>
      <c r="AT191" s="16" t="s">
        <v>151</v>
      </c>
      <c r="AU191" s="16" t="s">
        <v>85</v>
      </c>
    </row>
    <row r="192" spans="2:65" s="12" customFormat="1" ht="11.25" x14ac:dyDescent="0.2">
      <c r="B192" s="144"/>
      <c r="D192" s="145" t="s">
        <v>153</v>
      </c>
      <c r="E192" s="146" t="s">
        <v>3</v>
      </c>
      <c r="F192" s="147" t="s">
        <v>961</v>
      </c>
      <c r="H192" s="148">
        <v>14</v>
      </c>
      <c r="I192" s="149"/>
      <c r="L192" s="144"/>
      <c r="M192" s="150"/>
      <c r="T192" s="151"/>
      <c r="AT192" s="146" t="s">
        <v>153</v>
      </c>
      <c r="AU192" s="146" t="s">
        <v>85</v>
      </c>
      <c r="AV192" s="12" t="s">
        <v>85</v>
      </c>
      <c r="AW192" s="12" t="s">
        <v>37</v>
      </c>
      <c r="AX192" s="12" t="s">
        <v>75</v>
      </c>
      <c r="AY192" s="146" t="s">
        <v>142</v>
      </c>
    </row>
    <row r="193" spans="2:65" s="13" customFormat="1" ht="11.25" x14ac:dyDescent="0.2">
      <c r="B193" s="152"/>
      <c r="D193" s="145" t="s">
        <v>153</v>
      </c>
      <c r="E193" s="153" t="s">
        <v>3</v>
      </c>
      <c r="F193" s="154" t="s">
        <v>155</v>
      </c>
      <c r="H193" s="155">
        <v>14</v>
      </c>
      <c r="I193" s="156"/>
      <c r="L193" s="152"/>
      <c r="M193" s="157"/>
      <c r="T193" s="158"/>
      <c r="AT193" s="153" t="s">
        <v>153</v>
      </c>
      <c r="AU193" s="153" t="s">
        <v>85</v>
      </c>
      <c r="AV193" s="13" t="s">
        <v>149</v>
      </c>
      <c r="AW193" s="13" t="s">
        <v>37</v>
      </c>
      <c r="AX193" s="13" t="s">
        <v>83</v>
      </c>
      <c r="AY193" s="153" t="s">
        <v>142</v>
      </c>
    </row>
    <row r="194" spans="2:65" s="1" customFormat="1" ht="16.5" customHeight="1" x14ac:dyDescent="0.2">
      <c r="B194" s="126"/>
      <c r="C194" s="127" t="s">
        <v>354</v>
      </c>
      <c r="D194" s="127" t="s">
        <v>97</v>
      </c>
      <c r="E194" s="128" t="s">
        <v>496</v>
      </c>
      <c r="F194" s="129" t="s">
        <v>497</v>
      </c>
      <c r="G194" s="130" t="s">
        <v>296</v>
      </c>
      <c r="H194" s="131">
        <v>20</v>
      </c>
      <c r="I194" s="132"/>
      <c r="J194" s="133">
        <f>ROUND(I194*H194,2)</f>
        <v>0</v>
      </c>
      <c r="K194" s="129" t="s">
        <v>148</v>
      </c>
      <c r="L194" s="31"/>
      <c r="M194" s="134" t="s">
        <v>3</v>
      </c>
      <c r="N194" s="135" t="s">
        <v>46</v>
      </c>
      <c r="P194" s="136">
        <f>O194*H194</f>
        <v>0</v>
      </c>
      <c r="Q194" s="136">
        <v>6.9999999999999999E-4</v>
      </c>
      <c r="R194" s="136">
        <f>Q194*H194</f>
        <v>1.4E-2</v>
      </c>
      <c r="S194" s="136">
        <v>0</v>
      </c>
      <c r="T194" s="137">
        <f>S194*H194</f>
        <v>0</v>
      </c>
      <c r="AR194" s="138" t="s">
        <v>196</v>
      </c>
      <c r="AT194" s="138" t="s">
        <v>97</v>
      </c>
      <c r="AU194" s="138" t="s">
        <v>85</v>
      </c>
      <c r="AY194" s="16" t="s">
        <v>142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6" t="s">
        <v>83</v>
      </c>
      <c r="BK194" s="139">
        <f>ROUND(I194*H194,2)</f>
        <v>0</v>
      </c>
      <c r="BL194" s="16" t="s">
        <v>196</v>
      </c>
      <c r="BM194" s="138" t="s">
        <v>968</v>
      </c>
    </row>
    <row r="195" spans="2:65" s="1" customFormat="1" ht="11.25" x14ac:dyDescent="0.2">
      <c r="B195" s="31"/>
      <c r="D195" s="140" t="s">
        <v>151</v>
      </c>
      <c r="F195" s="141" t="s">
        <v>499</v>
      </c>
      <c r="I195" s="142"/>
      <c r="L195" s="31"/>
      <c r="M195" s="143"/>
      <c r="T195" s="52"/>
      <c r="AT195" s="16" t="s">
        <v>151</v>
      </c>
      <c r="AU195" s="16" t="s">
        <v>85</v>
      </c>
    </row>
    <row r="196" spans="2:65" s="12" customFormat="1" ht="11.25" x14ac:dyDescent="0.2">
      <c r="B196" s="144"/>
      <c r="D196" s="145" t="s">
        <v>153</v>
      </c>
      <c r="E196" s="146" t="s">
        <v>3</v>
      </c>
      <c r="F196" s="147" t="s">
        <v>963</v>
      </c>
      <c r="H196" s="148">
        <v>20</v>
      </c>
      <c r="I196" s="149"/>
      <c r="L196" s="144"/>
      <c r="M196" s="150"/>
      <c r="T196" s="151"/>
      <c r="AT196" s="146" t="s">
        <v>153</v>
      </c>
      <c r="AU196" s="146" t="s">
        <v>85</v>
      </c>
      <c r="AV196" s="12" t="s">
        <v>85</v>
      </c>
      <c r="AW196" s="12" t="s">
        <v>37</v>
      </c>
      <c r="AX196" s="12" t="s">
        <v>75</v>
      </c>
      <c r="AY196" s="146" t="s">
        <v>142</v>
      </c>
    </row>
    <row r="197" spans="2:65" s="13" customFormat="1" ht="11.25" x14ac:dyDescent="0.2">
      <c r="B197" s="152"/>
      <c r="D197" s="145" t="s">
        <v>153</v>
      </c>
      <c r="E197" s="153" t="s">
        <v>3</v>
      </c>
      <c r="F197" s="154" t="s">
        <v>155</v>
      </c>
      <c r="H197" s="155">
        <v>20</v>
      </c>
      <c r="I197" s="156"/>
      <c r="L197" s="152"/>
      <c r="M197" s="157"/>
      <c r="T197" s="158"/>
      <c r="AT197" s="153" t="s">
        <v>153</v>
      </c>
      <c r="AU197" s="153" t="s">
        <v>85</v>
      </c>
      <c r="AV197" s="13" t="s">
        <v>149</v>
      </c>
      <c r="AW197" s="13" t="s">
        <v>37</v>
      </c>
      <c r="AX197" s="13" t="s">
        <v>83</v>
      </c>
      <c r="AY197" s="153" t="s">
        <v>142</v>
      </c>
    </row>
    <row r="198" spans="2:65" s="1" customFormat="1" ht="16.5" customHeight="1" x14ac:dyDescent="0.2">
      <c r="B198" s="126"/>
      <c r="C198" s="127" t="s">
        <v>360</v>
      </c>
      <c r="D198" s="127" t="s">
        <v>97</v>
      </c>
      <c r="E198" s="128" t="s">
        <v>969</v>
      </c>
      <c r="F198" s="129" t="s">
        <v>970</v>
      </c>
      <c r="G198" s="130" t="s">
        <v>296</v>
      </c>
      <c r="H198" s="131">
        <v>12</v>
      </c>
      <c r="I198" s="132"/>
      <c r="J198" s="133">
        <f>ROUND(I198*H198,2)</f>
        <v>0</v>
      </c>
      <c r="K198" s="129" t="s">
        <v>148</v>
      </c>
      <c r="L198" s="31"/>
      <c r="M198" s="134" t="s">
        <v>3</v>
      </c>
      <c r="N198" s="135" t="s">
        <v>46</v>
      </c>
      <c r="P198" s="136">
        <f>O198*H198</f>
        <v>0</v>
      </c>
      <c r="Q198" s="136">
        <v>1.07E-3</v>
      </c>
      <c r="R198" s="136">
        <f>Q198*H198</f>
        <v>1.2840000000000001E-2</v>
      </c>
      <c r="S198" s="136">
        <v>0</v>
      </c>
      <c r="T198" s="137">
        <f>S198*H198</f>
        <v>0</v>
      </c>
      <c r="AR198" s="138" t="s">
        <v>196</v>
      </c>
      <c r="AT198" s="138" t="s">
        <v>97</v>
      </c>
      <c r="AU198" s="138" t="s">
        <v>85</v>
      </c>
      <c r="AY198" s="16" t="s">
        <v>142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6" t="s">
        <v>83</v>
      </c>
      <c r="BK198" s="139">
        <f>ROUND(I198*H198,2)</f>
        <v>0</v>
      </c>
      <c r="BL198" s="16" t="s">
        <v>196</v>
      </c>
      <c r="BM198" s="138" t="s">
        <v>971</v>
      </c>
    </row>
    <row r="199" spans="2:65" s="1" customFormat="1" ht="11.25" x14ac:dyDescent="0.2">
      <c r="B199" s="31"/>
      <c r="D199" s="140" t="s">
        <v>151</v>
      </c>
      <c r="F199" s="141" t="s">
        <v>972</v>
      </c>
      <c r="I199" s="142"/>
      <c r="L199" s="31"/>
      <c r="M199" s="143"/>
      <c r="T199" s="52"/>
      <c r="AT199" s="16" t="s">
        <v>151</v>
      </c>
      <c r="AU199" s="16" t="s">
        <v>85</v>
      </c>
    </row>
    <row r="200" spans="2:65" s="12" customFormat="1" ht="11.25" x14ac:dyDescent="0.2">
      <c r="B200" s="144"/>
      <c r="D200" s="145" t="s">
        <v>153</v>
      </c>
      <c r="E200" s="146" t="s">
        <v>3</v>
      </c>
      <c r="F200" s="147" t="s">
        <v>964</v>
      </c>
      <c r="H200" s="148">
        <v>12</v>
      </c>
      <c r="I200" s="149"/>
      <c r="L200" s="144"/>
      <c r="M200" s="150"/>
      <c r="T200" s="151"/>
      <c r="AT200" s="146" t="s">
        <v>153</v>
      </c>
      <c r="AU200" s="146" t="s">
        <v>85</v>
      </c>
      <c r="AV200" s="12" t="s">
        <v>85</v>
      </c>
      <c r="AW200" s="12" t="s">
        <v>37</v>
      </c>
      <c r="AX200" s="12" t="s">
        <v>75</v>
      </c>
      <c r="AY200" s="146" t="s">
        <v>142</v>
      </c>
    </row>
    <row r="201" spans="2:65" s="13" customFormat="1" ht="11.25" x14ac:dyDescent="0.2">
      <c r="B201" s="152"/>
      <c r="D201" s="145" t="s">
        <v>153</v>
      </c>
      <c r="E201" s="153" t="s">
        <v>3</v>
      </c>
      <c r="F201" s="154" t="s">
        <v>155</v>
      </c>
      <c r="H201" s="155">
        <v>12</v>
      </c>
      <c r="I201" s="156"/>
      <c r="L201" s="152"/>
      <c r="M201" s="157"/>
      <c r="T201" s="158"/>
      <c r="AT201" s="153" t="s">
        <v>153</v>
      </c>
      <c r="AU201" s="153" t="s">
        <v>85</v>
      </c>
      <c r="AV201" s="13" t="s">
        <v>149</v>
      </c>
      <c r="AW201" s="13" t="s">
        <v>37</v>
      </c>
      <c r="AX201" s="13" t="s">
        <v>83</v>
      </c>
      <c r="AY201" s="153" t="s">
        <v>142</v>
      </c>
    </row>
    <row r="202" spans="2:65" s="1" customFormat="1" ht="24.2" customHeight="1" x14ac:dyDescent="0.2">
      <c r="B202" s="126"/>
      <c r="C202" s="127" t="s">
        <v>367</v>
      </c>
      <c r="D202" s="127" t="s">
        <v>97</v>
      </c>
      <c r="E202" s="128" t="s">
        <v>501</v>
      </c>
      <c r="F202" s="129" t="s">
        <v>502</v>
      </c>
      <c r="G202" s="130" t="s">
        <v>168</v>
      </c>
      <c r="H202" s="131">
        <v>9.5000000000000001E-2</v>
      </c>
      <c r="I202" s="132"/>
      <c r="J202" s="133">
        <f>ROUND(I202*H202,2)</f>
        <v>0</v>
      </c>
      <c r="K202" s="129" t="s">
        <v>148</v>
      </c>
      <c r="L202" s="31"/>
      <c r="M202" s="134" t="s">
        <v>3</v>
      </c>
      <c r="N202" s="135" t="s">
        <v>46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196</v>
      </c>
      <c r="AT202" s="138" t="s">
        <v>97</v>
      </c>
      <c r="AU202" s="138" t="s">
        <v>85</v>
      </c>
      <c r="AY202" s="16" t="s">
        <v>142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6" t="s">
        <v>83</v>
      </c>
      <c r="BK202" s="139">
        <f>ROUND(I202*H202,2)</f>
        <v>0</v>
      </c>
      <c r="BL202" s="16" t="s">
        <v>196</v>
      </c>
      <c r="BM202" s="138" t="s">
        <v>973</v>
      </c>
    </row>
    <row r="203" spans="2:65" s="1" customFormat="1" ht="11.25" x14ac:dyDescent="0.2">
      <c r="B203" s="31"/>
      <c r="D203" s="140" t="s">
        <v>151</v>
      </c>
      <c r="F203" s="141" t="s">
        <v>504</v>
      </c>
      <c r="I203" s="142"/>
      <c r="L203" s="31"/>
      <c r="M203" s="143"/>
      <c r="T203" s="52"/>
      <c r="AT203" s="16" t="s">
        <v>151</v>
      </c>
      <c r="AU203" s="16" t="s">
        <v>85</v>
      </c>
    </row>
    <row r="204" spans="2:65" s="11" customFormat="1" ht="22.9" customHeight="1" x14ac:dyDescent="0.2">
      <c r="B204" s="114"/>
      <c r="D204" s="115" t="s">
        <v>74</v>
      </c>
      <c r="E204" s="124" t="s">
        <v>505</v>
      </c>
      <c r="F204" s="124" t="s">
        <v>506</v>
      </c>
      <c r="I204" s="117"/>
      <c r="J204" s="125">
        <f>BK204</f>
        <v>0</v>
      </c>
      <c r="L204" s="114"/>
      <c r="M204" s="119"/>
      <c r="P204" s="120">
        <f>SUM(P205:P215)</f>
        <v>0</v>
      </c>
      <c r="R204" s="120">
        <f>SUM(R205:R215)</f>
        <v>0</v>
      </c>
      <c r="T204" s="121">
        <f>SUM(T205:T215)</f>
        <v>0</v>
      </c>
      <c r="AR204" s="115" t="s">
        <v>85</v>
      </c>
      <c r="AT204" s="122" t="s">
        <v>74</v>
      </c>
      <c r="AU204" s="122" t="s">
        <v>83</v>
      </c>
      <c r="AY204" s="115" t="s">
        <v>142</v>
      </c>
      <c r="BK204" s="123">
        <f>SUM(BK205:BK215)</f>
        <v>0</v>
      </c>
    </row>
    <row r="205" spans="2:65" s="1" customFormat="1" ht="24.2" customHeight="1" x14ac:dyDescent="0.2">
      <c r="B205" s="126"/>
      <c r="C205" s="127" t="s">
        <v>374</v>
      </c>
      <c r="D205" s="127" t="s">
        <v>97</v>
      </c>
      <c r="E205" s="128" t="s">
        <v>508</v>
      </c>
      <c r="F205" s="129" t="s">
        <v>509</v>
      </c>
      <c r="G205" s="130" t="s">
        <v>510</v>
      </c>
      <c r="H205" s="131">
        <v>15.523999999999999</v>
      </c>
      <c r="I205" s="132"/>
      <c r="J205" s="133">
        <f>ROUND(I205*H205,2)</f>
        <v>0</v>
      </c>
      <c r="K205" s="129" t="s">
        <v>148</v>
      </c>
      <c r="L205" s="31"/>
      <c r="M205" s="134" t="s">
        <v>3</v>
      </c>
      <c r="N205" s="135" t="s">
        <v>46</v>
      </c>
      <c r="P205" s="136">
        <f>O205*H205</f>
        <v>0</v>
      </c>
      <c r="Q205" s="136">
        <v>0</v>
      </c>
      <c r="R205" s="136">
        <f>Q205*H205</f>
        <v>0</v>
      </c>
      <c r="S205" s="136">
        <v>0</v>
      </c>
      <c r="T205" s="137">
        <f>S205*H205</f>
        <v>0</v>
      </c>
      <c r="AR205" s="138" t="s">
        <v>196</v>
      </c>
      <c r="AT205" s="138" t="s">
        <v>97</v>
      </c>
      <c r="AU205" s="138" t="s">
        <v>85</v>
      </c>
      <c r="AY205" s="16" t="s">
        <v>142</v>
      </c>
      <c r="BE205" s="139">
        <f>IF(N205="základní",J205,0)</f>
        <v>0</v>
      </c>
      <c r="BF205" s="139">
        <f>IF(N205="snížená",J205,0)</f>
        <v>0</v>
      </c>
      <c r="BG205" s="139">
        <f>IF(N205="zákl. přenesená",J205,0)</f>
        <v>0</v>
      </c>
      <c r="BH205" s="139">
        <f>IF(N205="sníž. přenesená",J205,0)</f>
        <v>0</v>
      </c>
      <c r="BI205" s="139">
        <f>IF(N205="nulová",J205,0)</f>
        <v>0</v>
      </c>
      <c r="BJ205" s="16" t="s">
        <v>83</v>
      </c>
      <c r="BK205" s="139">
        <f>ROUND(I205*H205,2)</f>
        <v>0</v>
      </c>
      <c r="BL205" s="16" t="s">
        <v>196</v>
      </c>
      <c r="BM205" s="138" t="s">
        <v>974</v>
      </c>
    </row>
    <row r="206" spans="2:65" s="1" customFormat="1" ht="11.25" x14ac:dyDescent="0.2">
      <c r="B206" s="31"/>
      <c r="D206" s="140" t="s">
        <v>151</v>
      </c>
      <c r="F206" s="141" t="s">
        <v>512</v>
      </c>
      <c r="I206" s="142"/>
      <c r="L206" s="31"/>
      <c r="M206" s="143"/>
      <c r="T206" s="52"/>
      <c r="AT206" s="16" t="s">
        <v>151</v>
      </c>
      <c r="AU206" s="16" t="s">
        <v>85</v>
      </c>
    </row>
    <row r="207" spans="2:65" s="12" customFormat="1" ht="11.25" x14ac:dyDescent="0.2">
      <c r="B207" s="144"/>
      <c r="D207" s="145" t="s">
        <v>153</v>
      </c>
      <c r="E207" s="146" t="s">
        <v>3</v>
      </c>
      <c r="F207" s="147" t="s">
        <v>975</v>
      </c>
      <c r="H207" s="148">
        <v>1.2E-2</v>
      </c>
      <c r="I207" s="149"/>
      <c r="L207" s="144"/>
      <c r="M207" s="150"/>
      <c r="T207" s="151"/>
      <c r="AT207" s="146" t="s">
        <v>153</v>
      </c>
      <c r="AU207" s="146" t="s">
        <v>85</v>
      </c>
      <c r="AV207" s="12" t="s">
        <v>85</v>
      </c>
      <c r="AW207" s="12" t="s">
        <v>37</v>
      </c>
      <c r="AX207" s="12" t="s">
        <v>75</v>
      </c>
      <c r="AY207" s="146" t="s">
        <v>142</v>
      </c>
    </row>
    <row r="208" spans="2:65" s="12" customFormat="1" ht="11.25" x14ac:dyDescent="0.2">
      <c r="B208" s="144"/>
      <c r="D208" s="145" t="s">
        <v>153</v>
      </c>
      <c r="E208" s="146" t="s">
        <v>3</v>
      </c>
      <c r="F208" s="147" t="s">
        <v>976</v>
      </c>
      <c r="H208" s="148">
        <v>6.4000000000000001E-2</v>
      </c>
      <c r="I208" s="149"/>
      <c r="L208" s="144"/>
      <c r="M208" s="150"/>
      <c r="T208" s="151"/>
      <c r="AT208" s="146" t="s">
        <v>153</v>
      </c>
      <c r="AU208" s="146" t="s">
        <v>85</v>
      </c>
      <c r="AV208" s="12" t="s">
        <v>85</v>
      </c>
      <c r="AW208" s="12" t="s">
        <v>37</v>
      </c>
      <c r="AX208" s="12" t="s">
        <v>75</v>
      </c>
      <c r="AY208" s="146" t="s">
        <v>142</v>
      </c>
    </row>
    <row r="209" spans="2:65" s="12" customFormat="1" ht="11.25" x14ac:dyDescent="0.2">
      <c r="B209" s="144"/>
      <c r="D209" s="145" t="s">
        <v>153</v>
      </c>
      <c r="E209" s="146" t="s">
        <v>3</v>
      </c>
      <c r="F209" s="147" t="s">
        <v>977</v>
      </c>
      <c r="H209" s="148">
        <v>0.186</v>
      </c>
      <c r="I209" s="149"/>
      <c r="L209" s="144"/>
      <c r="M209" s="150"/>
      <c r="T209" s="151"/>
      <c r="AT209" s="146" t="s">
        <v>153</v>
      </c>
      <c r="AU209" s="146" t="s">
        <v>85</v>
      </c>
      <c r="AV209" s="12" t="s">
        <v>85</v>
      </c>
      <c r="AW209" s="12" t="s">
        <v>37</v>
      </c>
      <c r="AX209" s="12" t="s">
        <v>75</v>
      </c>
      <c r="AY209" s="146" t="s">
        <v>142</v>
      </c>
    </row>
    <row r="210" spans="2:65" s="12" customFormat="1" ht="11.25" x14ac:dyDescent="0.2">
      <c r="B210" s="144"/>
      <c r="D210" s="145" t="s">
        <v>153</v>
      </c>
      <c r="E210" s="146" t="s">
        <v>3</v>
      </c>
      <c r="F210" s="147" t="s">
        <v>978</v>
      </c>
      <c r="H210" s="148">
        <v>0.19</v>
      </c>
      <c r="I210" s="149"/>
      <c r="L210" s="144"/>
      <c r="M210" s="150"/>
      <c r="T210" s="151"/>
      <c r="AT210" s="146" t="s">
        <v>153</v>
      </c>
      <c r="AU210" s="146" t="s">
        <v>85</v>
      </c>
      <c r="AV210" s="12" t="s">
        <v>85</v>
      </c>
      <c r="AW210" s="12" t="s">
        <v>37</v>
      </c>
      <c r="AX210" s="12" t="s">
        <v>75</v>
      </c>
      <c r="AY210" s="146" t="s">
        <v>142</v>
      </c>
    </row>
    <row r="211" spans="2:65" s="12" customFormat="1" ht="11.25" x14ac:dyDescent="0.2">
      <c r="B211" s="144"/>
      <c r="D211" s="145" t="s">
        <v>153</v>
      </c>
      <c r="E211" s="146" t="s">
        <v>3</v>
      </c>
      <c r="F211" s="147" t="s">
        <v>979</v>
      </c>
      <c r="H211" s="148">
        <v>0.47399999999999998</v>
      </c>
      <c r="I211" s="149"/>
      <c r="L211" s="144"/>
      <c r="M211" s="150"/>
      <c r="T211" s="151"/>
      <c r="AT211" s="146" t="s">
        <v>153</v>
      </c>
      <c r="AU211" s="146" t="s">
        <v>85</v>
      </c>
      <c r="AV211" s="12" t="s">
        <v>85</v>
      </c>
      <c r="AW211" s="12" t="s">
        <v>37</v>
      </c>
      <c r="AX211" s="12" t="s">
        <v>75</v>
      </c>
      <c r="AY211" s="146" t="s">
        <v>142</v>
      </c>
    </row>
    <row r="212" spans="2:65" s="12" customFormat="1" ht="11.25" x14ac:dyDescent="0.2">
      <c r="B212" s="144"/>
      <c r="D212" s="145" t="s">
        <v>153</v>
      </c>
      <c r="E212" s="146" t="s">
        <v>3</v>
      </c>
      <c r="F212" s="147" t="s">
        <v>877</v>
      </c>
      <c r="H212" s="148">
        <v>1.5960000000000001</v>
      </c>
      <c r="I212" s="149"/>
      <c r="L212" s="144"/>
      <c r="M212" s="150"/>
      <c r="T212" s="151"/>
      <c r="AT212" s="146" t="s">
        <v>153</v>
      </c>
      <c r="AU212" s="146" t="s">
        <v>85</v>
      </c>
      <c r="AV212" s="12" t="s">
        <v>85</v>
      </c>
      <c r="AW212" s="12" t="s">
        <v>37</v>
      </c>
      <c r="AX212" s="12" t="s">
        <v>75</v>
      </c>
      <c r="AY212" s="146" t="s">
        <v>142</v>
      </c>
    </row>
    <row r="213" spans="2:65" s="12" customFormat="1" ht="11.25" x14ac:dyDescent="0.2">
      <c r="B213" s="144"/>
      <c r="D213" s="145" t="s">
        <v>153</v>
      </c>
      <c r="E213" s="146" t="s">
        <v>3</v>
      </c>
      <c r="F213" s="147" t="s">
        <v>980</v>
      </c>
      <c r="H213" s="148">
        <v>12.06</v>
      </c>
      <c r="I213" s="149"/>
      <c r="L213" s="144"/>
      <c r="M213" s="150"/>
      <c r="T213" s="151"/>
      <c r="AT213" s="146" t="s">
        <v>153</v>
      </c>
      <c r="AU213" s="146" t="s">
        <v>85</v>
      </c>
      <c r="AV213" s="12" t="s">
        <v>85</v>
      </c>
      <c r="AW213" s="12" t="s">
        <v>37</v>
      </c>
      <c r="AX213" s="12" t="s">
        <v>75</v>
      </c>
      <c r="AY213" s="146" t="s">
        <v>142</v>
      </c>
    </row>
    <row r="214" spans="2:65" s="12" customFormat="1" ht="11.25" x14ac:dyDescent="0.2">
      <c r="B214" s="144"/>
      <c r="D214" s="145" t="s">
        <v>153</v>
      </c>
      <c r="E214" s="146" t="s">
        <v>3</v>
      </c>
      <c r="F214" s="147" t="s">
        <v>981</v>
      </c>
      <c r="H214" s="148">
        <v>0.94199999999999995</v>
      </c>
      <c r="I214" s="149"/>
      <c r="L214" s="144"/>
      <c r="M214" s="150"/>
      <c r="T214" s="151"/>
      <c r="AT214" s="146" t="s">
        <v>153</v>
      </c>
      <c r="AU214" s="146" t="s">
        <v>85</v>
      </c>
      <c r="AV214" s="12" t="s">
        <v>85</v>
      </c>
      <c r="AW214" s="12" t="s">
        <v>37</v>
      </c>
      <c r="AX214" s="12" t="s">
        <v>75</v>
      </c>
      <c r="AY214" s="146" t="s">
        <v>142</v>
      </c>
    </row>
    <row r="215" spans="2:65" s="13" customFormat="1" ht="11.25" x14ac:dyDescent="0.2">
      <c r="B215" s="152"/>
      <c r="D215" s="145" t="s">
        <v>153</v>
      </c>
      <c r="E215" s="153" t="s">
        <v>3</v>
      </c>
      <c r="F215" s="154" t="s">
        <v>155</v>
      </c>
      <c r="H215" s="155">
        <v>15.524000000000001</v>
      </c>
      <c r="I215" s="156"/>
      <c r="L215" s="152"/>
      <c r="M215" s="157"/>
      <c r="T215" s="158"/>
      <c r="AT215" s="153" t="s">
        <v>153</v>
      </c>
      <c r="AU215" s="153" t="s">
        <v>85</v>
      </c>
      <c r="AV215" s="13" t="s">
        <v>149</v>
      </c>
      <c r="AW215" s="13" t="s">
        <v>37</v>
      </c>
      <c r="AX215" s="13" t="s">
        <v>83</v>
      </c>
      <c r="AY215" s="153" t="s">
        <v>142</v>
      </c>
    </row>
    <row r="216" spans="2:65" s="11" customFormat="1" ht="25.9" customHeight="1" x14ac:dyDescent="0.2">
      <c r="B216" s="114"/>
      <c r="D216" s="115" t="s">
        <v>74</v>
      </c>
      <c r="E216" s="116" t="s">
        <v>587</v>
      </c>
      <c r="F216" s="116" t="s">
        <v>588</v>
      </c>
      <c r="I216" s="117"/>
      <c r="J216" s="118">
        <f>BK216</f>
        <v>0</v>
      </c>
      <c r="L216" s="114"/>
      <c r="M216" s="119"/>
      <c r="P216" s="120">
        <f>SUM(P217:P225)</f>
        <v>0</v>
      </c>
      <c r="R216" s="120">
        <f>SUM(R217:R225)</f>
        <v>0</v>
      </c>
      <c r="T216" s="121">
        <f>SUM(T217:T225)</f>
        <v>0</v>
      </c>
      <c r="AR216" s="115" t="s">
        <v>149</v>
      </c>
      <c r="AT216" s="122" t="s">
        <v>74</v>
      </c>
      <c r="AU216" s="122" t="s">
        <v>75</v>
      </c>
      <c r="AY216" s="115" t="s">
        <v>142</v>
      </c>
      <c r="BK216" s="123">
        <f>SUM(BK217:BK225)</f>
        <v>0</v>
      </c>
    </row>
    <row r="217" spans="2:65" s="1" customFormat="1" ht="24.2" customHeight="1" x14ac:dyDescent="0.2">
      <c r="B217" s="126"/>
      <c r="C217" s="127" t="s">
        <v>380</v>
      </c>
      <c r="D217" s="127" t="s">
        <v>97</v>
      </c>
      <c r="E217" s="128" t="s">
        <v>590</v>
      </c>
      <c r="F217" s="129" t="s">
        <v>591</v>
      </c>
      <c r="G217" s="130" t="s">
        <v>592</v>
      </c>
      <c r="H217" s="131">
        <v>16</v>
      </c>
      <c r="I217" s="132"/>
      <c r="J217" s="133">
        <f>ROUND(I217*H217,2)</f>
        <v>0</v>
      </c>
      <c r="K217" s="129" t="s">
        <v>148</v>
      </c>
      <c r="L217" s="31"/>
      <c r="M217" s="134" t="s">
        <v>3</v>
      </c>
      <c r="N217" s="135" t="s">
        <v>46</v>
      </c>
      <c r="P217" s="136">
        <f>O217*H217</f>
        <v>0</v>
      </c>
      <c r="Q217" s="136">
        <v>0</v>
      </c>
      <c r="R217" s="136">
        <f>Q217*H217</f>
        <v>0</v>
      </c>
      <c r="S217" s="136">
        <v>0</v>
      </c>
      <c r="T217" s="137">
        <f>S217*H217</f>
        <v>0</v>
      </c>
      <c r="AR217" s="138" t="s">
        <v>593</v>
      </c>
      <c r="AT217" s="138" t="s">
        <v>97</v>
      </c>
      <c r="AU217" s="138" t="s">
        <v>83</v>
      </c>
      <c r="AY217" s="16" t="s">
        <v>142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6" t="s">
        <v>83</v>
      </c>
      <c r="BK217" s="139">
        <f>ROUND(I217*H217,2)</f>
        <v>0</v>
      </c>
      <c r="BL217" s="16" t="s">
        <v>593</v>
      </c>
      <c r="BM217" s="138" t="s">
        <v>982</v>
      </c>
    </row>
    <row r="218" spans="2:65" s="1" customFormat="1" ht="11.25" x14ac:dyDescent="0.2">
      <c r="B218" s="31"/>
      <c r="D218" s="140" t="s">
        <v>151</v>
      </c>
      <c r="F218" s="141" t="s">
        <v>595</v>
      </c>
      <c r="I218" s="142"/>
      <c r="L218" s="31"/>
      <c r="M218" s="143"/>
      <c r="T218" s="52"/>
      <c r="AT218" s="16" t="s">
        <v>151</v>
      </c>
      <c r="AU218" s="16" t="s">
        <v>83</v>
      </c>
    </row>
    <row r="219" spans="2:65" s="12" customFormat="1" ht="11.25" x14ac:dyDescent="0.2">
      <c r="B219" s="144"/>
      <c r="D219" s="145" t="s">
        <v>153</v>
      </c>
      <c r="E219" s="146" t="s">
        <v>3</v>
      </c>
      <c r="F219" s="147" t="s">
        <v>596</v>
      </c>
      <c r="H219" s="148">
        <v>16</v>
      </c>
      <c r="I219" s="149"/>
      <c r="L219" s="144"/>
      <c r="M219" s="150"/>
      <c r="T219" s="151"/>
      <c r="AT219" s="146" t="s">
        <v>153</v>
      </c>
      <c r="AU219" s="146" t="s">
        <v>83</v>
      </c>
      <c r="AV219" s="12" t="s">
        <v>85</v>
      </c>
      <c r="AW219" s="12" t="s">
        <v>37</v>
      </c>
      <c r="AX219" s="12" t="s">
        <v>83</v>
      </c>
      <c r="AY219" s="146" t="s">
        <v>142</v>
      </c>
    </row>
    <row r="220" spans="2:65" s="1" customFormat="1" ht="24.2" customHeight="1" x14ac:dyDescent="0.2">
      <c r="B220" s="126"/>
      <c r="C220" s="127" t="s">
        <v>386</v>
      </c>
      <c r="D220" s="127" t="s">
        <v>97</v>
      </c>
      <c r="E220" s="128" t="s">
        <v>598</v>
      </c>
      <c r="F220" s="129" t="s">
        <v>599</v>
      </c>
      <c r="G220" s="130" t="s">
        <v>592</v>
      </c>
      <c r="H220" s="131">
        <v>16</v>
      </c>
      <c r="I220" s="132"/>
      <c r="J220" s="133">
        <f>ROUND(I220*H220,2)</f>
        <v>0</v>
      </c>
      <c r="K220" s="129" t="s">
        <v>148</v>
      </c>
      <c r="L220" s="31"/>
      <c r="M220" s="134" t="s">
        <v>3</v>
      </c>
      <c r="N220" s="135" t="s">
        <v>46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593</v>
      </c>
      <c r="AT220" s="138" t="s">
        <v>97</v>
      </c>
      <c r="AU220" s="138" t="s">
        <v>83</v>
      </c>
      <c r="AY220" s="16" t="s">
        <v>142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83</v>
      </c>
      <c r="BK220" s="139">
        <f>ROUND(I220*H220,2)</f>
        <v>0</v>
      </c>
      <c r="BL220" s="16" t="s">
        <v>593</v>
      </c>
      <c r="BM220" s="138" t="s">
        <v>983</v>
      </c>
    </row>
    <row r="221" spans="2:65" s="1" customFormat="1" ht="11.25" x14ac:dyDescent="0.2">
      <c r="B221" s="31"/>
      <c r="D221" s="140" t="s">
        <v>151</v>
      </c>
      <c r="F221" s="141" t="s">
        <v>601</v>
      </c>
      <c r="I221" s="142"/>
      <c r="L221" s="31"/>
      <c r="M221" s="143"/>
      <c r="T221" s="52"/>
      <c r="AT221" s="16" t="s">
        <v>151</v>
      </c>
      <c r="AU221" s="16" t="s">
        <v>83</v>
      </c>
    </row>
    <row r="222" spans="2:65" s="12" customFormat="1" ht="11.25" x14ac:dyDescent="0.2">
      <c r="B222" s="144"/>
      <c r="D222" s="145" t="s">
        <v>153</v>
      </c>
      <c r="E222" s="146" t="s">
        <v>3</v>
      </c>
      <c r="F222" s="147" t="s">
        <v>596</v>
      </c>
      <c r="H222" s="148">
        <v>16</v>
      </c>
      <c r="I222" s="149"/>
      <c r="L222" s="144"/>
      <c r="M222" s="150"/>
      <c r="T222" s="151"/>
      <c r="AT222" s="146" t="s">
        <v>153</v>
      </c>
      <c r="AU222" s="146" t="s">
        <v>83</v>
      </c>
      <c r="AV222" s="12" t="s">
        <v>85</v>
      </c>
      <c r="AW222" s="12" t="s">
        <v>37</v>
      </c>
      <c r="AX222" s="12" t="s">
        <v>83</v>
      </c>
      <c r="AY222" s="146" t="s">
        <v>142</v>
      </c>
    </row>
    <row r="223" spans="2:65" s="1" customFormat="1" ht="33" customHeight="1" x14ac:dyDescent="0.2">
      <c r="B223" s="126"/>
      <c r="C223" s="127" t="s">
        <v>392</v>
      </c>
      <c r="D223" s="127" t="s">
        <v>97</v>
      </c>
      <c r="E223" s="128" t="s">
        <v>608</v>
      </c>
      <c r="F223" s="129" t="s">
        <v>609</v>
      </c>
      <c r="G223" s="130" t="s">
        <v>592</v>
      </c>
      <c r="H223" s="131">
        <v>16</v>
      </c>
      <c r="I223" s="132"/>
      <c r="J223" s="133">
        <f>ROUND(I223*H223,2)</f>
        <v>0</v>
      </c>
      <c r="K223" s="129" t="s">
        <v>148</v>
      </c>
      <c r="L223" s="31"/>
      <c r="M223" s="134" t="s">
        <v>3</v>
      </c>
      <c r="N223" s="135" t="s">
        <v>46</v>
      </c>
      <c r="P223" s="136">
        <f>O223*H223</f>
        <v>0</v>
      </c>
      <c r="Q223" s="136">
        <v>0</v>
      </c>
      <c r="R223" s="136">
        <f>Q223*H223</f>
        <v>0</v>
      </c>
      <c r="S223" s="136">
        <v>0</v>
      </c>
      <c r="T223" s="137">
        <f>S223*H223</f>
        <v>0</v>
      </c>
      <c r="AR223" s="138" t="s">
        <v>593</v>
      </c>
      <c r="AT223" s="138" t="s">
        <v>97</v>
      </c>
      <c r="AU223" s="138" t="s">
        <v>83</v>
      </c>
      <c r="AY223" s="16" t="s">
        <v>142</v>
      </c>
      <c r="BE223" s="139">
        <f>IF(N223="základní",J223,0)</f>
        <v>0</v>
      </c>
      <c r="BF223" s="139">
        <f>IF(N223="snížená",J223,0)</f>
        <v>0</v>
      </c>
      <c r="BG223" s="139">
        <f>IF(N223="zákl. přenesená",J223,0)</f>
        <v>0</v>
      </c>
      <c r="BH223" s="139">
        <f>IF(N223="sníž. přenesená",J223,0)</f>
        <v>0</v>
      </c>
      <c r="BI223" s="139">
        <f>IF(N223="nulová",J223,0)</f>
        <v>0</v>
      </c>
      <c r="BJ223" s="16" t="s">
        <v>83</v>
      </c>
      <c r="BK223" s="139">
        <f>ROUND(I223*H223,2)</f>
        <v>0</v>
      </c>
      <c r="BL223" s="16" t="s">
        <v>593</v>
      </c>
      <c r="BM223" s="138" t="s">
        <v>984</v>
      </c>
    </row>
    <row r="224" spans="2:65" s="1" customFormat="1" ht="11.25" x14ac:dyDescent="0.2">
      <c r="B224" s="31"/>
      <c r="D224" s="140" t="s">
        <v>151</v>
      </c>
      <c r="F224" s="141" t="s">
        <v>611</v>
      </c>
      <c r="I224" s="142"/>
      <c r="L224" s="31"/>
      <c r="M224" s="143"/>
      <c r="T224" s="52"/>
      <c r="AT224" s="16" t="s">
        <v>151</v>
      </c>
      <c r="AU224" s="16" t="s">
        <v>83</v>
      </c>
    </row>
    <row r="225" spans="2:65" s="12" customFormat="1" ht="11.25" x14ac:dyDescent="0.2">
      <c r="B225" s="144"/>
      <c r="D225" s="145" t="s">
        <v>153</v>
      </c>
      <c r="E225" s="146" t="s">
        <v>3</v>
      </c>
      <c r="F225" s="147" t="s">
        <v>596</v>
      </c>
      <c r="H225" s="148">
        <v>16</v>
      </c>
      <c r="I225" s="149"/>
      <c r="L225" s="144"/>
      <c r="M225" s="150"/>
      <c r="T225" s="151"/>
      <c r="AT225" s="146" t="s">
        <v>153</v>
      </c>
      <c r="AU225" s="146" t="s">
        <v>83</v>
      </c>
      <c r="AV225" s="12" t="s">
        <v>85</v>
      </c>
      <c r="AW225" s="12" t="s">
        <v>37</v>
      </c>
      <c r="AX225" s="12" t="s">
        <v>83</v>
      </c>
      <c r="AY225" s="146" t="s">
        <v>142</v>
      </c>
    </row>
    <row r="226" spans="2:65" s="11" customFormat="1" ht="25.9" customHeight="1" x14ac:dyDescent="0.2">
      <c r="B226" s="114"/>
      <c r="D226" s="115" t="s">
        <v>74</v>
      </c>
      <c r="E226" s="116" t="s">
        <v>612</v>
      </c>
      <c r="F226" s="116" t="s">
        <v>613</v>
      </c>
      <c r="I226" s="117"/>
      <c r="J226" s="118">
        <f>BK226</f>
        <v>0</v>
      </c>
      <c r="L226" s="114"/>
      <c r="M226" s="119"/>
      <c r="P226" s="120">
        <f>P227+P230</f>
        <v>0</v>
      </c>
      <c r="R226" s="120">
        <f>R227+R230</f>
        <v>0</v>
      </c>
      <c r="T226" s="121">
        <f>T227+T230</f>
        <v>0</v>
      </c>
      <c r="AR226" s="115" t="s">
        <v>175</v>
      </c>
      <c r="AT226" s="122" t="s">
        <v>74</v>
      </c>
      <c r="AU226" s="122" t="s">
        <v>75</v>
      </c>
      <c r="AY226" s="115" t="s">
        <v>142</v>
      </c>
      <c r="BK226" s="123">
        <f>BK227+BK230</f>
        <v>0</v>
      </c>
    </row>
    <row r="227" spans="2:65" s="11" customFormat="1" ht="22.9" customHeight="1" x14ac:dyDescent="0.2">
      <c r="B227" s="114"/>
      <c r="D227" s="115" t="s">
        <v>74</v>
      </c>
      <c r="E227" s="124" t="s">
        <v>614</v>
      </c>
      <c r="F227" s="124" t="s">
        <v>615</v>
      </c>
      <c r="I227" s="117"/>
      <c r="J227" s="125">
        <f>BK227</f>
        <v>0</v>
      </c>
      <c r="L227" s="114"/>
      <c r="M227" s="119"/>
      <c r="P227" s="120">
        <f>SUM(P228:P229)</f>
        <v>0</v>
      </c>
      <c r="R227" s="120">
        <f>SUM(R228:R229)</f>
        <v>0</v>
      </c>
      <c r="T227" s="121">
        <f>SUM(T228:T229)</f>
        <v>0</v>
      </c>
      <c r="AR227" s="115" t="s">
        <v>175</v>
      </c>
      <c r="AT227" s="122" t="s">
        <v>74</v>
      </c>
      <c r="AU227" s="122" t="s">
        <v>83</v>
      </c>
      <c r="AY227" s="115" t="s">
        <v>142</v>
      </c>
      <c r="BK227" s="123">
        <f>SUM(BK228:BK229)</f>
        <v>0</v>
      </c>
    </row>
    <row r="228" spans="2:65" s="1" customFormat="1" ht="24.2" customHeight="1" x14ac:dyDescent="0.2">
      <c r="B228" s="126"/>
      <c r="C228" s="127" t="s">
        <v>397</v>
      </c>
      <c r="D228" s="127" t="s">
        <v>97</v>
      </c>
      <c r="E228" s="128" t="s">
        <v>617</v>
      </c>
      <c r="F228" s="129" t="s">
        <v>618</v>
      </c>
      <c r="G228" s="130" t="s">
        <v>619</v>
      </c>
      <c r="H228" s="131">
        <v>1</v>
      </c>
      <c r="I228" s="132"/>
      <c r="J228" s="133">
        <f>ROUND(I228*H228,2)</f>
        <v>0</v>
      </c>
      <c r="K228" s="129" t="s">
        <v>148</v>
      </c>
      <c r="L228" s="31"/>
      <c r="M228" s="134" t="s">
        <v>3</v>
      </c>
      <c r="N228" s="135" t="s">
        <v>46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620</v>
      </c>
      <c r="AT228" s="138" t="s">
        <v>97</v>
      </c>
      <c r="AU228" s="138" t="s">
        <v>85</v>
      </c>
      <c r="AY228" s="16" t="s">
        <v>142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83</v>
      </c>
      <c r="BK228" s="139">
        <f>ROUND(I228*H228,2)</f>
        <v>0</v>
      </c>
      <c r="BL228" s="16" t="s">
        <v>620</v>
      </c>
      <c r="BM228" s="138" t="s">
        <v>985</v>
      </c>
    </row>
    <row r="229" spans="2:65" s="1" customFormat="1" ht="11.25" x14ac:dyDescent="0.2">
      <c r="B229" s="31"/>
      <c r="D229" s="140" t="s">
        <v>151</v>
      </c>
      <c r="F229" s="141" t="s">
        <v>622</v>
      </c>
      <c r="I229" s="142"/>
      <c r="L229" s="31"/>
      <c r="M229" s="143"/>
      <c r="T229" s="52"/>
      <c r="AT229" s="16" t="s">
        <v>151</v>
      </c>
      <c r="AU229" s="16" t="s">
        <v>85</v>
      </c>
    </row>
    <row r="230" spans="2:65" s="11" customFormat="1" ht="22.9" customHeight="1" x14ac:dyDescent="0.2">
      <c r="B230" s="114"/>
      <c r="D230" s="115" t="s">
        <v>74</v>
      </c>
      <c r="E230" s="124" t="s">
        <v>623</v>
      </c>
      <c r="F230" s="124" t="s">
        <v>624</v>
      </c>
      <c r="I230" s="117"/>
      <c r="J230" s="125">
        <f>BK230</f>
        <v>0</v>
      </c>
      <c r="L230" s="114"/>
      <c r="M230" s="119"/>
      <c r="P230" s="120">
        <f>SUM(P231:P232)</f>
        <v>0</v>
      </c>
      <c r="R230" s="120">
        <f>SUM(R231:R232)</f>
        <v>0</v>
      </c>
      <c r="T230" s="121">
        <f>SUM(T231:T232)</f>
        <v>0</v>
      </c>
      <c r="AR230" s="115" t="s">
        <v>175</v>
      </c>
      <c r="AT230" s="122" t="s">
        <v>74</v>
      </c>
      <c r="AU230" s="122" t="s">
        <v>83</v>
      </c>
      <c r="AY230" s="115" t="s">
        <v>142</v>
      </c>
      <c r="BK230" s="123">
        <f>SUM(BK231:BK232)</f>
        <v>0</v>
      </c>
    </row>
    <row r="231" spans="2:65" s="1" customFormat="1" ht="24.2" customHeight="1" x14ac:dyDescent="0.2">
      <c r="B231" s="126"/>
      <c r="C231" s="127" t="s">
        <v>402</v>
      </c>
      <c r="D231" s="127" t="s">
        <v>97</v>
      </c>
      <c r="E231" s="128" t="s">
        <v>626</v>
      </c>
      <c r="F231" s="129" t="s">
        <v>986</v>
      </c>
      <c r="G231" s="130" t="s">
        <v>619</v>
      </c>
      <c r="H231" s="131">
        <v>1</v>
      </c>
      <c r="I231" s="132"/>
      <c r="J231" s="133">
        <f>ROUND(I231*H231,2)</f>
        <v>0</v>
      </c>
      <c r="K231" s="129" t="s">
        <v>148</v>
      </c>
      <c r="L231" s="31"/>
      <c r="M231" s="134" t="s">
        <v>3</v>
      </c>
      <c r="N231" s="135" t="s">
        <v>46</v>
      </c>
      <c r="P231" s="136">
        <f>O231*H231</f>
        <v>0</v>
      </c>
      <c r="Q231" s="136">
        <v>0</v>
      </c>
      <c r="R231" s="136">
        <f>Q231*H231</f>
        <v>0</v>
      </c>
      <c r="S231" s="136">
        <v>0</v>
      </c>
      <c r="T231" s="137">
        <f>S231*H231</f>
        <v>0</v>
      </c>
      <c r="AR231" s="138" t="s">
        <v>620</v>
      </c>
      <c r="AT231" s="138" t="s">
        <v>97</v>
      </c>
      <c r="AU231" s="138" t="s">
        <v>85</v>
      </c>
      <c r="AY231" s="16" t="s">
        <v>142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6" t="s">
        <v>83</v>
      </c>
      <c r="BK231" s="139">
        <f>ROUND(I231*H231,2)</f>
        <v>0</v>
      </c>
      <c r="BL231" s="16" t="s">
        <v>620</v>
      </c>
      <c r="BM231" s="138" t="s">
        <v>987</v>
      </c>
    </row>
    <row r="232" spans="2:65" s="1" customFormat="1" ht="11.25" x14ac:dyDescent="0.2">
      <c r="B232" s="31"/>
      <c r="D232" s="140" t="s">
        <v>151</v>
      </c>
      <c r="F232" s="141" t="s">
        <v>629</v>
      </c>
      <c r="I232" s="142"/>
      <c r="L232" s="31"/>
      <c r="M232" s="169"/>
      <c r="N232" s="170"/>
      <c r="O232" s="170"/>
      <c r="P232" s="170"/>
      <c r="Q232" s="170"/>
      <c r="R232" s="170"/>
      <c r="S232" s="170"/>
      <c r="T232" s="171"/>
      <c r="AT232" s="16" t="s">
        <v>151</v>
      </c>
      <c r="AU232" s="16" t="s">
        <v>85</v>
      </c>
    </row>
    <row r="233" spans="2:65" s="1" customFormat="1" ht="6.95" customHeight="1" x14ac:dyDescent="0.2">
      <c r="B233" s="40"/>
      <c r="C233" s="41"/>
      <c r="D233" s="41"/>
      <c r="E233" s="41"/>
      <c r="F233" s="41"/>
      <c r="G233" s="41"/>
      <c r="H233" s="41"/>
      <c r="I233" s="41"/>
      <c r="J233" s="41"/>
      <c r="K233" s="41"/>
      <c r="L233" s="31"/>
    </row>
  </sheetData>
  <autoFilter ref="C89:K232" xr:uid="{00000000-0009-0000-0000-000004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400-000000000000}"/>
    <hyperlink ref="F96" r:id="rId2" xr:uid="{00000000-0004-0000-0400-000001000000}"/>
    <hyperlink ref="F98" r:id="rId3" xr:uid="{00000000-0004-0000-0400-000002000000}"/>
    <hyperlink ref="F100" r:id="rId4" xr:uid="{00000000-0004-0000-0400-000003000000}"/>
    <hyperlink ref="F102" r:id="rId5" xr:uid="{00000000-0004-0000-0400-000004000000}"/>
    <hyperlink ref="F106" r:id="rId6" xr:uid="{00000000-0004-0000-0400-000005000000}"/>
    <hyperlink ref="F110" r:id="rId7" xr:uid="{00000000-0004-0000-0400-000006000000}"/>
    <hyperlink ref="F123" r:id="rId8" xr:uid="{00000000-0004-0000-0400-000007000000}"/>
    <hyperlink ref="F127" r:id="rId9" xr:uid="{00000000-0004-0000-0400-000008000000}"/>
    <hyperlink ref="F131" r:id="rId10" xr:uid="{00000000-0004-0000-0400-000009000000}"/>
    <hyperlink ref="F135" r:id="rId11" xr:uid="{00000000-0004-0000-0400-00000A000000}"/>
    <hyperlink ref="F139" r:id="rId12" xr:uid="{00000000-0004-0000-0400-00000B000000}"/>
    <hyperlink ref="F141" r:id="rId13" xr:uid="{00000000-0004-0000-0400-00000C000000}"/>
    <hyperlink ref="F143" r:id="rId14" xr:uid="{00000000-0004-0000-0400-00000D000000}"/>
    <hyperlink ref="F145" r:id="rId15" xr:uid="{00000000-0004-0000-0400-00000E000000}"/>
    <hyperlink ref="F147" r:id="rId16" xr:uid="{00000000-0004-0000-0400-00000F000000}"/>
    <hyperlink ref="F149" r:id="rId17" xr:uid="{00000000-0004-0000-0400-000010000000}"/>
    <hyperlink ref="F151" r:id="rId18" xr:uid="{00000000-0004-0000-0400-000011000000}"/>
    <hyperlink ref="F153" r:id="rId19" xr:uid="{00000000-0004-0000-0400-000012000000}"/>
    <hyperlink ref="F155" r:id="rId20" xr:uid="{00000000-0004-0000-0400-000013000000}"/>
    <hyperlink ref="F159" r:id="rId21" xr:uid="{00000000-0004-0000-0400-000014000000}"/>
    <hyperlink ref="F163" r:id="rId22" xr:uid="{00000000-0004-0000-0400-000015000000}"/>
    <hyperlink ref="F165" r:id="rId23" xr:uid="{00000000-0004-0000-0400-000016000000}"/>
    <hyperlink ref="F168" r:id="rId24" xr:uid="{00000000-0004-0000-0400-000017000000}"/>
    <hyperlink ref="F170" r:id="rId25" xr:uid="{00000000-0004-0000-0400-000018000000}"/>
    <hyperlink ref="F173" r:id="rId26" xr:uid="{00000000-0004-0000-0400-000019000000}"/>
    <hyperlink ref="F175" r:id="rId27" xr:uid="{00000000-0004-0000-0400-00001A000000}"/>
    <hyperlink ref="F180" r:id="rId28" xr:uid="{00000000-0004-0000-0400-00001B000000}"/>
    <hyperlink ref="F185" r:id="rId29" xr:uid="{00000000-0004-0000-0400-00001C000000}"/>
    <hyperlink ref="F187" r:id="rId30" xr:uid="{00000000-0004-0000-0400-00001D000000}"/>
    <hyperlink ref="F191" r:id="rId31" xr:uid="{00000000-0004-0000-0400-00001E000000}"/>
    <hyperlink ref="F195" r:id="rId32" xr:uid="{00000000-0004-0000-0400-00001F000000}"/>
    <hyperlink ref="F199" r:id="rId33" xr:uid="{00000000-0004-0000-0400-000020000000}"/>
    <hyperlink ref="F203" r:id="rId34" xr:uid="{00000000-0004-0000-0400-000021000000}"/>
    <hyperlink ref="F206" r:id="rId35" xr:uid="{00000000-0004-0000-0400-000022000000}"/>
    <hyperlink ref="F218" r:id="rId36" xr:uid="{00000000-0004-0000-0400-000023000000}"/>
    <hyperlink ref="F221" r:id="rId37" xr:uid="{00000000-0004-0000-0400-000024000000}"/>
    <hyperlink ref="F224" r:id="rId38" xr:uid="{00000000-0004-0000-0400-000025000000}"/>
    <hyperlink ref="F229" r:id="rId39" xr:uid="{00000000-0004-0000-0400-000026000000}"/>
    <hyperlink ref="F232" r:id="rId40" xr:uid="{00000000-0004-0000-0400-00002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57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8" t="s">
        <v>6</v>
      </c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96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 x14ac:dyDescent="0.2">
      <c r="B4" s="19"/>
      <c r="D4" s="20" t="s">
        <v>103</v>
      </c>
      <c r="L4" s="19"/>
      <c r="M4" s="84" t="s">
        <v>11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17</v>
      </c>
      <c r="L6" s="19"/>
    </row>
    <row r="7" spans="2:46" ht="16.5" customHeight="1" x14ac:dyDescent="0.2">
      <c r="B7" s="19"/>
      <c r="E7" s="289" t="str">
        <f>'Rekapitulace stavby'!K6</f>
        <v>Oprava rozvodů vody v areálu školy</v>
      </c>
      <c r="F7" s="290"/>
      <c r="G7" s="290"/>
      <c r="H7" s="290"/>
      <c r="L7" s="19"/>
    </row>
    <row r="8" spans="2:46" s="1" customFormat="1" ht="12" customHeight="1" x14ac:dyDescent="0.2">
      <c r="B8" s="31"/>
      <c r="D8" s="26" t="s">
        <v>104</v>
      </c>
      <c r="L8" s="31"/>
    </row>
    <row r="9" spans="2:46" s="1" customFormat="1" ht="16.5" customHeight="1" x14ac:dyDescent="0.2">
      <c r="B9" s="31"/>
      <c r="E9" s="251" t="s">
        <v>988</v>
      </c>
      <c r="F9" s="291"/>
      <c r="G9" s="291"/>
      <c r="H9" s="291"/>
      <c r="L9" s="31"/>
    </row>
    <row r="10" spans="2:46" s="1" customFormat="1" ht="11.25" x14ac:dyDescent="0.2">
      <c r="B10" s="31"/>
      <c r="L10" s="31"/>
    </row>
    <row r="11" spans="2:46" s="1" customFormat="1" ht="12" customHeight="1" x14ac:dyDescent="0.2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 x14ac:dyDescent="0.2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30. 6. 2022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 x14ac:dyDescent="0.2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92" t="str">
        <f>'Rekapitulace stavby'!E14</f>
        <v>Vyplň údaj</v>
      </c>
      <c r="F18" s="272"/>
      <c r="G18" s="272"/>
      <c r="H18" s="272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 x14ac:dyDescent="0.2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 x14ac:dyDescent="0.2">
      <c r="B24" s="31"/>
      <c r="E24" s="24" t="s">
        <v>35</v>
      </c>
      <c r="I24" s="26" t="s">
        <v>29</v>
      </c>
      <c r="J24" s="24" t="s">
        <v>36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39</v>
      </c>
      <c r="L26" s="31"/>
    </row>
    <row r="27" spans="2:12" s="7" customFormat="1" ht="16.5" customHeight="1" x14ac:dyDescent="0.2">
      <c r="B27" s="85"/>
      <c r="E27" s="277" t="s">
        <v>3</v>
      </c>
      <c r="F27" s="277"/>
      <c r="G27" s="277"/>
      <c r="H27" s="277"/>
      <c r="L27" s="85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 x14ac:dyDescent="0.2">
      <c r="B30" s="31"/>
      <c r="D30" s="86" t="s">
        <v>41</v>
      </c>
      <c r="J30" s="62">
        <f>ROUND(J91, 2)</f>
        <v>0</v>
      </c>
      <c r="L30" s="31"/>
    </row>
    <row r="31" spans="2:12" s="1" customFormat="1" ht="6.95" customHeight="1" x14ac:dyDescent="0.2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 x14ac:dyDescent="0.2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 x14ac:dyDescent="0.2">
      <c r="B33" s="31"/>
      <c r="D33" s="51" t="s">
        <v>45</v>
      </c>
      <c r="E33" s="26" t="s">
        <v>46</v>
      </c>
      <c r="F33" s="87">
        <f>ROUND((SUM(BE91:BE256)),  2)</f>
        <v>0</v>
      </c>
      <c r="I33" s="88">
        <v>0.21</v>
      </c>
      <c r="J33" s="87">
        <f>ROUND(((SUM(BE91:BE256))*I33),  2)</f>
        <v>0</v>
      </c>
      <c r="L33" s="31"/>
    </row>
    <row r="34" spans="2:12" s="1" customFormat="1" ht="14.45" customHeight="1" x14ac:dyDescent="0.2">
      <c r="B34" s="31"/>
      <c r="E34" s="26" t="s">
        <v>47</v>
      </c>
      <c r="F34" s="87">
        <f>ROUND((SUM(BF91:BF256)),  2)</f>
        <v>0</v>
      </c>
      <c r="I34" s="88">
        <v>0.15</v>
      </c>
      <c r="J34" s="87">
        <f>ROUND(((SUM(BF91:BF256))*I34),  2)</f>
        <v>0</v>
      </c>
      <c r="L34" s="31"/>
    </row>
    <row r="35" spans="2:12" s="1" customFormat="1" ht="14.45" hidden="1" customHeight="1" x14ac:dyDescent="0.2">
      <c r="B35" s="31"/>
      <c r="E35" s="26" t="s">
        <v>48</v>
      </c>
      <c r="F35" s="87">
        <f>ROUND((SUM(BG91:BG256)),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 x14ac:dyDescent="0.2">
      <c r="B36" s="31"/>
      <c r="E36" s="26" t="s">
        <v>49</v>
      </c>
      <c r="F36" s="87">
        <f>ROUND((SUM(BH91:BH256)),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 x14ac:dyDescent="0.2">
      <c r="B37" s="31"/>
      <c r="E37" s="26" t="s">
        <v>50</v>
      </c>
      <c r="F37" s="87">
        <f>ROUND((SUM(BI91:BI256)),  2)</f>
        <v>0</v>
      </c>
      <c r="I37" s="88">
        <v>0</v>
      </c>
      <c r="J37" s="87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 x14ac:dyDescent="0.2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 x14ac:dyDescent="0.2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 x14ac:dyDescent="0.2">
      <c r="B45" s="31"/>
      <c r="C45" s="20" t="s">
        <v>106</v>
      </c>
      <c r="L45" s="31"/>
    </row>
    <row r="46" spans="2:12" s="1" customFormat="1" ht="6.95" customHeight="1" x14ac:dyDescent="0.2">
      <c r="B46" s="31"/>
      <c r="L46" s="31"/>
    </row>
    <row r="47" spans="2:12" s="1" customFormat="1" ht="12" customHeight="1" x14ac:dyDescent="0.2">
      <c r="B47" s="31"/>
      <c r="C47" s="26" t="s">
        <v>17</v>
      </c>
      <c r="L47" s="31"/>
    </row>
    <row r="48" spans="2:12" s="1" customFormat="1" ht="16.5" customHeight="1" x14ac:dyDescent="0.2">
      <c r="B48" s="31"/>
      <c r="E48" s="289" t="str">
        <f>E7</f>
        <v>Oprava rozvodů vody v areálu školy</v>
      </c>
      <c r="F48" s="290"/>
      <c r="G48" s="290"/>
      <c r="H48" s="290"/>
      <c r="L48" s="31"/>
    </row>
    <row r="49" spans="2:47" s="1" customFormat="1" ht="12" customHeight="1" x14ac:dyDescent="0.2">
      <c r="B49" s="31"/>
      <c r="C49" s="26" t="s">
        <v>104</v>
      </c>
      <c r="L49" s="31"/>
    </row>
    <row r="50" spans="2:47" s="1" customFormat="1" ht="16.5" customHeight="1" x14ac:dyDescent="0.2">
      <c r="B50" s="31"/>
      <c r="E50" s="251" t="str">
        <f>E9</f>
        <v>F - Pavilón - F</v>
      </c>
      <c r="F50" s="291"/>
      <c r="G50" s="291"/>
      <c r="H50" s="291"/>
      <c r="L50" s="31"/>
    </row>
    <row r="51" spans="2:47" s="1" customFormat="1" ht="6.95" customHeight="1" x14ac:dyDescent="0.2">
      <c r="B51" s="31"/>
      <c r="L51" s="31"/>
    </row>
    <row r="52" spans="2:47" s="1" customFormat="1" ht="12" customHeight="1" x14ac:dyDescent="0.2">
      <c r="B52" s="31"/>
      <c r="C52" s="26" t="s">
        <v>21</v>
      </c>
      <c r="F52" s="24" t="str">
        <f>F12</f>
        <v>17. listopadu 1123/70, Ostrava - Poruba, 708 00</v>
      </c>
      <c r="I52" s="26" t="s">
        <v>23</v>
      </c>
      <c r="J52" s="48" t="str">
        <f>IF(J12="","",J12)</f>
        <v>30. 6. 2022</v>
      </c>
      <c r="L52" s="31"/>
    </row>
    <row r="53" spans="2:47" s="1" customFormat="1" ht="6.95" customHeight="1" x14ac:dyDescent="0.2">
      <c r="B53" s="31"/>
      <c r="L53" s="31"/>
    </row>
    <row r="54" spans="2:47" s="1" customFormat="1" ht="15.2" customHeight="1" x14ac:dyDescent="0.2">
      <c r="B54" s="31"/>
      <c r="C54" s="26" t="s">
        <v>25</v>
      </c>
      <c r="F54" s="24" t="str">
        <f>E15</f>
        <v>Střední škola prof. Zdeňka Matějčka,Ostrava-Poruba</v>
      </c>
      <c r="I54" s="26" t="s">
        <v>33</v>
      </c>
      <c r="J54" s="29" t="str">
        <f>E21</f>
        <v>Amun Pro s.r.o.</v>
      </c>
      <c r="L54" s="31"/>
    </row>
    <row r="55" spans="2:47" s="1" customFormat="1" ht="15.2" customHeight="1" x14ac:dyDescent="0.2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Amun Pro s.r.o.</v>
      </c>
      <c r="L55" s="31"/>
    </row>
    <row r="56" spans="2:47" s="1" customFormat="1" ht="10.35" customHeight="1" x14ac:dyDescent="0.2">
      <c r="B56" s="31"/>
      <c r="L56" s="31"/>
    </row>
    <row r="57" spans="2:47" s="1" customFormat="1" ht="29.25" customHeight="1" x14ac:dyDescent="0.2">
      <c r="B57" s="31"/>
      <c r="C57" s="95" t="s">
        <v>107</v>
      </c>
      <c r="D57" s="89"/>
      <c r="E57" s="89"/>
      <c r="F57" s="89"/>
      <c r="G57" s="89"/>
      <c r="H57" s="89"/>
      <c r="I57" s="89"/>
      <c r="J57" s="96" t="s">
        <v>108</v>
      </c>
      <c r="K57" s="89"/>
      <c r="L57" s="31"/>
    </row>
    <row r="58" spans="2:47" s="1" customFormat="1" ht="10.35" customHeight="1" x14ac:dyDescent="0.2">
      <c r="B58" s="31"/>
      <c r="L58" s="31"/>
    </row>
    <row r="59" spans="2:47" s="1" customFormat="1" ht="22.9" customHeight="1" x14ac:dyDescent="0.2">
      <c r="B59" s="31"/>
      <c r="C59" s="97" t="s">
        <v>73</v>
      </c>
      <c r="J59" s="62">
        <f>J91</f>
        <v>0</v>
      </c>
      <c r="L59" s="31"/>
      <c r="AU59" s="16" t="s">
        <v>109</v>
      </c>
    </row>
    <row r="60" spans="2:47" s="8" customFormat="1" ht="24.95" customHeight="1" x14ac:dyDescent="0.2">
      <c r="B60" s="98"/>
      <c r="D60" s="99" t="s">
        <v>110</v>
      </c>
      <c r="E60" s="100"/>
      <c r="F60" s="100"/>
      <c r="G60" s="100"/>
      <c r="H60" s="100"/>
      <c r="I60" s="100"/>
      <c r="J60" s="101">
        <f>J92</f>
        <v>0</v>
      </c>
      <c r="L60" s="98"/>
    </row>
    <row r="61" spans="2:47" s="9" customFormat="1" ht="19.899999999999999" customHeight="1" x14ac:dyDescent="0.2">
      <c r="B61" s="102"/>
      <c r="D61" s="103" t="s">
        <v>113</v>
      </c>
      <c r="E61" s="104"/>
      <c r="F61" s="104"/>
      <c r="G61" s="104"/>
      <c r="H61" s="104"/>
      <c r="I61" s="104"/>
      <c r="J61" s="105">
        <f>J93</f>
        <v>0</v>
      </c>
      <c r="L61" s="102"/>
    </row>
    <row r="62" spans="2:47" s="8" customFormat="1" ht="24.95" customHeight="1" x14ac:dyDescent="0.2">
      <c r="B62" s="98"/>
      <c r="D62" s="99" t="s">
        <v>114</v>
      </c>
      <c r="E62" s="100"/>
      <c r="F62" s="100"/>
      <c r="G62" s="100"/>
      <c r="H62" s="100"/>
      <c r="I62" s="100"/>
      <c r="J62" s="101">
        <f>J104</f>
        <v>0</v>
      </c>
      <c r="L62" s="98"/>
    </row>
    <row r="63" spans="2:47" s="9" customFormat="1" ht="19.899999999999999" customHeight="1" x14ac:dyDescent="0.2">
      <c r="B63" s="102"/>
      <c r="D63" s="103" t="s">
        <v>115</v>
      </c>
      <c r="E63" s="104"/>
      <c r="F63" s="104"/>
      <c r="G63" s="104"/>
      <c r="H63" s="104"/>
      <c r="I63" s="104"/>
      <c r="J63" s="105">
        <f>J105</f>
        <v>0</v>
      </c>
      <c r="L63" s="102"/>
    </row>
    <row r="64" spans="2:47" s="9" customFormat="1" ht="19.899999999999999" customHeight="1" x14ac:dyDescent="0.2">
      <c r="B64" s="102"/>
      <c r="D64" s="103" t="s">
        <v>116</v>
      </c>
      <c r="E64" s="104"/>
      <c r="F64" s="104"/>
      <c r="G64" s="104"/>
      <c r="H64" s="104"/>
      <c r="I64" s="104"/>
      <c r="J64" s="105">
        <f>J125</f>
        <v>0</v>
      </c>
      <c r="L64" s="102"/>
    </row>
    <row r="65" spans="2:12" s="9" customFormat="1" ht="19.899999999999999" customHeight="1" x14ac:dyDescent="0.2">
      <c r="B65" s="102"/>
      <c r="D65" s="103" t="s">
        <v>118</v>
      </c>
      <c r="E65" s="104"/>
      <c r="F65" s="104"/>
      <c r="G65" s="104"/>
      <c r="H65" s="104"/>
      <c r="I65" s="104"/>
      <c r="J65" s="105">
        <f>J178</f>
        <v>0</v>
      </c>
      <c r="L65" s="102"/>
    </row>
    <row r="66" spans="2:12" s="9" customFormat="1" ht="19.899999999999999" customHeight="1" x14ac:dyDescent="0.2">
      <c r="B66" s="102"/>
      <c r="D66" s="103" t="s">
        <v>119</v>
      </c>
      <c r="E66" s="104"/>
      <c r="F66" s="104"/>
      <c r="G66" s="104"/>
      <c r="H66" s="104"/>
      <c r="I66" s="104"/>
      <c r="J66" s="105">
        <f>J205</f>
        <v>0</v>
      </c>
      <c r="L66" s="102"/>
    </row>
    <row r="67" spans="2:12" s="9" customFormat="1" ht="19.899999999999999" customHeight="1" x14ac:dyDescent="0.2">
      <c r="B67" s="102"/>
      <c r="D67" s="103" t="s">
        <v>120</v>
      </c>
      <c r="E67" s="104"/>
      <c r="F67" s="104"/>
      <c r="G67" s="104"/>
      <c r="H67" s="104"/>
      <c r="I67" s="104"/>
      <c r="J67" s="105">
        <f>J230</f>
        <v>0</v>
      </c>
      <c r="L67" s="102"/>
    </row>
    <row r="68" spans="2:12" s="8" customFormat="1" ht="24.95" customHeight="1" x14ac:dyDescent="0.2">
      <c r="B68" s="98"/>
      <c r="D68" s="99" t="s">
        <v>123</v>
      </c>
      <c r="E68" s="100"/>
      <c r="F68" s="100"/>
      <c r="G68" s="100"/>
      <c r="H68" s="100"/>
      <c r="I68" s="100"/>
      <c r="J68" s="101">
        <f>J240</f>
        <v>0</v>
      </c>
      <c r="L68" s="98"/>
    </row>
    <row r="69" spans="2:12" s="8" customFormat="1" ht="24.95" customHeight="1" x14ac:dyDescent="0.2">
      <c r="B69" s="98"/>
      <c r="D69" s="99" t="s">
        <v>124</v>
      </c>
      <c r="E69" s="100"/>
      <c r="F69" s="100"/>
      <c r="G69" s="100"/>
      <c r="H69" s="100"/>
      <c r="I69" s="100"/>
      <c r="J69" s="101">
        <f>J250</f>
        <v>0</v>
      </c>
      <c r="L69" s="98"/>
    </row>
    <row r="70" spans="2:12" s="9" customFormat="1" ht="19.899999999999999" customHeight="1" x14ac:dyDescent="0.2">
      <c r="B70" s="102"/>
      <c r="D70" s="103" t="s">
        <v>125</v>
      </c>
      <c r="E70" s="104"/>
      <c r="F70" s="104"/>
      <c r="G70" s="104"/>
      <c r="H70" s="104"/>
      <c r="I70" s="104"/>
      <c r="J70" s="105">
        <f>J251</f>
        <v>0</v>
      </c>
      <c r="L70" s="102"/>
    </row>
    <row r="71" spans="2:12" s="9" customFormat="1" ht="19.899999999999999" customHeight="1" x14ac:dyDescent="0.2">
      <c r="B71" s="102"/>
      <c r="D71" s="103" t="s">
        <v>126</v>
      </c>
      <c r="E71" s="104"/>
      <c r="F71" s="104"/>
      <c r="G71" s="104"/>
      <c r="H71" s="104"/>
      <c r="I71" s="104"/>
      <c r="J71" s="105">
        <f>J254</f>
        <v>0</v>
      </c>
      <c r="L71" s="102"/>
    </row>
    <row r="72" spans="2:12" s="1" customFormat="1" ht="21.75" customHeight="1" x14ac:dyDescent="0.2">
      <c r="B72" s="31"/>
      <c r="L72" s="31"/>
    </row>
    <row r="73" spans="2:12" s="1" customFormat="1" ht="6.95" customHeight="1" x14ac:dyDescent="0.2"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31"/>
    </row>
    <row r="77" spans="2:12" s="1" customFormat="1" ht="6.95" customHeight="1" x14ac:dyDescent="0.2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1"/>
    </row>
    <row r="78" spans="2:12" s="1" customFormat="1" ht="24.95" customHeight="1" x14ac:dyDescent="0.2">
      <c r="B78" s="31"/>
      <c r="C78" s="20" t="s">
        <v>127</v>
      </c>
      <c r="L78" s="31"/>
    </row>
    <row r="79" spans="2:12" s="1" customFormat="1" ht="6.95" customHeight="1" x14ac:dyDescent="0.2">
      <c r="B79" s="31"/>
      <c r="L79" s="31"/>
    </row>
    <row r="80" spans="2:12" s="1" customFormat="1" ht="12" customHeight="1" x14ac:dyDescent="0.2">
      <c r="B80" s="31"/>
      <c r="C80" s="26" t="s">
        <v>17</v>
      </c>
      <c r="L80" s="31"/>
    </row>
    <row r="81" spans="2:65" s="1" customFormat="1" ht="16.5" customHeight="1" x14ac:dyDescent="0.2">
      <c r="B81" s="31"/>
      <c r="E81" s="289" t="str">
        <f>E7</f>
        <v>Oprava rozvodů vody v areálu školy</v>
      </c>
      <c r="F81" s="290"/>
      <c r="G81" s="290"/>
      <c r="H81" s="290"/>
      <c r="L81" s="31"/>
    </row>
    <row r="82" spans="2:65" s="1" customFormat="1" ht="12" customHeight="1" x14ac:dyDescent="0.2">
      <c r="B82" s="31"/>
      <c r="C82" s="26" t="s">
        <v>104</v>
      </c>
      <c r="L82" s="31"/>
    </row>
    <row r="83" spans="2:65" s="1" customFormat="1" ht="16.5" customHeight="1" x14ac:dyDescent="0.2">
      <c r="B83" s="31"/>
      <c r="E83" s="251" t="str">
        <f>E9</f>
        <v>F - Pavilón - F</v>
      </c>
      <c r="F83" s="291"/>
      <c r="G83" s="291"/>
      <c r="H83" s="291"/>
      <c r="L83" s="31"/>
    </row>
    <row r="84" spans="2:65" s="1" customFormat="1" ht="6.95" customHeight="1" x14ac:dyDescent="0.2">
      <c r="B84" s="31"/>
      <c r="L84" s="31"/>
    </row>
    <row r="85" spans="2:65" s="1" customFormat="1" ht="12" customHeight="1" x14ac:dyDescent="0.2">
      <c r="B85" s="31"/>
      <c r="C85" s="26" t="s">
        <v>21</v>
      </c>
      <c r="F85" s="24" t="str">
        <f>F12</f>
        <v>17. listopadu 1123/70, Ostrava - Poruba, 708 00</v>
      </c>
      <c r="I85" s="26" t="s">
        <v>23</v>
      </c>
      <c r="J85" s="48" t="str">
        <f>IF(J12="","",J12)</f>
        <v>30. 6. 2022</v>
      </c>
      <c r="L85" s="31"/>
    </row>
    <row r="86" spans="2:65" s="1" customFormat="1" ht="6.95" customHeight="1" x14ac:dyDescent="0.2">
      <c r="B86" s="31"/>
      <c r="L86" s="31"/>
    </row>
    <row r="87" spans="2:65" s="1" customFormat="1" ht="15.2" customHeight="1" x14ac:dyDescent="0.2">
      <c r="B87" s="31"/>
      <c r="C87" s="26" t="s">
        <v>25</v>
      </c>
      <c r="F87" s="24" t="str">
        <f>E15</f>
        <v>Střední škola prof. Zdeňka Matějčka,Ostrava-Poruba</v>
      </c>
      <c r="I87" s="26" t="s">
        <v>33</v>
      </c>
      <c r="J87" s="29" t="str">
        <f>E21</f>
        <v>Amun Pro s.r.o.</v>
      </c>
      <c r="L87" s="31"/>
    </row>
    <row r="88" spans="2:65" s="1" customFormat="1" ht="15.2" customHeight="1" x14ac:dyDescent="0.2">
      <c r="B88" s="31"/>
      <c r="C88" s="26" t="s">
        <v>31</v>
      </c>
      <c r="F88" s="24" t="str">
        <f>IF(E18="","",E18)</f>
        <v>Vyplň údaj</v>
      </c>
      <c r="I88" s="26" t="s">
        <v>38</v>
      </c>
      <c r="J88" s="29" t="str">
        <f>E24</f>
        <v>Amun Pro s.r.o.</v>
      </c>
      <c r="L88" s="31"/>
    </row>
    <row r="89" spans="2:65" s="1" customFormat="1" ht="10.35" customHeight="1" x14ac:dyDescent="0.2">
      <c r="B89" s="31"/>
      <c r="L89" s="31"/>
    </row>
    <row r="90" spans="2:65" s="10" customFormat="1" ht="29.25" customHeight="1" x14ac:dyDescent="0.2">
      <c r="B90" s="106"/>
      <c r="C90" s="107" t="s">
        <v>128</v>
      </c>
      <c r="D90" s="108" t="s">
        <v>60</v>
      </c>
      <c r="E90" s="108" t="s">
        <v>56</v>
      </c>
      <c r="F90" s="108" t="s">
        <v>57</v>
      </c>
      <c r="G90" s="108" t="s">
        <v>129</v>
      </c>
      <c r="H90" s="108" t="s">
        <v>130</v>
      </c>
      <c r="I90" s="108" t="s">
        <v>131</v>
      </c>
      <c r="J90" s="108" t="s">
        <v>108</v>
      </c>
      <c r="K90" s="109" t="s">
        <v>132</v>
      </c>
      <c r="L90" s="106"/>
      <c r="M90" s="55" t="s">
        <v>3</v>
      </c>
      <c r="N90" s="56" t="s">
        <v>45</v>
      </c>
      <c r="O90" s="56" t="s">
        <v>133</v>
      </c>
      <c r="P90" s="56" t="s">
        <v>134</v>
      </c>
      <c r="Q90" s="56" t="s">
        <v>135</v>
      </c>
      <c r="R90" s="56" t="s">
        <v>136</v>
      </c>
      <c r="S90" s="56" t="s">
        <v>137</v>
      </c>
      <c r="T90" s="57" t="s">
        <v>138</v>
      </c>
    </row>
    <row r="91" spans="2:65" s="1" customFormat="1" ht="22.9" customHeight="1" x14ac:dyDescent="0.25">
      <c r="B91" s="31"/>
      <c r="C91" s="60" t="s">
        <v>139</v>
      </c>
      <c r="J91" s="110">
        <f>BK91</f>
        <v>0</v>
      </c>
      <c r="L91" s="31"/>
      <c r="M91" s="58"/>
      <c r="N91" s="49"/>
      <c r="O91" s="49"/>
      <c r="P91" s="111">
        <f>P92+P104+P240+P250</f>
        <v>0</v>
      </c>
      <c r="Q91" s="49"/>
      <c r="R91" s="111">
        <f>R92+R104+R240+R250</f>
        <v>3.2422399999999998</v>
      </c>
      <c r="S91" s="49"/>
      <c r="T91" s="112">
        <f>T92+T104+T240+T250</f>
        <v>3.7554500000000002</v>
      </c>
      <c r="AT91" s="16" t="s">
        <v>74</v>
      </c>
      <c r="AU91" s="16" t="s">
        <v>109</v>
      </c>
      <c r="BK91" s="113">
        <f>BK92+BK104+BK240+BK250</f>
        <v>0</v>
      </c>
    </row>
    <row r="92" spans="2:65" s="11" customFormat="1" ht="25.9" customHeight="1" x14ac:dyDescent="0.2">
      <c r="B92" s="114"/>
      <c r="D92" s="115" t="s">
        <v>74</v>
      </c>
      <c r="E92" s="116" t="s">
        <v>140</v>
      </c>
      <c r="F92" s="116" t="s">
        <v>141</v>
      </c>
      <c r="I92" s="117"/>
      <c r="J92" s="118">
        <f>BK92</f>
        <v>0</v>
      </c>
      <c r="L92" s="114"/>
      <c r="M92" s="119"/>
      <c r="P92" s="120">
        <f>P93</f>
        <v>0</v>
      </c>
      <c r="R92" s="120">
        <f>R93</f>
        <v>0</v>
      </c>
      <c r="T92" s="121">
        <f>T93</f>
        <v>0</v>
      </c>
      <c r="AR92" s="115" t="s">
        <v>83</v>
      </c>
      <c r="AT92" s="122" t="s">
        <v>74</v>
      </c>
      <c r="AU92" s="122" t="s">
        <v>75</v>
      </c>
      <c r="AY92" s="115" t="s">
        <v>142</v>
      </c>
      <c r="BK92" s="123">
        <f>BK93</f>
        <v>0</v>
      </c>
    </row>
    <row r="93" spans="2:65" s="11" customFormat="1" ht="22.9" customHeight="1" x14ac:dyDescent="0.2">
      <c r="B93" s="114"/>
      <c r="D93" s="115" t="s">
        <v>74</v>
      </c>
      <c r="E93" s="124" t="s">
        <v>163</v>
      </c>
      <c r="F93" s="124" t="s">
        <v>164</v>
      </c>
      <c r="I93" s="117"/>
      <c r="J93" s="125">
        <f>BK93</f>
        <v>0</v>
      </c>
      <c r="L93" s="114"/>
      <c r="M93" s="119"/>
      <c r="P93" s="120">
        <f>SUM(P94:P103)</f>
        <v>0</v>
      </c>
      <c r="R93" s="120">
        <f>SUM(R94:R103)</f>
        <v>0</v>
      </c>
      <c r="T93" s="121">
        <f>SUM(T94:T103)</f>
        <v>0</v>
      </c>
      <c r="AR93" s="115" t="s">
        <v>83</v>
      </c>
      <c r="AT93" s="122" t="s">
        <v>74</v>
      </c>
      <c r="AU93" s="122" t="s">
        <v>83</v>
      </c>
      <c r="AY93" s="115" t="s">
        <v>142</v>
      </c>
      <c r="BK93" s="123">
        <f>SUM(BK94:BK103)</f>
        <v>0</v>
      </c>
    </row>
    <row r="94" spans="2:65" s="1" customFormat="1" ht="24.2" customHeight="1" x14ac:dyDescent="0.2">
      <c r="B94" s="126"/>
      <c r="C94" s="127" t="s">
        <v>83</v>
      </c>
      <c r="D94" s="127" t="s">
        <v>97</v>
      </c>
      <c r="E94" s="128" t="s">
        <v>166</v>
      </c>
      <c r="F94" s="129" t="s">
        <v>167</v>
      </c>
      <c r="G94" s="130" t="s">
        <v>168</v>
      </c>
      <c r="H94" s="131">
        <v>3.7549999999999999</v>
      </c>
      <c r="I94" s="132"/>
      <c r="J94" s="133">
        <f>ROUND(I94*H94,2)</f>
        <v>0</v>
      </c>
      <c r="K94" s="129" t="s">
        <v>148</v>
      </c>
      <c r="L94" s="31"/>
      <c r="M94" s="134" t="s">
        <v>3</v>
      </c>
      <c r="N94" s="135" t="s">
        <v>46</v>
      </c>
      <c r="P94" s="136">
        <f>O94*H94</f>
        <v>0</v>
      </c>
      <c r="Q94" s="136">
        <v>0</v>
      </c>
      <c r="R94" s="136">
        <f>Q94*H94</f>
        <v>0</v>
      </c>
      <c r="S94" s="136">
        <v>0</v>
      </c>
      <c r="T94" s="137">
        <f>S94*H94</f>
        <v>0</v>
      </c>
      <c r="AR94" s="138" t="s">
        <v>149</v>
      </c>
      <c r="AT94" s="138" t="s">
        <v>97</v>
      </c>
      <c r="AU94" s="138" t="s">
        <v>85</v>
      </c>
      <c r="AY94" s="16" t="s">
        <v>142</v>
      </c>
      <c r="BE94" s="139">
        <f>IF(N94="základní",J94,0)</f>
        <v>0</v>
      </c>
      <c r="BF94" s="139">
        <f>IF(N94="snížená",J94,0)</f>
        <v>0</v>
      </c>
      <c r="BG94" s="139">
        <f>IF(N94="zákl. přenesená",J94,0)</f>
        <v>0</v>
      </c>
      <c r="BH94" s="139">
        <f>IF(N94="sníž. přenesená",J94,0)</f>
        <v>0</v>
      </c>
      <c r="BI94" s="139">
        <f>IF(N94="nulová",J94,0)</f>
        <v>0</v>
      </c>
      <c r="BJ94" s="16" t="s">
        <v>83</v>
      </c>
      <c r="BK94" s="139">
        <f>ROUND(I94*H94,2)</f>
        <v>0</v>
      </c>
      <c r="BL94" s="16" t="s">
        <v>149</v>
      </c>
      <c r="BM94" s="138" t="s">
        <v>989</v>
      </c>
    </row>
    <row r="95" spans="2:65" s="1" customFormat="1" ht="11.25" x14ac:dyDescent="0.2">
      <c r="B95" s="31"/>
      <c r="D95" s="140" t="s">
        <v>151</v>
      </c>
      <c r="F95" s="141" t="s">
        <v>170</v>
      </c>
      <c r="I95" s="142"/>
      <c r="L95" s="31"/>
      <c r="M95" s="143"/>
      <c r="T95" s="52"/>
      <c r="AT95" s="16" t="s">
        <v>151</v>
      </c>
      <c r="AU95" s="16" t="s">
        <v>85</v>
      </c>
    </row>
    <row r="96" spans="2:65" s="1" customFormat="1" ht="21.75" customHeight="1" x14ac:dyDescent="0.2">
      <c r="B96" s="126"/>
      <c r="C96" s="127" t="s">
        <v>85</v>
      </c>
      <c r="D96" s="127" t="s">
        <v>97</v>
      </c>
      <c r="E96" s="128" t="s">
        <v>171</v>
      </c>
      <c r="F96" s="129" t="s">
        <v>172</v>
      </c>
      <c r="G96" s="130" t="s">
        <v>168</v>
      </c>
      <c r="H96" s="131">
        <v>3.7549999999999999</v>
      </c>
      <c r="I96" s="132"/>
      <c r="J96" s="133">
        <f>ROUND(I96*H96,2)</f>
        <v>0</v>
      </c>
      <c r="K96" s="129" t="s">
        <v>148</v>
      </c>
      <c r="L96" s="31"/>
      <c r="M96" s="134" t="s">
        <v>3</v>
      </c>
      <c r="N96" s="135" t="s">
        <v>46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149</v>
      </c>
      <c r="AT96" s="138" t="s">
        <v>97</v>
      </c>
      <c r="AU96" s="138" t="s">
        <v>85</v>
      </c>
      <c r="AY96" s="16" t="s">
        <v>142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6" t="s">
        <v>83</v>
      </c>
      <c r="BK96" s="139">
        <f>ROUND(I96*H96,2)</f>
        <v>0</v>
      </c>
      <c r="BL96" s="16" t="s">
        <v>149</v>
      </c>
      <c r="BM96" s="138" t="s">
        <v>990</v>
      </c>
    </row>
    <row r="97" spans="2:65" s="1" customFormat="1" ht="11.25" x14ac:dyDescent="0.2">
      <c r="B97" s="31"/>
      <c r="D97" s="140" t="s">
        <v>151</v>
      </c>
      <c r="F97" s="141" t="s">
        <v>174</v>
      </c>
      <c r="I97" s="142"/>
      <c r="L97" s="31"/>
      <c r="M97" s="143"/>
      <c r="T97" s="52"/>
      <c r="AT97" s="16" t="s">
        <v>151</v>
      </c>
      <c r="AU97" s="16" t="s">
        <v>85</v>
      </c>
    </row>
    <row r="98" spans="2:65" s="1" customFormat="1" ht="24.2" customHeight="1" x14ac:dyDescent="0.2">
      <c r="B98" s="126"/>
      <c r="C98" s="127" t="s">
        <v>165</v>
      </c>
      <c r="D98" s="127" t="s">
        <v>97</v>
      </c>
      <c r="E98" s="128" t="s">
        <v>176</v>
      </c>
      <c r="F98" s="129" t="s">
        <v>177</v>
      </c>
      <c r="G98" s="130" t="s">
        <v>168</v>
      </c>
      <c r="H98" s="131">
        <v>3.7549999999999999</v>
      </c>
      <c r="I98" s="132"/>
      <c r="J98" s="133">
        <f>ROUND(I98*H98,2)</f>
        <v>0</v>
      </c>
      <c r="K98" s="129" t="s">
        <v>148</v>
      </c>
      <c r="L98" s="31"/>
      <c r="M98" s="134" t="s">
        <v>3</v>
      </c>
      <c r="N98" s="135" t="s">
        <v>46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149</v>
      </c>
      <c r="AT98" s="138" t="s">
        <v>97</v>
      </c>
      <c r="AU98" s="138" t="s">
        <v>85</v>
      </c>
      <c r="AY98" s="16" t="s">
        <v>142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6" t="s">
        <v>83</v>
      </c>
      <c r="BK98" s="139">
        <f>ROUND(I98*H98,2)</f>
        <v>0</v>
      </c>
      <c r="BL98" s="16" t="s">
        <v>149</v>
      </c>
      <c r="BM98" s="138" t="s">
        <v>991</v>
      </c>
    </row>
    <row r="99" spans="2:65" s="1" customFormat="1" ht="11.25" x14ac:dyDescent="0.2">
      <c r="B99" s="31"/>
      <c r="D99" s="140" t="s">
        <v>151</v>
      </c>
      <c r="F99" s="141" t="s">
        <v>179</v>
      </c>
      <c r="I99" s="142"/>
      <c r="L99" s="31"/>
      <c r="M99" s="143"/>
      <c r="T99" s="52"/>
      <c r="AT99" s="16" t="s">
        <v>151</v>
      </c>
      <c r="AU99" s="16" t="s">
        <v>85</v>
      </c>
    </row>
    <row r="100" spans="2:65" s="1" customFormat="1" ht="24.2" customHeight="1" x14ac:dyDescent="0.2">
      <c r="B100" s="126"/>
      <c r="C100" s="127" t="s">
        <v>149</v>
      </c>
      <c r="D100" s="127" t="s">
        <v>97</v>
      </c>
      <c r="E100" s="128" t="s">
        <v>180</v>
      </c>
      <c r="F100" s="129" t="s">
        <v>181</v>
      </c>
      <c r="G100" s="130" t="s">
        <v>168</v>
      </c>
      <c r="H100" s="131">
        <v>3.1779999999999999</v>
      </c>
      <c r="I100" s="132"/>
      <c r="J100" s="133">
        <f>ROUND(I100*H100,2)</f>
        <v>0</v>
      </c>
      <c r="K100" s="129" t="s">
        <v>148</v>
      </c>
      <c r="L100" s="31"/>
      <c r="M100" s="134" t="s">
        <v>3</v>
      </c>
      <c r="N100" s="135" t="s">
        <v>46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149</v>
      </c>
      <c r="AT100" s="138" t="s">
        <v>97</v>
      </c>
      <c r="AU100" s="138" t="s">
        <v>85</v>
      </c>
      <c r="AY100" s="16" t="s">
        <v>142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6" t="s">
        <v>83</v>
      </c>
      <c r="BK100" s="139">
        <f>ROUND(I100*H100,2)</f>
        <v>0</v>
      </c>
      <c r="BL100" s="16" t="s">
        <v>149</v>
      </c>
      <c r="BM100" s="138" t="s">
        <v>992</v>
      </c>
    </row>
    <row r="101" spans="2:65" s="1" customFormat="1" ht="11.25" x14ac:dyDescent="0.2">
      <c r="B101" s="31"/>
      <c r="D101" s="140" t="s">
        <v>151</v>
      </c>
      <c r="F101" s="141" t="s">
        <v>183</v>
      </c>
      <c r="I101" s="142"/>
      <c r="L101" s="31"/>
      <c r="M101" s="143"/>
      <c r="T101" s="52"/>
      <c r="AT101" s="16" t="s">
        <v>151</v>
      </c>
      <c r="AU101" s="16" t="s">
        <v>85</v>
      </c>
    </row>
    <row r="102" spans="2:65" s="1" customFormat="1" ht="24.2" customHeight="1" x14ac:dyDescent="0.2">
      <c r="B102" s="126"/>
      <c r="C102" s="127" t="s">
        <v>175</v>
      </c>
      <c r="D102" s="127" t="s">
        <v>97</v>
      </c>
      <c r="E102" s="128" t="s">
        <v>185</v>
      </c>
      <c r="F102" s="129" t="s">
        <v>186</v>
      </c>
      <c r="G102" s="130" t="s">
        <v>168</v>
      </c>
      <c r="H102" s="131">
        <v>0.57699999999999996</v>
      </c>
      <c r="I102" s="132"/>
      <c r="J102" s="133">
        <f>ROUND(I102*H102,2)</f>
        <v>0</v>
      </c>
      <c r="K102" s="129" t="s">
        <v>148</v>
      </c>
      <c r="L102" s="31"/>
      <c r="M102" s="134" t="s">
        <v>3</v>
      </c>
      <c r="N102" s="135" t="s">
        <v>46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149</v>
      </c>
      <c r="AT102" s="138" t="s">
        <v>97</v>
      </c>
      <c r="AU102" s="138" t="s">
        <v>85</v>
      </c>
      <c r="AY102" s="16" t="s">
        <v>142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6" t="s">
        <v>83</v>
      </c>
      <c r="BK102" s="139">
        <f>ROUND(I102*H102,2)</f>
        <v>0</v>
      </c>
      <c r="BL102" s="16" t="s">
        <v>149</v>
      </c>
      <c r="BM102" s="138" t="s">
        <v>993</v>
      </c>
    </row>
    <row r="103" spans="2:65" s="1" customFormat="1" ht="11.25" x14ac:dyDescent="0.2">
      <c r="B103" s="31"/>
      <c r="D103" s="140" t="s">
        <v>151</v>
      </c>
      <c r="F103" s="141" t="s">
        <v>188</v>
      </c>
      <c r="I103" s="142"/>
      <c r="L103" s="31"/>
      <c r="M103" s="143"/>
      <c r="T103" s="52"/>
      <c r="AT103" s="16" t="s">
        <v>151</v>
      </c>
      <c r="AU103" s="16" t="s">
        <v>85</v>
      </c>
    </row>
    <row r="104" spans="2:65" s="11" customFormat="1" ht="25.9" customHeight="1" x14ac:dyDescent="0.2">
      <c r="B104" s="114"/>
      <c r="D104" s="115" t="s">
        <v>74</v>
      </c>
      <c r="E104" s="116" t="s">
        <v>189</v>
      </c>
      <c r="F104" s="116" t="s">
        <v>190</v>
      </c>
      <c r="I104" s="117"/>
      <c r="J104" s="118">
        <f>BK104</f>
        <v>0</v>
      </c>
      <c r="L104" s="114"/>
      <c r="M104" s="119"/>
      <c r="P104" s="120">
        <f>P105+P125+P178+P205+P230</f>
        <v>0</v>
      </c>
      <c r="R104" s="120">
        <f>R105+R125+R178+R205+R230</f>
        <v>3.2422399999999998</v>
      </c>
      <c r="T104" s="121">
        <f>T105+T125+T178+T205+T230</f>
        <v>3.7554500000000002</v>
      </c>
      <c r="AR104" s="115" t="s">
        <v>85</v>
      </c>
      <c r="AT104" s="122" t="s">
        <v>74</v>
      </c>
      <c r="AU104" s="122" t="s">
        <v>75</v>
      </c>
      <c r="AY104" s="115" t="s">
        <v>142</v>
      </c>
      <c r="BK104" s="123">
        <f>BK105+BK125+BK178+BK205+BK230</f>
        <v>0</v>
      </c>
    </row>
    <row r="105" spans="2:65" s="11" customFormat="1" ht="22.9" customHeight="1" x14ac:dyDescent="0.2">
      <c r="B105" s="114"/>
      <c r="D105" s="115" t="s">
        <v>74</v>
      </c>
      <c r="E105" s="124" t="s">
        <v>191</v>
      </c>
      <c r="F105" s="124" t="s">
        <v>192</v>
      </c>
      <c r="I105" s="117"/>
      <c r="J105" s="125">
        <f>BK105</f>
        <v>0</v>
      </c>
      <c r="L105" s="114"/>
      <c r="M105" s="119"/>
      <c r="P105" s="120">
        <f>SUM(P106:P124)</f>
        <v>0</v>
      </c>
      <c r="R105" s="120">
        <f>SUM(R106:R124)</f>
        <v>0.57738000000000012</v>
      </c>
      <c r="T105" s="121">
        <f>SUM(T106:T124)</f>
        <v>1.6854</v>
      </c>
      <c r="AR105" s="115" t="s">
        <v>85</v>
      </c>
      <c r="AT105" s="122" t="s">
        <v>74</v>
      </c>
      <c r="AU105" s="122" t="s">
        <v>83</v>
      </c>
      <c r="AY105" s="115" t="s">
        <v>142</v>
      </c>
      <c r="BK105" s="123">
        <f>SUM(BK106:BK124)</f>
        <v>0</v>
      </c>
    </row>
    <row r="106" spans="2:65" s="1" customFormat="1" ht="24.2" customHeight="1" x14ac:dyDescent="0.2">
      <c r="B106" s="126"/>
      <c r="C106" s="127" t="s">
        <v>143</v>
      </c>
      <c r="D106" s="127" t="s">
        <v>97</v>
      </c>
      <c r="E106" s="128" t="s">
        <v>194</v>
      </c>
      <c r="F106" s="129" t="s">
        <v>195</v>
      </c>
      <c r="G106" s="130" t="s">
        <v>160</v>
      </c>
      <c r="H106" s="131">
        <v>318</v>
      </c>
      <c r="I106" s="132"/>
      <c r="J106" s="133">
        <f>ROUND(I106*H106,2)</f>
        <v>0</v>
      </c>
      <c r="K106" s="129" t="s">
        <v>148</v>
      </c>
      <c r="L106" s="31"/>
      <c r="M106" s="134" t="s">
        <v>3</v>
      </c>
      <c r="N106" s="135" t="s">
        <v>46</v>
      </c>
      <c r="P106" s="136">
        <f>O106*H106</f>
        <v>0</v>
      </c>
      <c r="Q106" s="136">
        <v>0</v>
      </c>
      <c r="R106" s="136">
        <f>Q106*H106</f>
        <v>0</v>
      </c>
      <c r="S106" s="136">
        <v>5.3E-3</v>
      </c>
      <c r="T106" s="137">
        <f>S106*H106</f>
        <v>1.6854</v>
      </c>
      <c r="AR106" s="138" t="s">
        <v>196</v>
      </c>
      <c r="AT106" s="138" t="s">
        <v>97</v>
      </c>
      <c r="AU106" s="138" t="s">
        <v>85</v>
      </c>
      <c r="AY106" s="16" t="s">
        <v>142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6" t="s">
        <v>83</v>
      </c>
      <c r="BK106" s="139">
        <f>ROUND(I106*H106,2)</f>
        <v>0</v>
      </c>
      <c r="BL106" s="16" t="s">
        <v>196</v>
      </c>
      <c r="BM106" s="138" t="s">
        <v>994</v>
      </c>
    </row>
    <row r="107" spans="2:65" s="1" customFormat="1" ht="11.25" x14ac:dyDescent="0.2">
      <c r="B107" s="31"/>
      <c r="D107" s="140" t="s">
        <v>151</v>
      </c>
      <c r="F107" s="141" t="s">
        <v>198</v>
      </c>
      <c r="I107" s="142"/>
      <c r="L107" s="31"/>
      <c r="M107" s="143"/>
      <c r="T107" s="52"/>
      <c r="AT107" s="16" t="s">
        <v>151</v>
      </c>
      <c r="AU107" s="16" t="s">
        <v>85</v>
      </c>
    </row>
    <row r="108" spans="2:65" s="12" customFormat="1" ht="11.25" x14ac:dyDescent="0.2">
      <c r="B108" s="144"/>
      <c r="D108" s="145" t="s">
        <v>153</v>
      </c>
      <c r="E108" s="146" t="s">
        <v>3</v>
      </c>
      <c r="F108" s="147" t="s">
        <v>995</v>
      </c>
      <c r="H108" s="148">
        <v>318</v>
      </c>
      <c r="I108" s="149"/>
      <c r="L108" s="144"/>
      <c r="M108" s="150"/>
      <c r="T108" s="151"/>
      <c r="AT108" s="146" t="s">
        <v>153</v>
      </c>
      <c r="AU108" s="146" t="s">
        <v>85</v>
      </c>
      <c r="AV108" s="12" t="s">
        <v>85</v>
      </c>
      <c r="AW108" s="12" t="s">
        <v>37</v>
      </c>
      <c r="AX108" s="12" t="s">
        <v>75</v>
      </c>
      <c r="AY108" s="146" t="s">
        <v>142</v>
      </c>
    </row>
    <row r="109" spans="2:65" s="13" customFormat="1" ht="11.25" x14ac:dyDescent="0.2">
      <c r="B109" s="152"/>
      <c r="D109" s="145" t="s">
        <v>153</v>
      </c>
      <c r="E109" s="153" t="s">
        <v>3</v>
      </c>
      <c r="F109" s="154" t="s">
        <v>155</v>
      </c>
      <c r="H109" s="155">
        <v>318</v>
      </c>
      <c r="I109" s="156"/>
      <c r="L109" s="152"/>
      <c r="M109" s="157"/>
      <c r="T109" s="158"/>
      <c r="AT109" s="153" t="s">
        <v>153</v>
      </c>
      <c r="AU109" s="153" t="s">
        <v>85</v>
      </c>
      <c r="AV109" s="13" t="s">
        <v>149</v>
      </c>
      <c r="AW109" s="13" t="s">
        <v>37</v>
      </c>
      <c r="AX109" s="13" t="s">
        <v>83</v>
      </c>
      <c r="AY109" s="153" t="s">
        <v>142</v>
      </c>
    </row>
    <row r="110" spans="2:65" s="1" customFormat="1" ht="24.2" customHeight="1" x14ac:dyDescent="0.2">
      <c r="B110" s="126"/>
      <c r="C110" s="127" t="s">
        <v>184</v>
      </c>
      <c r="D110" s="127" t="s">
        <v>97</v>
      </c>
      <c r="E110" s="128" t="s">
        <v>200</v>
      </c>
      <c r="F110" s="129" t="s">
        <v>201</v>
      </c>
      <c r="G110" s="130" t="s">
        <v>160</v>
      </c>
      <c r="H110" s="131">
        <v>577</v>
      </c>
      <c r="I110" s="132"/>
      <c r="J110" s="133">
        <f>ROUND(I110*H110,2)</f>
        <v>0</v>
      </c>
      <c r="K110" s="129" t="s">
        <v>148</v>
      </c>
      <c r="L110" s="31"/>
      <c r="M110" s="134" t="s">
        <v>3</v>
      </c>
      <c r="N110" s="135" t="s">
        <v>46</v>
      </c>
      <c r="P110" s="136">
        <f>O110*H110</f>
        <v>0</v>
      </c>
      <c r="Q110" s="136">
        <v>3.6000000000000002E-4</v>
      </c>
      <c r="R110" s="136">
        <f>Q110*H110</f>
        <v>0.20772000000000002</v>
      </c>
      <c r="S110" s="136">
        <v>0</v>
      </c>
      <c r="T110" s="137">
        <f>S110*H110</f>
        <v>0</v>
      </c>
      <c r="AR110" s="138" t="s">
        <v>196</v>
      </c>
      <c r="AT110" s="138" t="s">
        <v>97</v>
      </c>
      <c r="AU110" s="138" t="s">
        <v>85</v>
      </c>
      <c r="AY110" s="16" t="s">
        <v>142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6" t="s">
        <v>83</v>
      </c>
      <c r="BK110" s="139">
        <f>ROUND(I110*H110,2)</f>
        <v>0</v>
      </c>
      <c r="BL110" s="16" t="s">
        <v>196</v>
      </c>
      <c r="BM110" s="138" t="s">
        <v>996</v>
      </c>
    </row>
    <row r="111" spans="2:65" s="1" customFormat="1" ht="11.25" x14ac:dyDescent="0.2">
      <c r="B111" s="31"/>
      <c r="D111" s="140" t="s">
        <v>151</v>
      </c>
      <c r="F111" s="141" t="s">
        <v>203</v>
      </c>
      <c r="I111" s="142"/>
      <c r="L111" s="31"/>
      <c r="M111" s="143"/>
      <c r="T111" s="52"/>
      <c r="AT111" s="16" t="s">
        <v>151</v>
      </c>
      <c r="AU111" s="16" t="s">
        <v>85</v>
      </c>
    </row>
    <row r="112" spans="2:65" s="12" customFormat="1" ht="11.25" x14ac:dyDescent="0.2">
      <c r="B112" s="144"/>
      <c r="D112" s="145" t="s">
        <v>153</v>
      </c>
      <c r="E112" s="146" t="s">
        <v>3</v>
      </c>
      <c r="F112" s="147" t="s">
        <v>997</v>
      </c>
      <c r="H112" s="148">
        <v>577</v>
      </c>
      <c r="I112" s="149"/>
      <c r="L112" s="144"/>
      <c r="M112" s="150"/>
      <c r="T112" s="151"/>
      <c r="AT112" s="146" t="s">
        <v>153</v>
      </c>
      <c r="AU112" s="146" t="s">
        <v>85</v>
      </c>
      <c r="AV112" s="12" t="s">
        <v>85</v>
      </c>
      <c r="AW112" s="12" t="s">
        <v>37</v>
      </c>
      <c r="AX112" s="12" t="s">
        <v>75</v>
      </c>
      <c r="AY112" s="146" t="s">
        <v>142</v>
      </c>
    </row>
    <row r="113" spans="2:65" s="13" customFormat="1" ht="11.25" x14ac:dyDescent="0.2">
      <c r="B113" s="152"/>
      <c r="D113" s="145" t="s">
        <v>153</v>
      </c>
      <c r="E113" s="153" t="s">
        <v>3</v>
      </c>
      <c r="F113" s="154" t="s">
        <v>155</v>
      </c>
      <c r="H113" s="155">
        <v>577</v>
      </c>
      <c r="I113" s="156"/>
      <c r="L113" s="152"/>
      <c r="M113" s="157"/>
      <c r="T113" s="158"/>
      <c r="AT113" s="153" t="s">
        <v>153</v>
      </c>
      <c r="AU113" s="153" t="s">
        <v>85</v>
      </c>
      <c r="AV113" s="13" t="s">
        <v>149</v>
      </c>
      <c r="AW113" s="13" t="s">
        <v>37</v>
      </c>
      <c r="AX113" s="13" t="s">
        <v>83</v>
      </c>
      <c r="AY113" s="153" t="s">
        <v>142</v>
      </c>
    </row>
    <row r="114" spans="2:65" s="1" customFormat="1" ht="16.5" customHeight="1" x14ac:dyDescent="0.2">
      <c r="B114" s="126"/>
      <c r="C114" s="159" t="s">
        <v>193</v>
      </c>
      <c r="D114" s="159" t="s">
        <v>206</v>
      </c>
      <c r="E114" s="160" t="s">
        <v>216</v>
      </c>
      <c r="F114" s="161" t="s">
        <v>217</v>
      </c>
      <c r="G114" s="162" t="s">
        <v>160</v>
      </c>
      <c r="H114" s="163">
        <v>184</v>
      </c>
      <c r="I114" s="164"/>
      <c r="J114" s="165">
        <f t="shared" ref="J114:J124" si="0">ROUND(I114*H114,2)</f>
        <v>0</v>
      </c>
      <c r="K114" s="161" t="s">
        <v>148</v>
      </c>
      <c r="L114" s="166"/>
      <c r="M114" s="167" t="s">
        <v>3</v>
      </c>
      <c r="N114" s="168" t="s">
        <v>46</v>
      </c>
      <c r="P114" s="136">
        <f t="shared" ref="P114:P124" si="1">O114*H114</f>
        <v>0</v>
      </c>
      <c r="Q114" s="136">
        <v>8.8000000000000003E-4</v>
      </c>
      <c r="R114" s="136">
        <f t="shared" ref="R114:R124" si="2">Q114*H114</f>
        <v>0.16192000000000001</v>
      </c>
      <c r="S114" s="136">
        <v>0</v>
      </c>
      <c r="T114" s="137">
        <f t="shared" ref="T114:T124" si="3">S114*H114</f>
        <v>0</v>
      </c>
      <c r="AR114" s="138" t="s">
        <v>209</v>
      </c>
      <c r="AT114" s="138" t="s">
        <v>206</v>
      </c>
      <c r="AU114" s="138" t="s">
        <v>85</v>
      </c>
      <c r="AY114" s="16" t="s">
        <v>142</v>
      </c>
      <c r="BE114" s="139">
        <f t="shared" ref="BE114:BE124" si="4">IF(N114="základní",J114,0)</f>
        <v>0</v>
      </c>
      <c r="BF114" s="139">
        <f t="shared" ref="BF114:BF124" si="5">IF(N114="snížená",J114,0)</f>
        <v>0</v>
      </c>
      <c r="BG114" s="139">
        <f t="shared" ref="BG114:BG124" si="6">IF(N114="zákl. přenesená",J114,0)</f>
        <v>0</v>
      </c>
      <c r="BH114" s="139">
        <f t="shared" ref="BH114:BH124" si="7">IF(N114="sníž. přenesená",J114,0)</f>
        <v>0</v>
      </c>
      <c r="BI114" s="139">
        <f t="shared" ref="BI114:BI124" si="8">IF(N114="nulová",J114,0)</f>
        <v>0</v>
      </c>
      <c r="BJ114" s="16" t="s">
        <v>83</v>
      </c>
      <c r="BK114" s="139">
        <f t="shared" ref="BK114:BK124" si="9">ROUND(I114*H114,2)</f>
        <v>0</v>
      </c>
      <c r="BL114" s="16" t="s">
        <v>196</v>
      </c>
      <c r="BM114" s="138" t="s">
        <v>998</v>
      </c>
    </row>
    <row r="115" spans="2:65" s="1" customFormat="1" ht="16.5" customHeight="1" x14ac:dyDescent="0.2">
      <c r="B115" s="126"/>
      <c r="C115" s="159" t="s">
        <v>156</v>
      </c>
      <c r="D115" s="159" t="s">
        <v>206</v>
      </c>
      <c r="E115" s="160" t="s">
        <v>220</v>
      </c>
      <c r="F115" s="161" t="s">
        <v>221</v>
      </c>
      <c r="G115" s="162" t="s">
        <v>160</v>
      </c>
      <c r="H115" s="163">
        <v>20</v>
      </c>
      <c r="I115" s="164"/>
      <c r="J115" s="165">
        <f t="shared" si="0"/>
        <v>0</v>
      </c>
      <c r="K115" s="161" t="s">
        <v>148</v>
      </c>
      <c r="L115" s="166"/>
      <c r="M115" s="167" t="s">
        <v>3</v>
      </c>
      <c r="N115" s="168" t="s">
        <v>46</v>
      </c>
      <c r="P115" s="136">
        <f t="shared" si="1"/>
        <v>0</v>
      </c>
      <c r="Q115" s="136">
        <v>4.2000000000000002E-4</v>
      </c>
      <c r="R115" s="136">
        <f t="shared" si="2"/>
        <v>8.4000000000000012E-3</v>
      </c>
      <c r="S115" s="136">
        <v>0</v>
      </c>
      <c r="T115" s="137">
        <f t="shared" si="3"/>
        <v>0</v>
      </c>
      <c r="AR115" s="138" t="s">
        <v>209</v>
      </c>
      <c r="AT115" s="138" t="s">
        <v>206</v>
      </c>
      <c r="AU115" s="138" t="s">
        <v>85</v>
      </c>
      <c r="AY115" s="16" t="s">
        <v>142</v>
      </c>
      <c r="BE115" s="139">
        <f t="shared" si="4"/>
        <v>0</v>
      </c>
      <c r="BF115" s="139">
        <f t="shared" si="5"/>
        <v>0</v>
      </c>
      <c r="BG115" s="139">
        <f t="shared" si="6"/>
        <v>0</v>
      </c>
      <c r="BH115" s="139">
        <f t="shared" si="7"/>
        <v>0</v>
      </c>
      <c r="BI115" s="139">
        <f t="shared" si="8"/>
        <v>0</v>
      </c>
      <c r="BJ115" s="16" t="s">
        <v>83</v>
      </c>
      <c r="BK115" s="139">
        <f t="shared" si="9"/>
        <v>0</v>
      </c>
      <c r="BL115" s="16" t="s">
        <v>196</v>
      </c>
      <c r="BM115" s="138" t="s">
        <v>999</v>
      </c>
    </row>
    <row r="116" spans="2:65" s="1" customFormat="1" ht="16.5" customHeight="1" x14ac:dyDescent="0.2">
      <c r="B116" s="126"/>
      <c r="C116" s="159" t="s">
        <v>205</v>
      </c>
      <c r="D116" s="159" t="s">
        <v>206</v>
      </c>
      <c r="E116" s="160" t="s">
        <v>224</v>
      </c>
      <c r="F116" s="161" t="s">
        <v>225</v>
      </c>
      <c r="G116" s="162" t="s">
        <v>160</v>
      </c>
      <c r="H116" s="163">
        <v>48</v>
      </c>
      <c r="I116" s="164"/>
      <c r="J116" s="165">
        <f t="shared" si="0"/>
        <v>0</v>
      </c>
      <c r="K116" s="161" t="s">
        <v>148</v>
      </c>
      <c r="L116" s="166"/>
      <c r="M116" s="167" t="s">
        <v>3</v>
      </c>
      <c r="N116" s="168" t="s">
        <v>46</v>
      </c>
      <c r="P116" s="136">
        <f t="shared" si="1"/>
        <v>0</v>
      </c>
      <c r="Q116" s="136">
        <v>1.01E-3</v>
      </c>
      <c r="R116" s="136">
        <f t="shared" si="2"/>
        <v>4.8480000000000002E-2</v>
      </c>
      <c r="S116" s="136">
        <v>0</v>
      </c>
      <c r="T116" s="137">
        <f t="shared" si="3"/>
        <v>0</v>
      </c>
      <c r="AR116" s="138" t="s">
        <v>209</v>
      </c>
      <c r="AT116" s="138" t="s">
        <v>206</v>
      </c>
      <c r="AU116" s="138" t="s">
        <v>85</v>
      </c>
      <c r="AY116" s="16" t="s">
        <v>142</v>
      </c>
      <c r="BE116" s="139">
        <f t="shared" si="4"/>
        <v>0</v>
      </c>
      <c r="BF116" s="139">
        <f t="shared" si="5"/>
        <v>0</v>
      </c>
      <c r="BG116" s="139">
        <f t="shared" si="6"/>
        <v>0</v>
      </c>
      <c r="BH116" s="139">
        <f t="shared" si="7"/>
        <v>0</v>
      </c>
      <c r="BI116" s="139">
        <f t="shared" si="8"/>
        <v>0</v>
      </c>
      <c r="BJ116" s="16" t="s">
        <v>83</v>
      </c>
      <c r="BK116" s="139">
        <f t="shared" si="9"/>
        <v>0</v>
      </c>
      <c r="BL116" s="16" t="s">
        <v>196</v>
      </c>
      <c r="BM116" s="138" t="s">
        <v>1000</v>
      </c>
    </row>
    <row r="117" spans="2:65" s="1" customFormat="1" ht="16.5" customHeight="1" x14ac:dyDescent="0.2">
      <c r="B117" s="126"/>
      <c r="C117" s="159" t="s">
        <v>211</v>
      </c>
      <c r="D117" s="159" t="s">
        <v>206</v>
      </c>
      <c r="E117" s="160" t="s">
        <v>777</v>
      </c>
      <c r="F117" s="161" t="s">
        <v>778</v>
      </c>
      <c r="G117" s="162" t="s">
        <v>160</v>
      </c>
      <c r="H117" s="163">
        <v>28</v>
      </c>
      <c r="I117" s="164"/>
      <c r="J117" s="165">
        <f t="shared" si="0"/>
        <v>0</v>
      </c>
      <c r="K117" s="161" t="s">
        <v>148</v>
      </c>
      <c r="L117" s="166"/>
      <c r="M117" s="167" t="s">
        <v>3</v>
      </c>
      <c r="N117" s="168" t="s">
        <v>46</v>
      </c>
      <c r="P117" s="136">
        <f t="shared" si="1"/>
        <v>0</v>
      </c>
      <c r="Q117" s="136">
        <v>9.2000000000000003E-4</v>
      </c>
      <c r="R117" s="136">
        <f t="shared" si="2"/>
        <v>2.5760000000000002E-2</v>
      </c>
      <c r="S117" s="136">
        <v>0</v>
      </c>
      <c r="T117" s="137">
        <f t="shared" si="3"/>
        <v>0</v>
      </c>
      <c r="AR117" s="138" t="s">
        <v>209</v>
      </c>
      <c r="AT117" s="138" t="s">
        <v>206</v>
      </c>
      <c r="AU117" s="138" t="s">
        <v>85</v>
      </c>
      <c r="AY117" s="16" t="s">
        <v>142</v>
      </c>
      <c r="BE117" s="139">
        <f t="shared" si="4"/>
        <v>0</v>
      </c>
      <c r="BF117" s="139">
        <f t="shared" si="5"/>
        <v>0</v>
      </c>
      <c r="BG117" s="139">
        <f t="shared" si="6"/>
        <v>0</v>
      </c>
      <c r="BH117" s="139">
        <f t="shared" si="7"/>
        <v>0</v>
      </c>
      <c r="BI117" s="139">
        <f t="shared" si="8"/>
        <v>0</v>
      </c>
      <c r="BJ117" s="16" t="s">
        <v>83</v>
      </c>
      <c r="BK117" s="139">
        <f t="shared" si="9"/>
        <v>0</v>
      </c>
      <c r="BL117" s="16" t="s">
        <v>196</v>
      </c>
      <c r="BM117" s="138" t="s">
        <v>1001</v>
      </c>
    </row>
    <row r="118" spans="2:65" s="1" customFormat="1" ht="16.5" customHeight="1" x14ac:dyDescent="0.2">
      <c r="B118" s="126"/>
      <c r="C118" s="159" t="s">
        <v>215</v>
      </c>
      <c r="D118" s="159" t="s">
        <v>206</v>
      </c>
      <c r="E118" s="160" t="s">
        <v>1002</v>
      </c>
      <c r="F118" s="161" t="s">
        <v>1003</v>
      </c>
      <c r="G118" s="162" t="s">
        <v>160</v>
      </c>
      <c r="H118" s="163">
        <v>8</v>
      </c>
      <c r="I118" s="164"/>
      <c r="J118" s="165">
        <f t="shared" si="0"/>
        <v>0</v>
      </c>
      <c r="K118" s="161" t="s">
        <v>148</v>
      </c>
      <c r="L118" s="166"/>
      <c r="M118" s="167" t="s">
        <v>3</v>
      </c>
      <c r="N118" s="168" t="s">
        <v>46</v>
      </c>
      <c r="P118" s="136">
        <f t="shared" si="1"/>
        <v>0</v>
      </c>
      <c r="Q118" s="136">
        <v>5.9000000000000003E-4</v>
      </c>
      <c r="R118" s="136">
        <f t="shared" si="2"/>
        <v>4.7200000000000002E-3</v>
      </c>
      <c r="S118" s="136">
        <v>0</v>
      </c>
      <c r="T118" s="137">
        <f t="shared" si="3"/>
        <v>0</v>
      </c>
      <c r="AR118" s="138" t="s">
        <v>209</v>
      </c>
      <c r="AT118" s="138" t="s">
        <v>206</v>
      </c>
      <c r="AU118" s="138" t="s">
        <v>85</v>
      </c>
      <c r="AY118" s="16" t="s">
        <v>142</v>
      </c>
      <c r="BE118" s="139">
        <f t="shared" si="4"/>
        <v>0</v>
      </c>
      <c r="BF118" s="139">
        <f t="shared" si="5"/>
        <v>0</v>
      </c>
      <c r="BG118" s="139">
        <f t="shared" si="6"/>
        <v>0</v>
      </c>
      <c r="BH118" s="139">
        <f t="shared" si="7"/>
        <v>0</v>
      </c>
      <c r="BI118" s="139">
        <f t="shared" si="8"/>
        <v>0</v>
      </c>
      <c r="BJ118" s="16" t="s">
        <v>83</v>
      </c>
      <c r="BK118" s="139">
        <f t="shared" si="9"/>
        <v>0</v>
      </c>
      <c r="BL118" s="16" t="s">
        <v>196</v>
      </c>
      <c r="BM118" s="138" t="s">
        <v>1004</v>
      </c>
    </row>
    <row r="119" spans="2:65" s="1" customFormat="1" ht="16.5" customHeight="1" x14ac:dyDescent="0.2">
      <c r="B119" s="126"/>
      <c r="C119" s="159" t="s">
        <v>219</v>
      </c>
      <c r="D119" s="159" t="s">
        <v>206</v>
      </c>
      <c r="E119" s="160" t="s">
        <v>783</v>
      </c>
      <c r="F119" s="161" t="s">
        <v>784</v>
      </c>
      <c r="G119" s="162" t="s">
        <v>160</v>
      </c>
      <c r="H119" s="163">
        <v>30</v>
      </c>
      <c r="I119" s="164"/>
      <c r="J119" s="165">
        <f t="shared" si="0"/>
        <v>0</v>
      </c>
      <c r="K119" s="161" t="s">
        <v>148</v>
      </c>
      <c r="L119" s="166"/>
      <c r="M119" s="167" t="s">
        <v>3</v>
      </c>
      <c r="N119" s="168" t="s">
        <v>46</v>
      </c>
      <c r="P119" s="136">
        <f t="shared" si="1"/>
        <v>0</v>
      </c>
      <c r="Q119" s="136">
        <v>5.4000000000000001E-4</v>
      </c>
      <c r="R119" s="136">
        <f t="shared" si="2"/>
        <v>1.6199999999999999E-2</v>
      </c>
      <c r="S119" s="136">
        <v>0</v>
      </c>
      <c r="T119" s="137">
        <f t="shared" si="3"/>
        <v>0</v>
      </c>
      <c r="AR119" s="138" t="s">
        <v>209</v>
      </c>
      <c r="AT119" s="138" t="s">
        <v>206</v>
      </c>
      <c r="AU119" s="138" t="s">
        <v>85</v>
      </c>
      <c r="AY119" s="16" t="s">
        <v>142</v>
      </c>
      <c r="BE119" s="139">
        <f t="shared" si="4"/>
        <v>0</v>
      </c>
      <c r="BF119" s="139">
        <f t="shared" si="5"/>
        <v>0</v>
      </c>
      <c r="BG119" s="139">
        <f t="shared" si="6"/>
        <v>0</v>
      </c>
      <c r="BH119" s="139">
        <f t="shared" si="7"/>
        <v>0</v>
      </c>
      <c r="BI119" s="139">
        <f t="shared" si="8"/>
        <v>0</v>
      </c>
      <c r="BJ119" s="16" t="s">
        <v>83</v>
      </c>
      <c r="BK119" s="139">
        <f t="shared" si="9"/>
        <v>0</v>
      </c>
      <c r="BL119" s="16" t="s">
        <v>196</v>
      </c>
      <c r="BM119" s="138" t="s">
        <v>1005</v>
      </c>
    </row>
    <row r="120" spans="2:65" s="1" customFormat="1" ht="16.5" customHeight="1" x14ac:dyDescent="0.2">
      <c r="B120" s="126"/>
      <c r="C120" s="159" t="s">
        <v>223</v>
      </c>
      <c r="D120" s="159" t="s">
        <v>206</v>
      </c>
      <c r="E120" s="160" t="s">
        <v>1006</v>
      </c>
      <c r="F120" s="161" t="s">
        <v>1007</v>
      </c>
      <c r="G120" s="162" t="s">
        <v>160</v>
      </c>
      <c r="H120" s="163">
        <v>12</v>
      </c>
      <c r="I120" s="164"/>
      <c r="J120" s="165">
        <f t="shared" si="0"/>
        <v>0</v>
      </c>
      <c r="K120" s="161" t="s">
        <v>148</v>
      </c>
      <c r="L120" s="166"/>
      <c r="M120" s="167" t="s">
        <v>3</v>
      </c>
      <c r="N120" s="168" t="s">
        <v>46</v>
      </c>
      <c r="P120" s="136">
        <f t="shared" si="1"/>
        <v>0</v>
      </c>
      <c r="Q120" s="136">
        <v>2.7E-4</v>
      </c>
      <c r="R120" s="136">
        <f t="shared" si="2"/>
        <v>3.2399999999999998E-3</v>
      </c>
      <c r="S120" s="136">
        <v>0</v>
      </c>
      <c r="T120" s="137">
        <f t="shared" si="3"/>
        <v>0</v>
      </c>
      <c r="AR120" s="138" t="s">
        <v>209</v>
      </c>
      <c r="AT120" s="138" t="s">
        <v>206</v>
      </c>
      <c r="AU120" s="138" t="s">
        <v>85</v>
      </c>
      <c r="AY120" s="16" t="s">
        <v>142</v>
      </c>
      <c r="BE120" s="139">
        <f t="shared" si="4"/>
        <v>0</v>
      </c>
      <c r="BF120" s="139">
        <f t="shared" si="5"/>
        <v>0</v>
      </c>
      <c r="BG120" s="139">
        <f t="shared" si="6"/>
        <v>0</v>
      </c>
      <c r="BH120" s="139">
        <f t="shared" si="7"/>
        <v>0</v>
      </c>
      <c r="BI120" s="139">
        <f t="shared" si="8"/>
        <v>0</v>
      </c>
      <c r="BJ120" s="16" t="s">
        <v>83</v>
      </c>
      <c r="BK120" s="139">
        <f t="shared" si="9"/>
        <v>0</v>
      </c>
      <c r="BL120" s="16" t="s">
        <v>196</v>
      </c>
      <c r="BM120" s="138" t="s">
        <v>1008</v>
      </c>
    </row>
    <row r="121" spans="2:65" s="1" customFormat="1" ht="16.5" customHeight="1" x14ac:dyDescent="0.2">
      <c r="B121" s="126"/>
      <c r="C121" s="159" t="s">
        <v>9</v>
      </c>
      <c r="D121" s="159" t="s">
        <v>206</v>
      </c>
      <c r="E121" s="160" t="s">
        <v>1009</v>
      </c>
      <c r="F121" s="161" t="s">
        <v>1010</v>
      </c>
      <c r="G121" s="162" t="s">
        <v>160</v>
      </c>
      <c r="H121" s="163">
        <v>12</v>
      </c>
      <c r="I121" s="164"/>
      <c r="J121" s="165">
        <f t="shared" si="0"/>
        <v>0</v>
      </c>
      <c r="K121" s="161" t="s">
        <v>148</v>
      </c>
      <c r="L121" s="166"/>
      <c r="M121" s="167" t="s">
        <v>3</v>
      </c>
      <c r="N121" s="168" t="s">
        <v>46</v>
      </c>
      <c r="P121" s="136">
        <f t="shared" si="1"/>
        <v>0</v>
      </c>
      <c r="Q121" s="136">
        <v>2.7E-4</v>
      </c>
      <c r="R121" s="136">
        <f t="shared" si="2"/>
        <v>3.2399999999999998E-3</v>
      </c>
      <c r="S121" s="136">
        <v>0</v>
      </c>
      <c r="T121" s="137">
        <f t="shared" si="3"/>
        <v>0</v>
      </c>
      <c r="AR121" s="138" t="s">
        <v>209</v>
      </c>
      <c r="AT121" s="138" t="s">
        <v>206</v>
      </c>
      <c r="AU121" s="138" t="s">
        <v>85</v>
      </c>
      <c r="AY121" s="16" t="s">
        <v>142</v>
      </c>
      <c r="BE121" s="139">
        <f t="shared" si="4"/>
        <v>0</v>
      </c>
      <c r="BF121" s="139">
        <f t="shared" si="5"/>
        <v>0</v>
      </c>
      <c r="BG121" s="139">
        <f t="shared" si="6"/>
        <v>0</v>
      </c>
      <c r="BH121" s="139">
        <f t="shared" si="7"/>
        <v>0</v>
      </c>
      <c r="BI121" s="139">
        <f t="shared" si="8"/>
        <v>0</v>
      </c>
      <c r="BJ121" s="16" t="s">
        <v>83</v>
      </c>
      <c r="BK121" s="139">
        <f t="shared" si="9"/>
        <v>0</v>
      </c>
      <c r="BL121" s="16" t="s">
        <v>196</v>
      </c>
      <c r="BM121" s="138" t="s">
        <v>1011</v>
      </c>
    </row>
    <row r="122" spans="2:65" s="1" customFormat="1" ht="16.5" customHeight="1" x14ac:dyDescent="0.2">
      <c r="B122" s="126"/>
      <c r="C122" s="159" t="s">
        <v>196</v>
      </c>
      <c r="D122" s="159" t="s">
        <v>206</v>
      </c>
      <c r="E122" s="160" t="s">
        <v>1012</v>
      </c>
      <c r="F122" s="161" t="s">
        <v>1013</v>
      </c>
      <c r="G122" s="162" t="s">
        <v>160</v>
      </c>
      <c r="H122" s="163">
        <v>75</v>
      </c>
      <c r="I122" s="164"/>
      <c r="J122" s="165">
        <f t="shared" si="0"/>
        <v>0</v>
      </c>
      <c r="K122" s="161" t="s">
        <v>148</v>
      </c>
      <c r="L122" s="166"/>
      <c r="M122" s="167" t="s">
        <v>3</v>
      </c>
      <c r="N122" s="168" t="s">
        <v>46</v>
      </c>
      <c r="P122" s="136">
        <f t="shared" si="1"/>
        <v>0</v>
      </c>
      <c r="Q122" s="136">
        <v>2.9E-4</v>
      </c>
      <c r="R122" s="136">
        <f t="shared" si="2"/>
        <v>2.1749999999999999E-2</v>
      </c>
      <c r="S122" s="136">
        <v>0</v>
      </c>
      <c r="T122" s="137">
        <f t="shared" si="3"/>
        <v>0</v>
      </c>
      <c r="AR122" s="138" t="s">
        <v>209</v>
      </c>
      <c r="AT122" s="138" t="s">
        <v>206</v>
      </c>
      <c r="AU122" s="138" t="s">
        <v>85</v>
      </c>
      <c r="AY122" s="16" t="s">
        <v>142</v>
      </c>
      <c r="BE122" s="139">
        <f t="shared" si="4"/>
        <v>0</v>
      </c>
      <c r="BF122" s="139">
        <f t="shared" si="5"/>
        <v>0</v>
      </c>
      <c r="BG122" s="139">
        <f t="shared" si="6"/>
        <v>0</v>
      </c>
      <c r="BH122" s="139">
        <f t="shared" si="7"/>
        <v>0</v>
      </c>
      <c r="BI122" s="139">
        <f t="shared" si="8"/>
        <v>0</v>
      </c>
      <c r="BJ122" s="16" t="s">
        <v>83</v>
      </c>
      <c r="BK122" s="139">
        <f t="shared" si="9"/>
        <v>0</v>
      </c>
      <c r="BL122" s="16" t="s">
        <v>196</v>
      </c>
      <c r="BM122" s="138" t="s">
        <v>1014</v>
      </c>
    </row>
    <row r="123" spans="2:65" s="1" customFormat="1" ht="16.5" customHeight="1" x14ac:dyDescent="0.2">
      <c r="B123" s="126"/>
      <c r="C123" s="159" t="s">
        <v>233</v>
      </c>
      <c r="D123" s="159" t="s">
        <v>206</v>
      </c>
      <c r="E123" s="160" t="s">
        <v>1015</v>
      </c>
      <c r="F123" s="161" t="s">
        <v>1016</v>
      </c>
      <c r="G123" s="162" t="s">
        <v>160</v>
      </c>
      <c r="H123" s="163">
        <v>85</v>
      </c>
      <c r="I123" s="164"/>
      <c r="J123" s="165">
        <f t="shared" si="0"/>
        <v>0</v>
      </c>
      <c r="K123" s="161" t="s">
        <v>148</v>
      </c>
      <c r="L123" s="166"/>
      <c r="M123" s="167" t="s">
        <v>3</v>
      </c>
      <c r="N123" s="168" t="s">
        <v>46</v>
      </c>
      <c r="P123" s="136">
        <f t="shared" si="1"/>
        <v>0</v>
      </c>
      <c r="Q123" s="136">
        <v>3.2000000000000003E-4</v>
      </c>
      <c r="R123" s="136">
        <f t="shared" si="2"/>
        <v>2.7200000000000002E-2</v>
      </c>
      <c r="S123" s="136">
        <v>0</v>
      </c>
      <c r="T123" s="137">
        <f t="shared" si="3"/>
        <v>0</v>
      </c>
      <c r="AR123" s="138" t="s">
        <v>209</v>
      </c>
      <c r="AT123" s="138" t="s">
        <v>206</v>
      </c>
      <c r="AU123" s="138" t="s">
        <v>85</v>
      </c>
      <c r="AY123" s="16" t="s">
        <v>142</v>
      </c>
      <c r="BE123" s="139">
        <f t="shared" si="4"/>
        <v>0</v>
      </c>
      <c r="BF123" s="139">
        <f t="shared" si="5"/>
        <v>0</v>
      </c>
      <c r="BG123" s="139">
        <f t="shared" si="6"/>
        <v>0</v>
      </c>
      <c r="BH123" s="139">
        <f t="shared" si="7"/>
        <v>0</v>
      </c>
      <c r="BI123" s="139">
        <f t="shared" si="8"/>
        <v>0</v>
      </c>
      <c r="BJ123" s="16" t="s">
        <v>83</v>
      </c>
      <c r="BK123" s="139">
        <f t="shared" si="9"/>
        <v>0</v>
      </c>
      <c r="BL123" s="16" t="s">
        <v>196</v>
      </c>
      <c r="BM123" s="138" t="s">
        <v>1017</v>
      </c>
    </row>
    <row r="124" spans="2:65" s="1" customFormat="1" ht="16.5" customHeight="1" x14ac:dyDescent="0.2">
      <c r="B124" s="126"/>
      <c r="C124" s="159" t="s">
        <v>239</v>
      </c>
      <c r="D124" s="159" t="s">
        <v>206</v>
      </c>
      <c r="E124" s="160" t="s">
        <v>1018</v>
      </c>
      <c r="F124" s="161" t="s">
        <v>1019</v>
      </c>
      <c r="G124" s="162" t="s">
        <v>160</v>
      </c>
      <c r="H124" s="163">
        <v>75</v>
      </c>
      <c r="I124" s="164"/>
      <c r="J124" s="165">
        <f t="shared" si="0"/>
        <v>0</v>
      </c>
      <c r="K124" s="161" t="s">
        <v>148</v>
      </c>
      <c r="L124" s="166"/>
      <c r="M124" s="167" t="s">
        <v>3</v>
      </c>
      <c r="N124" s="168" t="s">
        <v>46</v>
      </c>
      <c r="P124" s="136">
        <f t="shared" si="1"/>
        <v>0</v>
      </c>
      <c r="Q124" s="136">
        <v>6.4999999999999997E-4</v>
      </c>
      <c r="R124" s="136">
        <f t="shared" si="2"/>
        <v>4.8749999999999995E-2</v>
      </c>
      <c r="S124" s="136">
        <v>0</v>
      </c>
      <c r="T124" s="137">
        <f t="shared" si="3"/>
        <v>0</v>
      </c>
      <c r="AR124" s="138" t="s">
        <v>209</v>
      </c>
      <c r="AT124" s="138" t="s">
        <v>206</v>
      </c>
      <c r="AU124" s="138" t="s">
        <v>85</v>
      </c>
      <c r="AY124" s="16" t="s">
        <v>142</v>
      </c>
      <c r="BE124" s="139">
        <f t="shared" si="4"/>
        <v>0</v>
      </c>
      <c r="BF124" s="139">
        <f t="shared" si="5"/>
        <v>0</v>
      </c>
      <c r="BG124" s="139">
        <f t="shared" si="6"/>
        <v>0</v>
      </c>
      <c r="BH124" s="139">
        <f t="shared" si="7"/>
        <v>0</v>
      </c>
      <c r="BI124" s="139">
        <f t="shared" si="8"/>
        <v>0</v>
      </c>
      <c r="BJ124" s="16" t="s">
        <v>83</v>
      </c>
      <c r="BK124" s="139">
        <f t="shared" si="9"/>
        <v>0</v>
      </c>
      <c r="BL124" s="16" t="s">
        <v>196</v>
      </c>
      <c r="BM124" s="138" t="s">
        <v>1020</v>
      </c>
    </row>
    <row r="125" spans="2:65" s="11" customFormat="1" ht="22.9" customHeight="1" x14ac:dyDescent="0.2">
      <c r="B125" s="114"/>
      <c r="D125" s="115" t="s">
        <v>74</v>
      </c>
      <c r="E125" s="124" t="s">
        <v>237</v>
      </c>
      <c r="F125" s="124" t="s">
        <v>238</v>
      </c>
      <c r="I125" s="117"/>
      <c r="J125" s="125">
        <f>BK125</f>
        <v>0</v>
      </c>
      <c r="L125" s="114"/>
      <c r="M125" s="119"/>
      <c r="P125" s="120">
        <f>SUM(P126:P177)</f>
        <v>0</v>
      </c>
      <c r="R125" s="120">
        <f>SUM(R126:R177)</f>
        <v>0.98767999999999989</v>
      </c>
      <c r="T125" s="121">
        <f>SUM(T126:T177)</f>
        <v>0.55886999999999998</v>
      </c>
      <c r="AR125" s="115" t="s">
        <v>85</v>
      </c>
      <c r="AT125" s="122" t="s">
        <v>74</v>
      </c>
      <c r="AU125" s="122" t="s">
        <v>83</v>
      </c>
      <c r="AY125" s="115" t="s">
        <v>142</v>
      </c>
      <c r="BK125" s="123">
        <f>SUM(BK126:BK177)</f>
        <v>0</v>
      </c>
    </row>
    <row r="126" spans="2:65" s="1" customFormat="1" ht="16.5" customHeight="1" x14ac:dyDescent="0.2">
      <c r="B126" s="126"/>
      <c r="C126" s="127" t="s">
        <v>244</v>
      </c>
      <c r="D126" s="127" t="s">
        <v>97</v>
      </c>
      <c r="E126" s="128" t="s">
        <v>259</v>
      </c>
      <c r="F126" s="129" t="s">
        <v>260</v>
      </c>
      <c r="G126" s="130" t="s">
        <v>160</v>
      </c>
      <c r="H126" s="131">
        <v>259</v>
      </c>
      <c r="I126" s="132"/>
      <c r="J126" s="133">
        <f>ROUND(I126*H126,2)</f>
        <v>0</v>
      </c>
      <c r="K126" s="129" t="s">
        <v>148</v>
      </c>
      <c r="L126" s="31"/>
      <c r="M126" s="134" t="s">
        <v>3</v>
      </c>
      <c r="N126" s="135" t="s">
        <v>46</v>
      </c>
      <c r="P126" s="136">
        <f>O126*H126</f>
        <v>0</v>
      </c>
      <c r="Q126" s="136">
        <v>0</v>
      </c>
      <c r="R126" s="136">
        <f>Q126*H126</f>
        <v>0</v>
      </c>
      <c r="S126" s="136">
        <v>2.1299999999999999E-3</v>
      </c>
      <c r="T126" s="137">
        <f>S126*H126</f>
        <v>0.55166999999999999</v>
      </c>
      <c r="AR126" s="138" t="s">
        <v>196</v>
      </c>
      <c r="AT126" s="138" t="s">
        <v>97</v>
      </c>
      <c r="AU126" s="138" t="s">
        <v>85</v>
      </c>
      <c r="AY126" s="16" t="s">
        <v>142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83</v>
      </c>
      <c r="BK126" s="139">
        <f>ROUND(I126*H126,2)</f>
        <v>0</v>
      </c>
      <c r="BL126" s="16" t="s">
        <v>196</v>
      </c>
      <c r="BM126" s="138" t="s">
        <v>1021</v>
      </c>
    </row>
    <row r="127" spans="2:65" s="1" customFormat="1" ht="11.25" x14ac:dyDescent="0.2">
      <c r="B127" s="31"/>
      <c r="D127" s="140" t="s">
        <v>151</v>
      </c>
      <c r="F127" s="141" t="s">
        <v>262</v>
      </c>
      <c r="I127" s="142"/>
      <c r="L127" s="31"/>
      <c r="M127" s="143"/>
      <c r="T127" s="52"/>
      <c r="AT127" s="16" t="s">
        <v>151</v>
      </c>
      <c r="AU127" s="16" t="s">
        <v>85</v>
      </c>
    </row>
    <row r="128" spans="2:65" s="12" customFormat="1" ht="11.25" x14ac:dyDescent="0.2">
      <c r="B128" s="144"/>
      <c r="D128" s="145" t="s">
        <v>153</v>
      </c>
      <c r="E128" s="146" t="s">
        <v>3</v>
      </c>
      <c r="F128" s="147" t="s">
        <v>1022</v>
      </c>
      <c r="H128" s="148">
        <v>97</v>
      </c>
      <c r="I128" s="149"/>
      <c r="L128" s="144"/>
      <c r="M128" s="150"/>
      <c r="T128" s="151"/>
      <c r="AT128" s="146" t="s">
        <v>153</v>
      </c>
      <c r="AU128" s="146" t="s">
        <v>85</v>
      </c>
      <c r="AV128" s="12" t="s">
        <v>85</v>
      </c>
      <c r="AW128" s="12" t="s">
        <v>37</v>
      </c>
      <c r="AX128" s="12" t="s">
        <v>75</v>
      </c>
      <c r="AY128" s="146" t="s">
        <v>142</v>
      </c>
    </row>
    <row r="129" spans="2:65" s="12" customFormat="1" ht="11.25" x14ac:dyDescent="0.2">
      <c r="B129" s="144"/>
      <c r="D129" s="145" t="s">
        <v>153</v>
      </c>
      <c r="E129" s="146" t="s">
        <v>3</v>
      </c>
      <c r="F129" s="147" t="s">
        <v>1023</v>
      </c>
      <c r="H129" s="148">
        <v>87</v>
      </c>
      <c r="I129" s="149"/>
      <c r="L129" s="144"/>
      <c r="M129" s="150"/>
      <c r="T129" s="151"/>
      <c r="AT129" s="146" t="s">
        <v>153</v>
      </c>
      <c r="AU129" s="146" t="s">
        <v>85</v>
      </c>
      <c r="AV129" s="12" t="s">
        <v>85</v>
      </c>
      <c r="AW129" s="12" t="s">
        <v>37</v>
      </c>
      <c r="AX129" s="12" t="s">
        <v>75</v>
      </c>
      <c r="AY129" s="146" t="s">
        <v>142</v>
      </c>
    </row>
    <row r="130" spans="2:65" s="12" customFormat="1" ht="11.25" x14ac:dyDescent="0.2">
      <c r="B130" s="144"/>
      <c r="D130" s="145" t="s">
        <v>153</v>
      </c>
      <c r="E130" s="146" t="s">
        <v>3</v>
      </c>
      <c r="F130" s="147" t="s">
        <v>547</v>
      </c>
      <c r="H130" s="148">
        <v>75</v>
      </c>
      <c r="I130" s="149"/>
      <c r="L130" s="144"/>
      <c r="M130" s="150"/>
      <c r="T130" s="151"/>
      <c r="AT130" s="146" t="s">
        <v>153</v>
      </c>
      <c r="AU130" s="146" t="s">
        <v>85</v>
      </c>
      <c r="AV130" s="12" t="s">
        <v>85</v>
      </c>
      <c r="AW130" s="12" t="s">
        <v>37</v>
      </c>
      <c r="AX130" s="12" t="s">
        <v>75</v>
      </c>
      <c r="AY130" s="146" t="s">
        <v>142</v>
      </c>
    </row>
    <row r="131" spans="2:65" s="13" customFormat="1" ht="11.25" x14ac:dyDescent="0.2">
      <c r="B131" s="152"/>
      <c r="D131" s="145" t="s">
        <v>153</v>
      </c>
      <c r="E131" s="153" t="s">
        <v>3</v>
      </c>
      <c r="F131" s="154" t="s">
        <v>155</v>
      </c>
      <c r="H131" s="155">
        <v>259</v>
      </c>
      <c r="I131" s="156"/>
      <c r="L131" s="152"/>
      <c r="M131" s="157"/>
      <c r="T131" s="158"/>
      <c r="AT131" s="153" t="s">
        <v>153</v>
      </c>
      <c r="AU131" s="153" t="s">
        <v>85</v>
      </c>
      <c r="AV131" s="13" t="s">
        <v>149</v>
      </c>
      <c r="AW131" s="13" t="s">
        <v>37</v>
      </c>
      <c r="AX131" s="13" t="s">
        <v>83</v>
      </c>
      <c r="AY131" s="153" t="s">
        <v>142</v>
      </c>
    </row>
    <row r="132" spans="2:65" s="1" customFormat="1" ht="21.75" customHeight="1" x14ac:dyDescent="0.2">
      <c r="B132" s="126"/>
      <c r="C132" s="127" t="s">
        <v>249</v>
      </c>
      <c r="D132" s="127" t="s">
        <v>97</v>
      </c>
      <c r="E132" s="128" t="s">
        <v>274</v>
      </c>
      <c r="F132" s="129" t="s">
        <v>275</v>
      </c>
      <c r="G132" s="130" t="s">
        <v>160</v>
      </c>
      <c r="H132" s="131">
        <v>24</v>
      </c>
      <c r="I132" s="132"/>
      <c r="J132" s="133">
        <f>ROUND(I132*H132,2)</f>
        <v>0</v>
      </c>
      <c r="K132" s="129" t="s">
        <v>148</v>
      </c>
      <c r="L132" s="31"/>
      <c r="M132" s="134" t="s">
        <v>3</v>
      </c>
      <c r="N132" s="135" t="s">
        <v>46</v>
      </c>
      <c r="P132" s="136">
        <f>O132*H132</f>
        <v>0</v>
      </c>
      <c r="Q132" s="136">
        <v>9.7999999999999997E-4</v>
      </c>
      <c r="R132" s="136">
        <f>Q132*H132</f>
        <v>2.3519999999999999E-2</v>
      </c>
      <c r="S132" s="136">
        <v>0</v>
      </c>
      <c r="T132" s="137">
        <f>S132*H132</f>
        <v>0</v>
      </c>
      <c r="AR132" s="138" t="s">
        <v>196</v>
      </c>
      <c r="AT132" s="138" t="s">
        <v>97</v>
      </c>
      <c r="AU132" s="138" t="s">
        <v>85</v>
      </c>
      <c r="AY132" s="16" t="s">
        <v>142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83</v>
      </c>
      <c r="BK132" s="139">
        <f>ROUND(I132*H132,2)</f>
        <v>0</v>
      </c>
      <c r="BL132" s="16" t="s">
        <v>196</v>
      </c>
      <c r="BM132" s="138" t="s">
        <v>1024</v>
      </c>
    </row>
    <row r="133" spans="2:65" s="1" customFormat="1" ht="11.25" x14ac:dyDescent="0.2">
      <c r="B133" s="31"/>
      <c r="D133" s="140" t="s">
        <v>151</v>
      </c>
      <c r="F133" s="141" t="s">
        <v>277</v>
      </c>
      <c r="I133" s="142"/>
      <c r="L133" s="31"/>
      <c r="M133" s="143"/>
      <c r="T133" s="52"/>
      <c r="AT133" s="16" t="s">
        <v>151</v>
      </c>
      <c r="AU133" s="16" t="s">
        <v>85</v>
      </c>
    </row>
    <row r="134" spans="2:65" s="12" customFormat="1" ht="11.25" x14ac:dyDescent="0.2">
      <c r="B134" s="144"/>
      <c r="D134" s="145" t="s">
        <v>153</v>
      </c>
      <c r="E134" s="146" t="s">
        <v>3</v>
      </c>
      <c r="F134" s="147" t="s">
        <v>215</v>
      </c>
      <c r="H134" s="148">
        <v>12</v>
      </c>
      <c r="I134" s="149"/>
      <c r="L134" s="144"/>
      <c r="M134" s="150"/>
      <c r="T134" s="151"/>
      <c r="AT134" s="146" t="s">
        <v>153</v>
      </c>
      <c r="AU134" s="146" t="s">
        <v>85</v>
      </c>
      <c r="AV134" s="12" t="s">
        <v>85</v>
      </c>
      <c r="AW134" s="12" t="s">
        <v>37</v>
      </c>
      <c r="AX134" s="12" t="s">
        <v>75</v>
      </c>
      <c r="AY134" s="146" t="s">
        <v>142</v>
      </c>
    </row>
    <row r="135" spans="2:65" s="12" customFormat="1" ht="11.25" x14ac:dyDescent="0.2">
      <c r="B135" s="144"/>
      <c r="D135" s="145" t="s">
        <v>153</v>
      </c>
      <c r="E135" s="146" t="s">
        <v>3</v>
      </c>
      <c r="F135" s="147" t="s">
        <v>215</v>
      </c>
      <c r="H135" s="148">
        <v>12</v>
      </c>
      <c r="I135" s="149"/>
      <c r="L135" s="144"/>
      <c r="M135" s="150"/>
      <c r="T135" s="151"/>
      <c r="AT135" s="146" t="s">
        <v>153</v>
      </c>
      <c r="AU135" s="146" t="s">
        <v>85</v>
      </c>
      <c r="AV135" s="12" t="s">
        <v>85</v>
      </c>
      <c r="AW135" s="12" t="s">
        <v>37</v>
      </c>
      <c r="AX135" s="12" t="s">
        <v>75</v>
      </c>
      <c r="AY135" s="146" t="s">
        <v>142</v>
      </c>
    </row>
    <row r="136" spans="2:65" s="13" customFormat="1" ht="11.25" x14ac:dyDescent="0.2">
      <c r="B136" s="152"/>
      <c r="D136" s="145" t="s">
        <v>153</v>
      </c>
      <c r="E136" s="153" t="s">
        <v>3</v>
      </c>
      <c r="F136" s="154" t="s">
        <v>155</v>
      </c>
      <c r="H136" s="155">
        <v>24</v>
      </c>
      <c r="I136" s="156"/>
      <c r="L136" s="152"/>
      <c r="M136" s="157"/>
      <c r="T136" s="158"/>
      <c r="AT136" s="153" t="s">
        <v>153</v>
      </c>
      <c r="AU136" s="153" t="s">
        <v>85</v>
      </c>
      <c r="AV136" s="13" t="s">
        <v>149</v>
      </c>
      <c r="AW136" s="13" t="s">
        <v>37</v>
      </c>
      <c r="AX136" s="13" t="s">
        <v>83</v>
      </c>
      <c r="AY136" s="153" t="s">
        <v>142</v>
      </c>
    </row>
    <row r="137" spans="2:65" s="1" customFormat="1" ht="21.75" customHeight="1" x14ac:dyDescent="0.2">
      <c r="B137" s="126"/>
      <c r="C137" s="127" t="s">
        <v>8</v>
      </c>
      <c r="D137" s="127" t="s">
        <v>97</v>
      </c>
      <c r="E137" s="128" t="s">
        <v>1025</v>
      </c>
      <c r="F137" s="129" t="s">
        <v>1026</v>
      </c>
      <c r="G137" s="130" t="s">
        <v>160</v>
      </c>
      <c r="H137" s="131">
        <v>75</v>
      </c>
      <c r="I137" s="132"/>
      <c r="J137" s="133">
        <f>ROUND(I137*H137,2)</f>
        <v>0</v>
      </c>
      <c r="K137" s="129" t="s">
        <v>148</v>
      </c>
      <c r="L137" s="31"/>
      <c r="M137" s="134" t="s">
        <v>3</v>
      </c>
      <c r="N137" s="135" t="s">
        <v>46</v>
      </c>
      <c r="P137" s="136">
        <f>O137*H137</f>
        <v>0</v>
      </c>
      <c r="Q137" s="136">
        <v>1.2600000000000001E-3</v>
      </c>
      <c r="R137" s="136">
        <f>Q137*H137</f>
        <v>9.4500000000000001E-2</v>
      </c>
      <c r="S137" s="136">
        <v>0</v>
      </c>
      <c r="T137" s="137">
        <f>S137*H137</f>
        <v>0</v>
      </c>
      <c r="AR137" s="138" t="s">
        <v>196</v>
      </c>
      <c r="AT137" s="138" t="s">
        <v>97</v>
      </c>
      <c r="AU137" s="138" t="s">
        <v>85</v>
      </c>
      <c r="AY137" s="16" t="s">
        <v>142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83</v>
      </c>
      <c r="BK137" s="139">
        <f>ROUND(I137*H137,2)</f>
        <v>0</v>
      </c>
      <c r="BL137" s="16" t="s">
        <v>196</v>
      </c>
      <c r="BM137" s="138" t="s">
        <v>1027</v>
      </c>
    </row>
    <row r="138" spans="2:65" s="1" customFormat="1" ht="11.25" x14ac:dyDescent="0.2">
      <c r="B138" s="31"/>
      <c r="D138" s="140" t="s">
        <v>151</v>
      </c>
      <c r="F138" s="141" t="s">
        <v>1028</v>
      </c>
      <c r="I138" s="142"/>
      <c r="L138" s="31"/>
      <c r="M138" s="143"/>
      <c r="T138" s="52"/>
      <c r="AT138" s="16" t="s">
        <v>151</v>
      </c>
      <c r="AU138" s="16" t="s">
        <v>85</v>
      </c>
    </row>
    <row r="139" spans="2:65" s="1" customFormat="1" ht="21.75" customHeight="1" x14ac:dyDescent="0.2">
      <c r="B139" s="126"/>
      <c r="C139" s="127" t="s">
        <v>258</v>
      </c>
      <c r="D139" s="127" t="s">
        <v>97</v>
      </c>
      <c r="E139" s="128" t="s">
        <v>1029</v>
      </c>
      <c r="F139" s="129" t="s">
        <v>1030</v>
      </c>
      <c r="G139" s="130" t="s">
        <v>160</v>
      </c>
      <c r="H139" s="131">
        <v>160</v>
      </c>
      <c r="I139" s="132"/>
      <c r="J139" s="133">
        <f>ROUND(I139*H139,2)</f>
        <v>0</v>
      </c>
      <c r="K139" s="129" t="s">
        <v>148</v>
      </c>
      <c r="L139" s="31"/>
      <c r="M139" s="134" t="s">
        <v>3</v>
      </c>
      <c r="N139" s="135" t="s">
        <v>46</v>
      </c>
      <c r="P139" s="136">
        <f>O139*H139</f>
        <v>0</v>
      </c>
      <c r="Q139" s="136">
        <v>1.5299999999999999E-3</v>
      </c>
      <c r="R139" s="136">
        <f>Q139*H139</f>
        <v>0.24479999999999999</v>
      </c>
      <c r="S139" s="136">
        <v>0</v>
      </c>
      <c r="T139" s="137">
        <f>S139*H139</f>
        <v>0</v>
      </c>
      <c r="AR139" s="138" t="s">
        <v>196</v>
      </c>
      <c r="AT139" s="138" t="s">
        <v>97</v>
      </c>
      <c r="AU139" s="138" t="s">
        <v>85</v>
      </c>
      <c r="AY139" s="16" t="s">
        <v>142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83</v>
      </c>
      <c r="BK139" s="139">
        <f>ROUND(I139*H139,2)</f>
        <v>0</v>
      </c>
      <c r="BL139" s="16" t="s">
        <v>196</v>
      </c>
      <c r="BM139" s="138" t="s">
        <v>1031</v>
      </c>
    </row>
    <row r="140" spans="2:65" s="1" customFormat="1" ht="11.25" x14ac:dyDescent="0.2">
      <c r="B140" s="31"/>
      <c r="D140" s="140" t="s">
        <v>151</v>
      </c>
      <c r="F140" s="141" t="s">
        <v>1032</v>
      </c>
      <c r="I140" s="142"/>
      <c r="L140" s="31"/>
      <c r="M140" s="143"/>
      <c r="T140" s="52"/>
      <c r="AT140" s="16" t="s">
        <v>151</v>
      </c>
      <c r="AU140" s="16" t="s">
        <v>85</v>
      </c>
    </row>
    <row r="141" spans="2:65" s="12" customFormat="1" ht="11.25" x14ac:dyDescent="0.2">
      <c r="B141" s="144"/>
      <c r="D141" s="145" t="s">
        <v>153</v>
      </c>
      <c r="E141" s="146" t="s">
        <v>3</v>
      </c>
      <c r="F141" s="147" t="s">
        <v>602</v>
      </c>
      <c r="H141" s="148">
        <v>85</v>
      </c>
      <c r="I141" s="149"/>
      <c r="L141" s="144"/>
      <c r="M141" s="150"/>
      <c r="T141" s="151"/>
      <c r="AT141" s="146" t="s">
        <v>153</v>
      </c>
      <c r="AU141" s="146" t="s">
        <v>85</v>
      </c>
      <c r="AV141" s="12" t="s">
        <v>85</v>
      </c>
      <c r="AW141" s="12" t="s">
        <v>37</v>
      </c>
      <c r="AX141" s="12" t="s">
        <v>75</v>
      </c>
      <c r="AY141" s="146" t="s">
        <v>142</v>
      </c>
    </row>
    <row r="142" spans="2:65" s="12" customFormat="1" ht="11.25" x14ac:dyDescent="0.2">
      <c r="B142" s="144"/>
      <c r="D142" s="145" t="s">
        <v>153</v>
      </c>
      <c r="E142" s="146" t="s">
        <v>3</v>
      </c>
      <c r="F142" s="147" t="s">
        <v>547</v>
      </c>
      <c r="H142" s="148">
        <v>75</v>
      </c>
      <c r="I142" s="149"/>
      <c r="L142" s="144"/>
      <c r="M142" s="150"/>
      <c r="T142" s="151"/>
      <c r="AT142" s="146" t="s">
        <v>153</v>
      </c>
      <c r="AU142" s="146" t="s">
        <v>85</v>
      </c>
      <c r="AV142" s="12" t="s">
        <v>85</v>
      </c>
      <c r="AW142" s="12" t="s">
        <v>37</v>
      </c>
      <c r="AX142" s="12" t="s">
        <v>75</v>
      </c>
      <c r="AY142" s="146" t="s">
        <v>142</v>
      </c>
    </row>
    <row r="143" spans="2:65" s="13" customFormat="1" ht="11.25" x14ac:dyDescent="0.2">
      <c r="B143" s="152"/>
      <c r="D143" s="145" t="s">
        <v>153</v>
      </c>
      <c r="E143" s="153" t="s">
        <v>3</v>
      </c>
      <c r="F143" s="154" t="s">
        <v>155</v>
      </c>
      <c r="H143" s="155">
        <v>160</v>
      </c>
      <c r="I143" s="156"/>
      <c r="L143" s="152"/>
      <c r="M143" s="157"/>
      <c r="T143" s="158"/>
      <c r="AT143" s="153" t="s">
        <v>153</v>
      </c>
      <c r="AU143" s="153" t="s">
        <v>85</v>
      </c>
      <c r="AV143" s="13" t="s">
        <v>149</v>
      </c>
      <c r="AW143" s="13" t="s">
        <v>37</v>
      </c>
      <c r="AX143" s="13" t="s">
        <v>83</v>
      </c>
      <c r="AY143" s="153" t="s">
        <v>142</v>
      </c>
    </row>
    <row r="144" spans="2:65" s="1" customFormat="1" ht="16.5" customHeight="1" x14ac:dyDescent="0.2">
      <c r="B144" s="126"/>
      <c r="C144" s="127" t="s">
        <v>263</v>
      </c>
      <c r="D144" s="127" t="s">
        <v>97</v>
      </c>
      <c r="E144" s="128" t="s">
        <v>1033</v>
      </c>
      <c r="F144" s="129" t="s">
        <v>1034</v>
      </c>
      <c r="G144" s="130" t="s">
        <v>160</v>
      </c>
      <c r="H144" s="131">
        <v>24</v>
      </c>
      <c r="I144" s="132"/>
      <c r="J144" s="133">
        <f>ROUND(I144*H144,2)</f>
        <v>0</v>
      </c>
      <c r="K144" s="129" t="s">
        <v>148</v>
      </c>
      <c r="L144" s="31"/>
      <c r="M144" s="134" t="s">
        <v>3</v>
      </c>
      <c r="N144" s="135" t="s">
        <v>46</v>
      </c>
      <c r="P144" s="136">
        <f>O144*H144</f>
        <v>0</v>
      </c>
      <c r="Q144" s="136">
        <v>1.6199999999999999E-3</v>
      </c>
      <c r="R144" s="136">
        <f>Q144*H144</f>
        <v>3.8879999999999998E-2</v>
      </c>
      <c r="S144" s="136">
        <v>0</v>
      </c>
      <c r="T144" s="137">
        <f>S144*H144</f>
        <v>0</v>
      </c>
      <c r="AR144" s="138" t="s">
        <v>196</v>
      </c>
      <c r="AT144" s="138" t="s">
        <v>97</v>
      </c>
      <c r="AU144" s="138" t="s">
        <v>85</v>
      </c>
      <c r="AY144" s="16" t="s">
        <v>142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83</v>
      </c>
      <c r="BK144" s="139">
        <f>ROUND(I144*H144,2)</f>
        <v>0</v>
      </c>
      <c r="BL144" s="16" t="s">
        <v>196</v>
      </c>
      <c r="BM144" s="138" t="s">
        <v>1035</v>
      </c>
    </row>
    <row r="145" spans="2:65" s="1" customFormat="1" ht="11.25" x14ac:dyDescent="0.2">
      <c r="B145" s="31"/>
      <c r="D145" s="140" t="s">
        <v>151</v>
      </c>
      <c r="F145" s="141" t="s">
        <v>1036</v>
      </c>
      <c r="I145" s="142"/>
      <c r="L145" s="31"/>
      <c r="M145" s="143"/>
      <c r="T145" s="52"/>
      <c r="AT145" s="16" t="s">
        <v>151</v>
      </c>
      <c r="AU145" s="16" t="s">
        <v>85</v>
      </c>
    </row>
    <row r="146" spans="2:65" s="1" customFormat="1" ht="16.5" customHeight="1" x14ac:dyDescent="0.2">
      <c r="B146" s="126"/>
      <c r="C146" s="127" t="s">
        <v>268</v>
      </c>
      <c r="D146" s="127" t="s">
        <v>97</v>
      </c>
      <c r="E146" s="128" t="s">
        <v>1037</v>
      </c>
      <c r="F146" s="129" t="s">
        <v>1038</v>
      </c>
      <c r="G146" s="130" t="s">
        <v>160</v>
      </c>
      <c r="H146" s="131">
        <v>75</v>
      </c>
      <c r="I146" s="132"/>
      <c r="J146" s="133">
        <f>ROUND(I146*H146,2)</f>
        <v>0</v>
      </c>
      <c r="K146" s="129" t="s">
        <v>148</v>
      </c>
      <c r="L146" s="31"/>
      <c r="M146" s="134" t="s">
        <v>3</v>
      </c>
      <c r="N146" s="135" t="s">
        <v>46</v>
      </c>
      <c r="P146" s="136">
        <f>O146*H146</f>
        <v>0</v>
      </c>
      <c r="Q146" s="136">
        <v>1.92E-3</v>
      </c>
      <c r="R146" s="136">
        <f>Q146*H146</f>
        <v>0.14400000000000002</v>
      </c>
      <c r="S146" s="136">
        <v>0</v>
      </c>
      <c r="T146" s="137">
        <f>S146*H146</f>
        <v>0</v>
      </c>
      <c r="AR146" s="138" t="s">
        <v>196</v>
      </c>
      <c r="AT146" s="138" t="s">
        <v>97</v>
      </c>
      <c r="AU146" s="138" t="s">
        <v>85</v>
      </c>
      <c r="AY146" s="16" t="s">
        <v>142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83</v>
      </c>
      <c r="BK146" s="139">
        <f>ROUND(I146*H146,2)</f>
        <v>0</v>
      </c>
      <c r="BL146" s="16" t="s">
        <v>196</v>
      </c>
      <c r="BM146" s="138" t="s">
        <v>1039</v>
      </c>
    </row>
    <row r="147" spans="2:65" s="1" customFormat="1" ht="11.25" x14ac:dyDescent="0.2">
      <c r="B147" s="31"/>
      <c r="D147" s="140" t="s">
        <v>151</v>
      </c>
      <c r="F147" s="141" t="s">
        <v>1040</v>
      </c>
      <c r="I147" s="142"/>
      <c r="L147" s="31"/>
      <c r="M147" s="143"/>
      <c r="T147" s="52"/>
      <c r="AT147" s="16" t="s">
        <v>151</v>
      </c>
      <c r="AU147" s="16" t="s">
        <v>85</v>
      </c>
    </row>
    <row r="148" spans="2:65" s="1" customFormat="1" ht="16.5" customHeight="1" x14ac:dyDescent="0.2">
      <c r="B148" s="126"/>
      <c r="C148" s="127" t="s">
        <v>273</v>
      </c>
      <c r="D148" s="127" t="s">
        <v>97</v>
      </c>
      <c r="E148" s="128" t="s">
        <v>1041</v>
      </c>
      <c r="F148" s="129" t="s">
        <v>1042</v>
      </c>
      <c r="G148" s="130" t="s">
        <v>160</v>
      </c>
      <c r="H148" s="131">
        <v>160</v>
      </c>
      <c r="I148" s="132"/>
      <c r="J148" s="133">
        <f>ROUND(I148*H148,2)</f>
        <v>0</v>
      </c>
      <c r="K148" s="129" t="s">
        <v>148</v>
      </c>
      <c r="L148" s="31"/>
      <c r="M148" s="134" t="s">
        <v>3</v>
      </c>
      <c r="N148" s="135" t="s">
        <v>46</v>
      </c>
      <c r="P148" s="136">
        <f>O148*H148</f>
        <v>0</v>
      </c>
      <c r="Q148" s="136">
        <v>2.4199999999999998E-3</v>
      </c>
      <c r="R148" s="136">
        <f>Q148*H148</f>
        <v>0.38719999999999999</v>
      </c>
      <c r="S148" s="136">
        <v>0</v>
      </c>
      <c r="T148" s="137">
        <f>S148*H148</f>
        <v>0</v>
      </c>
      <c r="AR148" s="138" t="s">
        <v>196</v>
      </c>
      <c r="AT148" s="138" t="s">
        <v>97</v>
      </c>
      <c r="AU148" s="138" t="s">
        <v>85</v>
      </c>
      <c r="AY148" s="16" t="s">
        <v>142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6" t="s">
        <v>83</v>
      </c>
      <c r="BK148" s="139">
        <f>ROUND(I148*H148,2)</f>
        <v>0</v>
      </c>
      <c r="BL148" s="16" t="s">
        <v>196</v>
      </c>
      <c r="BM148" s="138" t="s">
        <v>1043</v>
      </c>
    </row>
    <row r="149" spans="2:65" s="1" customFormat="1" ht="11.25" x14ac:dyDescent="0.2">
      <c r="B149" s="31"/>
      <c r="D149" s="140" t="s">
        <v>151</v>
      </c>
      <c r="F149" s="141" t="s">
        <v>1044</v>
      </c>
      <c r="I149" s="142"/>
      <c r="L149" s="31"/>
      <c r="M149" s="143"/>
      <c r="T149" s="52"/>
      <c r="AT149" s="16" t="s">
        <v>151</v>
      </c>
      <c r="AU149" s="16" t="s">
        <v>85</v>
      </c>
    </row>
    <row r="150" spans="2:65" s="12" customFormat="1" ht="11.25" x14ac:dyDescent="0.2">
      <c r="B150" s="144"/>
      <c r="D150" s="145" t="s">
        <v>153</v>
      </c>
      <c r="E150" s="146" t="s">
        <v>3</v>
      </c>
      <c r="F150" s="147" t="s">
        <v>1045</v>
      </c>
      <c r="H150" s="148">
        <v>160</v>
      </c>
      <c r="I150" s="149"/>
      <c r="L150" s="144"/>
      <c r="M150" s="150"/>
      <c r="T150" s="151"/>
      <c r="AT150" s="146" t="s">
        <v>153</v>
      </c>
      <c r="AU150" s="146" t="s">
        <v>85</v>
      </c>
      <c r="AV150" s="12" t="s">
        <v>85</v>
      </c>
      <c r="AW150" s="12" t="s">
        <v>37</v>
      </c>
      <c r="AX150" s="12" t="s">
        <v>75</v>
      </c>
      <c r="AY150" s="146" t="s">
        <v>142</v>
      </c>
    </row>
    <row r="151" spans="2:65" s="13" customFormat="1" ht="11.25" x14ac:dyDescent="0.2">
      <c r="B151" s="152"/>
      <c r="D151" s="145" t="s">
        <v>153</v>
      </c>
      <c r="E151" s="153" t="s">
        <v>3</v>
      </c>
      <c r="F151" s="154" t="s">
        <v>155</v>
      </c>
      <c r="H151" s="155">
        <v>160</v>
      </c>
      <c r="I151" s="156"/>
      <c r="L151" s="152"/>
      <c r="M151" s="157"/>
      <c r="T151" s="158"/>
      <c r="AT151" s="153" t="s">
        <v>153</v>
      </c>
      <c r="AU151" s="153" t="s">
        <v>85</v>
      </c>
      <c r="AV151" s="13" t="s">
        <v>149</v>
      </c>
      <c r="AW151" s="13" t="s">
        <v>37</v>
      </c>
      <c r="AX151" s="13" t="s">
        <v>83</v>
      </c>
      <c r="AY151" s="153" t="s">
        <v>142</v>
      </c>
    </row>
    <row r="152" spans="2:65" s="1" customFormat="1" ht="21.75" customHeight="1" x14ac:dyDescent="0.2">
      <c r="B152" s="126"/>
      <c r="C152" s="127" t="s">
        <v>278</v>
      </c>
      <c r="D152" s="127" t="s">
        <v>97</v>
      </c>
      <c r="E152" s="128" t="s">
        <v>294</v>
      </c>
      <c r="F152" s="129" t="s">
        <v>295</v>
      </c>
      <c r="G152" s="130" t="s">
        <v>296</v>
      </c>
      <c r="H152" s="131">
        <v>7</v>
      </c>
      <c r="I152" s="132"/>
      <c r="J152" s="133">
        <f>ROUND(I152*H152,2)</f>
        <v>0</v>
      </c>
      <c r="K152" s="129" t="s">
        <v>148</v>
      </c>
      <c r="L152" s="31"/>
      <c r="M152" s="134" t="s">
        <v>3</v>
      </c>
      <c r="N152" s="135" t="s">
        <v>46</v>
      </c>
      <c r="P152" s="136">
        <f>O152*H152</f>
        <v>0</v>
      </c>
      <c r="Q152" s="136">
        <v>0</v>
      </c>
      <c r="R152" s="136">
        <f>Q152*H152</f>
        <v>0</v>
      </c>
      <c r="S152" s="136">
        <v>0</v>
      </c>
      <c r="T152" s="137">
        <f>S152*H152</f>
        <v>0</v>
      </c>
      <c r="AR152" s="138" t="s">
        <v>196</v>
      </c>
      <c r="AT152" s="138" t="s">
        <v>97</v>
      </c>
      <c r="AU152" s="138" t="s">
        <v>85</v>
      </c>
      <c r="AY152" s="16" t="s">
        <v>142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6" t="s">
        <v>83</v>
      </c>
      <c r="BK152" s="139">
        <f>ROUND(I152*H152,2)</f>
        <v>0</v>
      </c>
      <c r="BL152" s="16" t="s">
        <v>196</v>
      </c>
      <c r="BM152" s="138" t="s">
        <v>1046</v>
      </c>
    </row>
    <row r="153" spans="2:65" s="1" customFormat="1" ht="11.25" x14ac:dyDescent="0.2">
      <c r="B153" s="31"/>
      <c r="D153" s="140" t="s">
        <v>151</v>
      </c>
      <c r="F153" s="141" t="s">
        <v>298</v>
      </c>
      <c r="I153" s="142"/>
      <c r="L153" s="31"/>
      <c r="M153" s="143"/>
      <c r="T153" s="52"/>
      <c r="AT153" s="16" t="s">
        <v>151</v>
      </c>
      <c r="AU153" s="16" t="s">
        <v>85</v>
      </c>
    </row>
    <row r="154" spans="2:65" s="1" customFormat="1" ht="16.5" customHeight="1" x14ac:dyDescent="0.2">
      <c r="B154" s="126"/>
      <c r="C154" s="127" t="s">
        <v>283</v>
      </c>
      <c r="D154" s="127" t="s">
        <v>97</v>
      </c>
      <c r="E154" s="128" t="s">
        <v>1047</v>
      </c>
      <c r="F154" s="129" t="s">
        <v>1048</v>
      </c>
      <c r="G154" s="130" t="s">
        <v>296</v>
      </c>
      <c r="H154" s="131">
        <v>1</v>
      </c>
      <c r="I154" s="132"/>
      <c r="J154" s="133">
        <f>ROUND(I154*H154,2)</f>
        <v>0</v>
      </c>
      <c r="K154" s="129" t="s">
        <v>148</v>
      </c>
      <c r="L154" s="31"/>
      <c r="M154" s="134" t="s">
        <v>3</v>
      </c>
      <c r="N154" s="135" t="s">
        <v>46</v>
      </c>
      <c r="P154" s="136">
        <f>O154*H154</f>
        <v>0</v>
      </c>
      <c r="Q154" s="136">
        <v>0</v>
      </c>
      <c r="R154" s="136">
        <f>Q154*H154</f>
        <v>0</v>
      </c>
      <c r="S154" s="136">
        <v>6.8999999999999997E-4</v>
      </c>
      <c r="T154" s="137">
        <f>S154*H154</f>
        <v>6.8999999999999997E-4</v>
      </c>
      <c r="AR154" s="138" t="s">
        <v>196</v>
      </c>
      <c r="AT154" s="138" t="s">
        <v>97</v>
      </c>
      <c r="AU154" s="138" t="s">
        <v>85</v>
      </c>
      <c r="AY154" s="16" t="s">
        <v>142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6" t="s">
        <v>83</v>
      </c>
      <c r="BK154" s="139">
        <f>ROUND(I154*H154,2)</f>
        <v>0</v>
      </c>
      <c r="BL154" s="16" t="s">
        <v>196</v>
      </c>
      <c r="BM154" s="138" t="s">
        <v>1049</v>
      </c>
    </row>
    <row r="155" spans="2:65" s="1" customFormat="1" ht="11.25" x14ac:dyDescent="0.2">
      <c r="B155" s="31"/>
      <c r="D155" s="140" t="s">
        <v>151</v>
      </c>
      <c r="F155" s="141" t="s">
        <v>1050</v>
      </c>
      <c r="I155" s="142"/>
      <c r="L155" s="31"/>
      <c r="M155" s="143"/>
      <c r="T155" s="52"/>
      <c r="AT155" s="16" t="s">
        <v>151</v>
      </c>
      <c r="AU155" s="16" t="s">
        <v>85</v>
      </c>
    </row>
    <row r="156" spans="2:65" s="1" customFormat="1" ht="16.5" customHeight="1" x14ac:dyDescent="0.2">
      <c r="B156" s="126"/>
      <c r="C156" s="127" t="s">
        <v>288</v>
      </c>
      <c r="D156" s="127" t="s">
        <v>97</v>
      </c>
      <c r="E156" s="128" t="s">
        <v>319</v>
      </c>
      <c r="F156" s="129" t="s">
        <v>320</v>
      </c>
      <c r="G156" s="130" t="s">
        <v>296</v>
      </c>
      <c r="H156" s="131">
        <v>3</v>
      </c>
      <c r="I156" s="132"/>
      <c r="J156" s="133">
        <f>ROUND(I156*H156,2)</f>
        <v>0</v>
      </c>
      <c r="K156" s="129" t="s">
        <v>148</v>
      </c>
      <c r="L156" s="31"/>
      <c r="M156" s="134" t="s">
        <v>3</v>
      </c>
      <c r="N156" s="135" t="s">
        <v>46</v>
      </c>
      <c r="P156" s="136">
        <f>O156*H156</f>
        <v>0</v>
      </c>
      <c r="Q156" s="136">
        <v>0</v>
      </c>
      <c r="R156" s="136">
        <f>Q156*H156</f>
        <v>0</v>
      </c>
      <c r="S156" s="136">
        <v>5.2999999999999998E-4</v>
      </c>
      <c r="T156" s="137">
        <f>S156*H156</f>
        <v>1.5899999999999998E-3</v>
      </c>
      <c r="AR156" s="138" t="s">
        <v>196</v>
      </c>
      <c r="AT156" s="138" t="s">
        <v>97</v>
      </c>
      <c r="AU156" s="138" t="s">
        <v>85</v>
      </c>
      <c r="AY156" s="16" t="s">
        <v>142</v>
      </c>
      <c r="BE156" s="139">
        <f>IF(N156="základní",J156,0)</f>
        <v>0</v>
      </c>
      <c r="BF156" s="139">
        <f>IF(N156="snížená",J156,0)</f>
        <v>0</v>
      </c>
      <c r="BG156" s="139">
        <f>IF(N156="zákl. přenesená",J156,0)</f>
        <v>0</v>
      </c>
      <c r="BH156" s="139">
        <f>IF(N156="sníž. přenesená",J156,0)</f>
        <v>0</v>
      </c>
      <c r="BI156" s="139">
        <f>IF(N156="nulová",J156,0)</f>
        <v>0</v>
      </c>
      <c r="BJ156" s="16" t="s">
        <v>83</v>
      </c>
      <c r="BK156" s="139">
        <f>ROUND(I156*H156,2)</f>
        <v>0</v>
      </c>
      <c r="BL156" s="16" t="s">
        <v>196</v>
      </c>
      <c r="BM156" s="138" t="s">
        <v>1051</v>
      </c>
    </row>
    <row r="157" spans="2:65" s="1" customFormat="1" ht="11.25" x14ac:dyDescent="0.2">
      <c r="B157" s="31"/>
      <c r="D157" s="140" t="s">
        <v>151</v>
      </c>
      <c r="F157" s="141" t="s">
        <v>322</v>
      </c>
      <c r="I157" s="142"/>
      <c r="L157" s="31"/>
      <c r="M157" s="143"/>
      <c r="T157" s="52"/>
      <c r="AT157" s="16" t="s">
        <v>151</v>
      </c>
      <c r="AU157" s="16" t="s">
        <v>85</v>
      </c>
    </row>
    <row r="158" spans="2:65" s="1" customFormat="1" ht="16.5" customHeight="1" x14ac:dyDescent="0.2">
      <c r="B158" s="126"/>
      <c r="C158" s="127" t="s">
        <v>293</v>
      </c>
      <c r="D158" s="127" t="s">
        <v>97</v>
      </c>
      <c r="E158" s="128" t="s">
        <v>324</v>
      </c>
      <c r="F158" s="129" t="s">
        <v>325</v>
      </c>
      <c r="G158" s="130" t="s">
        <v>296</v>
      </c>
      <c r="H158" s="131">
        <v>4</v>
      </c>
      <c r="I158" s="132"/>
      <c r="J158" s="133">
        <f>ROUND(I158*H158,2)</f>
        <v>0</v>
      </c>
      <c r="K158" s="129" t="s">
        <v>148</v>
      </c>
      <c r="L158" s="31"/>
      <c r="M158" s="134" t="s">
        <v>3</v>
      </c>
      <c r="N158" s="135" t="s">
        <v>46</v>
      </c>
      <c r="P158" s="136">
        <f>O158*H158</f>
        <v>0</v>
      </c>
      <c r="Q158" s="136">
        <v>0</v>
      </c>
      <c r="R158" s="136">
        <f>Q158*H158</f>
        <v>0</v>
      </c>
      <c r="S158" s="136">
        <v>1.23E-3</v>
      </c>
      <c r="T158" s="137">
        <f>S158*H158</f>
        <v>4.9199999999999999E-3</v>
      </c>
      <c r="AR158" s="138" t="s">
        <v>196</v>
      </c>
      <c r="AT158" s="138" t="s">
        <v>97</v>
      </c>
      <c r="AU158" s="138" t="s">
        <v>85</v>
      </c>
      <c r="AY158" s="16" t="s">
        <v>142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6" t="s">
        <v>83</v>
      </c>
      <c r="BK158" s="139">
        <f>ROUND(I158*H158,2)</f>
        <v>0</v>
      </c>
      <c r="BL158" s="16" t="s">
        <v>196</v>
      </c>
      <c r="BM158" s="138" t="s">
        <v>1052</v>
      </c>
    </row>
    <row r="159" spans="2:65" s="1" customFormat="1" ht="11.25" x14ac:dyDescent="0.2">
      <c r="B159" s="31"/>
      <c r="D159" s="140" t="s">
        <v>151</v>
      </c>
      <c r="F159" s="141" t="s">
        <v>327</v>
      </c>
      <c r="I159" s="142"/>
      <c r="L159" s="31"/>
      <c r="M159" s="143"/>
      <c r="T159" s="52"/>
      <c r="AT159" s="16" t="s">
        <v>151</v>
      </c>
      <c r="AU159" s="16" t="s">
        <v>85</v>
      </c>
    </row>
    <row r="160" spans="2:65" s="1" customFormat="1" ht="16.5" customHeight="1" x14ac:dyDescent="0.2">
      <c r="B160" s="126"/>
      <c r="C160" s="127" t="s">
        <v>299</v>
      </c>
      <c r="D160" s="127" t="s">
        <v>97</v>
      </c>
      <c r="E160" s="128" t="s">
        <v>1053</v>
      </c>
      <c r="F160" s="129" t="s">
        <v>1054</v>
      </c>
      <c r="G160" s="130" t="s">
        <v>296</v>
      </c>
      <c r="H160" s="131">
        <v>1</v>
      </c>
      <c r="I160" s="132"/>
      <c r="J160" s="133">
        <f>ROUND(I160*H160,2)</f>
        <v>0</v>
      </c>
      <c r="K160" s="129" t="s">
        <v>148</v>
      </c>
      <c r="L160" s="31"/>
      <c r="M160" s="134" t="s">
        <v>3</v>
      </c>
      <c r="N160" s="135" t="s">
        <v>46</v>
      </c>
      <c r="P160" s="136">
        <f>O160*H160</f>
        <v>0</v>
      </c>
      <c r="Q160" s="136">
        <v>2.2000000000000001E-4</v>
      </c>
      <c r="R160" s="136">
        <f>Q160*H160</f>
        <v>2.2000000000000001E-4</v>
      </c>
      <c r="S160" s="136">
        <v>0</v>
      </c>
      <c r="T160" s="137">
        <f>S160*H160</f>
        <v>0</v>
      </c>
      <c r="AR160" s="138" t="s">
        <v>196</v>
      </c>
      <c r="AT160" s="138" t="s">
        <v>97</v>
      </c>
      <c r="AU160" s="138" t="s">
        <v>85</v>
      </c>
      <c r="AY160" s="16" t="s">
        <v>142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6" t="s">
        <v>83</v>
      </c>
      <c r="BK160" s="139">
        <f>ROUND(I160*H160,2)</f>
        <v>0</v>
      </c>
      <c r="BL160" s="16" t="s">
        <v>196</v>
      </c>
      <c r="BM160" s="138" t="s">
        <v>1055</v>
      </c>
    </row>
    <row r="161" spans="2:65" s="1" customFormat="1" ht="11.25" x14ac:dyDescent="0.2">
      <c r="B161" s="31"/>
      <c r="D161" s="140" t="s">
        <v>151</v>
      </c>
      <c r="F161" s="141" t="s">
        <v>1056</v>
      </c>
      <c r="I161" s="142"/>
      <c r="L161" s="31"/>
      <c r="M161" s="143"/>
      <c r="T161" s="52"/>
      <c r="AT161" s="16" t="s">
        <v>151</v>
      </c>
      <c r="AU161" s="16" t="s">
        <v>85</v>
      </c>
    </row>
    <row r="162" spans="2:65" s="1" customFormat="1" ht="16.5" customHeight="1" x14ac:dyDescent="0.2">
      <c r="B162" s="126"/>
      <c r="C162" s="127" t="s">
        <v>305</v>
      </c>
      <c r="D162" s="127" t="s">
        <v>97</v>
      </c>
      <c r="E162" s="128" t="s">
        <v>329</v>
      </c>
      <c r="F162" s="129" t="s">
        <v>330</v>
      </c>
      <c r="G162" s="130" t="s">
        <v>296</v>
      </c>
      <c r="H162" s="131">
        <v>2</v>
      </c>
      <c r="I162" s="132"/>
      <c r="J162" s="133">
        <f>ROUND(I162*H162,2)</f>
        <v>0</v>
      </c>
      <c r="K162" s="129" t="s">
        <v>148</v>
      </c>
      <c r="L162" s="31"/>
      <c r="M162" s="134" t="s">
        <v>3</v>
      </c>
      <c r="N162" s="135" t="s">
        <v>46</v>
      </c>
      <c r="P162" s="136">
        <f>O162*H162</f>
        <v>0</v>
      </c>
      <c r="Q162" s="136">
        <v>2.1000000000000001E-4</v>
      </c>
      <c r="R162" s="136">
        <f>Q162*H162</f>
        <v>4.2000000000000002E-4</v>
      </c>
      <c r="S162" s="136">
        <v>0</v>
      </c>
      <c r="T162" s="137">
        <f>S162*H162</f>
        <v>0</v>
      </c>
      <c r="AR162" s="138" t="s">
        <v>196</v>
      </c>
      <c r="AT162" s="138" t="s">
        <v>97</v>
      </c>
      <c r="AU162" s="138" t="s">
        <v>85</v>
      </c>
      <c r="AY162" s="16" t="s">
        <v>142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6" t="s">
        <v>83</v>
      </c>
      <c r="BK162" s="139">
        <f>ROUND(I162*H162,2)</f>
        <v>0</v>
      </c>
      <c r="BL162" s="16" t="s">
        <v>196</v>
      </c>
      <c r="BM162" s="138" t="s">
        <v>1057</v>
      </c>
    </row>
    <row r="163" spans="2:65" s="1" customFormat="1" ht="11.25" x14ac:dyDescent="0.2">
      <c r="B163" s="31"/>
      <c r="D163" s="140" t="s">
        <v>151</v>
      </c>
      <c r="F163" s="141" t="s">
        <v>332</v>
      </c>
      <c r="I163" s="142"/>
      <c r="L163" s="31"/>
      <c r="M163" s="143"/>
      <c r="T163" s="52"/>
      <c r="AT163" s="16" t="s">
        <v>151</v>
      </c>
      <c r="AU163" s="16" t="s">
        <v>85</v>
      </c>
    </row>
    <row r="164" spans="2:65" s="1" customFormat="1" ht="16.5" customHeight="1" x14ac:dyDescent="0.2">
      <c r="B164" s="126"/>
      <c r="C164" s="127" t="s">
        <v>209</v>
      </c>
      <c r="D164" s="127" t="s">
        <v>97</v>
      </c>
      <c r="E164" s="128" t="s">
        <v>804</v>
      </c>
      <c r="F164" s="129" t="s">
        <v>805</v>
      </c>
      <c r="G164" s="130" t="s">
        <v>296</v>
      </c>
      <c r="H164" s="131">
        <v>1</v>
      </c>
      <c r="I164" s="132"/>
      <c r="J164" s="133">
        <f>ROUND(I164*H164,2)</f>
        <v>0</v>
      </c>
      <c r="K164" s="129" t="s">
        <v>148</v>
      </c>
      <c r="L164" s="31"/>
      <c r="M164" s="134" t="s">
        <v>3</v>
      </c>
      <c r="N164" s="135" t="s">
        <v>46</v>
      </c>
      <c r="P164" s="136">
        <f>O164*H164</f>
        <v>0</v>
      </c>
      <c r="Q164" s="136">
        <v>3.4000000000000002E-4</v>
      </c>
      <c r="R164" s="136">
        <f>Q164*H164</f>
        <v>3.4000000000000002E-4</v>
      </c>
      <c r="S164" s="136">
        <v>0</v>
      </c>
      <c r="T164" s="137">
        <f>S164*H164</f>
        <v>0</v>
      </c>
      <c r="AR164" s="138" t="s">
        <v>196</v>
      </c>
      <c r="AT164" s="138" t="s">
        <v>97</v>
      </c>
      <c r="AU164" s="138" t="s">
        <v>85</v>
      </c>
      <c r="AY164" s="16" t="s">
        <v>142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83</v>
      </c>
      <c r="BK164" s="139">
        <f>ROUND(I164*H164,2)</f>
        <v>0</v>
      </c>
      <c r="BL164" s="16" t="s">
        <v>196</v>
      </c>
      <c r="BM164" s="138" t="s">
        <v>1058</v>
      </c>
    </row>
    <row r="165" spans="2:65" s="1" customFormat="1" ht="11.25" x14ac:dyDescent="0.2">
      <c r="B165" s="31"/>
      <c r="D165" s="140" t="s">
        <v>151</v>
      </c>
      <c r="F165" s="141" t="s">
        <v>807</v>
      </c>
      <c r="I165" s="142"/>
      <c r="L165" s="31"/>
      <c r="M165" s="143"/>
      <c r="T165" s="52"/>
      <c r="AT165" s="16" t="s">
        <v>151</v>
      </c>
      <c r="AU165" s="16" t="s">
        <v>85</v>
      </c>
    </row>
    <row r="166" spans="2:65" s="1" customFormat="1" ht="16.5" customHeight="1" x14ac:dyDescent="0.2">
      <c r="B166" s="126"/>
      <c r="C166" s="127" t="s">
        <v>314</v>
      </c>
      <c r="D166" s="127" t="s">
        <v>97</v>
      </c>
      <c r="E166" s="128" t="s">
        <v>1059</v>
      </c>
      <c r="F166" s="129" t="s">
        <v>1060</v>
      </c>
      <c r="G166" s="130" t="s">
        <v>296</v>
      </c>
      <c r="H166" s="131">
        <v>4</v>
      </c>
      <c r="I166" s="132"/>
      <c r="J166" s="133">
        <f>ROUND(I166*H166,2)</f>
        <v>0</v>
      </c>
      <c r="K166" s="129" t="s">
        <v>148</v>
      </c>
      <c r="L166" s="31"/>
      <c r="M166" s="134" t="s">
        <v>3</v>
      </c>
      <c r="N166" s="135" t="s">
        <v>46</v>
      </c>
      <c r="P166" s="136">
        <f>O166*H166</f>
        <v>0</v>
      </c>
      <c r="Q166" s="136">
        <v>5.0000000000000001E-4</v>
      </c>
      <c r="R166" s="136">
        <f>Q166*H166</f>
        <v>2E-3</v>
      </c>
      <c r="S166" s="136">
        <v>0</v>
      </c>
      <c r="T166" s="137">
        <f>S166*H166</f>
        <v>0</v>
      </c>
      <c r="AR166" s="138" t="s">
        <v>196</v>
      </c>
      <c r="AT166" s="138" t="s">
        <v>97</v>
      </c>
      <c r="AU166" s="138" t="s">
        <v>85</v>
      </c>
      <c r="AY166" s="16" t="s">
        <v>142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6" t="s">
        <v>83</v>
      </c>
      <c r="BK166" s="139">
        <f>ROUND(I166*H166,2)</f>
        <v>0</v>
      </c>
      <c r="BL166" s="16" t="s">
        <v>196</v>
      </c>
      <c r="BM166" s="138" t="s">
        <v>1061</v>
      </c>
    </row>
    <row r="167" spans="2:65" s="1" customFormat="1" ht="11.25" x14ac:dyDescent="0.2">
      <c r="B167" s="31"/>
      <c r="D167" s="140" t="s">
        <v>151</v>
      </c>
      <c r="F167" s="141" t="s">
        <v>1062</v>
      </c>
      <c r="I167" s="142"/>
      <c r="L167" s="31"/>
      <c r="M167" s="143"/>
      <c r="T167" s="52"/>
      <c r="AT167" s="16" t="s">
        <v>151</v>
      </c>
      <c r="AU167" s="16" t="s">
        <v>85</v>
      </c>
    </row>
    <row r="168" spans="2:65" s="1" customFormat="1" ht="24.2" customHeight="1" x14ac:dyDescent="0.2">
      <c r="B168" s="126"/>
      <c r="C168" s="127" t="s">
        <v>318</v>
      </c>
      <c r="D168" s="127" t="s">
        <v>97</v>
      </c>
      <c r="E168" s="128" t="s">
        <v>344</v>
      </c>
      <c r="F168" s="129" t="s">
        <v>345</v>
      </c>
      <c r="G168" s="130" t="s">
        <v>160</v>
      </c>
      <c r="H168" s="131">
        <v>259</v>
      </c>
      <c r="I168" s="132"/>
      <c r="J168" s="133">
        <f>ROUND(I168*H168,2)</f>
        <v>0</v>
      </c>
      <c r="K168" s="129" t="s">
        <v>148</v>
      </c>
      <c r="L168" s="31"/>
      <c r="M168" s="134" t="s">
        <v>3</v>
      </c>
      <c r="N168" s="135" t="s">
        <v>46</v>
      </c>
      <c r="P168" s="136">
        <f>O168*H168</f>
        <v>0</v>
      </c>
      <c r="Q168" s="136">
        <v>1.9000000000000001E-4</v>
      </c>
      <c r="R168" s="136">
        <f>Q168*H168</f>
        <v>4.9210000000000004E-2</v>
      </c>
      <c r="S168" s="136">
        <v>0</v>
      </c>
      <c r="T168" s="137">
        <f>S168*H168</f>
        <v>0</v>
      </c>
      <c r="AR168" s="138" t="s">
        <v>196</v>
      </c>
      <c r="AT168" s="138" t="s">
        <v>97</v>
      </c>
      <c r="AU168" s="138" t="s">
        <v>85</v>
      </c>
      <c r="AY168" s="16" t="s">
        <v>142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83</v>
      </c>
      <c r="BK168" s="139">
        <f>ROUND(I168*H168,2)</f>
        <v>0</v>
      </c>
      <c r="BL168" s="16" t="s">
        <v>196</v>
      </c>
      <c r="BM168" s="138" t="s">
        <v>1063</v>
      </c>
    </row>
    <row r="169" spans="2:65" s="1" customFormat="1" ht="11.25" x14ac:dyDescent="0.2">
      <c r="B169" s="31"/>
      <c r="D169" s="140" t="s">
        <v>151</v>
      </c>
      <c r="F169" s="141" t="s">
        <v>347</v>
      </c>
      <c r="I169" s="142"/>
      <c r="L169" s="31"/>
      <c r="M169" s="143"/>
      <c r="T169" s="52"/>
      <c r="AT169" s="16" t="s">
        <v>151</v>
      </c>
      <c r="AU169" s="16" t="s">
        <v>85</v>
      </c>
    </row>
    <row r="170" spans="2:65" s="12" customFormat="1" ht="11.25" x14ac:dyDescent="0.2">
      <c r="B170" s="144"/>
      <c r="D170" s="145" t="s">
        <v>153</v>
      </c>
      <c r="E170" s="146" t="s">
        <v>3</v>
      </c>
      <c r="F170" s="147" t="s">
        <v>1064</v>
      </c>
      <c r="H170" s="148">
        <v>259</v>
      </c>
      <c r="I170" s="149"/>
      <c r="L170" s="144"/>
      <c r="M170" s="150"/>
      <c r="T170" s="151"/>
      <c r="AT170" s="146" t="s">
        <v>153</v>
      </c>
      <c r="AU170" s="146" t="s">
        <v>85</v>
      </c>
      <c r="AV170" s="12" t="s">
        <v>85</v>
      </c>
      <c r="AW170" s="12" t="s">
        <v>37</v>
      </c>
      <c r="AX170" s="12" t="s">
        <v>75</v>
      </c>
      <c r="AY170" s="146" t="s">
        <v>142</v>
      </c>
    </row>
    <row r="171" spans="2:65" s="13" customFormat="1" ht="11.25" x14ac:dyDescent="0.2">
      <c r="B171" s="152"/>
      <c r="D171" s="145" t="s">
        <v>153</v>
      </c>
      <c r="E171" s="153" t="s">
        <v>3</v>
      </c>
      <c r="F171" s="154" t="s">
        <v>155</v>
      </c>
      <c r="H171" s="155">
        <v>259</v>
      </c>
      <c r="I171" s="156"/>
      <c r="L171" s="152"/>
      <c r="M171" s="157"/>
      <c r="T171" s="158"/>
      <c r="AT171" s="153" t="s">
        <v>153</v>
      </c>
      <c r="AU171" s="153" t="s">
        <v>85</v>
      </c>
      <c r="AV171" s="13" t="s">
        <v>149</v>
      </c>
      <c r="AW171" s="13" t="s">
        <v>37</v>
      </c>
      <c r="AX171" s="13" t="s">
        <v>83</v>
      </c>
      <c r="AY171" s="153" t="s">
        <v>142</v>
      </c>
    </row>
    <row r="172" spans="2:65" s="1" customFormat="1" ht="21.75" customHeight="1" x14ac:dyDescent="0.2">
      <c r="B172" s="126"/>
      <c r="C172" s="127" t="s">
        <v>323</v>
      </c>
      <c r="D172" s="127" t="s">
        <v>97</v>
      </c>
      <c r="E172" s="128" t="s">
        <v>355</v>
      </c>
      <c r="F172" s="129" t="s">
        <v>356</v>
      </c>
      <c r="G172" s="130" t="s">
        <v>160</v>
      </c>
      <c r="H172" s="131">
        <v>259</v>
      </c>
      <c r="I172" s="132"/>
      <c r="J172" s="133">
        <f>ROUND(I172*H172,2)</f>
        <v>0</v>
      </c>
      <c r="K172" s="129" t="s">
        <v>148</v>
      </c>
      <c r="L172" s="31"/>
      <c r="M172" s="134" t="s">
        <v>3</v>
      </c>
      <c r="N172" s="135" t="s">
        <v>46</v>
      </c>
      <c r="P172" s="136">
        <f>O172*H172</f>
        <v>0</v>
      </c>
      <c r="Q172" s="136">
        <v>1.0000000000000001E-5</v>
      </c>
      <c r="R172" s="136">
        <f>Q172*H172</f>
        <v>2.5900000000000003E-3</v>
      </c>
      <c r="S172" s="136">
        <v>0</v>
      </c>
      <c r="T172" s="137">
        <f>S172*H172</f>
        <v>0</v>
      </c>
      <c r="AR172" s="138" t="s">
        <v>196</v>
      </c>
      <c r="AT172" s="138" t="s">
        <v>97</v>
      </c>
      <c r="AU172" s="138" t="s">
        <v>85</v>
      </c>
      <c r="AY172" s="16" t="s">
        <v>142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6" t="s">
        <v>83</v>
      </c>
      <c r="BK172" s="139">
        <f>ROUND(I172*H172,2)</f>
        <v>0</v>
      </c>
      <c r="BL172" s="16" t="s">
        <v>196</v>
      </c>
      <c r="BM172" s="138" t="s">
        <v>1065</v>
      </c>
    </row>
    <row r="173" spans="2:65" s="1" customFormat="1" ht="11.25" x14ac:dyDescent="0.2">
      <c r="B173" s="31"/>
      <c r="D173" s="140" t="s">
        <v>151</v>
      </c>
      <c r="F173" s="141" t="s">
        <v>358</v>
      </c>
      <c r="I173" s="142"/>
      <c r="L173" s="31"/>
      <c r="M173" s="143"/>
      <c r="T173" s="52"/>
      <c r="AT173" s="16" t="s">
        <v>151</v>
      </c>
      <c r="AU173" s="16" t="s">
        <v>85</v>
      </c>
    </row>
    <row r="174" spans="2:65" s="12" customFormat="1" ht="11.25" x14ac:dyDescent="0.2">
      <c r="B174" s="144"/>
      <c r="D174" s="145" t="s">
        <v>153</v>
      </c>
      <c r="E174" s="146" t="s">
        <v>3</v>
      </c>
      <c r="F174" s="147" t="s">
        <v>1064</v>
      </c>
      <c r="H174" s="148">
        <v>259</v>
      </c>
      <c r="I174" s="149"/>
      <c r="L174" s="144"/>
      <c r="M174" s="150"/>
      <c r="T174" s="151"/>
      <c r="AT174" s="146" t="s">
        <v>153</v>
      </c>
      <c r="AU174" s="146" t="s">
        <v>85</v>
      </c>
      <c r="AV174" s="12" t="s">
        <v>85</v>
      </c>
      <c r="AW174" s="12" t="s">
        <v>37</v>
      </c>
      <c r="AX174" s="12" t="s">
        <v>75</v>
      </c>
      <c r="AY174" s="146" t="s">
        <v>142</v>
      </c>
    </row>
    <row r="175" spans="2:65" s="13" customFormat="1" ht="11.25" x14ac:dyDescent="0.2">
      <c r="B175" s="152"/>
      <c r="D175" s="145" t="s">
        <v>153</v>
      </c>
      <c r="E175" s="153" t="s">
        <v>3</v>
      </c>
      <c r="F175" s="154" t="s">
        <v>155</v>
      </c>
      <c r="H175" s="155">
        <v>259</v>
      </c>
      <c r="I175" s="156"/>
      <c r="L175" s="152"/>
      <c r="M175" s="157"/>
      <c r="T175" s="158"/>
      <c r="AT175" s="153" t="s">
        <v>153</v>
      </c>
      <c r="AU175" s="153" t="s">
        <v>85</v>
      </c>
      <c r="AV175" s="13" t="s">
        <v>149</v>
      </c>
      <c r="AW175" s="13" t="s">
        <v>37</v>
      </c>
      <c r="AX175" s="13" t="s">
        <v>83</v>
      </c>
      <c r="AY175" s="153" t="s">
        <v>142</v>
      </c>
    </row>
    <row r="176" spans="2:65" s="1" customFormat="1" ht="24.2" customHeight="1" x14ac:dyDescent="0.2">
      <c r="B176" s="126"/>
      <c r="C176" s="127" t="s">
        <v>328</v>
      </c>
      <c r="D176" s="127" t="s">
        <v>97</v>
      </c>
      <c r="E176" s="128" t="s">
        <v>361</v>
      </c>
      <c r="F176" s="129" t="s">
        <v>362</v>
      </c>
      <c r="G176" s="130" t="s">
        <v>168</v>
      </c>
      <c r="H176" s="131">
        <v>0.98799999999999999</v>
      </c>
      <c r="I176" s="132"/>
      <c r="J176" s="133">
        <f>ROUND(I176*H176,2)</f>
        <v>0</v>
      </c>
      <c r="K176" s="129" t="s">
        <v>148</v>
      </c>
      <c r="L176" s="31"/>
      <c r="M176" s="134" t="s">
        <v>3</v>
      </c>
      <c r="N176" s="135" t="s">
        <v>46</v>
      </c>
      <c r="P176" s="136">
        <f>O176*H176</f>
        <v>0</v>
      </c>
      <c r="Q176" s="136">
        <v>0</v>
      </c>
      <c r="R176" s="136">
        <f>Q176*H176</f>
        <v>0</v>
      </c>
      <c r="S176" s="136">
        <v>0</v>
      </c>
      <c r="T176" s="137">
        <f>S176*H176</f>
        <v>0</v>
      </c>
      <c r="AR176" s="138" t="s">
        <v>196</v>
      </c>
      <c r="AT176" s="138" t="s">
        <v>97</v>
      </c>
      <c r="AU176" s="138" t="s">
        <v>85</v>
      </c>
      <c r="AY176" s="16" t="s">
        <v>142</v>
      </c>
      <c r="BE176" s="139">
        <f>IF(N176="základní",J176,0)</f>
        <v>0</v>
      </c>
      <c r="BF176" s="139">
        <f>IF(N176="snížená",J176,0)</f>
        <v>0</v>
      </c>
      <c r="BG176" s="139">
        <f>IF(N176="zákl. přenesená",J176,0)</f>
        <v>0</v>
      </c>
      <c r="BH176" s="139">
        <f>IF(N176="sníž. přenesená",J176,0)</f>
        <v>0</v>
      </c>
      <c r="BI176" s="139">
        <f>IF(N176="nulová",J176,0)</f>
        <v>0</v>
      </c>
      <c r="BJ176" s="16" t="s">
        <v>83</v>
      </c>
      <c r="BK176" s="139">
        <f>ROUND(I176*H176,2)</f>
        <v>0</v>
      </c>
      <c r="BL176" s="16" t="s">
        <v>196</v>
      </c>
      <c r="BM176" s="138" t="s">
        <v>1066</v>
      </c>
    </row>
    <row r="177" spans="2:65" s="1" customFormat="1" ht="11.25" x14ac:dyDescent="0.2">
      <c r="B177" s="31"/>
      <c r="D177" s="140" t="s">
        <v>151</v>
      </c>
      <c r="F177" s="141" t="s">
        <v>364</v>
      </c>
      <c r="I177" s="142"/>
      <c r="L177" s="31"/>
      <c r="M177" s="143"/>
      <c r="T177" s="52"/>
      <c r="AT177" s="16" t="s">
        <v>151</v>
      </c>
      <c r="AU177" s="16" t="s">
        <v>85</v>
      </c>
    </row>
    <row r="178" spans="2:65" s="11" customFormat="1" ht="22.9" customHeight="1" x14ac:dyDescent="0.2">
      <c r="B178" s="114"/>
      <c r="D178" s="115" t="s">
        <v>74</v>
      </c>
      <c r="E178" s="124" t="s">
        <v>372</v>
      </c>
      <c r="F178" s="124" t="s">
        <v>373</v>
      </c>
      <c r="I178" s="117"/>
      <c r="J178" s="125">
        <f>BK178</f>
        <v>0</v>
      </c>
      <c r="L178" s="114"/>
      <c r="M178" s="119"/>
      <c r="P178" s="120">
        <f>SUM(P179:P204)</f>
        <v>0</v>
      </c>
      <c r="R178" s="120">
        <f>SUM(R179:R204)</f>
        <v>1.6460999999999999</v>
      </c>
      <c r="T178" s="121">
        <f>SUM(T179:T204)</f>
        <v>1.45008</v>
      </c>
      <c r="AR178" s="115" t="s">
        <v>85</v>
      </c>
      <c r="AT178" s="122" t="s">
        <v>74</v>
      </c>
      <c r="AU178" s="122" t="s">
        <v>83</v>
      </c>
      <c r="AY178" s="115" t="s">
        <v>142</v>
      </c>
      <c r="BK178" s="123">
        <f>SUM(BK179:BK204)</f>
        <v>0</v>
      </c>
    </row>
    <row r="179" spans="2:65" s="1" customFormat="1" ht="16.5" customHeight="1" x14ac:dyDescent="0.2">
      <c r="B179" s="126"/>
      <c r="C179" s="127" t="s">
        <v>333</v>
      </c>
      <c r="D179" s="127" t="s">
        <v>97</v>
      </c>
      <c r="E179" s="128" t="s">
        <v>375</v>
      </c>
      <c r="F179" s="129" t="s">
        <v>376</v>
      </c>
      <c r="G179" s="130" t="s">
        <v>160</v>
      </c>
      <c r="H179" s="131">
        <v>114</v>
      </c>
      <c r="I179" s="132"/>
      <c r="J179" s="133">
        <f>ROUND(I179*H179,2)</f>
        <v>0</v>
      </c>
      <c r="K179" s="129" t="s">
        <v>148</v>
      </c>
      <c r="L179" s="31"/>
      <c r="M179" s="134" t="s">
        <v>3</v>
      </c>
      <c r="N179" s="135" t="s">
        <v>46</v>
      </c>
      <c r="P179" s="136">
        <f>O179*H179</f>
        <v>0</v>
      </c>
      <c r="Q179" s="136">
        <v>2.0000000000000002E-5</v>
      </c>
      <c r="R179" s="136">
        <f>Q179*H179</f>
        <v>2.2800000000000003E-3</v>
      </c>
      <c r="S179" s="136">
        <v>3.2000000000000002E-3</v>
      </c>
      <c r="T179" s="137">
        <f>S179*H179</f>
        <v>0.36480000000000001</v>
      </c>
      <c r="AR179" s="138" t="s">
        <v>196</v>
      </c>
      <c r="AT179" s="138" t="s">
        <v>97</v>
      </c>
      <c r="AU179" s="138" t="s">
        <v>85</v>
      </c>
      <c r="AY179" s="16" t="s">
        <v>142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83</v>
      </c>
      <c r="BK179" s="139">
        <f>ROUND(I179*H179,2)</f>
        <v>0</v>
      </c>
      <c r="BL179" s="16" t="s">
        <v>196</v>
      </c>
      <c r="BM179" s="138" t="s">
        <v>1067</v>
      </c>
    </row>
    <row r="180" spans="2:65" s="1" customFormat="1" ht="11.25" x14ac:dyDescent="0.2">
      <c r="B180" s="31"/>
      <c r="D180" s="140" t="s">
        <v>151</v>
      </c>
      <c r="F180" s="141" t="s">
        <v>378</v>
      </c>
      <c r="I180" s="142"/>
      <c r="L180" s="31"/>
      <c r="M180" s="143"/>
      <c r="T180" s="52"/>
      <c r="AT180" s="16" t="s">
        <v>151</v>
      </c>
      <c r="AU180" s="16" t="s">
        <v>85</v>
      </c>
    </row>
    <row r="181" spans="2:65" s="12" customFormat="1" ht="11.25" x14ac:dyDescent="0.2">
      <c r="B181" s="144"/>
      <c r="D181" s="145" t="s">
        <v>153</v>
      </c>
      <c r="E181" s="146" t="s">
        <v>3</v>
      </c>
      <c r="F181" s="147" t="s">
        <v>1068</v>
      </c>
      <c r="H181" s="148">
        <v>114</v>
      </c>
      <c r="I181" s="149"/>
      <c r="L181" s="144"/>
      <c r="M181" s="150"/>
      <c r="T181" s="151"/>
      <c r="AT181" s="146" t="s">
        <v>153</v>
      </c>
      <c r="AU181" s="146" t="s">
        <v>85</v>
      </c>
      <c r="AV181" s="12" t="s">
        <v>85</v>
      </c>
      <c r="AW181" s="12" t="s">
        <v>37</v>
      </c>
      <c r="AX181" s="12" t="s">
        <v>75</v>
      </c>
      <c r="AY181" s="146" t="s">
        <v>142</v>
      </c>
    </row>
    <row r="182" spans="2:65" s="13" customFormat="1" ht="11.25" x14ac:dyDescent="0.2">
      <c r="B182" s="152"/>
      <c r="D182" s="145" t="s">
        <v>153</v>
      </c>
      <c r="E182" s="153" t="s">
        <v>3</v>
      </c>
      <c r="F182" s="154" t="s">
        <v>155</v>
      </c>
      <c r="H182" s="155">
        <v>114</v>
      </c>
      <c r="I182" s="156"/>
      <c r="L182" s="152"/>
      <c r="M182" s="157"/>
      <c r="T182" s="158"/>
      <c r="AT182" s="153" t="s">
        <v>153</v>
      </c>
      <c r="AU182" s="153" t="s">
        <v>85</v>
      </c>
      <c r="AV182" s="13" t="s">
        <v>149</v>
      </c>
      <c r="AW182" s="13" t="s">
        <v>37</v>
      </c>
      <c r="AX182" s="13" t="s">
        <v>83</v>
      </c>
      <c r="AY182" s="153" t="s">
        <v>142</v>
      </c>
    </row>
    <row r="183" spans="2:65" s="1" customFormat="1" ht="16.5" customHeight="1" x14ac:dyDescent="0.2">
      <c r="B183" s="126"/>
      <c r="C183" s="127" t="s">
        <v>338</v>
      </c>
      <c r="D183" s="127" t="s">
        <v>97</v>
      </c>
      <c r="E183" s="128" t="s">
        <v>381</v>
      </c>
      <c r="F183" s="129" t="s">
        <v>382</v>
      </c>
      <c r="G183" s="130" t="s">
        <v>160</v>
      </c>
      <c r="H183" s="131">
        <v>204</v>
      </c>
      <c r="I183" s="132"/>
      <c r="J183" s="133">
        <f>ROUND(I183*H183,2)</f>
        <v>0</v>
      </c>
      <c r="K183" s="129" t="s">
        <v>148</v>
      </c>
      <c r="L183" s="31"/>
      <c r="M183" s="134" t="s">
        <v>3</v>
      </c>
      <c r="N183" s="135" t="s">
        <v>46</v>
      </c>
      <c r="P183" s="136">
        <f>O183*H183</f>
        <v>0</v>
      </c>
      <c r="Q183" s="136">
        <v>5.0000000000000002E-5</v>
      </c>
      <c r="R183" s="136">
        <f>Q183*H183</f>
        <v>1.0200000000000001E-2</v>
      </c>
      <c r="S183" s="136">
        <v>5.3200000000000001E-3</v>
      </c>
      <c r="T183" s="137">
        <f>S183*H183</f>
        <v>1.08528</v>
      </c>
      <c r="AR183" s="138" t="s">
        <v>196</v>
      </c>
      <c r="AT183" s="138" t="s">
        <v>97</v>
      </c>
      <c r="AU183" s="138" t="s">
        <v>85</v>
      </c>
      <c r="AY183" s="16" t="s">
        <v>142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83</v>
      </c>
      <c r="BK183" s="139">
        <f>ROUND(I183*H183,2)</f>
        <v>0</v>
      </c>
      <c r="BL183" s="16" t="s">
        <v>196</v>
      </c>
      <c r="BM183" s="138" t="s">
        <v>1069</v>
      </c>
    </row>
    <row r="184" spans="2:65" s="1" customFormat="1" ht="11.25" x14ac:dyDescent="0.2">
      <c r="B184" s="31"/>
      <c r="D184" s="140" t="s">
        <v>151</v>
      </c>
      <c r="F184" s="141" t="s">
        <v>384</v>
      </c>
      <c r="I184" s="142"/>
      <c r="L184" s="31"/>
      <c r="M184" s="143"/>
      <c r="T184" s="52"/>
      <c r="AT184" s="16" t="s">
        <v>151</v>
      </c>
      <c r="AU184" s="16" t="s">
        <v>85</v>
      </c>
    </row>
    <row r="185" spans="2:65" s="12" customFormat="1" ht="11.25" x14ac:dyDescent="0.2">
      <c r="B185" s="144"/>
      <c r="D185" s="145" t="s">
        <v>153</v>
      </c>
      <c r="E185" s="146" t="s">
        <v>3</v>
      </c>
      <c r="F185" s="147" t="s">
        <v>1070</v>
      </c>
      <c r="H185" s="148">
        <v>204</v>
      </c>
      <c r="I185" s="149"/>
      <c r="L185" s="144"/>
      <c r="M185" s="150"/>
      <c r="T185" s="151"/>
      <c r="AT185" s="146" t="s">
        <v>153</v>
      </c>
      <c r="AU185" s="146" t="s">
        <v>85</v>
      </c>
      <c r="AV185" s="12" t="s">
        <v>85</v>
      </c>
      <c r="AW185" s="12" t="s">
        <v>37</v>
      </c>
      <c r="AX185" s="12" t="s">
        <v>75</v>
      </c>
      <c r="AY185" s="146" t="s">
        <v>142</v>
      </c>
    </row>
    <row r="186" spans="2:65" s="13" customFormat="1" ht="11.25" x14ac:dyDescent="0.2">
      <c r="B186" s="152"/>
      <c r="D186" s="145" t="s">
        <v>153</v>
      </c>
      <c r="E186" s="153" t="s">
        <v>3</v>
      </c>
      <c r="F186" s="154" t="s">
        <v>155</v>
      </c>
      <c r="H186" s="155">
        <v>204</v>
      </c>
      <c r="I186" s="156"/>
      <c r="L186" s="152"/>
      <c r="M186" s="157"/>
      <c r="T186" s="158"/>
      <c r="AT186" s="153" t="s">
        <v>153</v>
      </c>
      <c r="AU186" s="153" t="s">
        <v>85</v>
      </c>
      <c r="AV186" s="13" t="s">
        <v>149</v>
      </c>
      <c r="AW186" s="13" t="s">
        <v>37</v>
      </c>
      <c r="AX186" s="13" t="s">
        <v>83</v>
      </c>
      <c r="AY186" s="153" t="s">
        <v>142</v>
      </c>
    </row>
    <row r="187" spans="2:65" s="1" customFormat="1" ht="24.2" customHeight="1" x14ac:dyDescent="0.2">
      <c r="B187" s="126"/>
      <c r="C187" s="127" t="s">
        <v>343</v>
      </c>
      <c r="D187" s="127" t="s">
        <v>97</v>
      </c>
      <c r="E187" s="128" t="s">
        <v>698</v>
      </c>
      <c r="F187" s="129" t="s">
        <v>699</v>
      </c>
      <c r="G187" s="130" t="s">
        <v>160</v>
      </c>
      <c r="H187" s="131">
        <v>30</v>
      </c>
      <c r="I187" s="132"/>
      <c r="J187" s="133">
        <f>ROUND(I187*H187,2)</f>
        <v>0</v>
      </c>
      <c r="K187" s="129" t="s">
        <v>148</v>
      </c>
      <c r="L187" s="31"/>
      <c r="M187" s="134" t="s">
        <v>3</v>
      </c>
      <c r="N187" s="135" t="s">
        <v>46</v>
      </c>
      <c r="P187" s="136">
        <f>O187*H187</f>
        <v>0</v>
      </c>
      <c r="Q187" s="136">
        <v>1.41E-3</v>
      </c>
      <c r="R187" s="136">
        <f>Q187*H187</f>
        <v>4.2299999999999997E-2</v>
      </c>
      <c r="S187" s="136">
        <v>0</v>
      </c>
      <c r="T187" s="137">
        <f>S187*H187</f>
        <v>0</v>
      </c>
      <c r="AR187" s="138" t="s">
        <v>196</v>
      </c>
      <c r="AT187" s="138" t="s">
        <v>97</v>
      </c>
      <c r="AU187" s="138" t="s">
        <v>85</v>
      </c>
      <c r="AY187" s="16" t="s">
        <v>142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6" t="s">
        <v>83</v>
      </c>
      <c r="BK187" s="139">
        <f>ROUND(I187*H187,2)</f>
        <v>0</v>
      </c>
      <c r="BL187" s="16" t="s">
        <v>196</v>
      </c>
      <c r="BM187" s="138" t="s">
        <v>1071</v>
      </c>
    </row>
    <row r="188" spans="2:65" s="1" customFormat="1" ht="11.25" x14ac:dyDescent="0.2">
      <c r="B188" s="31"/>
      <c r="D188" s="140" t="s">
        <v>151</v>
      </c>
      <c r="F188" s="141" t="s">
        <v>701</v>
      </c>
      <c r="I188" s="142"/>
      <c r="L188" s="31"/>
      <c r="M188" s="143"/>
      <c r="T188" s="52"/>
      <c r="AT188" s="16" t="s">
        <v>151</v>
      </c>
      <c r="AU188" s="16" t="s">
        <v>85</v>
      </c>
    </row>
    <row r="189" spans="2:65" s="1" customFormat="1" ht="24.2" customHeight="1" x14ac:dyDescent="0.2">
      <c r="B189" s="126"/>
      <c r="C189" s="127" t="s">
        <v>349</v>
      </c>
      <c r="D189" s="127" t="s">
        <v>97</v>
      </c>
      <c r="E189" s="128" t="s">
        <v>824</v>
      </c>
      <c r="F189" s="129" t="s">
        <v>825</v>
      </c>
      <c r="G189" s="130" t="s">
        <v>160</v>
      </c>
      <c r="H189" s="131">
        <v>8</v>
      </c>
      <c r="I189" s="132"/>
      <c r="J189" s="133">
        <f>ROUND(I189*H189,2)</f>
        <v>0</v>
      </c>
      <c r="K189" s="129" t="s">
        <v>148</v>
      </c>
      <c r="L189" s="31"/>
      <c r="M189" s="134" t="s">
        <v>3</v>
      </c>
      <c r="N189" s="135" t="s">
        <v>46</v>
      </c>
      <c r="P189" s="136">
        <f>O189*H189</f>
        <v>0</v>
      </c>
      <c r="Q189" s="136">
        <v>1.9E-3</v>
      </c>
      <c r="R189" s="136">
        <f>Q189*H189</f>
        <v>1.52E-2</v>
      </c>
      <c r="S189" s="136">
        <v>0</v>
      </c>
      <c r="T189" s="137">
        <f>S189*H189</f>
        <v>0</v>
      </c>
      <c r="AR189" s="138" t="s">
        <v>196</v>
      </c>
      <c r="AT189" s="138" t="s">
        <v>97</v>
      </c>
      <c r="AU189" s="138" t="s">
        <v>85</v>
      </c>
      <c r="AY189" s="16" t="s">
        <v>142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83</v>
      </c>
      <c r="BK189" s="139">
        <f>ROUND(I189*H189,2)</f>
        <v>0</v>
      </c>
      <c r="BL189" s="16" t="s">
        <v>196</v>
      </c>
      <c r="BM189" s="138" t="s">
        <v>1072</v>
      </c>
    </row>
    <row r="190" spans="2:65" s="1" customFormat="1" ht="11.25" x14ac:dyDescent="0.2">
      <c r="B190" s="31"/>
      <c r="D190" s="140" t="s">
        <v>151</v>
      </c>
      <c r="F190" s="141" t="s">
        <v>827</v>
      </c>
      <c r="I190" s="142"/>
      <c r="L190" s="31"/>
      <c r="M190" s="143"/>
      <c r="T190" s="52"/>
      <c r="AT190" s="16" t="s">
        <v>151</v>
      </c>
      <c r="AU190" s="16" t="s">
        <v>85</v>
      </c>
    </row>
    <row r="191" spans="2:65" s="1" customFormat="1" ht="24.2" customHeight="1" x14ac:dyDescent="0.2">
      <c r="B191" s="126"/>
      <c r="C191" s="127" t="s">
        <v>354</v>
      </c>
      <c r="D191" s="127" t="s">
        <v>97</v>
      </c>
      <c r="E191" s="128" t="s">
        <v>393</v>
      </c>
      <c r="F191" s="129" t="s">
        <v>394</v>
      </c>
      <c r="G191" s="130" t="s">
        <v>160</v>
      </c>
      <c r="H191" s="131">
        <v>28</v>
      </c>
      <c r="I191" s="132"/>
      <c r="J191" s="133">
        <f>ROUND(I191*H191,2)</f>
        <v>0</v>
      </c>
      <c r="K191" s="129" t="s">
        <v>148</v>
      </c>
      <c r="L191" s="31"/>
      <c r="M191" s="134" t="s">
        <v>3</v>
      </c>
      <c r="N191" s="135" t="s">
        <v>46</v>
      </c>
      <c r="P191" s="136">
        <f>O191*H191</f>
        <v>0</v>
      </c>
      <c r="Q191" s="136">
        <v>2.0799999999999998E-3</v>
      </c>
      <c r="R191" s="136">
        <f>Q191*H191</f>
        <v>5.8239999999999993E-2</v>
      </c>
      <c r="S191" s="136">
        <v>0</v>
      </c>
      <c r="T191" s="137">
        <f>S191*H191</f>
        <v>0</v>
      </c>
      <c r="AR191" s="138" t="s">
        <v>196</v>
      </c>
      <c r="AT191" s="138" t="s">
        <v>97</v>
      </c>
      <c r="AU191" s="138" t="s">
        <v>85</v>
      </c>
      <c r="AY191" s="16" t="s">
        <v>142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6" t="s">
        <v>83</v>
      </c>
      <c r="BK191" s="139">
        <f>ROUND(I191*H191,2)</f>
        <v>0</v>
      </c>
      <c r="BL191" s="16" t="s">
        <v>196</v>
      </c>
      <c r="BM191" s="138" t="s">
        <v>1073</v>
      </c>
    </row>
    <row r="192" spans="2:65" s="1" customFormat="1" ht="11.25" x14ac:dyDescent="0.2">
      <c r="B192" s="31"/>
      <c r="D192" s="140" t="s">
        <v>151</v>
      </c>
      <c r="F192" s="141" t="s">
        <v>396</v>
      </c>
      <c r="I192" s="142"/>
      <c r="L192" s="31"/>
      <c r="M192" s="143"/>
      <c r="T192" s="52"/>
      <c r="AT192" s="16" t="s">
        <v>151</v>
      </c>
      <c r="AU192" s="16" t="s">
        <v>85</v>
      </c>
    </row>
    <row r="193" spans="2:65" s="1" customFormat="1" ht="24.2" customHeight="1" x14ac:dyDescent="0.2">
      <c r="B193" s="126"/>
      <c r="C193" s="127" t="s">
        <v>360</v>
      </c>
      <c r="D193" s="127" t="s">
        <v>97</v>
      </c>
      <c r="E193" s="128" t="s">
        <v>398</v>
      </c>
      <c r="F193" s="129" t="s">
        <v>399</v>
      </c>
      <c r="G193" s="130" t="s">
        <v>160</v>
      </c>
      <c r="H193" s="131">
        <v>48</v>
      </c>
      <c r="I193" s="132"/>
      <c r="J193" s="133">
        <f>ROUND(I193*H193,2)</f>
        <v>0</v>
      </c>
      <c r="K193" s="129" t="s">
        <v>148</v>
      </c>
      <c r="L193" s="31"/>
      <c r="M193" s="134" t="s">
        <v>3</v>
      </c>
      <c r="N193" s="135" t="s">
        <v>46</v>
      </c>
      <c r="P193" s="136">
        <f>O193*H193</f>
        <v>0</v>
      </c>
      <c r="Q193" s="136">
        <v>3.8700000000000002E-3</v>
      </c>
      <c r="R193" s="136">
        <f>Q193*H193</f>
        <v>0.18576000000000001</v>
      </c>
      <c r="S193" s="136">
        <v>0</v>
      </c>
      <c r="T193" s="137">
        <f>S193*H193</f>
        <v>0</v>
      </c>
      <c r="AR193" s="138" t="s">
        <v>196</v>
      </c>
      <c r="AT193" s="138" t="s">
        <v>97</v>
      </c>
      <c r="AU193" s="138" t="s">
        <v>85</v>
      </c>
      <c r="AY193" s="16" t="s">
        <v>142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6" t="s">
        <v>83</v>
      </c>
      <c r="BK193" s="139">
        <f>ROUND(I193*H193,2)</f>
        <v>0</v>
      </c>
      <c r="BL193" s="16" t="s">
        <v>196</v>
      </c>
      <c r="BM193" s="138" t="s">
        <v>1074</v>
      </c>
    </row>
    <row r="194" spans="2:65" s="1" customFormat="1" ht="11.25" x14ac:dyDescent="0.2">
      <c r="B194" s="31"/>
      <c r="D194" s="140" t="s">
        <v>151</v>
      </c>
      <c r="F194" s="141" t="s">
        <v>401</v>
      </c>
      <c r="I194" s="142"/>
      <c r="L194" s="31"/>
      <c r="M194" s="143"/>
      <c r="T194" s="52"/>
      <c r="AT194" s="16" t="s">
        <v>151</v>
      </c>
      <c r="AU194" s="16" t="s">
        <v>85</v>
      </c>
    </row>
    <row r="195" spans="2:65" s="1" customFormat="1" ht="24.2" customHeight="1" x14ac:dyDescent="0.2">
      <c r="B195" s="126"/>
      <c r="C195" s="127" t="s">
        <v>367</v>
      </c>
      <c r="D195" s="127" t="s">
        <v>97</v>
      </c>
      <c r="E195" s="128" t="s">
        <v>403</v>
      </c>
      <c r="F195" s="129" t="s">
        <v>404</v>
      </c>
      <c r="G195" s="130" t="s">
        <v>160</v>
      </c>
      <c r="H195" s="131">
        <v>20</v>
      </c>
      <c r="I195" s="132"/>
      <c r="J195" s="133">
        <f>ROUND(I195*H195,2)</f>
        <v>0</v>
      </c>
      <c r="K195" s="129" t="s">
        <v>148</v>
      </c>
      <c r="L195" s="31"/>
      <c r="M195" s="134" t="s">
        <v>3</v>
      </c>
      <c r="N195" s="135" t="s">
        <v>46</v>
      </c>
      <c r="P195" s="136">
        <f>O195*H195</f>
        <v>0</v>
      </c>
      <c r="Q195" s="136">
        <v>4.6899999999999997E-3</v>
      </c>
      <c r="R195" s="136">
        <f>Q195*H195</f>
        <v>9.3799999999999994E-2</v>
      </c>
      <c r="S195" s="136">
        <v>0</v>
      </c>
      <c r="T195" s="137">
        <f>S195*H195</f>
        <v>0</v>
      </c>
      <c r="AR195" s="138" t="s">
        <v>196</v>
      </c>
      <c r="AT195" s="138" t="s">
        <v>97</v>
      </c>
      <c r="AU195" s="138" t="s">
        <v>85</v>
      </c>
      <c r="AY195" s="16" t="s">
        <v>142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83</v>
      </c>
      <c r="BK195" s="139">
        <f>ROUND(I195*H195,2)</f>
        <v>0</v>
      </c>
      <c r="BL195" s="16" t="s">
        <v>196</v>
      </c>
      <c r="BM195" s="138" t="s">
        <v>1075</v>
      </c>
    </row>
    <row r="196" spans="2:65" s="1" customFormat="1" ht="11.25" x14ac:dyDescent="0.2">
      <c r="B196" s="31"/>
      <c r="D196" s="140" t="s">
        <v>151</v>
      </c>
      <c r="F196" s="141" t="s">
        <v>406</v>
      </c>
      <c r="I196" s="142"/>
      <c r="L196" s="31"/>
      <c r="M196" s="143"/>
      <c r="T196" s="52"/>
      <c r="AT196" s="16" t="s">
        <v>151</v>
      </c>
      <c r="AU196" s="16" t="s">
        <v>85</v>
      </c>
    </row>
    <row r="197" spans="2:65" s="1" customFormat="1" ht="24.2" customHeight="1" x14ac:dyDescent="0.2">
      <c r="B197" s="126"/>
      <c r="C197" s="127" t="s">
        <v>374</v>
      </c>
      <c r="D197" s="127" t="s">
        <v>97</v>
      </c>
      <c r="E197" s="128" t="s">
        <v>408</v>
      </c>
      <c r="F197" s="129" t="s">
        <v>409</v>
      </c>
      <c r="G197" s="130" t="s">
        <v>160</v>
      </c>
      <c r="H197" s="131">
        <v>184</v>
      </c>
      <c r="I197" s="132"/>
      <c r="J197" s="133">
        <f>ROUND(I197*H197,2)</f>
        <v>0</v>
      </c>
      <c r="K197" s="129" t="s">
        <v>148</v>
      </c>
      <c r="L197" s="31"/>
      <c r="M197" s="134" t="s">
        <v>3</v>
      </c>
      <c r="N197" s="135" t="s">
        <v>46</v>
      </c>
      <c r="P197" s="136">
        <f>O197*H197</f>
        <v>0</v>
      </c>
      <c r="Q197" s="136">
        <v>6.7299999999999999E-3</v>
      </c>
      <c r="R197" s="136">
        <f>Q197*H197</f>
        <v>1.2383199999999999</v>
      </c>
      <c r="S197" s="136">
        <v>0</v>
      </c>
      <c r="T197" s="137">
        <f>S197*H197</f>
        <v>0</v>
      </c>
      <c r="AR197" s="138" t="s">
        <v>196</v>
      </c>
      <c r="AT197" s="138" t="s">
        <v>97</v>
      </c>
      <c r="AU197" s="138" t="s">
        <v>85</v>
      </c>
      <c r="AY197" s="16" t="s">
        <v>142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6" t="s">
        <v>83</v>
      </c>
      <c r="BK197" s="139">
        <f>ROUND(I197*H197,2)</f>
        <v>0</v>
      </c>
      <c r="BL197" s="16" t="s">
        <v>196</v>
      </c>
      <c r="BM197" s="138" t="s">
        <v>1076</v>
      </c>
    </row>
    <row r="198" spans="2:65" s="1" customFormat="1" ht="11.25" x14ac:dyDescent="0.2">
      <c r="B198" s="31"/>
      <c r="D198" s="140" t="s">
        <v>151</v>
      </c>
      <c r="F198" s="141" t="s">
        <v>411</v>
      </c>
      <c r="I198" s="142"/>
      <c r="L198" s="31"/>
      <c r="M198" s="143"/>
      <c r="T198" s="52"/>
      <c r="AT198" s="16" t="s">
        <v>151</v>
      </c>
      <c r="AU198" s="16" t="s">
        <v>85</v>
      </c>
    </row>
    <row r="199" spans="2:65" s="1" customFormat="1" ht="24.2" customHeight="1" x14ac:dyDescent="0.2">
      <c r="B199" s="126"/>
      <c r="C199" s="127" t="s">
        <v>380</v>
      </c>
      <c r="D199" s="127" t="s">
        <v>97</v>
      </c>
      <c r="E199" s="128" t="s">
        <v>423</v>
      </c>
      <c r="F199" s="129" t="s">
        <v>424</v>
      </c>
      <c r="G199" s="130" t="s">
        <v>160</v>
      </c>
      <c r="H199" s="131">
        <v>318</v>
      </c>
      <c r="I199" s="132"/>
      <c r="J199" s="133">
        <f>ROUND(I199*H199,2)</f>
        <v>0</v>
      </c>
      <c r="K199" s="129" t="s">
        <v>148</v>
      </c>
      <c r="L199" s="31"/>
      <c r="M199" s="134" t="s">
        <v>3</v>
      </c>
      <c r="N199" s="135" t="s">
        <v>46</v>
      </c>
      <c r="P199" s="136">
        <f>O199*H199</f>
        <v>0</v>
      </c>
      <c r="Q199" s="136">
        <v>0</v>
      </c>
      <c r="R199" s="136">
        <f>Q199*H199</f>
        <v>0</v>
      </c>
      <c r="S199" s="136">
        <v>0</v>
      </c>
      <c r="T199" s="137">
        <f>S199*H199</f>
        <v>0</v>
      </c>
      <c r="AR199" s="138" t="s">
        <v>196</v>
      </c>
      <c r="AT199" s="138" t="s">
        <v>97</v>
      </c>
      <c r="AU199" s="138" t="s">
        <v>85</v>
      </c>
      <c r="AY199" s="16" t="s">
        <v>142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6" t="s">
        <v>83</v>
      </c>
      <c r="BK199" s="139">
        <f>ROUND(I199*H199,2)</f>
        <v>0</v>
      </c>
      <c r="BL199" s="16" t="s">
        <v>196</v>
      </c>
      <c r="BM199" s="138" t="s">
        <v>1077</v>
      </c>
    </row>
    <row r="200" spans="2:65" s="1" customFormat="1" ht="11.25" x14ac:dyDescent="0.2">
      <c r="B200" s="31"/>
      <c r="D200" s="140" t="s">
        <v>151</v>
      </c>
      <c r="F200" s="141" t="s">
        <v>426</v>
      </c>
      <c r="I200" s="142"/>
      <c r="L200" s="31"/>
      <c r="M200" s="143"/>
      <c r="T200" s="52"/>
      <c r="AT200" s="16" t="s">
        <v>151</v>
      </c>
      <c r="AU200" s="16" t="s">
        <v>85</v>
      </c>
    </row>
    <row r="201" spans="2:65" s="12" customFormat="1" ht="11.25" x14ac:dyDescent="0.2">
      <c r="B201" s="144"/>
      <c r="D201" s="145" t="s">
        <v>153</v>
      </c>
      <c r="E201" s="146" t="s">
        <v>3</v>
      </c>
      <c r="F201" s="147" t="s">
        <v>995</v>
      </c>
      <c r="H201" s="148">
        <v>318</v>
      </c>
      <c r="I201" s="149"/>
      <c r="L201" s="144"/>
      <c r="M201" s="150"/>
      <c r="T201" s="151"/>
      <c r="AT201" s="146" t="s">
        <v>153</v>
      </c>
      <c r="AU201" s="146" t="s">
        <v>85</v>
      </c>
      <c r="AV201" s="12" t="s">
        <v>85</v>
      </c>
      <c r="AW201" s="12" t="s">
        <v>37</v>
      </c>
      <c r="AX201" s="12" t="s">
        <v>75</v>
      </c>
      <c r="AY201" s="146" t="s">
        <v>142</v>
      </c>
    </row>
    <row r="202" spans="2:65" s="13" customFormat="1" ht="11.25" x14ac:dyDescent="0.2">
      <c r="B202" s="152"/>
      <c r="D202" s="145" t="s">
        <v>153</v>
      </c>
      <c r="E202" s="153" t="s">
        <v>3</v>
      </c>
      <c r="F202" s="154" t="s">
        <v>155</v>
      </c>
      <c r="H202" s="155">
        <v>318</v>
      </c>
      <c r="I202" s="156"/>
      <c r="L202" s="152"/>
      <c r="M202" s="157"/>
      <c r="T202" s="158"/>
      <c r="AT202" s="153" t="s">
        <v>153</v>
      </c>
      <c r="AU202" s="153" t="s">
        <v>85</v>
      </c>
      <c r="AV202" s="13" t="s">
        <v>149</v>
      </c>
      <c r="AW202" s="13" t="s">
        <v>37</v>
      </c>
      <c r="AX202" s="13" t="s">
        <v>83</v>
      </c>
      <c r="AY202" s="153" t="s">
        <v>142</v>
      </c>
    </row>
    <row r="203" spans="2:65" s="1" customFormat="1" ht="24.2" customHeight="1" x14ac:dyDescent="0.2">
      <c r="B203" s="126"/>
      <c r="C203" s="127" t="s">
        <v>386</v>
      </c>
      <c r="D203" s="127" t="s">
        <v>97</v>
      </c>
      <c r="E203" s="128" t="s">
        <v>450</v>
      </c>
      <c r="F203" s="129" t="s">
        <v>451</v>
      </c>
      <c r="G203" s="130" t="s">
        <v>168</v>
      </c>
      <c r="H203" s="131">
        <v>1.6459999999999999</v>
      </c>
      <c r="I203" s="132"/>
      <c r="J203" s="133">
        <f>ROUND(I203*H203,2)</f>
        <v>0</v>
      </c>
      <c r="K203" s="129" t="s">
        <v>148</v>
      </c>
      <c r="L203" s="31"/>
      <c r="M203" s="134" t="s">
        <v>3</v>
      </c>
      <c r="N203" s="135" t="s">
        <v>46</v>
      </c>
      <c r="P203" s="136">
        <f>O203*H203</f>
        <v>0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AR203" s="138" t="s">
        <v>196</v>
      </c>
      <c r="AT203" s="138" t="s">
        <v>97</v>
      </c>
      <c r="AU203" s="138" t="s">
        <v>85</v>
      </c>
      <c r="AY203" s="16" t="s">
        <v>142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6" t="s">
        <v>83</v>
      </c>
      <c r="BK203" s="139">
        <f>ROUND(I203*H203,2)</f>
        <v>0</v>
      </c>
      <c r="BL203" s="16" t="s">
        <v>196</v>
      </c>
      <c r="BM203" s="138" t="s">
        <v>1078</v>
      </c>
    </row>
    <row r="204" spans="2:65" s="1" customFormat="1" ht="11.25" x14ac:dyDescent="0.2">
      <c r="B204" s="31"/>
      <c r="D204" s="140" t="s">
        <v>151</v>
      </c>
      <c r="F204" s="141" t="s">
        <v>453</v>
      </c>
      <c r="I204" s="142"/>
      <c r="L204" s="31"/>
      <c r="M204" s="143"/>
      <c r="T204" s="52"/>
      <c r="AT204" s="16" t="s">
        <v>151</v>
      </c>
      <c r="AU204" s="16" t="s">
        <v>85</v>
      </c>
    </row>
    <row r="205" spans="2:65" s="11" customFormat="1" ht="22.9" customHeight="1" x14ac:dyDescent="0.2">
      <c r="B205" s="114"/>
      <c r="D205" s="115" t="s">
        <v>74</v>
      </c>
      <c r="E205" s="124" t="s">
        <v>454</v>
      </c>
      <c r="F205" s="124" t="s">
        <v>455</v>
      </c>
      <c r="I205" s="117"/>
      <c r="J205" s="125">
        <f>BK205</f>
        <v>0</v>
      </c>
      <c r="L205" s="114"/>
      <c r="M205" s="119"/>
      <c r="P205" s="120">
        <f>SUM(P206:P229)</f>
        <v>0</v>
      </c>
      <c r="R205" s="120">
        <f>SUM(R206:R229)</f>
        <v>3.1079999999999997E-2</v>
      </c>
      <c r="T205" s="121">
        <f>SUM(T206:T229)</f>
        <v>6.1100000000000002E-2</v>
      </c>
      <c r="AR205" s="115" t="s">
        <v>85</v>
      </c>
      <c r="AT205" s="122" t="s">
        <v>74</v>
      </c>
      <c r="AU205" s="122" t="s">
        <v>83</v>
      </c>
      <c r="AY205" s="115" t="s">
        <v>142</v>
      </c>
      <c r="BK205" s="123">
        <f>SUM(BK206:BK229)</f>
        <v>0</v>
      </c>
    </row>
    <row r="206" spans="2:65" s="1" customFormat="1" ht="16.5" customHeight="1" x14ac:dyDescent="0.2">
      <c r="B206" s="126"/>
      <c r="C206" s="127" t="s">
        <v>392</v>
      </c>
      <c r="D206" s="127" t="s">
        <v>97</v>
      </c>
      <c r="E206" s="128" t="s">
        <v>471</v>
      </c>
      <c r="F206" s="129" t="s">
        <v>472</v>
      </c>
      <c r="G206" s="130" t="s">
        <v>296</v>
      </c>
      <c r="H206" s="131">
        <v>38</v>
      </c>
      <c r="I206" s="132"/>
      <c r="J206" s="133">
        <f>ROUND(I206*H206,2)</f>
        <v>0</v>
      </c>
      <c r="K206" s="129" t="s">
        <v>148</v>
      </c>
      <c r="L206" s="31"/>
      <c r="M206" s="134" t="s">
        <v>3</v>
      </c>
      <c r="N206" s="135" t="s">
        <v>46</v>
      </c>
      <c r="P206" s="136">
        <f>O206*H206</f>
        <v>0</v>
      </c>
      <c r="Q206" s="136">
        <v>4.0000000000000003E-5</v>
      </c>
      <c r="R206" s="136">
        <f>Q206*H206</f>
        <v>1.5200000000000001E-3</v>
      </c>
      <c r="S206" s="136">
        <v>4.4999999999999999E-4</v>
      </c>
      <c r="T206" s="137">
        <f>S206*H206</f>
        <v>1.7100000000000001E-2</v>
      </c>
      <c r="AR206" s="138" t="s">
        <v>196</v>
      </c>
      <c r="AT206" s="138" t="s">
        <v>97</v>
      </c>
      <c r="AU206" s="138" t="s">
        <v>85</v>
      </c>
      <c r="AY206" s="16" t="s">
        <v>142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6" t="s">
        <v>83</v>
      </c>
      <c r="BK206" s="139">
        <f>ROUND(I206*H206,2)</f>
        <v>0</v>
      </c>
      <c r="BL206" s="16" t="s">
        <v>196</v>
      </c>
      <c r="BM206" s="138" t="s">
        <v>1079</v>
      </c>
    </row>
    <row r="207" spans="2:65" s="1" customFormat="1" ht="11.25" x14ac:dyDescent="0.2">
      <c r="B207" s="31"/>
      <c r="D207" s="140" t="s">
        <v>151</v>
      </c>
      <c r="F207" s="141" t="s">
        <v>474</v>
      </c>
      <c r="I207" s="142"/>
      <c r="L207" s="31"/>
      <c r="M207" s="143"/>
      <c r="T207" s="52"/>
      <c r="AT207" s="16" t="s">
        <v>151</v>
      </c>
      <c r="AU207" s="16" t="s">
        <v>85</v>
      </c>
    </row>
    <row r="208" spans="2:65" s="1" customFormat="1" ht="16.5" customHeight="1" x14ac:dyDescent="0.2">
      <c r="B208" s="126"/>
      <c r="C208" s="127" t="s">
        <v>397</v>
      </c>
      <c r="D208" s="127" t="s">
        <v>97</v>
      </c>
      <c r="E208" s="128" t="s">
        <v>476</v>
      </c>
      <c r="F208" s="129" t="s">
        <v>477</v>
      </c>
      <c r="G208" s="130" t="s">
        <v>296</v>
      </c>
      <c r="H208" s="131">
        <v>32</v>
      </c>
      <c r="I208" s="132"/>
      <c r="J208" s="133">
        <f>ROUND(I208*H208,2)</f>
        <v>0</v>
      </c>
      <c r="K208" s="129" t="s">
        <v>148</v>
      </c>
      <c r="L208" s="31"/>
      <c r="M208" s="134" t="s">
        <v>3</v>
      </c>
      <c r="N208" s="135" t="s">
        <v>46</v>
      </c>
      <c r="P208" s="136">
        <f>O208*H208</f>
        <v>0</v>
      </c>
      <c r="Q208" s="136">
        <v>1.2999999999999999E-4</v>
      </c>
      <c r="R208" s="136">
        <f>Q208*H208</f>
        <v>4.1599999999999996E-3</v>
      </c>
      <c r="S208" s="136">
        <v>1.1000000000000001E-3</v>
      </c>
      <c r="T208" s="137">
        <f>S208*H208</f>
        <v>3.5200000000000002E-2</v>
      </c>
      <c r="AR208" s="138" t="s">
        <v>196</v>
      </c>
      <c r="AT208" s="138" t="s">
        <v>97</v>
      </c>
      <c r="AU208" s="138" t="s">
        <v>85</v>
      </c>
      <c r="AY208" s="16" t="s">
        <v>142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6" t="s">
        <v>83</v>
      </c>
      <c r="BK208" s="139">
        <f>ROUND(I208*H208,2)</f>
        <v>0</v>
      </c>
      <c r="BL208" s="16" t="s">
        <v>196</v>
      </c>
      <c r="BM208" s="138" t="s">
        <v>1080</v>
      </c>
    </row>
    <row r="209" spans="2:65" s="1" customFormat="1" ht="11.25" x14ac:dyDescent="0.2">
      <c r="B209" s="31"/>
      <c r="D209" s="140" t="s">
        <v>151</v>
      </c>
      <c r="F209" s="141" t="s">
        <v>479</v>
      </c>
      <c r="I209" s="142"/>
      <c r="L209" s="31"/>
      <c r="M209" s="143"/>
      <c r="T209" s="52"/>
      <c r="AT209" s="16" t="s">
        <v>151</v>
      </c>
      <c r="AU209" s="16" t="s">
        <v>85</v>
      </c>
    </row>
    <row r="210" spans="2:65" s="12" customFormat="1" ht="11.25" x14ac:dyDescent="0.2">
      <c r="B210" s="144"/>
      <c r="D210" s="145" t="s">
        <v>153</v>
      </c>
      <c r="E210" s="146" t="s">
        <v>3</v>
      </c>
      <c r="F210" s="147" t="s">
        <v>1081</v>
      </c>
      <c r="H210" s="148">
        <v>32</v>
      </c>
      <c r="I210" s="149"/>
      <c r="L210" s="144"/>
      <c r="M210" s="150"/>
      <c r="T210" s="151"/>
      <c r="AT210" s="146" t="s">
        <v>153</v>
      </c>
      <c r="AU210" s="146" t="s">
        <v>85</v>
      </c>
      <c r="AV210" s="12" t="s">
        <v>85</v>
      </c>
      <c r="AW210" s="12" t="s">
        <v>37</v>
      </c>
      <c r="AX210" s="12" t="s">
        <v>75</v>
      </c>
      <c r="AY210" s="146" t="s">
        <v>142</v>
      </c>
    </row>
    <row r="211" spans="2:65" s="13" customFormat="1" ht="11.25" x14ac:dyDescent="0.2">
      <c r="B211" s="152"/>
      <c r="D211" s="145" t="s">
        <v>153</v>
      </c>
      <c r="E211" s="153" t="s">
        <v>3</v>
      </c>
      <c r="F211" s="154" t="s">
        <v>155</v>
      </c>
      <c r="H211" s="155">
        <v>32</v>
      </c>
      <c r="I211" s="156"/>
      <c r="L211" s="152"/>
      <c r="M211" s="157"/>
      <c r="T211" s="158"/>
      <c r="AT211" s="153" t="s">
        <v>153</v>
      </c>
      <c r="AU211" s="153" t="s">
        <v>85</v>
      </c>
      <c r="AV211" s="13" t="s">
        <v>149</v>
      </c>
      <c r="AW211" s="13" t="s">
        <v>37</v>
      </c>
      <c r="AX211" s="13" t="s">
        <v>83</v>
      </c>
      <c r="AY211" s="153" t="s">
        <v>142</v>
      </c>
    </row>
    <row r="212" spans="2:65" s="1" customFormat="1" ht="16.5" customHeight="1" x14ac:dyDescent="0.2">
      <c r="B212" s="126"/>
      <c r="C212" s="127" t="s">
        <v>402</v>
      </c>
      <c r="D212" s="127" t="s">
        <v>97</v>
      </c>
      <c r="E212" s="128" t="s">
        <v>481</v>
      </c>
      <c r="F212" s="129" t="s">
        <v>482</v>
      </c>
      <c r="G212" s="130" t="s">
        <v>296</v>
      </c>
      <c r="H212" s="131">
        <v>4</v>
      </c>
      <c r="I212" s="132"/>
      <c r="J212" s="133">
        <f>ROUND(I212*H212,2)</f>
        <v>0</v>
      </c>
      <c r="K212" s="129" t="s">
        <v>148</v>
      </c>
      <c r="L212" s="31"/>
      <c r="M212" s="134" t="s">
        <v>3</v>
      </c>
      <c r="N212" s="135" t="s">
        <v>46</v>
      </c>
      <c r="P212" s="136">
        <f>O212*H212</f>
        <v>0</v>
      </c>
      <c r="Q212" s="136">
        <v>1.7000000000000001E-4</v>
      </c>
      <c r="R212" s="136">
        <f>Q212*H212</f>
        <v>6.8000000000000005E-4</v>
      </c>
      <c r="S212" s="136">
        <v>2.2000000000000001E-3</v>
      </c>
      <c r="T212" s="137">
        <f>S212*H212</f>
        <v>8.8000000000000005E-3</v>
      </c>
      <c r="AR212" s="138" t="s">
        <v>196</v>
      </c>
      <c r="AT212" s="138" t="s">
        <v>97</v>
      </c>
      <c r="AU212" s="138" t="s">
        <v>85</v>
      </c>
      <c r="AY212" s="16" t="s">
        <v>142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83</v>
      </c>
      <c r="BK212" s="139">
        <f>ROUND(I212*H212,2)</f>
        <v>0</v>
      </c>
      <c r="BL212" s="16" t="s">
        <v>196</v>
      </c>
      <c r="BM212" s="138" t="s">
        <v>1082</v>
      </c>
    </row>
    <row r="213" spans="2:65" s="1" customFormat="1" ht="11.25" x14ac:dyDescent="0.2">
      <c r="B213" s="31"/>
      <c r="D213" s="140" t="s">
        <v>151</v>
      </c>
      <c r="F213" s="141" t="s">
        <v>484</v>
      </c>
      <c r="I213" s="142"/>
      <c r="L213" s="31"/>
      <c r="M213" s="143"/>
      <c r="T213" s="52"/>
      <c r="AT213" s="16" t="s">
        <v>151</v>
      </c>
      <c r="AU213" s="16" t="s">
        <v>85</v>
      </c>
    </row>
    <row r="214" spans="2:65" s="12" customFormat="1" ht="11.25" x14ac:dyDescent="0.2">
      <c r="B214" s="144"/>
      <c r="D214" s="145" t="s">
        <v>153</v>
      </c>
      <c r="E214" s="146" t="s">
        <v>3</v>
      </c>
      <c r="F214" s="147" t="s">
        <v>1083</v>
      </c>
      <c r="H214" s="148">
        <v>4</v>
      </c>
      <c r="I214" s="149"/>
      <c r="L214" s="144"/>
      <c r="M214" s="150"/>
      <c r="T214" s="151"/>
      <c r="AT214" s="146" t="s">
        <v>153</v>
      </c>
      <c r="AU214" s="146" t="s">
        <v>85</v>
      </c>
      <c r="AV214" s="12" t="s">
        <v>85</v>
      </c>
      <c r="AW214" s="12" t="s">
        <v>37</v>
      </c>
      <c r="AX214" s="12" t="s">
        <v>75</v>
      </c>
      <c r="AY214" s="146" t="s">
        <v>142</v>
      </c>
    </row>
    <row r="215" spans="2:65" s="13" customFormat="1" ht="11.25" x14ac:dyDescent="0.2">
      <c r="B215" s="152"/>
      <c r="D215" s="145" t="s">
        <v>153</v>
      </c>
      <c r="E215" s="153" t="s">
        <v>3</v>
      </c>
      <c r="F215" s="154" t="s">
        <v>155</v>
      </c>
      <c r="H215" s="155">
        <v>4</v>
      </c>
      <c r="I215" s="156"/>
      <c r="L215" s="152"/>
      <c r="M215" s="157"/>
      <c r="T215" s="158"/>
      <c r="AT215" s="153" t="s">
        <v>153</v>
      </c>
      <c r="AU215" s="153" t="s">
        <v>85</v>
      </c>
      <c r="AV215" s="13" t="s">
        <v>149</v>
      </c>
      <c r="AW215" s="13" t="s">
        <v>37</v>
      </c>
      <c r="AX215" s="13" t="s">
        <v>83</v>
      </c>
      <c r="AY215" s="153" t="s">
        <v>142</v>
      </c>
    </row>
    <row r="216" spans="2:65" s="1" customFormat="1" ht="16.5" customHeight="1" x14ac:dyDescent="0.2">
      <c r="B216" s="126"/>
      <c r="C216" s="127" t="s">
        <v>407</v>
      </c>
      <c r="D216" s="127" t="s">
        <v>97</v>
      </c>
      <c r="E216" s="128" t="s">
        <v>486</v>
      </c>
      <c r="F216" s="129" t="s">
        <v>487</v>
      </c>
      <c r="G216" s="130" t="s">
        <v>296</v>
      </c>
      <c r="H216" s="131">
        <v>42</v>
      </c>
      <c r="I216" s="132"/>
      <c r="J216" s="133">
        <f>ROUND(I216*H216,2)</f>
        <v>0</v>
      </c>
      <c r="K216" s="129" t="s">
        <v>148</v>
      </c>
      <c r="L216" s="31"/>
      <c r="M216" s="134" t="s">
        <v>3</v>
      </c>
      <c r="N216" s="135" t="s">
        <v>46</v>
      </c>
      <c r="P216" s="136">
        <f>O216*H216</f>
        <v>0</v>
      </c>
      <c r="Q216" s="136">
        <v>2.2000000000000001E-4</v>
      </c>
      <c r="R216" s="136">
        <f>Q216*H216</f>
        <v>9.2399999999999999E-3</v>
      </c>
      <c r="S216" s="136">
        <v>0</v>
      </c>
      <c r="T216" s="137">
        <f>S216*H216</f>
        <v>0</v>
      </c>
      <c r="AR216" s="138" t="s">
        <v>196</v>
      </c>
      <c r="AT216" s="138" t="s">
        <v>97</v>
      </c>
      <c r="AU216" s="138" t="s">
        <v>85</v>
      </c>
      <c r="AY216" s="16" t="s">
        <v>142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6" t="s">
        <v>83</v>
      </c>
      <c r="BK216" s="139">
        <f>ROUND(I216*H216,2)</f>
        <v>0</v>
      </c>
      <c r="BL216" s="16" t="s">
        <v>196</v>
      </c>
      <c r="BM216" s="138" t="s">
        <v>1084</v>
      </c>
    </row>
    <row r="217" spans="2:65" s="1" customFormat="1" ht="11.25" x14ac:dyDescent="0.2">
      <c r="B217" s="31"/>
      <c r="D217" s="140" t="s">
        <v>151</v>
      </c>
      <c r="F217" s="141" t="s">
        <v>489</v>
      </c>
      <c r="I217" s="142"/>
      <c r="L217" s="31"/>
      <c r="M217" s="143"/>
      <c r="T217" s="52"/>
      <c r="AT217" s="16" t="s">
        <v>151</v>
      </c>
      <c r="AU217" s="16" t="s">
        <v>85</v>
      </c>
    </row>
    <row r="218" spans="2:65" s="1" customFormat="1" ht="16.5" customHeight="1" x14ac:dyDescent="0.2">
      <c r="B218" s="126"/>
      <c r="C218" s="127" t="s">
        <v>412</v>
      </c>
      <c r="D218" s="127" t="s">
        <v>97</v>
      </c>
      <c r="E218" s="128" t="s">
        <v>722</v>
      </c>
      <c r="F218" s="129" t="s">
        <v>723</v>
      </c>
      <c r="G218" s="130" t="s">
        <v>296</v>
      </c>
      <c r="H218" s="131">
        <v>16</v>
      </c>
      <c r="I218" s="132"/>
      <c r="J218" s="133">
        <f>ROUND(I218*H218,2)</f>
        <v>0</v>
      </c>
      <c r="K218" s="129" t="s">
        <v>148</v>
      </c>
      <c r="L218" s="31"/>
      <c r="M218" s="134" t="s">
        <v>3</v>
      </c>
      <c r="N218" s="135" t="s">
        <v>46</v>
      </c>
      <c r="P218" s="136">
        <f>O218*H218</f>
        <v>0</v>
      </c>
      <c r="Q218" s="136">
        <v>2.1000000000000001E-4</v>
      </c>
      <c r="R218" s="136">
        <f>Q218*H218</f>
        <v>3.3600000000000001E-3</v>
      </c>
      <c r="S218" s="136">
        <v>0</v>
      </c>
      <c r="T218" s="137">
        <f>S218*H218</f>
        <v>0</v>
      </c>
      <c r="AR218" s="138" t="s">
        <v>196</v>
      </c>
      <c r="AT218" s="138" t="s">
        <v>97</v>
      </c>
      <c r="AU218" s="138" t="s">
        <v>85</v>
      </c>
      <c r="AY218" s="16" t="s">
        <v>142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6" t="s">
        <v>83</v>
      </c>
      <c r="BK218" s="139">
        <f>ROUND(I218*H218,2)</f>
        <v>0</v>
      </c>
      <c r="BL218" s="16" t="s">
        <v>196</v>
      </c>
      <c r="BM218" s="138" t="s">
        <v>1085</v>
      </c>
    </row>
    <row r="219" spans="2:65" s="1" customFormat="1" ht="11.25" x14ac:dyDescent="0.2">
      <c r="B219" s="31"/>
      <c r="D219" s="140" t="s">
        <v>151</v>
      </c>
      <c r="F219" s="141" t="s">
        <v>725</v>
      </c>
      <c r="I219" s="142"/>
      <c r="L219" s="31"/>
      <c r="M219" s="143"/>
      <c r="T219" s="52"/>
      <c r="AT219" s="16" t="s">
        <v>151</v>
      </c>
      <c r="AU219" s="16" t="s">
        <v>85</v>
      </c>
    </row>
    <row r="220" spans="2:65" s="1" customFormat="1" ht="16.5" customHeight="1" x14ac:dyDescent="0.2">
      <c r="B220" s="126"/>
      <c r="C220" s="127" t="s">
        <v>417</v>
      </c>
      <c r="D220" s="127" t="s">
        <v>97</v>
      </c>
      <c r="E220" s="128" t="s">
        <v>863</v>
      </c>
      <c r="F220" s="129" t="s">
        <v>864</v>
      </c>
      <c r="G220" s="130" t="s">
        <v>296</v>
      </c>
      <c r="H220" s="131">
        <v>4</v>
      </c>
      <c r="I220" s="132"/>
      <c r="J220" s="133">
        <f>ROUND(I220*H220,2)</f>
        <v>0</v>
      </c>
      <c r="K220" s="129" t="s">
        <v>148</v>
      </c>
      <c r="L220" s="31"/>
      <c r="M220" s="134" t="s">
        <v>3</v>
      </c>
      <c r="N220" s="135" t="s">
        <v>46</v>
      </c>
      <c r="P220" s="136">
        <f>O220*H220</f>
        <v>0</v>
      </c>
      <c r="Q220" s="136">
        <v>3.4000000000000002E-4</v>
      </c>
      <c r="R220" s="136">
        <f>Q220*H220</f>
        <v>1.3600000000000001E-3</v>
      </c>
      <c r="S220" s="136">
        <v>0</v>
      </c>
      <c r="T220" s="137">
        <f>S220*H220</f>
        <v>0</v>
      </c>
      <c r="AR220" s="138" t="s">
        <v>196</v>
      </c>
      <c r="AT220" s="138" t="s">
        <v>97</v>
      </c>
      <c r="AU220" s="138" t="s">
        <v>85</v>
      </c>
      <c r="AY220" s="16" t="s">
        <v>142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83</v>
      </c>
      <c r="BK220" s="139">
        <f>ROUND(I220*H220,2)</f>
        <v>0</v>
      </c>
      <c r="BL220" s="16" t="s">
        <v>196</v>
      </c>
      <c r="BM220" s="138" t="s">
        <v>1086</v>
      </c>
    </row>
    <row r="221" spans="2:65" s="1" customFormat="1" ht="11.25" x14ac:dyDescent="0.2">
      <c r="B221" s="31"/>
      <c r="D221" s="140" t="s">
        <v>151</v>
      </c>
      <c r="F221" s="141" t="s">
        <v>866</v>
      </c>
      <c r="I221" s="142"/>
      <c r="L221" s="31"/>
      <c r="M221" s="143"/>
      <c r="T221" s="52"/>
      <c r="AT221" s="16" t="s">
        <v>151</v>
      </c>
      <c r="AU221" s="16" t="s">
        <v>85</v>
      </c>
    </row>
    <row r="222" spans="2:65" s="1" customFormat="1" ht="16.5" customHeight="1" x14ac:dyDescent="0.2">
      <c r="B222" s="126"/>
      <c r="C222" s="127" t="s">
        <v>422</v>
      </c>
      <c r="D222" s="127" t="s">
        <v>97</v>
      </c>
      <c r="E222" s="128" t="s">
        <v>491</v>
      </c>
      <c r="F222" s="129" t="s">
        <v>492</v>
      </c>
      <c r="G222" s="130" t="s">
        <v>296</v>
      </c>
      <c r="H222" s="131">
        <v>12</v>
      </c>
      <c r="I222" s="132"/>
      <c r="J222" s="133">
        <f>ROUND(I222*H222,2)</f>
        <v>0</v>
      </c>
      <c r="K222" s="129" t="s">
        <v>148</v>
      </c>
      <c r="L222" s="31"/>
      <c r="M222" s="134" t="s">
        <v>3</v>
      </c>
      <c r="N222" s="135" t="s">
        <v>46</v>
      </c>
      <c r="P222" s="136">
        <f>O222*H222</f>
        <v>0</v>
      </c>
      <c r="Q222" s="136">
        <v>5.0000000000000001E-4</v>
      </c>
      <c r="R222" s="136">
        <f>Q222*H222</f>
        <v>6.0000000000000001E-3</v>
      </c>
      <c r="S222" s="136">
        <v>0</v>
      </c>
      <c r="T222" s="137">
        <f>S222*H222</f>
        <v>0</v>
      </c>
      <c r="AR222" s="138" t="s">
        <v>196</v>
      </c>
      <c r="AT222" s="138" t="s">
        <v>97</v>
      </c>
      <c r="AU222" s="138" t="s">
        <v>85</v>
      </c>
      <c r="AY222" s="16" t="s">
        <v>142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6" t="s">
        <v>83</v>
      </c>
      <c r="BK222" s="139">
        <f>ROUND(I222*H222,2)</f>
        <v>0</v>
      </c>
      <c r="BL222" s="16" t="s">
        <v>196</v>
      </c>
      <c r="BM222" s="138" t="s">
        <v>1087</v>
      </c>
    </row>
    <row r="223" spans="2:65" s="1" customFormat="1" ht="11.25" x14ac:dyDescent="0.2">
      <c r="B223" s="31"/>
      <c r="D223" s="140" t="s">
        <v>151</v>
      </c>
      <c r="F223" s="141" t="s">
        <v>494</v>
      </c>
      <c r="I223" s="142"/>
      <c r="L223" s="31"/>
      <c r="M223" s="143"/>
      <c r="T223" s="52"/>
      <c r="AT223" s="16" t="s">
        <v>151</v>
      </c>
      <c r="AU223" s="16" t="s">
        <v>85</v>
      </c>
    </row>
    <row r="224" spans="2:65" s="1" customFormat="1" ht="16.5" customHeight="1" x14ac:dyDescent="0.2">
      <c r="B224" s="126"/>
      <c r="C224" s="127" t="s">
        <v>428</v>
      </c>
      <c r="D224" s="127" t="s">
        <v>97</v>
      </c>
      <c r="E224" s="128" t="s">
        <v>496</v>
      </c>
      <c r="F224" s="129" t="s">
        <v>497</v>
      </c>
      <c r="G224" s="130" t="s">
        <v>296</v>
      </c>
      <c r="H224" s="131">
        <v>2</v>
      </c>
      <c r="I224" s="132"/>
      <c r="J224" s="133">
        <f>ROUND(I224*H224,2)</f>
        <v>0</v>
      </c>
      <c r="K224" s="129" t="s">
        <v>148</v>
      </c>
      <c r="L224" s="31"/>
      <c r="M224" s="134" t="s">
        <v>3</v>
      </c>
      <c r="N224" s="135" t="s">
        <v>46</v>
      </c>
      <c r="P224" s="136">
        <f>O224*H224</f>
        <v>0</v>
      </c>
      <c r="Q224" s="136">
        <v>6.9999999999999999E-4</v>
      </c>
      <c r="R224" s="136">
        <f>Q224*H224</f>
        <v>1.4E-3</v>
      </c>
      <c r="S224" s="136">
        <v>0</v>
      </c>
      <c r="T224" s="137">
        <f>S224*H224</f>
        <v>0</v>
      </c>
      <c r="AR224" s="138" t="s">
        <v>196</v>
      </c>
      <c r="AT224" s="138" t="s">
        <v>97</v>
      </c>
      <c r="AU224" s="138" t="s">
        <v>85</v>
      </c>
      <c r="AY224" s="16" t="s">
        <v>142</v>
      </c>
      <c r="BE224" s="139">
        <f>IF(N224="základní",J224,0)</f>
        <v>0</v>
      </c>
      <c r="BF224" s="139">
        <f>IF(N224="snížená",J224,0)</f>
        <v>0</v>
      </c>
      <c r="BG224" s="139">
        <f>IF(N224="zákl. přenesená",J224,0)</f>
        <v>0</v>
      </c>
      <c r="BH224" s="139">
        <f>IF(N224="sníž. přenesená",J224,0)</f>
        <v>0</v>
      </c>
      <c r="BI224" s="139">
        <f>IF(N224="nulová",J224,0)</f>
        <v>0</v>
      </c>
      <c r="BJ224" s="16" t="s">
        <v>83</v>
      </c>
      <c r="BK224" s="139">
        <f>ROUND(I224*H224,2)</f>
        <v>0</v>
      </c>
      <c r="BL224" s="16" t="s">
        <v>196</v>
      </c>
      <c r="BM224" s="138" t="s">
        <v>1088</v>
      </c>
    </row>
    <row r="225" spans="2:65" s="1" customFormat="1" ht="11.25" x14ac:dyDescent="0.2">
      <c r="B225" s="31"/>
      <c r="D225" s="140" t="s">
        <v>151</v>
      </c>
      <c r="F225" s="141" t="s">
        <v>499</v>
      </c>
      <c r="I225" s="142"/>
      <c r="L225" s="31"/>
      <c r="M225" s="143"/>
      <c r="T225" s="52"/>
      <c r="AT225" s="16" t="s">
        <v>151</v>
      </c>
      <c r="AU225" s="16" t="s">
        <v>85</v>
      </c>
    </row>
    <row r="226" spans="2:65" s="1" customFormat="1" ht="16.5" customHeight="1" x14ac:dyDescent="0.2">
      <c r="B226" s="126"/>
      <c r="C226" s="127" t="s">
        <v>434</v>
      </c>
      <c r="D226" s="127" t="s">
        <v>97</v>
      </c>
      <c r="E226" s="128" t="s">
        <v>1089</v>
      </c>
      <c r="F226" s="129" t="s">
        <v>1090</v>
      </c>
      <c r="G226" s="130" t="s">
        <v>296</v>
      </c>
      <c r="H226" s="131">
        <v>2</v>
      </c>
      <c r="I226" s="132"/>
      <c r="J226" s="133">
        <f>ROUND(I226*H226,2)</f>
        <v>0</v>
      </c>
      <c r="K226" s="129" t="s">
        <v>148</v>
      </c>
      <c r="L226" s="31"/>
      <c r="M226" s="134" t="s">
        <v>3</v>
      </c>
      <c r="N226" s="135" t="s">
        <v>46</v>
      </c>
      <c r="P226" s="136">
        <f>O226*H226</f>
        <v>0</v>
      </c>
      <c r="Q226" s="136">
        <v>1.6800000000000001E-3</v>
      </c>
      <c r="R226" s="136">
        <f>Q226*H226</f>
        <v>3.3600000000000001E-3</v>
      </c>
      <c r="S226" s="136">
        <v>0</v>
      </c>
      <c r="T226" s="137">
        <f>S226*H226</f>
        <v>0</v>
      </c>
      <c r="AR226" s="138" t="s">
        <v>196</v>
      </c>
      <c r="AT226" s="138" t="s">
        <v>97</v>
      </c>
      <c r="AU226" s="138" t="s">
        <v>85</v>
      </c>
      <c r="AY226" s="16" t="s">
        <v>142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6" t="s">
        <v>83</v>
      </c>
      <c r="BK226" s="139">
        <f>ROUND(I226*H226,2)</f>
        <v>0</v>
      </c>
      <c r="BL226" s="16" t="s">
        <v>196</v>
      </c>
      <c r="BM226" s="138" t="s">
        <v>1091</v>
      </c>
    </row>
    <row r="227" spans="2:65" s="1" customFormat="1" ht="11.25" x14ac:dyDescent="0.2">
      <c r="B227" s="31"/>
      <c r="D227" s="140" t="s">
        <v>151</v>
      </c>
      <c r="F227" s="141" t="s">
        <v>1092</v>
      </c>
      <c r="I227" s="142"/>
      <c r="L227" s="31"/>
      <c r="M227" s="143"/>
      <c r="T227" s="52"/>
      <c r="AT227" s="16" t="s">
        <v>151</v>
      </c>
      <c r="AU227" s="16" t="s">
        <v>85</v>
      </c>
    </row>
    <row r="228" spans="2:65" s="1" customFormat="1" ht="24.2" customHeight="1" x14ac:dyDescent="0.2">
      <c r="B228" s="126"/>
      <c r="C228" s="127" t="s">
        <v>439</v>
      </c>
      <c r="D228" s="127" t="s">
        <v>97</v>
      </c>
      <c r="E228" s="128" t="s">
        <v>501</v>
      </c>
      <c r="F228" s="129" t="s">
        <v>502</v>
      </c>
      <c r="G228" s="130" t="s">
        <v>168</v>
      </c>
      <c r="H228" s="131">
        <v>3.1E-2</v>
      </c>
      <c r="I228" s="132"/>
      <c r="J228" s="133">
        <f>ROUND(I228*H228,2)</f>
        <v>0</v>
      </c>
      <c r="K228" s="129" t="s">
        <v>148</v>
      </c>
      <c r="L228" s="31"/>
      <c r="M228" s="134" t="s">
        <v>3</v>
      </c>
      <c r="N228" s="135" t="s">
        <v>46</v>
      </c>
      <c r="P228" s="136">
        <f>O228*H228</f>
        <v>0</v>
      </c>
      <c r="Q228" s="136">
        <v>0</v>
      </c>
      <c r="R228" s="136">
        <f>Q228*H228</f>
        <v>0</v>
      </c>
      <c r="S228" s="136">
        <v>0</v>
      </c>
      <c r="T228" s="137">
        <f>S228*H228</f>
        <v>0</v>
      </c>
      <c r="AR228" s="138" t="s">
        <v>196</v>
      </c>
      <c r="AT228" s="138" t="s">
        <v>97</v>
      </c>
      <c r="AU228" s="138" t="s">
        <v>85</v>
      </c>
      <c r="AY228" s="16" t="s">
        <v>142</v>
      </c>
      <c r="BE228" s="139">
        <f>IF(N228="základní",J228,0)</f>
        <v>0</v>
      </c>
      <c r="BF228" s="139">
        <f>IF(N228="snížená",J228,0)</f>
        <v>0</v>
      </c>
      <c r="BG228" s="139">
        <f>IF(N228="zákl. přenesená",J228,0)</f>
        <v>0</v>
      </c>
      <c r="BH228" s="139">
        <f>IF(N228="sníž. přenesená",J228,0)</f>
        <v>0</v>
      </c>
      <c r="BI228" s="139">
        <f>IF(N228="nulová",J228,0)</f>
        <v>0</v>
      </c>
      <c r="BJ228" s="16" t="s">
        <v>83</v>
      </c>
      <c r="BK228" s="139">
        <f>ROUND(I228*H228,2)</f>
        <v>0</v>
      </c>
      <c r="BL228" s="16" t="s">
        <v>196</v>
      </c>
      <c r="BM228" s="138" t="s">
        <v>1093</v>
      </c>
    </row>
    <row r="229" spans="2:65" s="1" customFormat="1" ht="11.25" x14ac:dyDescent="0.2">
      <c r="B229" s="31"/>
      <c r="D229" s="140" t="s">
        <v>151</v>
      </c>
      <c r="F229" s="141" t="s">
        <v>504</v>
      </c>
      <c r="I229" s="142"/>
      <c r="L229" s="31"/>
      <c r="M229" s="143"/>
      <c r="T229" s="52"/>
      <c r="AT229" s="16" t="s">
        <v>151</v>
      </c>
      <c r="AU229" s="16" t="s">
        <v>85</v>
      </c>
    </row>
    <row r="230" spans="2:65" s="11" customFormat="1" ht="22.9" customHeight="1" x14ac:dyDescent="0.2">
      <c r="B230" s="114"/>
      <c r="D230" s="115" t="s">
        <v>74</v>
      </c>
      <c r="E230" s="124" t="s">
        <v>505</v>
      </c>
      <c r="F230" s="124" t="s">
        <v>506</v>
      </c>
      <c r="I230" s="117"/>
      <c r="J230" s="125">
        <f>BK230</f>
        <v>0</v>
      </c>
      <c r="L230" s="114"/>
      <c r="M230" s="119"/>
      <c r="P230" s="120">
        <f>SUM(P231:P239)</f>
        <v>0</v>
      </c>
      <c r="R230" s="120">
        <f>SUM(R231:R239)</f>
        <v>0</v>
      </c>
      <c r="T230" s="121">
        <f>SUM(T231:T239)</f>
        <v>0</v>
      </c>
      <c r="AR230" s="115" t="s">
        <v>85</v>
      </c>
      <c r="AT230" s="122" t="s">
        <v>74</v>
      </c>
      <c r="AU230" s="122" t="s">
        <v>83</v>
      </c>
      <c r="AY230" s="115" t="s">
        <v>142</v>
      </c>
      <c r="BK230" s="123">
        <f>SUM(BK231:BK239)</f>
        <v>0</v>
      </c>
    </row>
    <row r="231" spans="2:65" s="1" customFormat="1" ht="24.2" customHeight="1" x14ac:dyDescent="0.2">
      <c r="B231" s="126"/>
      <c r="C231" s="127" t="s">
        <v>444</v>
      </c>
      <c r="D231" s="127" t="s">
        <v>97</v>
      </c>
      <c r="E231" s="128" t="s">
        <v>508</v>
      </c>
      <c r="F231" s="129" t="s">
        <v>509</v>
      </c>
      <c r="G231" s="130" t="s">
        <v>510</v>
      </c>
      <c r="H231" s="131">
        <v>1.806</v>
      </c>
      <c r="I231" s="132"/>
      <c r="J231" s="133">
        <f>ROUND(I231*H231,2)</f>
        <v>0</v>
      </c>
      <c r="K231" s="129" t="s">
        <v>148</v>
      </c>
      <c r="L231" s="31"/>
      <c r="M231" s="134" t="s">
        <v>3</v>
      </c>
      <c r="N231" s="135" t="s">
        <v>46</v>
      </c>
      <c r="P231" s="136">
        <f>O231*H231</f>
        <v>0</v>
      </c>
      <c r="Q231" s="136">
        <v>0</v>
      </c>
      <c r="R231" s="136">
        <f>Q231*H231</f>
        <v>0</v>
      </c>
      <c r="S231" s="136">
        <v>0</v>
      </c>
      <c r="T231" s="137">
        <f>S231*H231</f>
        <v>0</v>
      </c>
      <c r="AR231" s="138" t="s">
        <v>196</v>
      </c>
      <c r="AT231" s="138" t="s">
        <v>97</v>
      </c>
      <c r="AU231" s="138" t="s">
        <v>85</v>
      </c>
      <c r="AY231" s="16" t="s">
        <v>142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6" t="s">
        <v>83</v>
      </c>
      <c r="BK231" s="139">
        <f>ROUND(I231*H231,2)</f>
        <v>0</v>
      </c>
      <c r="BL231" s="16" t="s">
        <v>196</v>
      </c>
      <c r="BM231" s="138" t="s">
        <v>1094</v>
      </c>
    </row>
    <row r="232" spans="2:65" s="1" customFormat="1" ht="11.25" x14ac:dyDescent="0.2">
      <c r="B232" s="31"/>
      <c r="D232" s="140" t="s">
        <v>151</v>
      </c>
      <c r="F232" s="141" t="s">
        <v>512</v>
      </c>
      <c r="I232" s="142"/>
      <c r="L232" s="31"/>
      <c r="M232" s="143"/>
      <c r="T232" s="52"/>
      <c r="AT232" s="16" t="s">
        <v>151</v>
      </c>
      <c r="AU232" s="16" t="s">
        <v>85</v>
      </c>
    </row>
    <row r="233" spans="2:65" s="12" customFormat="1" ht="11.25" x14ac:dyDescent="0.2">
      <c r="B233" s="144"/>
      <c r="D233" s="145" t="s">
        <v>153</v>
      </c>
      <c r="E233" s="146" t="s">
        <v>3</v>
      </c>
      <c r="F233" s="147" t="s">
        <v>1095</v>
      </c>
      <c r="H233" s="148">
        <v>0.03</v>
      </c>
      <c r="I233" s="149"/>
      <c r="L233" s="144"/>
      <c r="M233" s="150"/>
      <c r="T233" s="151"/>
      <c r="AT233" s="146" t="s">
        <v>153</v>
      </c>
      <c r="AU233" s="146" t="s">
        <v>85</v>
      </c>
      <c r="AV233" s="12" t="s">
        <v>85</v>
      </c>
      <c r="AW233" s="12" t="s">
        <v>37</v>
      </c>
      <c r="AX233" s="12" t="s">
        <v>75</v>
      </c>
      <c r="AY233" s="146" t="s">
        <v>142</v>
      </c>
    </row>
    <row r="234" spans="2:65" s="12" customFormat="1" ht="11.25" x14ac:dyDescent="0.2">
      <c r="B234" s="144"/>
      <c r="D234" s="145" t="s">
        <v>153</v>
      </c>
      <c r="E234" s="146" t="s">
        <v>3</v>
      </c>
      <c r="F234" s="147" t="s">
        <v>1096</v>
      </c>
      <c r="H234" s="148">
        <v>1.2E-2</v>
      </c>
      <c r="I234" s="149"/>
      <c r="L234" s="144"/>
      <c r="M234" s="150"/>
      <c r="T234" s="151"/>
      <c r="AT234" s="146" t="s">
        <v>153</v>
      </c>
      <c r="AU234" s="146" t="s">
        <v>85</v>
      </c>
      <c r="AV234" s="12" t="s">
        <v>85</v>
      </c>
      <c r="AW234" s="12" t="s">
        <v>37</v>
      </c>
      <c r="AX234" s="12" t="s">
        <v>75</v>
      </c>
      <c r="AY234" s="146" t="s">
        <v>142</v>
      </c>
    </row>
    <row r="235" spans="2:65" s="12" customFormat="1" ht="11.25" x14ac:dyDescent="0.2">
      <c r="B235" s="144"/>
      <c r="D235" s="145" t="s">
        <v>153</v>
      </c>
      <c r="E235" s="146" t="s">
        <v>3</v>
      </c>
      <c r="F235" s="147" t="s">
        <v>1097</v>
      </c>
      <c r="H235" s="148">
        <v>5.6000000000000001E-2</v>
      </c>
      <c r="I235" s="149"/>
      <c r="L235" s="144"/>
      <c r="M235" s="150"/>
      <c r="T235" s="151"/>
      <c r="AT235" s="146" t="s">
        <v>153</v>
      </c>
      <c r="AU235" s="146" t="s">
        <v>85</v>
      </c>
      <c r="AV235" s="12" t="s">
        <v>85</v>
      </c>
      <c r="AW235" s="12" t="s">
        <v>37</v>
      </c>
      <c r="AX235" s="12" t="s">
        <v>75</v>
      </c>
      <c r="AY235" s="146" t="s">
        <v>142</v>
      </c>
    </row>
    <row r="236" spans="2:65" s="12" customFormat="1" ht="11.25" x14ac:dyDescent="0.2">
      <c r="B236" s="144"/>
      <c r="D236" s="145" t="s">
        <v>153</v>
      </c>
      <c r="E236" s="146" t="s">
        <v>3</v>
      </c>
      <c r="F236" s="147" t="s">
        <v>1098</v>
      </c>
      <c r="H236" s="148">
        <v>0.154</v>
      </c>
      <c r="I236" s="149"/>
      <c r="L236" s="144"/>
      <c r="M236" s="150"/>
      <c r="T236" s="151"/>
      <c r="AT236" s="146" t="s">
        <v>153</v>
      </c>
      <c r="AU236" s="146" t="s">
        <v>85</v>
      </c>
      <c r="AV236" s="12" t="s">
        <v>85</v>
      </c>
      <c r="AW236" s="12" t="s">
        <v>37</v>
      </c>
      <c r="AX236" s="12" t="s">
        <v>75</v>
      </c>
      <c r="AY236" s="146" t="s">
        <v>142</v>
      </c>
    </row>
    <row r="237" spans="2:65" s="12" customFormat="1" ht="11.25" x14ac:dyDescent="0.2">
      <c r="B237" s="144"/>
      <c r="D237" s="145" t="s">
        <v>153</v>
      </c>
      <c r="E237" s="146" t="s">
        <v>3</v>
      </c>
      <c r="F237" s="147" t="s">
        <v>1099</v>
      </c>
      <c r="H237" s="148">
        <v>0.1</v>
      </c>
      <c r="I237" s="149"/>
      <c r="L237" s="144"/>
      <c r="M237" s="150"/>
      <c r="T237" s="151"/>
      <c r="AT237" s="146" t="s">
        <v>153</v>
      </c>
      <c r="AU237" s="146" t="s">
        <v>85</v>
      </c>
      <c r="AV237" s="12" t="s">
        <v>85</v>
      </c>
      <c r="AW237" s="12" t="s">
        <v>37</v>
      </c>
      <c r="AX237" s="12" t="s">
        <v>75</v>
      </c>
      <c r="AY237" s="146" t="s">
        <v>142</v>
      </c>
    </row>
    <row r="238" spans="2:65" s="12" customFormat="1" ht="11.25" x14ac:dyDescent="0.2">
      <c r="B238" s="144"/>
      <c r="D238" s="145" t="s">
        <v>153</v>
      </c>
      <c r="E238" s="146" t="s">
        <v>3</v>
      </c>
      <c r="F238" s="147" t="s">
        <v>1100</v>
      </c>
      <c r="H238" s="148">
        <v>1.454</v>
      </c>
      <c r="I238" s="149"/>
      <c r="L238" s="144"/>
      <c r="M238" s="150"/>
      <c r="T238" s="151"/>
      <c r="AT238" s="146" t="s">
        <v>153</v>
      </c>
      <c r="AU238" s="146" t="s">
        <v>85</v>
      </c>
      <c r="AV238" s="12" t="s">
        <v>85</v>
      </c>
      <c r="AW238" s="12" t="s">
        <v>37</v>
      </c>
      <c r="AX238" s="12" t="s">
        <v>75</v>
      </c>
      <c r="AY238" s="146" t="s">
        <v>142</v>
      </c>
    </row>
    <row r="239" spans="2:65" s="13" customFormat="1" ht="11.25" x14ac:dyDescent="0.2">
      <c r="B239" s="152"/>
      <c r="D239" s="145" t="s">
        <v>153</v>
      </c>
      <c r="E239" s="153" t="s">
        <v>3</v>
      </c>
      <c r="F239" s="154" t="s">
        <v>155</v>
      </c>
      <c r="H239" s="155">
        <v>1.806</v>
      </c>
      <c r="I239" s="156"/>
      <c r="L239" s="152"/>
      <c r="M239" s="157"/>
      <c r="T239" s="158"/>
      <c r="AT239" s="153" t="s">
        <v>153</v>
      </c>
      <c r="AU239" s="153" t="s">
        <v>85</v>
      </c>
      <c r="AV239" s="13" t="s">
        <v>149</v>
      </c>
      <c r="AW239" s="13" t="s">
        <v>37</v>
      </c>
      <c r="AX239" s="13" t="s">
        <v>83</v>
      </c>
      <c r="AY239" s="153" t="s">
        <v>142</v>
      </c>
    </row>
    <row r="240" spans="2:65" s="11" customFormat="1" ht="25.9" customHeight="1" x14ac:dyDescent="0.2">
      <c r="B240" s="114"/>
      <c r="D240" s="115" t="s">
        <v>74</v>
      </c>
      <c r="E240" s="116" t="s">
        <v>587</v>
      </c>
      <c r="F240" s="116" t="s">
        <v>588</v>
      </c>
      <c r="I240" s="117"/>
      <c r="J240" s="118">
        <f>BK240</f>
        <v>0</v>
      </c>
      <c r="L240" s="114"/>
      <c r="M240" s="119"/>
      <c r="P240" s="120">
        <f>SUM(P241:P249)</f>
        <v>0</v>
      </c>
      <c r="R240" s="120">
        <f>SUM(R241:R249)</f>
        <v>0</v>
      </c>
      <c r="T240" s="121">
        <f>SUM(T241:T249)</f>
        <v>0</v>
      </c>
      <c r="AR240" s="115" t="s">
        <v>149</v>
      </c>
      <c r="AT240" s="122" t="s">
        <v>74</v>
      </c>
      <c r="AU240" s="122" t="s">
        <v>75</v>
      </c>
      <c r="AY240" s="115" t="s">
        <v>142</v>
      </c>
      <c r="BK240" s="123">
        <f>SUM(BK241:BK249)</f>
        <v>0</v>
      </c>
    </row>
    <row r="241" spans="2:65" s="1" customFormat="1" ht="24.2" customHeight="1" x14ac:dyDescent="0.2">
      <c r="B241" s="126"/>
      <c r="C241" s="127" t="s">
        <v>449</v>
      </c>
      <c r="D241" s="127" t="s">
        <v>97</v>
      </c>
      <c r="E241" s="128" t="s">
        <v>590</v>
      </c>
      <c r="F241" s="129" t="s">
        <v>591</v>
      </c>
      <c r="G241" s="130" t="s">
        <v>592</v>
      </c>
      <c r="H241" s="131">
        <v>16</v>
      </c>
      <c r="I241" s="132"/>
      <c r="J241" s="133">
        <f>ROUND(I241*H241,2)</f>
        <v>0</v>
      </c>
      <c r="K241" s="129" t="s">
        <v>148</v>
      </c>
      <c r="L241" s="31"/>
      <c r="M241" s="134" t="s">
        <v>3</v>
      </c>
      <c r="N241" s="135" t="s">
        <v>46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593</v>
      </c>
      <c r="AT241" s="138" t="s">
        <v>97</v>
      </c>
      <c r="AU241" s="138" t="s">
        <v>83</v>
      </c>
      <c r="AY241" s="16" t="s">
        <v>142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6" t="s">
        <v>83</v>
      </c>
      <c r="BK241" s="139">
        <f>ROUND(I241*H241,2)</f>
        <v>0</v>
      </c>
      <c r="BL241" s="16" t="s">
        <v>593</v>
      </c>
      <c r="BM241" s="138" t="s">
        <v>1101</v>
      </c>
    </row>
    <row r="242" spans="2:65" s="1" customFormat="1" ht="11.25" x14ac:dyDescent="0.2">
      <c r="B242" s="31"/>
      <c r="D242" s="140" t="s">
        <v>151</v>
      </c>
      <c r="F242" s="141" t="s">
        <v>595</v>
      </c>
      <c r="I242" s="142"/>
      <c r="L242" s="31"/>
      <c r="M242" s="143"/>
      <c r="T242" s="52"/>
      <c r="AT242" s="16" t="s">
        <v>151</v>
      </c>
      <c r="AU242" s="16" t="s">
        <v>83</v>
      </c>
    </row>
    <row r="243" spans="2:65" s="12" customFormat="1" ht="11.25" x14ac:dyDescent="0.2">
      <c r="B243" s="144"/>
      <c r="D243" s="145" t="s">
        <v>153</v>
      </c>
      <c r="E243" s="146" t="s">
        <v>3</v>
      </c>
      <c r="F243" s="147" t="s">
        <v>596</v>
      </c>
      <c r="H243" s="148">
        <v>16</v>
      </c>
      <c r="I243" s="149"/>
      <c r="L243" s="144"/>
      <c r="M243" s="150"/>
      <c r="T243" s="151"/>
      <c r="AT243" s="146" t="s">
        <v>153</v>
      </c>
      <c r="AU243" s="146" t="s">
        <v>83</v>
      </c>
      <c r="AV243" s="12" t="s">
        <v>85</v>
      </c>
      <c r="AW243" s="12" t="s">
        <v>37</v>
      </c>
      <c r="AX243" s="12" t="s">
        <v>83</v>
      </c>
      <c r="AY243" s="146" t="s">
        <v>142</v>
      </c>
    </row>
    <row r="244" spans="2:65" s="1" customFormat="1" ht="24.2" customHeight="1" x14ac:dyDescent="0.2">
      <c r="B244" s="126"/>
      <c r="C244" s="127" t="s">
        <v>456</v>
      </c>
      <c r="D244" s="127" t="s">
        <v>97</v>
      </c>
      <c r="E244" s="128" t="s">
        <v>598</v>
      </c>
      <c r="F244" s="129" t="s">
        <v>599</v>
      </c>
      <c r="G244" s="130" t="s">
        <v>592</v>
      </c>
      <c r="H244" s="131">
        <v>16</v>
      </c>
      <c r="I244" s="132"/>
      <c r="J244" s="133">
        <f>ROUND(I244*H244,2)</f>
        <v>0</v>
      </c>
      <c r="K244" s="129" t="s">
        <v>148</v>
      </c>
      <c r="L244" s="31"/>
      <c r="M244" s="134" t="s">
        <v>3</v>
      </c>
      <c r="N244" s="135" t="s">
        <v>46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593</v>
      </c>
      <c r="AT244" s="138" t="s">
        <v>97</v>
      </c>
      <c r="AU244" s="138" t="s">
        <v>83</v>
      </c>
      <c r="AY244" s="16" t="s">
        <v>142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83</v>
      </c>
      <c r="BK244" s="139">
        <f>ROUND(I244*H244,2)</f>
        <v>0</v>
      </c>
      <c r="BL244" s="16" t="s">
        <v>593</v>
      </c>
      <c r="BM244" s="138" t="s">
        <v>1102</v>
      </c>
    </row>
    <row r="245" spans="2:65" s="1" customFormat="1" ht="11.25" x14ac:dyDescent="0.2">
      <c r="B245" s="31"/>
      <c r="D245" s="140" t="s">
        <v>151</v>
      </c>
      <c r="F245" s="141" t="s">
        <v>601</v>
      </c>
      <c r="I245" s="142"/>
      <c r="L245" s="31"/>
      <c r="M245" s="143"/>
      <c r="T245" s="52"/>
      <c r="AT245" s="16" t="s">
        <v>151</v>
      </c>
      <c r="AU245" s="16" t="s">
        <v>83</v>
      </c>
    </row>
    <row r="246" spans="2:65" s="12" customFormat="1" ht="11.25" x14ac:dyDescent="0.2">
      <c r="B246" s="144"/>
      <c r="D246" s="145" t="s">
        <v>153</v>
      </c>
      <c r="E246" s="146" t="s">
        <v>3</v>
      </c>
      <c r="F246" s="147" t="s">
        <v>596</v>
      </c>
      <c r="H246" s="148">
        <v>16</v>
      </c>
      <c r="I246" s="149"/>
      <c r="L246" s="144"/>
      <c r="M246" s="150"/>
      <c r="T246" s="151"/>
      <c r="AT246" s="146" t="s">
        <v>153</v>
      </c>
      <c r="AU246" s="146" t="s">
        <v>83</v>
      </c>
      <c r="AV246" s="12" t="s">
        <v>85</v>
      </c>
      <c r="AW246" s="12" t="s">
        <v>37</v>
      </c>
      <c r="AX246" s="12" t="s">
        <v>83</v>
      </c>
      <c r="AY246" s="146" t="s">
        <v>142</v>
      </c>
    </row>
    <row r="247" spans="2:65" s="1" customFormat="1" ht="33" customHeight="1" x14ac:dyDescent="0.2">
      <c r="B247" s="126"/>
      <c r="C247" s="127" t="s">
        <v>461</v>
      </c>
      <c r="D247" s="127" t="s">
        <v>97</v>
      </c>
      <c r="E247" s="128" t="s">
        <v>608</v>
      </c>
      <c r="F247" s="129" t="s">
        <v>609</v>
      </c>
      <c r="G247" s="130" t="s">
        <v>592</v>
      </c>
      <c r="H247" s="131">
        <v>16</v>
      </c>
      <c r="I247" s="132"/>
      <c r="J247" s="133">
        <f>ROUND(I247*H247,2)</f>
        <v>0</v>
      </c>
      <c r="K247" s="129" t="s">
        <v>148</v>
      </c>
      <c r="L247" s="31"/>
      <c r="M247" s="134" t="s">
        <v>3</v>
      </c>
      <c r="N247" s="135" t="s">
        <v>46</v>
      </c>
      <c r="P247" s="136">
        <f>O247*H247</f>
        <v>0</v>
      </c>
      <c r="Q247" s="136">
        <v>0</v>
      </c>
      <c r="R247" s="136">
        <f>Q247*H247</f>
        <v>0</v>
      </c>
      <c r="S247" s="136">
        <v>0</v>
      </c>
      <c r="T247" s="137">
        <f>S247*H247</f>
        <v>0</v>
      </c>
      <c r="AR247" s="138" t="s">
        <v>593</v>
      </c>
      <c r="AT247" s="138" t="s">
        <v>97</v>
      </c>
      <c r="AU247" s="138" t="s">
        <v>83</v>
      </c>
      <c r="AY247" s="16" t="s">
        <v>142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6" t="s">
        <v>83</v>
      </c>
      <c r="BK247" s="139">
        <f>ROUND(I247*H247,2)</f>
        <v>0</v>
      </c>
      <c r="BL247" s="16" t="s">
        <v>593</v>
      </c>
      <c r="BM247" s="138" t="s">
        <v>1103</v>
      </c>
    </row>
    <row r="248" spans="2:65" s="1" customFormat="1" ht="11.25" x14ac:dyDescent="0.2">
      <c r="B248" s="31"/>
      <c r="D248" s="140" t="s">
        <v>151</v>
      </c>
      <c r="F248" s="141" t="s">
        <v>611</v>
      </c>
      <c r="I248" s="142"/>
      <c r="L248" s="31"/>
      <c r="M248" s="143"/>
      <c r="T248" s="52"/>
      <c r="AT248" s="16" t="s">
        <v>151</v>
      </c>
      <c r="AU248" s="16" t="s">
        <v>83</v>
      </c>
    </row>
    <row r="249" spans="2:65" s="12" customFormat="1" ht="11.25" x14ac:dyDescent="0.2">
      <c r="B249" s="144"/>
      <c r="D249" s="145" t="s">
        <v>153</v>
      </c>
      <c r="E249" s="146" t="s">
        <v>3</v>
      </c>
      <c r="F249" s="147" t="s">
        <v>596</v>
      </c>
      <c r="H249" s="148">
        <v>16</v>
      </c>
      <c r="I249" s="149"/>
      <c r="L249" s="144"/>
      <c r="M249" s="150"/>
      <c r="T249" s="151"/>
      <c r="AT249" s="146" t="s">
        <v>153</v>
      </c>
      <c r="AU249" s="146" t="s">
        <v>83</v>
      </c>
      <c r="AV249" s="12" t="s">
        <v>85</v>
      </c>
      <c r="AW249" s="12" t="s">
        <v>37</v>
      </c>
      <c r="AX249" s="12" t="s">
        <v>83</v>
      </c>
      <c r="AY249" s="146" t="s">
        <v>142</v>
      </c>
    </row>
    <row r="250" spans="2:65" s="11" customFormat="1" ht="25.9" customHeight="1" x14ac:dyDescent="0.2">
      <c r="B250" s="114"/>
      <c r="D250" s="115" t="s">
        <v>74</v>
      </c>
      <c r="E250" s="116" t="s">
        <v>612</v>
      </c>
      <c r="F250" s="116" t="s">
        <v>613</v>
      </c>
      <c r="I250" s="117"/>
      <c r="J250" s="118">
        <f>BK250</f>
        <v>0</v>
      </c>
      <c r="L250" s="114"/>
      <c r="M250" s="119"/>
      <c r="P250" s="120">
        <f>P251+P254</f>
        <v>0</v>
      </c>
      <c r="R250" s="120">
        <f>R251+R254</f>
        <v>0</v>
      </c>
      <c r="T250" s="121">
        <f>T251+T254</f>
        <v>0</v>
      </c>
      <c r="AR250" s="115" t="s">
        <v>175</v>
      </c>
      <c r="AT250" s="122" t="s">
        <v>74</v>
      </c>
      <c r="AU250" s="122" t="s">
        <v>75</v>
      </c>
      <c r="AY250" s="115" t="s">
        <v>142</v>
      </c>
      <c r="BK250" s="123">
        <f>BK251+BK254</f>
        <v>0</v>
      </c>
    </row>
    <row r="251" spans="2:65" s="11" customFormat="1" ht="22.9" customHeight="1" x14ac:dyDescent="0.2">
      <c r="B251" s="114"/>
      <c r="D251" s="115" t="s">
        <v>74</v>
      </c>
      <c r="E251" s="124" t="s">
        <v>614</v>
      </c>
      <c r="F251" s="124" t="s">
        <v>615</v>
      </c>
      <c r="I251" s="117"/>
      <c r="J251" s="125">
        <f>BK251</f>
        <v>0</v>
      </c>
      <c r="L251" s="114"/>
      <c r="M251" s="119"/>
      <c r="P251" s="120">
        <f>SUM(P252:P253)</f>
        <v>0</v>
      </c>
      <c r="R251" s="120">
        <f>SUM(R252:R253)</f>
        <v>0</v>
      </c>
      <c r="T251" s="121">
        <f>SUM(T252:T253)</f>
        <v>0</v>
      </c>
      <c r="AR251" s="115" t="s">
        <v>175</v>
      </c>
      <c r="AT251" s="122" t="s">
        <v>74</v>
      </c>
      <c r="AU251" s="122" t="s">
        <v>83</v>
      </c>
      <c r="AY251" s="115" t="s">
        <v>142</v>
      </c>
      <c r="BK251" s="123">
        <f>SUM(BK252:BK253)</f>
        <v>0</v>
      </c>
    </row>
    <row r="252" spans="2:65" s="1" customFormat="1" ht="24.2" customHeight="1" x14ac:dyDescent="0.2">
      <c r="B252" s="126"/>
      <c r="C252" s="127" t="s">
        <v>466</v>
      </c>
      <c r="D252" s="127" t="s">
        <v>97</v>
      </c>
      <c r="E252" s="128" t="s">
        <v>617</v>
      </c>
      <c r="F252" s="129" t="s">
        <v>618</v>
      </c>
      <c r="G252" s="130" t="s">
        <v>619</v>
      </c>
      <c r="H252" s="131">
        <v>1</v>
      </c>
      <c r="I252" s="132"/>
      <c r="J252" s="133">
        <f>ROUND(I252*H252,2)</f>
        <v>0</v>
      </c>
      <c r="K252" s="129" t="s">
        <v>148</v>
      </c>
      <c r="L252" s="31"/>
      <c r="M252" s="134" t="s">
        <v>3</v>
      </c>
      <c r="N252" s="135" t="s">
        <v>46</v>
      </c>
      <c r="P252" s="136">
        <f>O252*H252</f>
        <v>0</v>
      </c>
      <c r="Q252" s="136">
        <v>0</v>
      </c>
      <c r="R252" s="136">
        <f>Q252*H252</f>
        <v>0</v>
      </c>
      <c r="S252" s="136">
        <v>0</v>
      </c>
      <c r="T252" s="137">
        <f>S252*H252</f>
        <v>0</v>
      </c>
      <c r="AR252" s="138" t="s">
        <v>620</v>
      </c>
      <c r="AT252" s="138" t="s">
        <v>97</v>
      </c>
      <c r="AU252" s="138" t="s">
        <v>85</v>
      </c>
      <c r="AY252" s="16" t="s">
        <v>142</v>
      </c>
      <c r="BE252" s="139">
        <f>IF(N252="základní",J252,0)</f>
        <v>0</v>
      </c>
      <c r="BF252" s="139">
        <f>IF(N252="snížená",J252,0)</f>
        <v>0</v>
      </c>
      <c r="BG252" s="139">
        <f>IF(N252="zákl. přenesená",J252,0)</f>
        <v>0</v>
      </c>
      <c r="BH252" s="139">
        <f>IF(N252="sníž. přenesená",J252,0)</f>
        <v>0</v>
      </c>
      <c r="BI252" s="139">
        <f>IF(N252="nulová",J252,0)</f>
        <v>0</v>
      </c>
      <c r="BJ252" s="16" t="s">
        <v>83</v>
      </c>
      <c r="BK252" s="139">
        <f>ROUND(I252*H252,2)</f>
        <v>0</v>
      </c>
      <c r="BL252" s="16" t="s">
        <v>620</v>
      </c>
      <c r="BM252" s="138" t="s">
        <v>1104</v>
      </c>
    </row>
    <row r="253" spans="2:65" s="1" customFormat="1" ht="11.25" x14ac:dyDescent="0.2">
      <c r="B253" s="31"/>
      <c r="D253" s="140" t="s">
        <v>151</v>
      </c>
      <c r="F253" s="141" t="s">
        <v>622</v>
      </c>
      <c r="I253" s="142"/>
      <c r="L253" s="31"/>
      <c r="M253" s="143"/>
      <c r="T253" s="52"/>
      <c r="AT253" s="16" t="s">
        <v>151</v>
      </c>
      <c r="AU253" s="16" t="s">
        <v>85</v>
      </c>
    </row>
    <row r="254" spans="2:65" s="11" customFormat="1" ht="22.9" customHeight="1" x14ac:dyDescent="0.2">
      <c r="B254" s="114"/>
      <c r="D254" s="115" t="s">
        <v>74</v>
      </c>
      <c r="E254" s="124" t="s">
        <v>623</v>
      </c>
      <c r="F254" s="124" t="s">
        <v>624</v>
      </c>
      <c r="I254" s="117"/>
      <c r="J254" s="125">
        <f>BK254</f>
        <v>0</v>
      </c>
      <c r="L254" s="114"/>
      <c r="M254" s="119"/>
      <c r="P254" s="120">
        <f>SUM(P255:P256)</f>
        <v>0</v>
      </c>
      <c r="R254" s="120">
        <f>SUM(R255:R256)</f>
        <v>0</v>
      </c>
      <c r="T254" s="121">
        <f>SUM(T255:T256)</f>
        <v>0</v>
      </c>
      <c r="AR254" s="115" t="s">
        <v>175</v>
      </c>
      <c r="AT254" s="122" t="s">
        <v>74</v>
      </c>
      <c r="AU254" s="122" t="s">
        <v>83</v>
      </c>
      <c r="AY254" s="115" t="s">
        <v>142</v>
      </c>
      <c r="BK254" s="123">
        <f>SUM(BK255:BK256)</f>
        <v>0</v>
      </c>
    </row>
    <row r="255" spans="2:65" s="1" customFormat="1" ht="37.9" customHeight="1" x14ac:dyDescent="0.2">
      <c r="B255" s="126"/>
      <c r="C255" s="127" t="s">
        <v>470</v>
      </c>
      <c r="D255" s="127" t="s">
        <v>97</v>
      </c>
      <c r="E255" s="128" t="s">
        <v>626</v>
      </c>
      <c r="F255" s="129" t="s">
        <v>1105</v>
      </c>
      <c r="G255" s="130" t="s">
        <v>619</v>
      </c>
      <c r="H255" s="131">
        <v>1</v>
      </c>
      <c r="I255" s="132"/>
      <c r="J255" s="133">
        <f>ROUND(I255*H255,2)</f>
        <v>0</v>
      </c>
      <c r="K255" s="129" t="s">
        <v>148</v>
      </c>
      <c r="L255" s="31"/>
      <c r="M255" s="134" t="s">
        <v>3</v>
      </c>
      <c r="N255" s="135" t="s">
        <v>46</v>
      </c>
      <c r="P255" s="136">
        <f>O255*H255</f>
        <v>0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620</v>
      </c>
      <c r="AT255" s="138" t="s">
        <v>97</v>
      </c>
      <c r="AU255" s="138" t="s">
        <v>85</v>
      </c>
      <c r="AY255" s="16" t="s">
        <v>142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6" t="s">
        <v>83</v>
      </c>
      <c r="BK255" s="139">
        <f>ROUND(I255*H255,2)</f>
        <v>0</v>
      </c>
      <c r="BL255" s="16" t="s">
        <v>620</v>
      </c>
      <c r="BM255" s="138" t="s">
        <v>1106</v>
      </c>
    </row>
    <row r="256" spans="2:65" s="1" customFormat="1" ht="11.25" x14ac:dyDescent="0.2">
      <c r="B256" s="31"/>
      <c r="D256" s="140" t="s">
        <v>151</v>
      </c>
      <c r="F256" s="141" t="s">
        <v>629</v>
      </c>
      <c r="I256" s="142"/>
      <c r="L256" s="31"/>
      <c r="M256" s="169"/>
      <c r="N256" s="170"/>
      <c r="O256" s="170"/>
      <c r="P256" s="170"/>
      <c r="Q256" s="170"/>
      <c r="R256" s="170"/>
      <c r="S256" s="170"/>
      <c r="T256" s="171"/>
      <c r="AT256" s="16" t="s">
        <v>151</v>
      </c>
      <c r="AU256" s="16" t="s">
        <v>85</v>
      </c>
    </row>
    <row r="257" spans="2:12" s="1" customFormat="1" ht="6.95" customHeight="1" x14ac:dyDescent="0.2">
      <c r="B257" s="40"/>
      <c r="C257" s="41"/>
      <c r="D257" s="41"/>
      <c r="E257" s="41"/>
      <c r="F257" s="41"/>
      <c r="G257" s="41"/>
      <c r="H257" s="41"/>
      <c r="I257" s="41"/>
      <c r="J257" s="41"/>
      <c r="K257" s="41"/>
      <c r="L257" s="31"/>
    </row>
  </sheetData>
  <autoFilter ref="C90:K256" xr:uid="{00000000-0009-0000-0000-000005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500-000000000000}"/>
    <hyperlink ref="F97" r:id="rId2" xr:uid="{00000000-0004-0000-0500-000001000000}"/>
    <hyperlink ref="F99" r:id="rId3" xr:uid="{00000000-0004-0000-0500-000002000000}"/>
    <hyperlink ref="F101" r:id="rId4" xr:uid="{00000000-0004-0000-0500-000003000000}"/>
    <hyperlink ref="F103" r:id="rId5" xr:uid="{00000000-0004-0000-0500-000004000000}"/>
    <hyperlink ref="F107" r:id="rId6" xr:uid="{00000000-0004-0000-0500-000005000000}"/>
    <hyperlink ref="F111" r:id="rId7" xr:uid="{00000000-0004-0000-0500-000006000000}"/>
    <hyperlink ref="F127" r:id="rId8" xr:uid="{00000000-0004-0000-0500-000007000000}"/>
    <hyperlink ref="F133" r:id="rId9" xr:uid="{00000000-0004-0000-0500-000008000000}"/>
    <hyperlink ref="F138" r:id="rId10" xr:uid="{00000000-0004-0000-0500-000009000000}"/>
    <hyperlink ref="F140" r:id="rId11" xr:uid="{00000000-0004-0000-0500-00000A000000}"/>
    <hyperlink ref="F145" r:id="rId12" xr:uid="{00000000-0004-0000-0500-00000B000000}"/>
    <hyperlink ref="F147" r:id="rId13" xr:uid="{00000000-0004-0000-0500-00000C000000}"/>
    <hyperlink ref="F149" r:id="rId14" xr:uid="{00000000-0004-0000-0500-00000D000000}"/>
    <hyperlink ref="F153" r:id="rId15" xr:uid="{00000000-0004-0000-0500-00000E000000}"/>
    <hyperlink ref="F155" r:id="rId16" xr:uid="{00000000-0004-0000-0500-00000F000000}"/>
    <hyperlink ref="F157" r:id="rId17" xr:uid="{00000000-0004-0000-0500-000010000000}"/>
    <hyperlink ref="F159" r:id="rId18" xr:uid="{00000000-0004-0000-0500-000011000000}"/>
    <hyperlink ref="F161" r:id="rId19" xr:uid="{00000000-0004-0000-0500-000012000000}"/>
    <hyperlink ref="F163" r:id="rId20" xr:uid="{00000000-0004-0000-0500-000013000000}"/>
    <hyperlink ref="F165" r:id="rId21" xr:uid="{00000000-0004-0000-0500-000014000000}"/>
    <hyperlink ref="F167" r:id="rId22" xr:uid="{00000000-0004-0000-0500-000015000000}"/>
    <hyperlink ref="F169" r:id="rId23" xr:uid="{00000000-0004-0000-0500-000016000000}"/>
    <hyperlink ref="F173" r:id="rId24" xr:uid="{00000000-0004-0000-0500-000017000000}"/>
    <hyperlink ref="F177" r:id="rId25" xr:uid="{00000000-0004-0000-0500-000018000000}"/>
    <hyperlink ref="F180" r:id="rId26" xr:uid="{00000000-0004-0000-0500-000019000000}"/>
    <hyperlink ref="F184" r:id="rId27" xr:uid="{00000000-0004-0000-0500-00001A000000}"/>
    <hyperlink ref="F188" r:id="rId28" xr:uid="{00000000-0004-0000-0500-00001B000000}"/>
    <hyperlink ref="F190" r:id="rId29" xr:uid="{00000000-0004-0000-0500-00001C000000}"/>
    <hyperlink ref="F192" r:id="rId30" xr:uid="{00000000-0004-0000-0500-00001D000000}"/>
    <hyperlink ref="F194" r:id="rId31" xr:uid="{00000000-0004-0000-0500-00001E000000}"/>
    <hyperlink ref="F196" r:id="rId32" xr:uid="{00000000-0004-0000-0500-00001F000000}"/>
    <hyperlink ref="F198" r:id="rId33" xr:uid="{00000000-0004-0000-0500-000020000000}"/>
    <hyperlink ref="F200" r:id="rId34" xr:uid="{00000000-0004-0000-0500-000021000000}"/>
    <hyperlink ref="F204" r:id="rId35" xr:uid="{00000000-0004-0000-0500-000022000000}"/>
    <hyperlink ref="F207" r:id="rId36" xr:uid="{00000000-0004-0000-0500-000023000000}"/>
    <hyperlink ref="F209" r:id="rId37" xr:uid="{00000000-0004-0000-0500-000024000000}"/>
    <hyperlink ref="F213" r:id="rId38" xr:uid="{00000000-0004-0000-0500-000025000000}"/>
    <hyperlink ref="F217" r:id="rId39" xr:uid="{00000000-0004-0000-0500-000026000000}"/>
    <hyperlink ref="F219" r:id="rId40" xr:uid="{00000000-0004-0000-0500-000027000000}"/>
    <hyperlink ref="F221" r:id="rId41" xr:uid="{00000000-0004-0000-0500-000028000000}"/>
    <hyperlink ref="F223" r:id="rId42" xr:uid="{00000000-0004-0000-0500-000029000000}"/>
    <hyperlink ref="F225" r:id="rId43" xr:uid="{00000000-0004-0000-0500-00002A000000}"/>
    <hyperlink ref="F227" r:id="rId44" xr:uid="{00000000-0004-0000-0500-00002B000000}"/>
    <hyperlink ref="F229" r:id="rId45" xr:uid="{00000000-0004-0000-0500-00002C000000}"/>
    <hyperlink ref="F232" r:id="rId46" xr:uid="{00000000-0004-0000-0500-00002D000000}"/>
    <hyperlink ref="F242" r:id="rId47" xr:uid="{00000000-0004-0000-0500-00002E000000}"/>
    <hyperlink ref="F245" r:id="rId48" xr:uid="{00000000-0004-0000-0500-00002F000000}"/>
    <hyperlink ref="F248" r:id="rId49" xr:uid="{00000000-0004-0000-0500-000030000000}"/>
    <hyperlink ref="F253" r:id="rId50" xr:uid="{00000000-0004-0000-0500-000031000000}"/>
    <hyperlink ref="F256" r:id="rId51" xr:uid="{00000000-0004-0000-0500-00003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60"/>
  <sheetViews>
    <sheetView showGridLines="0" workbookViewId="0">
      <selection activeCell="C2" sqref="C2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8" t="s">
        <v>6</v>
      </c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99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 x14ac:dyDescent="0.2">
      <c r="B4" s="19"/>
      <c r="D4" s="20" t="s">
        <v>103</v>
      </c>
      <c r="L4" s="19"/>
      <c r="M4" s="84" t="s">
        <v>11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17</v>
      </c>
      <c r="L6" s="19"/>
    </row>
    <row r="7" spans="2:46" ht="16.5" customHeight="1" x14ac:dyDescent="0.2">
      <c r="B7" s="19"/>
      <c r="E7" s="289" t="str">
        <f>'Rekapitulace stavby'!K6</f>
        <v>Oprava rozvodů vody v areálu školy</v>
      </c>
      <c r="F7" s="290"/>
      <c r="G7" s="290"/>
      <c r="H7" s="290"/>
      <c r="L7" s="19"/>
    </row>
    <row r="8" spans="2:46" s="1" customFormat="1" ht="12" customHeight="1" x14ac:dyDescent="0.2">
      <c r="B8" s="31"/>
      <c r="D8" s="26" t="s">
        <v>104</v>
      </c>
      <c r="L8" s="31"/>
    </row>
    <row r="9" spans="2:46" s="1" customFormat="1" ht="16.5" customHeight="1" x14ac:dyDescent="0.2">
      <c r="B9" s="31"/>
      <c r="E9" s="251" t="s">
        <v>1107</v>
      </c>
      <c r="F9" s="291"/>
      <c r="G9" s="291"/>
      <c r="H9" s="291"/>
      <c r="L9" s="31"/>
    </row>
    <row r="10" spans="2:46" s="1" customFormat="1" ht="11.25" x14ac:dyDescent="0.2">
      <c r="B10" s="31"/>
      <c r="L10" s="31"/>
    </row>
    <row r="11" spans="2:46" s="1" customFormat="1" ht="12" customHeight="1" x14ac:dyDescent="0.2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 x14ac:dyDescent="0.2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30. 6. 2022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 x14ac:dyDescent="0.2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92" t="str">
        <f>'Rekapitulace stavby'!E14</f>
        <v>Vyplň údaj</v>
      </c>
      <c r="F18" s="272"/>
      <c r="G18" s="272"/>
      <c r="H18" s="272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 x14ac:dyDescent="0.2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 x14ac:dyDescent="0.2">
      <c r="B24" s="31"/>
      <c r="E24" s="24" t="s">
        <v>35</v>
      </c>
      <c r="I24" s="26" t="s">
        <v>29</v>
      </c>
      <c r="J24" s="24" t="s">
        <v>36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39</v>
      </c>
      <c r="L26" s="31"/>
    </row>
    <row r="27" spans="2:12" s="7" customFormat="1" ht="16.5" customHeight="1" x14ac:dyDescent="0.2">
      <c r="B27" s="85"/>
      <c r="E27" s="277" t="s">
        <v>3</v>
      </c>
      <c r="F27" s="277"/>
      <c r="G27" s="277"/>
      <c r="H27" s="277"/>
      <c r="L27" s="85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 x14ac:dyDescent="0.2">
      <c r="B30" s="31"/>
      <c r="D30" s="86" t="s">
        <v>41</v>
      </c>
      <c r="J30" s="62">
        <f>ROUND(J92, 2)</f>
        <v>0</v>
      </c>
      <c r="L30" s="31"/>
    </row>
    <row r="31" spans="2:12" s="1" customFormat="1" ht="6.95" customHeight="1" x14ac:dyDescent="0.2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 x14ac:dyDescent="0.2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 x14ac:dyDescent="0.2">
      <c r="B33" s="31"/>
      <c r="D33" s="51" t="s">
        <v>45</v>
      </c>
      <c r="E33" s="26" t="s">
        <v>46</v>
      </c>
      <c r="F33" s="87">
        <f>ROUND((SUM(BE92:BE259)),  2)</f>
        <v>0</v>
      </c>
      <c r="I33" s="88">
        <v>0.21</v>
      </c>
      <c r="J33" s="87">
        <f>ROUND(((SUM(BE92:BE259))*I33),  2)</f>
        <v>0</v>
      </c>
      <c r="L33" s="31"/>
    </row>
    <row r="34" spans="2:12" s="1" customFormat="1" ht="14.45" customHeight="1" x14ac:dyDescent="0.2">
      <c r="B34" s="31"/>
      <c r="E34" s="26" t="s">
        <v>47</v>
      </c>
      <c r="F34" s="87">
        <f>ROUND((SUM(BF92:BF259)),  2)</f>
        <v>0</v>
      </c>
      <c r="I34" s="88">
        <v>0.15</v>
      </c>
      <c r="J34" s="87">
        <f>ROUND(((SUM(BF92:BF259))*I34),  2)</f>
        <v>0</v>
      </c>
      <c r="L34" s="31"/>
    </row>
    <row r="35" spans="2:12" s="1" customFormat="1" ht="14.45" hidden="1" customHeight="1" x14ac:dyDescent="0.2">
      <c r="B35" s="31"/>
      <c r="E35" s="26" t="s">
        <v>48</v>
      </c>
      <c r="F35" s="87">
        <f>ROUND((SUM(BG92:BG259)),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 x14ac:dyDescent="0.2">
      <c r="B36" s="31"/>
      <c r="E36" s="26" t="s">
        <v>49</v>
      </c>
      <c r="F36" s="87">
        <f>ROUND((SUM(BH92:BH259)),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 x14ac:dyDescent="0.2">
      <c r="B37" s="31"/>
      <c r="E37" s="26" t="s">
        <v>50</v>
      </c>
      <c r="F37" s="87">
        <f>ROUND((SUM(BI92:BI259)),  2)</f>
        <v>0</v>
      </c>
      <c r="I37" s="88">
        <v>0</v>
      </c>
      <c r="J37" s="87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 x14ac:dyDescent="0.2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 x14ac:dyDescent="0.2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 x14ac:dyDescent="0.2">
      <c r="B45" s="31"/>
      <c r="C45" s="20" t="s">
        <v>106</v>
      </c>
      <c r="L45" s="31"/>
    </row>
    <row r="46" spans="2:12" s="1" customFormat="1" ht="6.95" customHeight="1" x14ac:dyDescent="0.2">
      <c r="B46" s="31"/>
      <c r="L46" s="31"/>
    </row>
    <row r="47" spans="2:12" s="1" customFormat="1" ht="12" customHeight="1" x14ac:dyDescent="0.2">
      <c r="B47" s="31"/>
      <c r="C47" s="26" t="s">
        <v>17</v>
      </c>
      <c r="L47" s="31"/>
    </row>
    <row r="48" spans="2:12" s="1" customFormat="1" ht="16.5" customHeight="1" x14ac:dyDescent="0.2">
      <c r="B48" s="31"/>
      <c r="E48" s="289" t="str">
        <f>E7</f>
        <v>Oprava rozvodů vody v areálu školy</v>
      </c>
      <c r="F48" s="290"/>
      <c r="G48" s="290"/>
      <c r="H48" s="290"/>
      <c r="L48" s="31"/>
    </row>
    <row r="49" spans="2:47" s="1" customFormat="1" ht="12" customHeight="1" x14ac:dyDescent="0.2">
      <c r="B49" s="31"/>
      <c r="C49" s="26" t="s">
        <v>104</v>
      </c>
      <c r="L49" s="31"/>
    </row>
    <row r="50" spans="2:47" s="1" customFormat="1" ht="16.5" customHeight="1" x14ac:dyDescent="0.2">
      <c r="B50" s="31"/>
      <c r="E50" s="251" t="str">
        <f>E9</f>
        <v>K - Pavilón - K</v>
      </c>
      <c r="F50" s="291"/>
      <c r="G50" s="291"/>
      <c r="H50" s="291"/>
      <c r="L50" s="31"/>
    </row>
    <row r="51" spans="2:47" s="1" customFormat="1" ht="6.95" customHeight="1" x14ac:dyDescent="0.2">
      <c r="B51" s="31"/>
      <c r="L51" s="31"/>
    </row>
    <row r="52" spans="2:47" s="1" customFormat="1" ht="12" customHeight="1" x14ac:dyDescent="0.2">
      <c r="B52" s="31"/>
      <c r="C52" s="26" t="s">
        <v>21</v>
      </c>
      <c r="F52" s="24" t="str">
        <f>F12</f>
        <v>17. listopadu 1123/70, Ostrava - Poruba, 708 00</v>
      </c>
      <c r="I52" s="26" t="s">
        <v>23</v>
      </c>
      <c r="J52" s="48" t="str">
        <f>IF(J12="","",J12)</f>
        <v>30. 6. 2022</v>
      </c>
      <c r="L52" s="31"/>
    </row>
    <row r="53" spans="2:47" s="1" customFormat="1" ht="6.95" customHeight="1" x14ac:dyDescent="0.2">
      <c r="B53" s="31"/>
      <c r="L53" s="31"/>
    </row>
    <row r="54" spans="2:47" s="1" customFormat="1" ht="15.2" customHeight="1" x14ac:dyDescent="0.2">
      <c r="B54" s="31"/>
      <c r="C54" s="26" t="s">
        <v>25</v>
      </c>
      <c r="F54" s="24" t="str">
        <f>E15</f>
        <v>Střední škola prof. Zdeňka Matějčka,Ostrava-Poruba</v>
      </c>
      <c r="I54" s="26" t="s">
        <v>33</v>
      </c>
      <c r="J54" s="29" t="str">
        <f>E21</f>
        <v>Amun Pro s.r.o.</v>
      </c>
      <c r="L54" s="31"/>
    </row>
    <row r="55" spans="2:47" s="1" customFormat="1" ht="15.2" customHeight="1" x14ac:dyDescent="0.2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Amun Pro s.r.o.</v>
      </c>
      <c r="L55" s="31"/>
    </row>
    <row r="56" spans="2:47" s="1" customFormat="1" ht="10.35" customHeight="1" x14ac:dyDescent="0.2">
      <c r="B56" s="31"/>
      <c r="L56" s="31"/>
    </row>
    <row r="57" spans="2:47" s="1" customFormat="1" ht="29.25" customHeight="1" x14ac:dyDescent="0.2">
      <c r="B57" s="31"/>
      <c r="C57" s="95" t="s">
        <v>107</v>
      </c>
      <c r="D57" s="89"/>
      <c r="E57" s="89"/>
      <c r="F57" s="89"/>
      <c r="G57" s="89"/>
      <c r="H57" s="89"/>
      <c r="I57" s="89"/>
      <c r="J57" s="96" t="s">
        <v>108</v>
      </c>
      <c r="K57" s="89"/>
      <c r="L57" s="31"/>
    </row>
    <row r="58" spans="2:47" s="1" customFormat="1" ht="10.35" customHeight="1" x14ac:dyDescent="0.2">
      <c r="B58" s="31"/>
      <c r="L58" s="31"/>
    </row>
    <row r="59" spans="2:47" s="1" customFormat="1" ht="22.9" customHeight="1" x14ac:dyDescent="0.2">
      <c r="B59" s="31"/>
      <c r="C59" s="97" t="s">
        <v>73</v>
      </c>
      <c r="J59" s="62">
        <f>J92</f>
        <v>0</v>
      </c>
      <c r="L59" s="31"/>
      <c r="AU59" s="16" t="s">
        <v>109</v>
      </c>
    </row>
    <row r="60" spans="2:47" s="8" customFormat="1" ht="24.95" customHeight="1" x14ac:dyDescent="0.2">
      <c r="B60" s="98"/>
      <c r="D60" s="99" t="s">
        <v>110</v>
      </c>
      <c r="E60" s="100"/>
      <c r="F60" s="100"/>
      <c r="G60" s="100"/>
      <c r="H60" s="100"/>
      <c r="I60" s="100"/>
      <c r="J60" s="101">
        <f>J93</f>
        <v>0</v>
      </c>
      <c r="L60" s="98"/>
    </row>
    <row r="61" spans="2:47" s="9" customFormat="1" ht="19.899999999999999" customHeight="1" x14ac:dyDescent="0.2">
      <c r="B61" s="102"/>
      <c r="D61" s="103" t="s">
        <v>113</v>
      </c>
      <c r="E61" s="104"/>
      <c r="F61" s="104"/>
      <c r="G61" s="104"/>
      <c r="H61" s="104"/>
      <c r="I61" s="104"/>
      <c r="J61" s="105">
        <f>J94</f>
        <v>0</v>
      </c>
      <c r="L61" s="102"/>
    </row>
    <row r="62" spans="2:47" s="8" customFormat="1" ht="24.95" customHeight="1" x14ac:dyDescent="0.2">
      <c r="B62" s="98"/>
      <c r="D62" s="99" t="s">
        <v>114</v>
      </c>
      <c r="E62" s="100"/>
      <c r="F62" s="100"/>
      <c r="G62" s="100"/>
      <c r="H62" s="100"/>
      <c r="I62" s="100"/>
      <c r="J62" s="101">
        <f>J105</f>
        <v>0</v>
      </c>
      <c r="L62" s="98"/>
    </row>
    <row r="63" spans="2:47" s="9" customFormat="1" ht="19.899999999999999" customHeight="1" x14ac:dyDescent="0.2">
      <c r="B63" s="102"/>
      <c r="D63" s="103" t="s">
        <v>115</v>
      </c>
      <c r="E63" s="104"/>
      <c r="F63" s="104"/>
      <c r="G63" s="104"/>
      <c r="H63" s="104"/>
      <c r="I63" s="104"/>
      <c r="J63" s="105">
        <f>J106</f>
        <v>0</v>
      </c>
      <c r="L63" s="102"/>
    </row>
    <row r="64" spans="2:47" s="9" customFormat="1" ht="19.899999999999999" customHeight="1" x14ac:dyDescent="0.2">
      <c r="B64" s="102"/>
      <c r="D64" s="103" t="s">
        <v>116</v>
      </c>
      <c r="E64" s="104"/>
      <c r="F64" s="104"/>
      <c r="G64" s="104"/>
      <c r="H64" s="104"/>
      <c r="I64" s="104"/>
      <c r="J64" s="105">
        <f>J122</f>
        <v>0</v>
      </c>
      <c r="L64" s="102"/>
    </row>
    <row r="65" spans="2:12" s="9" customFormat="1" ht="19.899999999999999" customHeight="1" x14ac:dyDescent="0.2">
      <c r="B65" s="102"/>
      <c r="D65" s="103" t="s">
        <v>118</v>
      </c>
      <c r="E65" s="104"/>
      <c r="F65" s="104"/>
      <c r="G65" s="104"/>
      <c r="H65" s="104"/>
      <c r="I65" s="104"/>
      <c r="J65" s="105">
        <f>J141</f>
        <v>0</v>
      </c>
      <c r="L65" s="102"/>
    </row>
    <row r="66" spans="2:12" s="9" customFormat="1" ht="19.899999999999999" customHeight="1" x14ac:dyDescent="0.2">
      <c r="B66" s="102"/>
      <c r="D66" s="103" t="s">
        <v>119</v>
      </c>
      <c r="E66" s="104"/>
      <c r="F66" s="104"/>
      <c r="G66" s="104"/>
      <c r="H66" s="104"/>
      <c r="I66" s="104"/>
      <c r="J66" s="105">
        <f>J179</f>
        <v>0</v>
      </c>
      <c r="L66" s="102"/>
    </row>
    <row r="67" spans="2:12" s="9" customFormat="1" ht="19.899999999999999" customHeight="1" x14ac:dyDescent="0.2">
      <c r="B67" s="102"/>
      <c r="D67" s="103" t="s">
        <v>120</v>
      </c>
      <c r="E67" s="104"/>
      <c r="F67" s="104"/>
      <c r="G67" s="104"/>
      <c r="H67" s="104"/>
      <c r="I67" s="104"/>
      <c r="J67" s="105">
        <f>J205</f>
        <v>0</v>
      </c>
      <c r="L67" s="102"/>
    </row>
    <row r="68" spans="2:12" s="9" customFormat="1" ht="19.899999999999999" customHeight="1" x14ac:dyDescent="0.2">
      <c r="B68" s="102"/>
      <c r="D68" s="103" t="s">
        <v>121</v>
      </c>
      <c r="E68" s="104"/>
      <c r="F68" s="104"/>
      <c r="G68" s="104"/>
      <c r="H68" s="104"/>
      <c r="I68" s="104"/>
      <c r="J68" s="105">
        <f>J214</f>
        <v>0</v>
      </c>
      <c r="L68" s="102"/>
    </row>
    <row r="69" spans="2:12" s="8" customFormat="1" ht="24.95" customHeight="1" x14ac:dyDescent="0.2">
      <c r="B69" s="98"/>
      <c r="D69" s="99" t="s">
        <v>123</v>
      </c>
      <c r="E69" s="100"/>
      <c r="F69" s="100"/>
      <c r="G69" s="100"/>
      <c r="H69" s="100"/>
      <c r="I69" s="100"/>
      <c r="J69" s="101">
        <f>J240</f>
        <v>0</v>
      </c>
      <c r="L69" s="98"/>
    </row>
    <row r="70" spans="2:12" s="8" customFormat="1" ht="24.95" customHeight="1" x14ac:dyDescent="0.2">
      <c r="B70" s="98"/>
      <c r="D70" s="99" t="s">
        <v>124</v>
      </c>
      <c r="E70" s="100"/>
      <c r="F70" s="100"/>
      <c r="G70" s="100"/>
      <c r="H70" s="100"/>
      <c r="I70" s="100"/>
      <c r="J70" s="101">
        <f>J253</f>
        <v>0</v>
      </c>
      <c r="L70" s="98"/>
    </row>
    <row r="71" spans="2:12" s="9" customFormat="1" ht="19.899999999999999" customHeight="1" x14ac:dyDescent="0.2">
      <c r="B71" s="102"/>
      <c r="D71" s="103" t="s">
        <v>125</v>
      </c>
      <c r="E71" s="104"/>
      <c r="F71" s="104"/>
      <c r="G71" s="104"/>
      <c r="H71" s="104"/>
      <c r="I71" s="104"/>
      <c r="J71" s="105">
        <f>J254</f>
        <v>0</v>
      </c>
      <c r="L71" s="102"/>
    </row>
    <row r="72" spans="2:12" s="9" customFormat="1" ht="19.899999999999999" customHeight="1" x14ac:dyDescent="0.2">
      <c r="B72" s="102"/>
      <c r="D72" s="103" t="s">
        <v>126</v>
      </c>
      <c r="E72" s="104"/>
      <c r="F72" s="104"/>
      <c r="G72" s="104"/>
      <c r="H72" s="104"/>
      <c r="I72" s="104"/>
      <c r="J72" s="105">
        <f>J257</f>
        <v>0</v>
      </c>
      <c r="L72" s="102"/>
    </row>
    <row r="73" spans="2:12" s="1" customFormat="1" ht="21.75" customHeight="1" x14ac:dyDescent="0.2">
      <c r="B73" s="31"/>
      <c r="L73" s="31"/>
    </row>
    <row r="74" spans="2:12" s="1" customFormat="1" ht="6.95" customHeight="1" x14ac:dyDescent="0.2"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31"/>
    </row>
    <row r="78" spans="2:12" s="1" customFormat="1" ht="6.95" customHeight="1" x14ac:dyDescent="0.2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31"/>
    </row>
    <row r="79" spans="2:12" s="1" customFormat="1" ht="24.95" customHeight="1" x14ac:dyDescent="0.2">
      <c r="B79" s="31"/>
      <c r="C79" s="20" t="s">
        <v>127</v>
      </c>
      <c r="L79" s="31"/>
    </row>
    <row r="80" spans="2:12" s="1" customFormat="1" ht="6.95" customHeight="1" x14ac:dyDescent="0.2">
      <c r="B80" s="31"/>
      <c r="L80" s="31"/>
    </row>
    <row r="81" spans="2:65" s="1" customFormat="1" ht="12" customHeight="1" x14ac:dyDescent="0.2">
      <c r="B81" s="31"/>
      <c r="C81" s="26" t="s">
        <v>17</v>
      </c>
      <c r="L81" s="31"/>
    </row>
    <row r="82" spans="2:65" s="1" customFormat="1" ht="16.5" customHeight="1" x14ac:dyDescent="0.2">
      <c r="B82" s="31"/>
      <c r="E82" s="289" t="str">
        <f>E7</f>
        <v>Oprava rozvodů vody v areálu školy</v>
      </c>
      <c r="F82" s="290"/>
      <c r="G82" s="290"/>
      <c r="H82" s="290"/>
      <c r="L82" s="31"/>
    </row>
    <row r="83" spans="2:65" s="1" customFormat="1" ht="12" customHeight="1" x14ac:dyDescent="0.2">
      <c r="B83" s="31"/>
      <c r="C83" s="26" t="s">
        <v>104</v>
      </c>
      <c r="L83" s="31"/>
    </row>
    <row r="84" spans="2:65" s="1" customFormat="1" ht="16.5" customHeight="1" x14ac:dyDescent="0.2">
      <c r="B84" s="31"/>
      <c r="E84" s="251" t="str">
        <f>E9</f>
        <v>K - Pavilón - K</v>
      </c>
      <c r="F84" s="291"/>
      <c r="G84" s="291"/>
      <c r="H84" s="291"/>
      <c r="L84" s="31"/>
    </row>
    <row r="85" spans="2:65" s="1" customFormat="1" ht="6.95" customHeight="1" x14ac:dyDescent="0.2">
      <c r="B85" s="31"/>
      <c r="L85" s="31"/>
    </row>
    <row r="86" spans="2:65" s="1" customFormat="1" ht="12" customHeight="1" x14ac:dyDescent="0.2">
      <c r="B86" s="31"/>
      <c r="C86" s="26" t="s">
        <v>21</v>
      </c>
      <c r="F86" s="24" t="str">
        <f>F12</f>
        <v>17. listopadu 1123/70, Ostrava - Poruba, 708 00</v>
      </c>
      <c r="I86" s="26" t="s">
        <v>23</v>
      </c>
      <c r="J86" s="48" t="str">
        <f>IF(J12="","",J12)</f>
        <v>30. 6. 2022</v>
      </c>
      <c r="L86" s="31"/>
    </row>
    <row r="87" spans="2:65" s="1" customFormat="1" ht="6.95" customHeight="1" x14ac:dyDescent="0.2">
      <c r="B87" s="31"/>
      <c r="L87" s="31"/>
    </row>
    <row r="88" spans="2:65" s="1" customFormat="1" ht="15.2" customHeight="1" x14ac:dyDescent="0.2">
      <c r="B88" s="31"/>
      <c r="C88" s="26" t="s">
        <v>25</v>
      </c>
      <c r="F88" s="24" t="str">
        <f>E15</f>
        <v>Střední škola prof. Zdeňka Matějčka,Ostrava-Poruba</v>
      </c>
      <c r="I88" s="26" t="s">
        <v>33</v>
      </c>
      <c r="J88" s="29" t="str">
        <f>E21</f>
        <v>Amun Pro s.r.o.</v>
      </c>
      <c r="L88" s="31"/>
    </row>
    <row r="89" spans="2:65" s="1" customFormat="1" ht="15.2" customHeight="1" x14ac:dyDescent="0.2">
      <c r="B89" s="31"/>
      <c r="C89" s="26" t="s">
        <v>31</v>
      </c>
      <c r="F89" s="24" t="str">
        <f>IF(E18="","",E18)</f>
        <v>Vyplň údaj</v>
      </c>
      <c r="I89" s="26" t="s">
        <v>38</v>
      </c>
      <c r="J89" s="29" t="str">
        <f>E24</f>
        <v>Amun Pro s.r.o.</v>
      </c>
      <c r="L89" s="31"/>
    </row>
    <row r="90" spans="2:65" s="1" customFormat="1" ht="10.35" customHeight="1" x14ac:dyDescent="0.2">
      <c r="B90" s="31"/>
      <c r="L90" s="31"/>
    </row>
    <row r="91" spans="2:65" s="10" customFormat="1" ht="29.25" customHeight="1" x14ac:dyDescent="0.2">
      <c r="B91" s="106"/>
      <c r="C91" s="107" t="s">
        <v>128</v>
      </c>
      <c r="D91" s="108" t="s">
        <v>60</v>
      </c>
      <c r="E91" s="108" t="s">
        <v>56</v>
      </c>
      <c r="F91" s="108" t="s">
        <v>57</v>
      </c>
      <c r="G91" s="108" t="s">
        <v>129</v>
      </c>
      <c r="H91" s="108" t="s">
        <v>130</v>
      </c>
      <c r="I91" s="108" t="s">
        <v>131</v>
      </c>
      <c r="J91" s="108" t="s">
        <v>108</v>
      </c>
      <c r="K91" s="109" t="s">
        <v>132</v>
      </c>
      <c r="L91" s="106"/>
      <c r="M91" s="55" t="s">
        <v>3</v>
      </c>
      <c r="N91" s="56" t="s">
        <v>45</v>
      </c>
      <c r="O91" s="56" t="s">
        <v>133</v>
      </c>
      <c r="P91" s="56" t="s">
        <v>134</v>
      </c>
      <c r="Q91" s="56" t="s">
        <v>135</v>
      </c>
      <c r="R91" s="56" t="s">
        <v>136</v>
      </c>
      <c r="S91" s="56" t="s">
        <v>137</v>
      </c>
      <c r="T91" s="57" t="s">
        <v>138</v>
      </c>
    </row>
    <row r="92" spans="2:65" s="1" customFormat="1" ht="22.9" customHeight="1" x14ac:dyDescent="0.25">
      <c r="B92" s="31"/>
      <c r="C92" s="60" t="s">
        <v>139</v>
      </c>
      <c r="J92" s="110">
        <f>BK92</f>
        <v>0</v>
      </c>
      <c r="L92" s="31"/>
      <c r="M92" s="58"/>
      <c r="N92" s="49"/>
      <c r="O92" s="49"/>
      <c r="P92" s="111">
        <f>P93+P105+P240+P253</f>
        <v>0</v>
      </c>
      <c r="Q92" s="49"/>
      <c r="R92" s="111">
        <f>R93+R105+R240+R253</f>
        <v>8.9640474999999995</v>
      </c>
      <c r="S92" s="49"/>
      <c r="T92" s="112">
        <f>T93+T105+T240+T253</f>
        <v>9.6144800000000004</v>
      </c>
      <c r="AT92" s="16" t="s">
        <v>74</v>
      </c>
      <c r="AU92" s="16" t="s">
        <v>109</v>
      </c>
      <c r="BK92" s="113">
        <f>BK93+BK105+BK240+BK253</f>
        <v>0</v>
      </c>
    </row>
    <row r="93" spans="2:65" s="11" customFormat="1" ht="25.9" customHeight="1" x14ac:dyDescent="0.2">
      <c r="B93" s="114"/>
      <c r="D93" s="115" t="s">
        <v>74</v>
      </c>
      <c r="E93" s="116" t="s">
        <v>140</v>
      </c>
      <c r="F93" s="116" t="s">
        <v>141</v>
      </c>
      <c r="I93" s="117"/>
      <c r="J93" s="118">
        <f>BK93</f>
        <v>0</v>
      </c>
      <c r="L93" s="114"/>
      <c r="M93" s="119"/>
      <c r="P93" s="120">
        <f>P94</f>
        <v>0</v>
      </c>
      <c r="R93" s="120">
        <f>R94</f>
        <v>0</v>
      </c>
      <c r="T93" s="121">
        <f>T94</f>
        <v>0</v>
      </c>
      <c r="AR93" s="115" t="s">
        <v>83</v>
      </c>
      <c r="AT93" s="122" t="s">
        <v>74</v>
      </c>
      <c r="AU93" s="122" t="s">
        <v>75</v>
      </c>
      <c r="AY93" s="115" t="s">
        <v>142</v>
      </c>
      <c r="BK93" s="123">
        <f>BK94</f>
        <v>0</v>
      </c>
    </row>
    <row r="94" spans="2:65" s="11" customFormat="1" ht="22.9" customHeight="1" x14ac:dyDescent="0.2">
      <c r="B94" s="114"/>
      <c r="D94" s="115" t="s">
        <v>74</v>
      </c>
      <c r="E94" s="124" t="s">
        <v>163</v>
      </c>
      <c r="F94" s="124" t="s">
        <v>164</v>
      </c>
      <c r="I94" s="117"/>
      <c r="J94" s="125">
        <f>BK94</f>
        <v>0</v>
      </c>
      <c r="L94" s="114"/>
      <c r="M94" s="119"/>
      <c r="P94" s="120">
        <f>SUM(P95:P104)</f>
        <v>0</v>
      </c>
      <c r="R94" s="120">
        <f>SUM(R95:R104)</f>
        <v>0</v>
      </c>
      <c r="T94" s="121">
        <f>SUM(T95:T104)</f>
        <v>0</v>
      </c>
      <c r="AR94" s="115" t="s">
        <v>83</v>
      </c>
      <c r="AT94" s="122" t="s">
        <v>74</v>
      </c>
      <c r="AU94" s="122" t="s">
        <v>83</v>
      </c>
      <c r="AY94" s="115" t="s">
        <v>142</v>
      </c>
      <c r="BK94" s="123">
        <f>SUM(BK95:BK104)</f>
        <v>0</v>
      </c>
    </row>
    <row r="95" spans="2:65" s="1" customFormat="1" ht="24.2" customHeight="1" x14ac:dyDescent="0.2">
      <c r="B95" s="126"/>
      <c r="C95" s="127" t="s">
        <v>83</v>
      </c>
      <c r="D95" s="127" t="s">
        <v>97</v>
      </c>
      <c r="E95" s="128" t="s">
        <v>166</v>
      </c>
      <c r="F95" s="129" t="s">
        <v>167</v>
      </c>
      <c r="G95" s="130" t="s">
        <v>168</v>
      </c>
      <c r="H95" s="131">
        <v>9.6140000000000008</v>
      </c>
      <c r="I95" s="132"/>
      <c r="J95" s="133">
        <f>ROUND(I95*H95,2)</f>
        <v>0</v>
      </c>
      <c r="K95" s="129" t="s">
        <v>148</v>
      </c>
      <c r="L95" s="31"/>
      <c r="M95" s="134" t="s">
        <v>3</v>
      </c>
      <c r="N95" s="135" t="s">
        <v>46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149</v>
      </c>
      <c r="AT95" s="138" t="s">
        <v>97</v>
      </c>
      <c r="AU95" s="138" t="s">
        <v>85</v>
      </c>
      <c r="AY95" s="16" t="s">
        <v>142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6" t="s">
        <v>83</v>
      </c>
      <c r="BK95" s="139">
        <f>ROUND(I95*H95,2)</f>
        <v>0</v>
      </c>
      <c r="BL95" s="16" t="s">
        <v>149</v>
      </c>
      <c r="BM95" s="138" t="s">
        <v>1108</v>
      </c>
    </row>
    <row r="96" spans="2:65" s="1" customFormat="1" ht="11.25" x14ac:dyDescent="0.2">
      <c r="B96" s="31"/>
      <c r="D96" s="140" t="s">
        <v>151</v>
      </c>
      <c r="F96" s="141" t="s">
        <v>170</v>
      </c>
      <c r="I96" s="142"/>
      <c r="L96" s="31"/>
      <c r="M96" s="143"/>
      <c r="T96" s="52"/>
      <c r="AT96" s="16" t="s">
        <v>151</v>
      </c>
      <c r="AU96" s="16" t="s">
        <v>85</v>
      </c>
    </row>
    <row r="97" spans="2:65" s="1" customFormat="1" ht="21.75" customHeight="1" x14ac:dyDescent="0.2">
      <c r="B97" s="126"/>
      <c r="C97" s="127" t="s">
        <v>85</v>
      </c>
      <c r="D97" s="127" t="s">
        <v>97</v>
      </c>
      <c r="E97" s="128" t="s">
        <v>171</v>
      </c>
      <c r="F97" s="129" t="s">
        <v>172</v>
      </c>
      <c r="G97" s="130" t="s">
        <v>168</v>
      </c>
      <c r="H97" s="131">
        <v>9.6140000000000008</v>
      </c>
      <c r="I97" s="132"/>
      <c r="J97" s="133">
        <f>ROUND(I97*H97,2)</f>
        <v>0</v>
      </c>
      <c r="K97" s="129" t="s">
        <v>148</v>
      </c>
      <c r="L97" s="31"/>
      <c r="M97" s="134" t="s">
        <v>3</v>
      </c>
      <c r="N97" s="135" t="s">
        <v>46</v>
      </c>
      <c r="P97" s="136">
        <f>O97*H97</f>
        <v>0</v>
      </c>
      <c r="Q97" s="136">
        <v>0</v>
      </c>
      <c r="R97" s="136">
        <f>Q97*H97</f>
        <v>0</v>
      </c>
      <c r="S97" s="136">
        <v>0</v>
      </c>
      <c r="T97" s="137">
        <f>S97*H97</f>
        <v>0</v>
      </c>
      <c r="AR97" s="138" t="s">
        <v>149</v>
      </c>
      <c r="AT97" s="138" t="s">
        <v>97</v>
      </c>
      <c r="AU97" s="138" t="s">
        <v>85</v>
      </c>
      <c r="AY97" s="16" t="s">
        <v>142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6" t="s">
        <v>83</v>
      </c>
      <c r="BK97" s="139">
        <f>ROUND(I97*H97,2)</f>
        <v>0</v>
      </c>
      <c r="BL97" s="16" t="s">
        <v>149</v>
      </c>
      <c r="BM97" s="138" t="s">
        <v>1109</v>
      </c>
    </row>
    <row r="98" spans="2:65" s="1" customFormat="1" ht="11.25" x14ac:dyDescent="0.2">
      <c r="B98" s="31"/>
      <c r="D98" s="140" t="s">
        <v>151</v>
      </c>
      <c r="F98" s="141" t="s">
        <v>174</v>
      </c>
      <c r="I98" s="142"/>
      <c r="L98" s="31"/>
      <c r="M98" s="143"/>
      <c r="T98" s="52"/>
      <c r="AT98" s="16" t="s">
        <v>151</v>
      </c>
      <c r="AU98" s="16" t="s">
        <v>85</v>
      </c>
    </row>
    <row r="99" spans="2:65" s="1" customFormat="1" ht="24.2" customHeight="1" x14ac:dyDescent="0.2">
      <c r="B99" s="126"/>
      <c r="C99" s="127" t="s">
        <v>165</v>
      </c>
      <c r="D99" s="127" t="s">
        <v>97</v>
      </c>
      <c r="E99" s="128" t="s">
        <v>176</v>
      </c>
      <c r="F99" s="129" t="s">
        <v>177</v>
      </c>
      <c r="G99" s="130" t="s">
        <v>168</v>
      </c>
      <c r="H99" s="131">
        <v>9.6140000000000008</v>
      </c>
      <c r="I99" s="132"/>
      <c r="J99" s="133">
        <f>ROUND(I99*H99,2)</f>
        <v>0</v>
      </c>
      <c r="K99" s="129" t="s">
        <v>148</v>
      </c>
      <c r="L99" s="31"/>
      <c r="M99" s="134" t="s">
        <v>3</v>
      </c>
      <c r="N99" s="135" t="s">
        <v>46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149</v>
      </c>
      <c r="AT99" s="138" t="s">
        <v>97</v>
      </c>
      <c r="AU99" s="138" t="s">
        <v>85</v>
      </c>
      <c r="AY99" s="16" t="s">
        <v>142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6" t="s">
        <v>83</v>
      </c>
      <c r="BK99" s="139">
        <f>ROUND(I99*H99,2)</f>
        <v>0</v>
      </c>
      <c r="BL99" s="16" t="s">
        <v>149</v>
      </c>
      <c r="BM99" s="138" t="s">
        <v>1110</v>
      </c>
    </row>
    <row r="100" spans="2:65" s="1" customFormat="1" ht="11.25" x14ac:dyDescent="0.2">
      <c r="B100" s="31"/>
      <c r="D100" s="140" t="s">
        <v>151</v>
      </c>
      <c r="F100" s="141" t="s">
        <v>179</v>
      </c>
      <c r="I100" s="142"/>
      <c r="L100" s="31"/>
      <c r="M100" s="143"/>
      <c r="T100" s="52"/>
      <c r="AT100" s="16" t="s">
        <v>151</v>
      </c>
      <c r="AU100" s="16" t="s">
        <v>85</v>
      </c>
    </row>
    <row r="101" spans="2:65" s="1" customFormat="1" ht="24.2" customHeight="1" x14ac:dyDescent="0.2">
      <c r="B101" s="126"/>
      <c r="C101" s="127" t="s">
        <v>149</v>
      </c>
      <c r="D101" s="127" t="s">
        <v>97</v>
      </c>
      <c r="E101" s="128" t="s">
        <v>180</v>
      </c>
      <c r="F101" s="129" t="s">
        <v>181</v>
      </c>
      <c r="G101" s="130" t="s">
        <v>168</v>
      </c>
      <c r="H101" s="131">
        <v>5.9889999999999999</v>
      </c>
      <c r="I101" s="132"/>
      <c r="J101" s="133">
        <f>ROUND(I101*H101,2)</f>
        <v>0</v>
      </c>
      <c r="K101" s="129" t="s">
        <v>148</v>
      </c>
      <c r="L101" s="31"/>
      <c r="M101" s="134" t="s">
        <v>3</v>
      </c>
      <c r="N101" s="135" t="s">
        <v>46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149</v>
      </c>
      <c r="AT101" s="138" t="s">
        <v>97</v>
      </c>
      <c r="AU101" s="138" t="s">
        <v>85</v>
      </c>
      <c r="AY101" s="16" t="s">
        <v>142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6" t="s">
        <v>83</v>
      </c>
      <c r="BK101" s="139">
        <f>ROUND(I101*H101,2)</f>
        <v>0</v>
      </c>
      <c r="BL101" s="16" t="s">
        <v>149</v>
      </c>
      <c r="BM101" s="138" t="s">
        <v>1111</v>
      </c>
    </row>
    <row r="102" spans="2:65" s="1" customFormat="1" ht="11.25" x14ac:dyDescent="0.2">
      <c r="B102" s="31"/>
      <c r="D102" s="140" t="s">
        <v>151</v>
      </c>
      <c r="F102" s="141" t="s">
        <v>183</v>
      </c>
      <c r="I102" s="142"/>
      <c r="L102" s="31"/>
      <c r="M102" s="143"/>
      <c r="T102" s="52"/>
      <c r="AT102" s="16" t="s">
        <v>151</v>
      </c>
      <c r="AU102" s="16" t="s">
        <v>85</v>
      </c>
    </row>
    <row r="103" spans="2:65" s="1" customFormat="1" ht="24.2" customHeight="1" x14ac:dyDescent="0.2">
      <c r="B103" s="126"/>
      <c r="C103" s="127" t="s">
        <v>175</v>
      </c>
      <c r="D103" s="127" t="s">
        <v>97</v>
      </c>
      <c r="E103" s="128" t="s">
        <v>185</v>
      </c>
      <c r="F103" s="129" t="s">
        <v>186</v>
      </c>
      <c r="G103" s="130" t="s">
        <v>168</v>
      </c>
      <c r="H103" s="131">
        <v>3.625</v>
      </c>
      <c r="I103" s="132"/>
      <c r="J103" s="133">
        <f>ROUND(I103*H103,2)</f>
        <v>0</v>
      </c>
      <c r="K103" s="129" t="s">
        <v>148</v>
      </c>
      <c r="L103" s="31"/>
      <c r="M103" s="134" t="s">
        <v>3</v>
      </c>
      <c r="N103" s="135" t="s">
        <v>46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149</v>
      </c>
      <c r="AT103" s="138" t="s">
        <v>97</v>
      </c>
      <c r="AU103" s="138" t="s">
        <v>85</v>
      </c>
      <c r="AY103" s="16" t="s">
        <v>142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6" t="s">
        <v>83</v>
      </c>
      <c r="BK103" s="139">
        <f>ROUND(I103*H103,2)</f>
        <v>0</v>
      </c>
      <c r="BL103" s="16" t="s">
        <v>149</v>
      </c>
      <c r="BM103" s="138" t="s">
        <v>1112</v>
      </c>
    </row>
    <row r="104" spans="2:65" s="1" customFormat="1" ht="11.25" x14ac:dyDescent="0.2">
      <c r="B104" s="31"/>
      <c r="D104" s="140" t="s">
        <v>151</v>
      </c>
      <c r="F104" s="141" t="s">
        <v>188</v>
      </c>
      <c r="I104" s="142"/>
      <c r="L104" s="31"/>
      <c r="M104" s="143"/>
      <c r="T104" s="52"/>
      <c r="AT104" s="16" t="s">
        <v>151</v>
      </c>
      <c r="AU104" s="16" t="s">
        <v>85</v>
      </c>
    </row>
    <row r="105" spans="2:65" s="11" customFormat="1" ht="25.9" customHeight="1" x14ac:dyDescent="0.2">
      <c r="B105" s="114"/>
      <c r="D105" s="115" t="s">
        <v>74</v>
      </c>
      <c r="E105" s="116" t="s">
        <v>189</v>
      </c>
      <c r="F105" s="116" t="s">
        <v>190</v>
      </c>
      <c r="I105" s="117"/>
      <c r="J105" s="118">
        <f>BK105</f>
        <v>0</v>
      </c>
      <c r="L105" s="114"/>
      <c r="M105" s="119"/>
      <c r="P105" s="120">
        <f>P106+P122+P141+P179+P205+P214</f>
        <v>0</v>
      </c>
      <c r="R105" s="120">
        <f>R106+R122+R141+R179+R205+R214</f>
        <v>8.9640474999999995</v>
      </c>
      <c r="T105" s="121">
        <f>T106+T122+T141+T179+T205+T214</f>
        <v>9.6144800000000004</v>
      </c>
      <c r="AR105" s="115" t="s">
        <v>85</v>
      </c>
      <c r="AT105" s="122" t="s">
        <v>74</v>
      </c>
      <c r="AU105" s="122" t="s">
        <v>75</v>
      </c>
      <c r="AY105" s="115" t="s">
        <v>142</v>
      </c>
      <c r="BK105" s="123">
        <f>BK106+BK122+BK141+BK179+BK205+BK214</f>
        <v>0</v>
      </c>
    </row>
    <row r="106" spans="2:65" s="11" customFormat="1" ht="22.9" customHeight="1" x14ac:dyDescent="0.2">
      <c r="B106" s="114"/>
      <c r="D106" s="115" t="s">
        <v>74</v>
      </c>
      <c r="E106" s="124" t="s">
        <v>191</v>
      </c>
      <c r="F106" s="124" t="s">
        <v>192</v>
      </c>
      <c r="I106" s="117"/>
      <c r="J106" s="125">
        <f>BK106</f>
        <v>0</v>
      </c>
      <c r="L106" s="114"/>
      <c r="M106" s="119"/>
      <c r="P106" s="120">
        <f>SUM(P107:P121)</f>
        <v>0</v>
      </c>
      <c r="R106" s="120">
        <f>SUM(R107:R121)</f>
        <v>1.7226199999999998</v>
      </c>
      <c r="T106" s="121">
        <f>SUM(T107:T121)</f>
        <v>3.6252</v>
      </c>
      <c r="AR106" s="115" t="s">
        <v>85</v>
      </c>
      <c r="AT106" s="122" t="s">
        <v>74</v>
      </c>
      <c r="AU106" s="122" t="s">
        <v>83</v>
      </c>
      <c r="AY106" s="115" t="s">
        <v>142</v>
      </c>
      <c r="BK106" s="123">
        <f>SUM(BK107:BK121)</f>
        <v>0</v>
      </c>
    </row>
    <row r="107" spans="2:65" s="1" customFormat="1" ht="24.2" customHeight="1" x14ac:dyDescent="0.2">
      <c r="B107" s="126"/>
      <c r="C107" s="127" t="s">
        <v>143</v>
      </c>
      <c r="D107" s="127" t="s">
        <v>97</v>
      </c>
      <c r="E107" s="128" t="s">
        <v>194</v>
      </c>
      <c r="F107" s="129" t="s">
        <v>195</v>
      </c>
      <c r="G107" s="130" t="s">
        <v>160</v>
      </c>
      <c r="H107" s="131">
        <v>684</v>
      </c>
      <c r="I107" s="132"/>
      <c r="J107" s="133">
        <f>ROUND(I107*H107,2)</f>
        <v>0</v>
      </c>
      <c r="K107" s="129" t="s">
        <v>148</v>
      </c>
      <c r="L107" s="31"/>
      <c r="M107" s="134" t="s">
        <v>3</v>
      </c>
      <c r="N107" s="135" t="s">
        <v>46</v>
      </c>
      <c r="P107" s="136">
        <f>O107*H107</f>
        <v>0</v>
      </c>
      <c r="Q107" s="136">
        <v>0</v>
      </c>
      <c r="R107" s="136">
        <f>Q107*H107</f>
        <v>0</v>
      </c>
      <c r="S107" s="136">
        <v>5.3E-3</v>
      </c>
      <c r="T107" s="137">
        <f>S107*H107</f>
        <v>3.6252</v>
      </c>
      <c r="AR107" s="138" t="s">
        <v>196</v>
      </c>
      <c r="AT107" s="138" t="s">
        <v>97</v>
      </c>
      <c r="AU107" s="138" t="s">
        <v>85</v>
      </c>
      <c r="AY107" s="16" t="s">
        <v>142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6" t="s">
        <v>83</v>
      </c>
      <c r="BK107" s="139">
        <f>ROUND(I107*H107,2)</f>
        <v>0</v>
      </c>
      <c r="BL107" s="16" t="s">
        <v>196</v>
      </c>
      <c r="BM107" s="138" t="s">
        <v>1113</v>
      </c>
    </row>
    <row r="108" spans="2:65" s="1" customFormat="1" ht="11.25" x14ac:dyDescent="0.2">
      <c r="B108" s="31"/>
      <c r="D108" s="140" t="s">
        <v>151</v>
      </c>
      <c r="F108" s="141" t="s">
        <v>198</v>
      </c>
      <c r="I108" s="142"/>
      <c r="L108" s="31"/>
      <c r="M108" s="143"/>
      <c r="T108" s="52"/>
      <c r="AT108" s="16" t="s">
        <v>151</v>
      </c>
      <c r="AU108" s="16" t="s">
        <v>85</v>
      </c>
    </row>
    <row r="109" spans="2:65" s="12" customFormat="1" ht="11.25" x14ac:dyDescent="0.2">
      <c r="B109" s="144"/>
      <c r="D109" s="145" t="s">
        <v>153</v>
      </c>
      <c r="E109" s="146" t="s">
        <v>3</v>
      </c>
      <c r="F109" s="147" t="s">
        <v>1114</v>
      </c>
      <c r="H109" s="148">
        <v>624</v>
      </c>
      <c r="I109" s="149"/>
      <c r="L109" s="144"/>
      <c r="M109" s="150"/>
      <c r="T109" s="151"/>
      <c r="AT109" s="146" t="s">
        <v>153</v>
      </c>
      <c r="AU109" s="146" t="s">
        <v>85</v>
      </c>
      <c r="AV109" s="12" t="s">
        <v>85</v>
      </c>
      <c r="AW109" s="12" t="s">
        <v>37</v>
      </c>
      <c r="AX109" s="12" t="s">
        <v>75</v>
      </c>
      <c r="AY109" s="146" t="s">
        <v>142</v>
      </c>
    </row>
    <row r="110" spans="2:65" s="12" customFormat="1" ht="11.25" x14ac:dyDescent="0.2">
      <c r="B110" s="144"/>
      <c r="D110" s="145" t="s">
        <v>153</v>
      </c>
      <c r="E110" s="146" t="s">
        <v>3</v>
      </c>
      <c r="F110" s="147" t="s">
        <v>461</v>
      </c>
      <c r="H110" s="148">
        <v>60</v>
      </c>
      <c r="I110" s="149"/>
      <c r="L110" s="144"/>
      <c r="M110" s="150"/>
      <c r="T110" s="151"/>
      <c r="AT110" s="146" t="s">
        <v>153</v>
      </c>
      <c r="AU110" s="146" t="s">
        <v>85</v>
      </c>
      <c r="AV110" s="12" t="s">
        <v>85</v>
      </c>
      <c r="AW110" s="12" t="s">
        <v>37</v>
      </c>
      <c r="AX110" s="12" t="s">
        <v>75</v>
      </c>
      <c r="AY110" s="146" t="s">
        <v>142</v>
      </c>
    </row>
    <row r="111" spans="2:65" s="13" customFormat="1" ht="11.25" x14ac:dyDescent="0.2">
      <c r="B111" s="152"/>
      <c r="D111" s="145" t="s">
        <v>153</v>
      </c>
      <c r="E111" s="153" t="s">
        <v>3</v>
      </c>
      <c r="F111" s="154" t="s">
        <v>155</v>
      </c>
      <c r="H111" s="155">
        <v>684</v>
      </c>
      <c r="I111" s="156"/>
      <c r="L111" s="152"/>
      <c r="M111" s="157"/>
      <c r="T111" s="158"/>
      <c r="AT111" s="153" t="s">
        <v>153</v>
      </c>
      <c r="AU111" s="153" t="s">
        <v>85</v>
      </c>
      <c r="AV111" s="13" t="s">
        <v>149</v>
      </c>
      <c r="AW111" s="13" t="s">
        <v>37</v>
      </c>
      <c r="AX111" s="13" t="s">
        <v>83</v>
      </c>
      <c r="AY111" s="153" t="s">
        <v>142</v>
      </c>
    </row>
    <row r="112" spans="2:65" s="1" customFormat="1" ht="24.2" customHeight="1" x14ac:dyDescent="0.2">
      <c r="B112" s="126"/>
      <c r="C112" s="127" t="s">
        <v>184</v>
      </c>
      <c r="D112" s="127" t="s">
        <v>97</v>
      </c>
      <c r="E112" s="128" t="s">
        <v>200</v>
      </c>
      <c r="F112" s="129" t="s">
        <v>201</v>
      </c>
      <c r="G112" s="130" t="s">
        <v>160</v>
      </c>
      <c r="H112" s="131">
        <v>684</v>
      </c>
      <c r="I112" s="132"/>
      <c r="J112" s="133">
        <f>ROUND(I112*H112,2)</f>
        <v>0</v>
      </c>
      <c r="K112" s="129" t="s">
        <v>148</v>
      </c>
      <c r="L112" s="31"/>
      <c r="M112" s="134" t="s">
        <v>3</v>
      </c>
      <c r="N112" s="135" t="s">
        <v>46</v>
      </c>
      <c r="P112" s="136">
        <f>O112*H112</f>
        <v>0</v>
      </c>
      <c r="Q112" s="136">
        <v>3.6000000000000002E-4</v>
      </c>
      <c r="R112" s="136">
        <f>Q112*H112</f>
        <v>0.24624000000000001</v>
      </c>
      <c r="S112" s="136">
        <v>0</v>
      </c>
      <c r="T112" s="137">
        <f>S112*H112</f>
        <v>0</v>
      </c>
      <c r="AR112" s="138" t="s">
        <v>196</v>
      </c>
      <c r="AT112" s="138" t="s">
        <v>97</v>
      </c>
      <c r="AU112" s="138" t="s">
        <v>85</v>
      </c>
      <c r="AY112" s="16" t="s">
        <v>142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6" t="s">
        <v>83</v>
      </c>
      <c r="BK112" s="139">
        <f>ROUND(I112*H112,2)</f>
        <v>0</v>
      </c>
      <c r="BL112" s="16" t="s">
        <v>196</v>
      </c>
      <c r="BM112" s="138" t="s">
        <v>1115</v>
      </c>
    </row>
    <row r="113" spans="2:65" s="1" customFormat="1" ht="11.25" x14ac:dyDescent="0.2">
      <c r="B113" s="31"/>
      <c r="D113" s="140" t="s">
        <v>151</v>
      </c>
      <c r="F113" s="141" t="s">
        <v>203</v>
      </c>
      <c r="I113" s="142"/>
      <c r="L113" s="31"/>
      <c r="M113" s="143"/>
      <c r="T113" s="52"/>
      <c r="AT113" s="16" t="s">
        <v>151</v>
      </c>
      <c r="AU113" s="16" t="s">
        <v>85</v>
      </c>
    </row>
    <row r="114" spans="2:65" s="12" customFormat="1" ht="11.25" x14ac:dyDescent="0.2">
      <c r="B114" s="144"/>
      <c r="D114" s="145" t="s">
        <v>153</v>
      </c>
      <c r="E114" s="146" t="s">
        <v>3</v>
      </c>
      <c r="F114" s="147" t="s">
        <v>1116</v>
      </c>
      <c r="H114" s="148">
        <v>684</v>
      </c>
      <c r="I114" s="149"/>
      <c r="L114" s="144"/>
      <c r="M114" s="150"/>
      <c r="T114" s="151"/>
      <c r="AT114" s="146" t="s">
        <v>153</v>
      </c>
      <c r="AU114" s="146" t="s">
        <v>85</v>
      </c>
      <c r="AV114" s="12" t="s">
        <v>85</v>
      </c>
      <c r="AW114" s="12" t="s">
        <v>37</v>
      </c>
      <c r="AX114" s="12" t="s">
        <v>75</v>
      </c>
      <c r="AY114" s="146" t="s">
        <v>142</v>
      </c>
    </row>
    <row r="115" spans="2:65" s="13" customFormat="1" ht="11.25" x14ac:dyDescent="0.2">
      <c r="B115" s="152"/>
      <c r="D115" s="145" t="s">
        <v>153</v>
      </c>
      <c r="E115" s="153" t="s">
        <v>3</v>
      </c>
      <c r="F115" s="154" t="s">
        <v>155</v>
      </c>
      <c r="H115" s="155">
        <v>684</v>
      </c>
      <c r="I115" s="156"/>
      <c r="L115" s="152"/>
      <c r="M115" s="157"/>
      <c r="T115" s="158"/>
      <c r="AT115" s="153" t="s">
        <v>153</v>
      </c>
      <c r="AU115" s="153" t="s">
        <v>85</v>
      </c>
      <c r="AV115" s="13" t="s">
        <v>149</v>
      </c>
      <c r="AW115" s="13" t="s">
        <v>37</v>
      </c>
      <c r="AX115" s="13" t="s">
        <v>83</v>
      </c>
      <c r="AY115" s="153" t="s">
        <v>142</v>
      </c>
    </row>
    <row r="116" spans="2:65" s="1" customFormat="1" ht="16.5" customHeight="1" x14ac:dyDescent="0.2">
      <c r="B116" s="126"/>
      <c r="C116" s="159" t="s">
        <v>193</v>
      </c>
      <c r="D116" s="159" t="s">
        <v>206</v>
      </c>
      <c r="E116" s="160" t="s">
        <v>1117</v>
      </c>
      <c r="F116" s="161" t="s">
        <v>1118</v>
      </c>
      <c r="G116" s="162" t="s">
        <v>160</v>
      </c>
      <c r="H116" s="163">
        <v>268</v>
      </c>
      <c r="I116" s="164"/>
      <c r="J116" s="165">
        <f t="shared" ref="J116:J121" si="0">ROUND(I116*H116,2)</f>
        <v>0</v>
      </c>
      <c r="K116" s="161" t="s">
        <v>148</v>
      </c>
      <c r="L116" s="166"/>
      <c r="M116" s="167" t="s">
        <v>3</v>
      </c>
      <c r="N116" s="168" t="s">
        <v>46</v>
      </c>
      <c r="P116" s="136">
        <f t="shared" ref="P116:P121" si="1">O116*H116</f>
        <v>0</v>
      </c>
      <c r="Q116" s="136">
        <v>4.3E-3</v>
      </c>
      <c r="R116" s="136">
        <f t="shared" ref="R116:R121" si="2">Q116*H116</f>
        <v>1.1524000000000001</v>
      </c>
      <c r="S116" s="136">
        <v>0</v>
      </c>
      <c r="T116" s="137">
        <f t="shared" ref="T116:T121" si="3">S116*H116</f>
        <v>0</v>
      </c>
      <c r="AR116" s="138" t="s">
        <v>209</v>
      </c>
      <c r="AT116" s="138" t="s">
        <v>206</v>
      </c>
      <c r="AU116" s="138" t="s">
        <v>85</v>
      </c>
      <c r="AY116" s="16" t="s">
        <v>142</v>
      </c>
      <c r="BE116" s="139">
        <f t="shared" ref="BE116:BE121" si="4">IF(N116="základní",J116,0)</f>
        <v>0</v>
      </c>
      <c r="BF116" s="139">
        <f t="shared" ref="BF116:BF121" si="5">IF(N116="snížená",J116,0)</f>
        <v>0</v>
      </c>
      <c r="BG116" s="139">
        <f t="shared" ref="BG116:BG121" si="6">IF(N116="zákl. přenesená",J116,0)</f>
        <v>0</v>
      </c>
      <c r="BH116" s="139">
        <f t="shared" ref="BH116:BH121" si="7">IF(N116="sníž. přenesená",J116,0)</f>
        <v>0</v>
      </c>
      <c r="BI116" s="139">
        <f t="shared" ref="BI116:BI121" si="8">IF(N116="nulová",J116,0)</f>
        <v>0</v>
      </c>
      <c r="BJ116" s="16" t="s">
        <v>83</v>
      </c>
      <c r="BK116" s="139">
        <f t="shared" ref="BK116:BK121" si="9">ROUND(I116*H116,2)</f>
        <v>0</v>
      </c>
      <c r="BL116" s="16" t="s">
        <v>196</v>
      </c>
      <c r="BM116" s="138" t="s">
        <v>1119</v>
      </c>
    </row>
    <row r="117" spans="2:65" s="1" customFormat="1" ht="16.5" customHeight="1" x14ac:dyDescent="0.2">
      <c r="B117" s="126"/>
      <c r="C117" s="159" t="s">
        <v>156</v>
      </c>
      <c r="D117" s="159" t="s">
        <v>206</v>
      </c>
      <c r="E117" s="160" t="s">
        <v>216</v>
      </c>
      <c r="F117" s="161" t="s">
        <v>217</v>
      </c>
      <c r="G117" s="162" t="s">
        <v>160</v>
      </c>
      <c r="H117" s="163">
        <v>150</v>
      </c>
      <c r="I117" s="164"/>
      <c r="J117" s="165">
        <f t="shared" si="0"/>
        <v>0</v>
      </c>
      <c r="K117" s="161" t="s">
        <v>148</v>
      </c>
      <c r="L117" s="166"/>
      <c r="M117" s="167" t="s">
        <v>3</v>
      </c>
      <c r="N117" s="168" t="s">
        <v>46</v>
      </c>
      <c r="P117" s="136">
        <f t="shared" si="1"/>
        <v>0</v>
      </c>
      <c r="Q117" s="136">
        <v>8.8000000000000003E-4</v>
      </c>
      <c r="R117" s="136">
        <f t="shared" si="2"/>
        <v>0.13200000000000001</v>
      </c>
      <c r="S117" s="136">
        <v>0</v>
      </c>
      <c r="T117" s="137">
        <f t="shared" si="3"/>
        <v>0</v>
      </c>
      <c r="AR117" s="138" t="s">
        <v>209</v>
      </c>
      <c r="AT117" s="138" t="s">
        <v>206</v>
      </c>
      <c r="AU117" s="138" t="s">
        <v>85</v>
      </c>
      <c r="AY117" s="16" t="s">
        <v>142</v>
      </c>
      <c r="BE117" s="139">
        <f t="shared" si="4"/>
        <v>0</v>
      </c>
      <c r="BF117" s="139">
        <f t="shared" si="5"/>
        <v>0</v>
      </c>
      <c r="BG117" s="139">
        <f t="shared" si="6"/>
        <v>0</v>
      </c>
      <c r="BH117" s="139">
        <f t="shared" si="7"/>
        <v>0</v>
      </c>
      <c r="BI117" s="139">
        <f t="shared" si="8"/>
        <v>0</v>
      </c>
      <c r="BJ117" s="16" t="s">
        <v>83</v>
      </c>
      <c r="BK117" s="139">
        <f t="shared" si="9"/>
        <v>0</v>
      </c>
      <c r="BL117" s="16" t="s">
        <v>196</v>
      </c>
      <c r="BM117" s="138" t="s">
        <v>1120</v>
      </c>
    </row>
    <row r="118" spans="2:65" s="1" customFormat="1" ht="16.5" customHeight="1" x14ac:dyDescent="0.2">
      <c r="B118" s="126"/>
      <c r="C118" s="159" t="s">
        <v>205</v>
      </c>
      <c r="D118" s="159" t="s">
        <v>206</v>
      </c>
      <c r="E118" s="160" t="s">
        <v>220</v>
      </c>
      <c r="F118" s="161" t="s">
        <v>221</v>
      </c>
      <c r="G118" s="162" t="s">
        <v>160</v>
      </c>
      <c r="H118" s="163">
        <v>48</v>
      </c>
      <c r="I118" s="164"/>
      <c r="J118" s="165">
        <f t="shared" si="0"/>
        <v>0</v>
      </c>
      <c r="K118" s="161" t="s">
        <v>148</v>
      </c>
      <c r="L118" s="166"/>
      <c r="M118" s="167" t="s">
        <v>3</v>
      </c>
      <c r="N118" s="168" t="s">
        <v>46</v>
      </c>
      <c r="P118" s="136">
        <f t="shared" si="1"/>
        <v>0</v>
      </c>
      <c r="Q118" s="136">
        <v>4.2000000000000002E-4</v>
      </c>
      <c r="R118" s="136">
        <f t="shared" si="2"/>
        <v>2.0160000000000001E-2</v>
      </c>
      <c r="S118" s="136">
        <v>0</v>
      </c>
      <c r="T118" s="137">
        <f t="shared" si="3"/>
        <v>0</v>
      </c>
      <c r="AR118" s="138" t="s">
        <v>209</v>
      </c>
      <c r="AT118" s="138" t="s">
        <v>206</v>
      </c>
      <c r="AU118" s="138" t="s">
        <v>85</v>
      </c>
      <c r="AY118" s="16" t="s">
        <v>142</v>
      </c>
      <c r="BE118" s="139">
        <f t="shared" si="4"/>
        <v>0</v>
      </c>
      <c r="BF118" s="139">
        <f t="shared" si="5"/>
        <v>0</v>
      </c>
      <c r="BG118" s="139">
        <f t="shared" si="6"/>
        <v>0</v>
      </c>
      <c r="BH118" s="139">
        <f t="shared" si="7"/>
        <v>0</v>
      </c>
      <c r="BI118" s="139">
        <f t="shared" si="8"/>
        <v>0</v>
      </c>
      <c r="BJ118" s="16" t="s">
        <v>83</v>
      </c>
      <c r="BK118" s="139">
        <f t="shared" si="9"/>
        <v>0</v>
      </c>
      <c r="BL118" s="16" t="s">
        <v>196</v>
      </c>
      <c r="BM118" s="138" t="s">
        <v>1121</v>
      </c>
    </row>
    <row r="119" spans="2:65" s="1" customFormat="1" ht="16.5" customHeight="1" x14ac:dyDescent="0.2">
      <c r="B119" s="126"/>
      <c r="C119" s="159" t="s">
        <v>211</v>
      </c>
      <c r="D119" s="159" t="s">
        <v>206</v>
      </c>
      <c r="E119" s="160" t="s">
        <v>1018</v>
      </c>
      <c r="F119" s="161" t="s">
        <v>1019</v>
      </c>
      <c r="G119" s="162" t="s">
        <v>160</v>
      </c>
      <c r="H119" s="163">
        <v>86</v>
      </c>
      <c r="I119" s="164"/>
      <c r="J119" s="165">
        <f t="shared" si="0"/>
        <v>0</v>
      </c>
      <c r="K119" s="161" t="s">
        <v>148</v>
      </c>
      <c r="L119" s="166"/>
      <c r="M119" s="167" t="s">
        <v>3</v>
      </c>
      <c r="N119" s="168" t="s">
        <v>46</v>
      </c>
      <c r="P119" s="136">
        <f t="shared" si="1"/>
        <v>0</v>
      </c>
      <c r="Q119" s="136">
        <v>6.4999999999999997E-4</v>
      </c>
      <c r="R119" s="136">
        <f t="shared" si="2"/>
        <v>5.5899999999999998E-2</v>
      </c>
      <c r="S119" s="136">
        <v>0</v>
      </c>
      <c r="T119" s="137">
        <f t="shared" si="3"/>
        <v>0</v>
      </c>
      <c r="AR119" s="138" t="s">
        <v>209</v>
      </c>
      <c r="AT119" s="138" t="s">
        <v>206</v>
      </c>
      <c r="AU119" s="138" t="s">
        <v>85</v>
      </c>
      <c r="AY119" s="16" t="s">
        <v>142</v>
      </c>
      <c r="BE119" s="139">
        <f t="shared" si="4"/>
        <v>0</v>
      </c>
      <c r="BF119" s="139">
        <f t="shared" si="5"/>
        <v>0</v>
      </c>
      <c r="BG119" s="139">
        <f t="shared" si="6"/>
        <v>0</v>
      </c>
      <c r="BH119" s="139">
        <f t="shared" si="7"/>
        <v>0</v>
      </c>
      <c r="BI119" s="139">
        <f t="shared" si="8"/>
        <v>0</v>
      </c>
      <c r="BJ119" s="16" t="s">
        <v>83</v>
      </c>
      <c r="BK119" s="139">
        <f t="shared" si="9"/>
        <v>0</v>
      </c>
      <c r="BL119" s="16" t="s">
        <v>196</v>
      </c>
      <c r="BM119" s="138" t="s">
        <v>1122</v>
      </c>
    </row>
    <row r="120" spans="2:65" s="1" customFormat="1" ht="16.5" customHeight="1" x14ac:dyDescent="0.2">
      <c r="B120" s="126"/>
      <c r="C120" s="159" t="s">
        <v>215</v>
      </c>
      <c r="D120" s="159" t="s">
        <v>206</v>
      </c>
      <c r="E120" s="160" t="s">
        <v>224</v>
      </c>
      <c r="F120" s="161" t="s">
        <v>225</v>
      </c>
      <c r="G120" s="162" t="s">
        <v>160</v>
      </c>
      <c r="H120" s="163">
        <v>72</v>
      </c>
      <c r="I120" s="164"/>
      <c r="J120" s="165">
        <f t="shared" si="0"/>
        <v>0</v>
      </c>
      <c r="K120" s="161" t="s">
        <v>148</v>
      </c>
      <c r="L120" s="166"/>
      <c r="M120" s="167" t="s">
        <v>3</v>
      </c>
      <c r="N120" s="168" t="s">
        <v>46</v>
      </c>
      <c r="P120" s="136">
        <f t="shared" si="1"/>
        <v>0</v>
      </c>
      <c r="Q120" s="136">
        <v>1.01E-3</v>
      </c>
      <c r="R120" s="136">
        <f t="shared" si="2"/>
        <v>7.2720000000000007E-2</v>
      </c>
      <c r="S120" s="136">
        <v>0</v>
      </c>
      <c r="T120" s="137">
        <f t="shared" si="3"/>
        <v>0</v>
      </c>
      <c r="AR120" s="138" t="s">
        <v>209</v>
      </c>
      <c r="AT120" s="138" t="s">
        <v>206</v>
      </c>
      <c r="AU120" s="138" t="s">
        <v>85</v>
      </c>
      <c r="AY120" s="16" t="s">
        <v>142</v>
      </c>
      <c r="BE120" s="139">
        <f t="shared" si="4"/>
        <v>0</v>
      </c>
      <c r="BF120" s="139">
        <f t="shared" si="5"/>
        <v>0</v>
      </c>
      <c r="BG120" s="139">
        <f t="shared" si="6"/>
        <v>0</v>
      </c>
      <c r="BH120" s="139">
        <f t="shared" si="7"/>
        <v>0</v>
      </c>
      <c r="BI120" s="139">
        <f t="shared" si="8"/>
        <v>0</v>
      </c>
      <c r="BJ120" s="16" t="s">
        <v>83</v>
      </c>
      <c r="BK120" s="139">
        <f t="shared" si="9"/>
        <v>0</v>
      </c>
      <c r="BL120" s="16" t="s">
        <v>196</v>
      </c>
      <c r="BM120" s="138" t="s">
        <v>1123</v>
      </c>
    </row>
    <row r="121" spans="2:65" s="1" customFormat="1" ht="16.5" customHeight="1" x14ac:dyDescent="0.2">
      <c r="B121" s="126"/>
      <c r="C121" s="159" t="s">
        <v>219</v>
      </c>
      <c r="D121" s="159" t="s">
        <v>206</v>
      </c>
      <c r="E121" s="160" t="s">
        <v>227</v>
      </c>
      <c r="F121" s="161" t="s">
        <v>228</v>
      </c>
      <c r="G121" s="162" t="s">
        <v>160</v>
      </c>
      <c r="H121" s="163">
        <v>60</v>
      </c>
      <c r="I121" s="164"/>
      <c r="J121" s="165">
        <f t="shared" si="0"/>
        <v>0</v>
      </c>
      <c r="K121" s="161" t="s">
        <v>148</v>
      </c>
      <c r="L121" s="166"/>
      <c r="M121" s="167" t="s">
        <v>3</v>
      </c>
      <c r="N121" s="168" t="s">
        <v>46</v>
      </c>
      <c r="P121" s="136">
        <f t="shared" si="1"/>
        <v>0</v>
      </c>
      <c r="Q121" s="136">
        <v>7.2000000000000005E-4</v>
      </c>
      <c r="R121" s="136">
        <f t="shared" si="2"/>
        <v>4.3200000000000002E-2</v>
      </c>
      <c r="S121" s="136">
        <v>0</v>
      </c>
      <c r="T121" s="137">
        <f t="shared" si="3"/>
        <v>0</v>
      </c>
      <c r="AR121" s="138" t="s">
        <v>209</v>
      </c>
      <c r="AT121" s="138" t="s">
        <v>206</v>
      </c>
      <c r="AU121" s="138" t="s">
        <v>85</v>
      </c>
      <c r="AY121" s="16" t="s">
        <v>142</v>
      </c>
      <c r="BE121" s="139">
        <f t="shared" si="4"/>
        <v>0</v>
      </c>
      <c r="BF121" s="139">
        <f t="shared" si="5"/>
        <v>0</v>
      </c>
      <c r="BG121" s="139">
        <f t="shared" si="6"/>
        <v>0</v>
      </c>
      <c r="BH121" s="139">
        <f t="shared" si="7"/>
        <v>0</v>
      </c>
      <c r="BI121" s="139">
        <f t="shared" si="8"/>
        <v>0</v>
      </c>
      <c r="BJ121" s="16" t="s">
        <v>83</v>
      </c>
      <c r="BK121" s="139">
        <f t="shared" si="9"/>
        <v>0</v>
      </c>
      <c r="BL121" s="16" t="s">
        <v>196</v>
      </c>
      <c r="BM121" s="138" t="s">
        <v>1124</v>
      </c>
    </row>
    <row r="122" spans="2:65" s="11" customFormat="1" ht="22.9" customHeight="1" x14ac:dyDescent="0.2">
      <c r="B122" s="114"/>
      <c r="D122" s="115" t="s">
        <v>74</v>
      </c>
      <c r="E122" s="124" t="s">
        <v>237</v>
      </c>
      <c r="F122" s="124" t="s">
        <v>238</v>
      </c>
      <c r="I122" s="117"/>
      <c r="J122" s="125">
        <f>BK122</f>
        <v>0</v>
      </c>
      <c r="L122" s="114"/>
      <c r="M122" s="119"/>
      <c r="P122" s="120">
        <f>SUM(P123:P140)</f>
        <v>0</v>
      </c>
      <c r="R122" s="120">
        <f>SUM(R123:R140)</f>
        <v>0.34460000000000002</v>
      </c>
      <c r="T122" s="121">
        <f>SUM(T123:T140)</f>
        <v>3.1799999999999995E-2</v>
      </c>
      <c r="AR122" s="115" t="s">
        <v>85</v>
      </c>
      <c r="AT122" s="122" t="s">
        <v>74</v>
      </c>
      <c r="AU122" s="122" t="s">
        <v>83</v>
      </c>
      <c r="AY122" s="115" t="s">
        <v>142</v>
      </c>
      <c r="BK122" s="123">
        <f>SUM(BK123:BK140)</f>
        <v>0</v>
      </c>
    </row>
    <row r="123" spans="2:65" s="1" customFormat="1" ht="16.5" customHeight="1" x14ac:dyDescent="0.2">
      <c r="B123" s="126"/>
      <c r="C123" s="127" t="s">
        <v>223</v>
      </c>
      <c r="D123" s="127" t="s">
        <v>97</v>
      </c>
      <c r="E123" s="128" t="s">
        <v>657</v>
      </c>
      <c r="F123" s="129" t="s">
        <v>658</v>
      </c>
      <c r="G123" s="130" t="s">
        <v>160</v>
      </c>
      <c r="H123" s="131">
        <v>60</v>
      </c>
      <c r="I123" s="132"/>
      <c r="J123" s="133">
        <f>ROUND(I123*H123,2)</f>
        <v>0</v>
      </c>
      <c r="K123" s="129" t="s">
        <v>148</v>
      </c>
      <c r="L123" s="31"/>
      <c r="M123" s="134" t="s">
        <v>3</v>
      </c>
      <c r="N123" s="135" t="s">
        <v>46</v>
      </c>
      <c r="P123" s="136">
        <f>O123*H123</f>
        <v>0</v>
      </c>
      <c r="Q123" s="136">
        <v>0</v>
      </c>
      <c r="R123" s="136">
        <f>Q123*H123</f>
        <v>0</v>
      </c>
      <c r="S123" s="136">
        <v>2.9E-4</v>
      </c>
      <c r="T123" s="137">
        <f>S123*H123</f>
        <v>1.7399999999999999E-2</v>
      </c>
      <c r="AR123" s="138" t="s">
        <v>196</v>
      </c>
      <c r="AT123" s="138" t="s">
        <v>97</v>
      </c>
      <c r="AU123" s="138" t="s">
        <v>85</v>
      </c>
      <c r="AY123" s="16" t="s">
        <v>142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6" t="s">
        <v>83</v>
      </c>
      <c r="BK123" s="139">
        <f>ROUND(I123*H123,2)</f>
        <v>0</v>
      </c>
      <c r="BL123" s="16" t="s">
        <v>196</v>
      </c>
      <c r="BM123" s="138" t="s">
        <v>1125</v>
      </c>
    </row>
    <row r="124" spans="2:65" s="1" customFormat="1" ht="11.25" x14ac:dyDescent="0.2">
      <c r="B124" s="31"/>
      <c r="D124" s="140" t="s">
        <v>151</v>
      </c>
      <c r="F124" s="141" t="s">
        <v>660</v>
      </c>
      <c r="I124" s="142"/>
      <c r="L124" s="31"/>
      <c r="M124" s="143"/>
      <c r="T124" s="52"/>
      <c r="AT124" s="16" t="s">
        <v>151</v>
      </c>
      <c r="AU124" s="16" t="s">
        <v>85</v>
      </c>
    </row>
    <row r="125" spans="2:65" s="1" customFormat="1" ht="21.75" customHeight="1" x14ac:dyDescent="0.2">
      <c r="B125" s="126"/>
      <c r="C125" s="127" t="s">
        <v>9</v>
      </c>
      <c r="D125" s="127" t="s">
        <v>97</v>
      </c>
      <c r="E125" s="128" t="s">
        <v>662</v>
      </c>
      <c r="F125" s="129" t="s">
        <v>663</v>
      </c>
      <c r="G125" s="130" t="s">
        <v>160</v>
      </c>
      <c r="H125" s="131">
        <v>60</v>
      </c>
      <c r="I125" s="132"/>
      <c r="J125" s="133">
        <f>ROUND(I125*H125,2)</f>
        <v>0</v>
      </c>
      <c r="K125" s="129" t="s">
        <v>148</v>
      </c>
      <c r="L125" s="31"/>
      <c r="M125" s="134" t="s">
        <v>3</v>
      </c>
      <c r="N125" s="135" t="s">
        <v>46</v>
      </c>
      <c r="P125" s="136">
        <f>O125*H125</f>
        <v>0</v>
      </c>
      <c r="Q125" s="136">
        <v>2.8400000000000001E-3</v>
      </c>
      <c r="R125" s="136">
        <f>Q125*H125</f>
        <v>0.1704</v>
      </c>
      <c r="S125" s="136">
        <v>0</v>
      </c>
      <c r="T125" s="137">
        <f>S125*H125</f>
        <v>0</v>
      </c>
      <c r="AR125" s="138" t="s">
        <v>196</v>
      </c>
      <c r="AT125" s="138" t="s">
        <v>97</v>
      </c>
      <c r="AU125" s="138" t="s">
        <v>85</v>
      </c>
      <c r="AY125" s="16" t="s">
        <v>142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6" t="s">
        <v>83</v>
      </c>
      <c r="BK125" s="139">
        <f>ROUND(I125*H125,2)</f>
        <v>0</v>
      </c>
      <c r="BL125" s="16" t="s">
        <v>196</v>
      </c>
      <c r="BM125" s="138" t="s">
        <v>1126</v>
      </c>
    </row>
    <row r="126" spans="2:65" s="1" customFormat="1" ht="11.25" x14ac:dyDescent="0.2">
      <c r="B126" s="31"/>
      <c r="D126" s="140" t="s">
        <v>151</v>
      </c>
      <c r="F126" s="141" t="s">
        <v>665</v>
      </c>
      <c r="I126" s="142"/>
      <c r="L126" s="31"/>
      <c r="M126" s="143"/>
      <c r="T126" s="52"/>
      <c r="AT126" s="16" t="s">
        <v>151</v>
      </c>
      <c r="AU126" s="16" t="s">
        <v>85</v>
      </c>
    </row>
    <row r="127" spans="2:65" s="1" customFormat="1" ht="16.5" customHeight="1" x14ac:dyDescent="0.2">
      <c r="B127" s="126"/>
      <c r="C127" s="127" t="s">
        <v>196</v>
      </c>
      <c r="D127" s="127" t="s">
        <v>97</v>
      </c>
      <c r="E127" s="128" t="s">
        <v>669</v>
      </c>
      <c r="F127" s="129" t="s">
        <v>670</v>
      </c>
      <c r="G127" s="130" t="s">
        <v>160</v>
      </c>
      <c r="H127" s="131">
        <v>60</v>
      </c>
      <c r="I127" s="132"/>
      <c r="J127" s="133">
        <f>ROUND(I127*H127,2)</f>
        <v>0</v>
      </c>
      <c r="K127" s="129" t="s">
        <v>148</v>
      </c>
      <c r="L127" s="31"/>
      <c r="M127" s="134" t="s">
        <v>3</v>
      </c>
      <c r="N127" s="135" t="s">
        <v>46</v>
      </c>
      <c r="P127" s="136">
        <f>O127*H127</f>
        <v>0</v>
      </c>
      <c r="Q127" s="136">
        <v>0</v>
      </c>
      <c r="R127" s="136">
        <f>Q127*H127</f>
        <v>0</v>
      </c>
      <c r="S127" s="136">
        <v>2.4000000000000001E-4</v>
      </c>
      <c r="T127" s="137">
        <f>S127*H127</f>
        <v>1.44E-2</v>
      </c>
      <c r="AR127" s="138" t="s">
        <v>196</v>
      </c>
      <c r="AT127" s="138" t="s">
        <v>97</v>
      </c>
      <c r="AU127" s="138" t="s">
        <v>85</v>
      </c>
      <c r="AY127" s="16" t="s">
        <v>142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83</v>
      </c>
      <c r="BK127" s="139">
        <f>ROUND(I127*H127,2)</f>
        <v>0</v>
      </c>
      <c r="BL127" s="16" t="s">
        <v>196</v>
      </c>
      <c r="BM127" s="138" t="s">
        <v>1127</v>
      </c>
    </row>
    <row r="128" spans="2:65" s="1" customFormat="1" ht="11.25" x14ac:dyDescent="0.2">
      <c r="B128" s="31"/>
      <c r="D128" s="140" t="s">
        <v>151</v>
      </c>
      <c r="F128" s="141" t="s">
        <v>672</v>
      </c>
      <c r="I128" s="142"/>
      <c r="L128" s="31"/>
      <c r="M128" s="143"/>
      <c r="T128" s="52"/>
      <c r="AT128" s="16" t="s">
        <v>151</v>
      </c>
      <c r="AU128" s="16" t="s">
        <v>85</v>
      </c>
    </row>
    <row r="129" spans="2:65" s="1" customFormat="1" ht="16.5" customHeight="1" x14ac:dyDescent="0.2">
      <c r="B129" s="126"/>
      <c r="C129" s="127" t="s">
        <v>233</v>
      </c>
      <c r="D129" s="127" t="s">
        <v>97</v>
      </c>
      <c r="E129" s="128" t="s">
        <v>673</v>
      </c>
      <c r="F129" s="129" t="s">
        <v>674</v>
      </c>
      <c r="G129" s="130" t="s">
        <v>160</v>
      </c>
      <c r="H129" s="131">
        <v>60</v>
      </c>
      <c r="I129" s="132"/>
      <c r="J129" s="133">
        <f>ROUND(I129*H129,2)</f>
        <v>0</v>
      </c>
      <c r="K129" s="129" t="s">
        <v>148</v>
      </c>
      <c r="L129" s="31"/>
      <c r="M129" s="134" t="s">
        <v>3</v>
      </c>
      <c r="N129" s="135" t="s">
        <v>46</v>
      </c>
      <c r="P129" s="136">
        <f>O129*H129</f>
        <v>0</v>
      </c>
      <c r="Q129" s="136">
        <v>2.6800000000000001E-3</v>
      </c>
      <c r="R129" s="136">
        <f>Q129*H129</f>
        <v>0.1608</v>
      </c>
      <c r="S129" s="136">
        <v>0</v>
      </c>
      <c r="T129" s="137">
        <f>S129*H129</f>
        <v>0</v>
      </c>
      <c r="AR129" s="138" t="s">
        <v>196</v>
      </c>
      <c r="AT129" s="138" t="s">
        <v>97</v>
      </c>
      <c r="AU129" s="138" t="s">
        <v>85</v>
      </c>
      <c r="AY129" s="16" t="s">
        <v>142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6" t="s">
        <v>83</v>
      </c>
      <c r="BK129" s="139">
        <f>ROUND(I129*H129,2)</f>
        <v>0</v>
      </c>
      <c r="BL129" s="16" t="s">
        <v>196</v>
      </c>
      <c r="BM129" s="138" t="s">
        <v>1128</v>
      </c>
    </row>
    <row r="130" spans="2:65" s="1" customFormat="1" ht="11.25" x14ac:dyDescent="0.2">
      <c r="B130" s="31"/>
      <c r="D130" s="140" t="s">
        <v>151</v>
      </c>
      <c r="F130" s="141" t="s">
        <v>676</v>
      </c>
      <c r="I130" s="142"/>
      <c r="L130" s="31"/>
      <c r="M130" s="143"/>
      <c r="T130" s="52"/>
      <c r="AT130" s="16" t="s">
        <v>151</v>
      </c>
      <c r="AU130" s="16" t="s">
        <v>85</v>
      </c>
    </row>
    <row r="131" spans="2:65" s="1" customFormat="1" ht="21.75" customHeight="1" x14ac:dyDescent="0.2">
      <c r="B131" s="126"/>
      <c r="C131" s="127" t="s">
        <v>239</v>
      </c>
      <c r="D131" s="127" t="s">
        <v>97</v>
      </c>
      <c r="E131" s="128" t="s">
        <v>294</v>
      </c>
      <c r="F131" s="129" t="s">
        <v>295</v>
      </c>
      <c r="G131" s="130" t="s">
        <v>296</v>
      </c>
      <c r="H131" s="131">
        <v>2</v>
      </c>
      <c r="I131" s="132"/>
      <c r="J131" s="133">
        <f>ROUND(I131*H131,2)</f>
        <v>0</v>
      </c>
      <c r="K131" s="129" t="s">
        <v>148</v>
      </c>
      <c r="L131" s="31"/>
      <c r="M131" s="134" t="s">
        <v>3</v>
      </c>
      <c r="N131" s="135" t="s">
        <v>46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196</v>
      </c>
      <c r="AT131" s="138" t="s">
        <v>97</v>
      </c>
      <c r="AU131" s="138" t="s">
        <v>85</v>
      </c>
      <c r="AY131" s="16" t="s">
        <v>142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6" t="s">
        <v>83</v>
      </c>
      <c r="BK131" s="139">
        <f>ROUND(I131*H131,2)</f>
        <v>0</v>
      </c>
      <c r="BL131" s="16" t="s">
        <v>196</v>
      </c>
      <c r="BM131" s="138" t="s">
        <v>1129</v>
      </c>
    </row>
    <row r="132" spans="2:65" s="1" customFormat="1" ht="11.25" x14ac:dyDescent="0.2">
      <c r="B132" s="31"/>
      <c r="D132" s="140" t="s">
        <v>151</v>
      </c>
      <c r="F132" s="141" t="s">
        <v>298</v>
      </c>
      <c r="I132" s="142"/>
      <c r="L132" s="31"/>
      <c r="M132" s="143"/>
      <c r="T132" s="52"/>
      <c r="AT132" s="16" t="s">
        <v>151</v>
      </c>
      <c r="AU132" s="16" t="s">
        <v>85</v>
      </c>
    </row>
    <row r="133" spans="2:65" s="1" customFormat="1" ht="16.5" customHeight="1" x14ac:dyDescent="0.2">
      <c r="B133" s="126"/>
      <c r="C133" s="127" t="s">
        <v>244</v>
      </c>
      <c r="D133" s="127" t="s">
        <v>97</v>
      </c>
      <c r="E133" s="128" t="s">
        <v>334</v>
      </c>
      <c r="F133" s="129" t="s">
        <v>335</v>
      </c>
      <c r="G133" s="130" t="s">
        <v>296</v>
      </c>
      <c r="H133" s="131">
        <v>2</v>
      </c>
      <c r="I133" s="132"/>
      <c r="J133" s="133">
        <f>ROUND(I133*H133,2)</f>
        <v>0</v>
      </c>
      <c r="K133" s="129" t="s">
        <v>148</v>
      </c>
      <c r="L133" s="31"/>
      <c r="M133" s="134" t="s">
        <v>3</v>
      </c>
      <c r="N133" s="135" t="s">
        <v>46</v>
      </c>
      <c r="P133" s="136">
        <f>O133*H133</f>
        <v>0</v>
      </c>
      <c r="Q133" s="136">
        <v>6.9999999999999999E-4</v>
      </c>
      <c r="R133" s="136">
        <f>Q133*H133</f>
        <v>1.4E-3</v>
      </c>
      <c r="S133" s="136">
        <v>0</v>
      </c>
      <c r="T133" s="137">
        <f>S133*H133</f>
        <v>0</v>
      </c>
      <c r="AR133" s="138" t="s">
        <v>196</v>
      </c>
      <c r="AT133" s="138" t="s">
        <v>97</v>
      </c>
      <c r="AU133" s="138" t="s">
        <v>85</v>
      </c>
      <c r="AY133" s="16" t="s">
        <v>142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83</v>
      </c>
      <c r="BK133" s="139">
        <f>ROUND(I133*H133,2)</f>
        <v>0</v>
      </c>
      <c r="BL133" s="16" t="s">
        <v>196</v>
      </c>
      <c r="BM133" s="138" t="s">
        <v>1130</v>
      </c>
    </row>
    <row r="134" spans="2:65" s="1" customFormat="1" ht="11.25" x14ac:dyDescent="0.2">
      <c r="B134" s="31"/>
      <c r="D134" s="140" t="s">
        <v>151</v>
      </c>
      <c r="F134" s="141" t="s">
        <v>337</v>
      </c>
      <c r="I134" s="142"/>
      <c r="L134" s="31"/>
      <c r="M134" s="143"/>
      <c r="T134" s="52"/>
      <c r="AT134" s="16" t="s">
        <v>151</v>
      </c>
      <c r="AU134" s="16" t="s">
        <v>85</v>
      </c>
    </row>
    <row r="135" spans="2:65" s="1" customFormat="1" ht="24.2" customHeight="1" x14ac:dyDescent="0.2">
      <c r="B135" s="126"/>
      <c r="C135" s="127" t="s">
        <v>249</v>
      </c>
      <c r="D135" s="127" t="s">
        <v>97</v>
      </c>
      <c r="E135" s="128" t="s">
        <v>344</v>
      </c>
      <c r="F135" s="129" t="s">
        <v>345</v>
      </c>
      <c r="G135" s="130" t="s">
        <v>160</v>
      </c>
      <c r="H135" s="131">
        <v>60</v>
      </c>
      <c r="I135" s="132"/>
      <c r="J135" s="133">
        <f>ROUND(I135*H135,2)</f>
        <v>0</v>
      </c>
      <c r="K135" s="129" t="s">
        <v>148</v>
      </c>
      <c r="L135" s="31"/>
      <c r="M135" s="134" t="s">
        <v>3</v>
      </c>
      <c r="N135" s="135" t="s">
        <v>46</v>
      </c>
      <c r="P135" s="136">
        <f>O135*H135</f>
        <v>0</v>
      </c>
      <c r="Q135" s="136">
        <v>1.9000000000000001E-4</v>
      </c>
      <c r="R135" s="136">
        <f>Q135*H135</f>
        <v>1.14E-2</v>
      </c>
      <c r="S135" s="136">
        <v>0</v>
      </c>
      <c r="T135" s="137">
        <f>S135*H135</f>
        <v>0</v>
      </c>
      <c r="AR135" s="138" t="s">
        <v>196</v>
      </c>
      <c r="AT135" s="138" t="s">
        <v>97</v>
      </c>
      <c r="AU135" s="138" t="s">
        <v>85</v>
      </c>
      <c r="AY135" s="16" t="s">
        <v>142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6" t="s">
        <v>83</v>
      </c>
      <c r="BK135" s="139">
        <f>ROUND(I135*H135,2)</f>
        <v>0</v>
      </c>
      <c r="BL135" s="16" t="s">
        <v>196</v>
      </c>
      <c r="BM135" s="138" t="s">
        <v>1131</v>
      </c>
    </row>
    <row r="136" spans="2:65" s="1" customFormat="1" ht="11.25" x14ac:dyDescent="0.2">
      <c r="B136" s="31"/>
      <c r="D136" s="140" t="s">
        <v>151</v>
      </c>
      <c r="F136" s="141" t="s">
        <v>347</v>
      </c>
      <c r="I136" s="142"/>
      <c r="L136" s="31"/>
      <c r="M136" s="143"/>
      <c r="T136" s="52"/>
      <c r="AT136" s="16" t="s">
        <v>151</v>
      </c>
      <c r="AU136" s="16" t="s">
        <v>85</v>
      </c>
    </row>
    <row r="137" spans="2:65" s="1" customFormat="1" ht="21.75" customHeight="1" x14ac:dyDescent="0.2">
      <c r="B137" s="126"/>
      <c r="C137" s="127" t="s">
        <v>8</v>
      </c>
      <c r="D137" s="127" t="s">
        <v>97</v>
      </c>
      <c r="E137" s="128" t="s">
        <v>355</v>
      </c>
      <c r="F137" s="129" t="s">
        <v>356</v>
      </c>
      <c r="G137" s="130" t="s">
        <v>160</v>
      </c>
      <c r="H137" s="131">
        <v>60</v>
      </c>
      <c r="I137" s="132"/>
      <c r="J137" s="133">
        <f>ROUND(I137*H137,2)</f>
        <v>0</v>
      </c>
      <c r="K137" s="129" t="s">
        <v>148</v>
      </c>
      <c r="L137" s="31"/>
      <c r="M137" s="134" t="s">
        <v>3</v>
      </c>
      <c r="N137" s="135" t="s">
        <v>46</v>
      </c>
      <c r="P137" s="136">
        <f>O137*H137</f>
        <v>0</v>
      </c>
      <c r="Q137" s="136">
        <v>1.0000000000000001E-5</v>
      </c>
      <c r="R137" s="136">
        <f>Q137*H137</f>
        <v>6.0000000000000006E-4</v>
      </c>
      <c r="S137" s="136">
        <v>0</v>
      </c>
      <c r="T137" s="137">
        <f>S137*H137</f>
        <v>0</v>
      </c>
      <c r="AR137" s="138" t="s">
        <v>196</v>
      </c>
      <c r="AT137" s="138" t="s">
        <v>97</v>
      </c>
      <c r="AU137" s="138" t="s">
        <v>85</v>
      </c>
      <c r="AY137" s="16" t="s">
        <v>142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83</v>
      </c>
      <c r="BK137" s="139">
        <f>ROUND(I137*H137,2)</f>
        <v>0</v>
      </c>
      <c r="BL137" s="16" t="s">
        <v>196</v>
      </c>
      <c r="BM137" s="138" t="s">
        <v>1132</v>
      </c>
    </row>
    <row r="138" spans="2:65" s="1" customFormat="1" ht="11.25" x14ac:dyDescent="0.2">
      <c r="B138" s="31"/>
      <c r="D138" s="140" t="s">
        <v>151</v>
      </c>
      <c r="F138" s="141" t="s">
        <v>358</v>
      </c>
      <c r="I138" s="142"/>
      <c r="L138" s="31"/>
      <c r="M138" s="143"/>
      <c r="T138" s="52"/>
      <c r="AT138" s="16" t="s">
        <v>151</v>
      </c>
      <c r="AU138" s="16" t="s">
        <v>85</v>
      </c>
    </row>
    <row r="139" spans="2:65" s="1" customFormat="1" ht="24.2" customHeight="1" x14ac:dyDescent="0.2">
      <c r="B139" s="126"/>
      <c r="C139" s="127" t="s">
        <v>258</v>
      </c>
      <c r="D139" s="127" t="s">
        <v>97</v>
      </c>
      <c r="E139" s="128" t="s">
        <v>361</v>
      </c>
      <c r="F139" s="129" t="s">
        <v>362</v>
      </c>
      <c r="G139" s="130" t="s">
        <v>168</v>
      </c>
      <c r="H139" s="131">
        <v>0.34499999999999997</v>
      </c>
      <c r="I139" s="132"/>
      <c r="J139" s="133">
        <f>ROUND(I139*H139,2)</f>
        <v>0</v>
      </c>
      <c r="K139" s="129" t="s">
        <v>148</v>
      </c>
      <c r="L139" s="31"/>
      <c r="M139" s="134" t="s">
        <v>3</v>
      </c>
      <c r="N139" s="135" t="s">
        <v>46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196</v>
      </c>
      <c r="AT139" s="138" t="s">
        <v>97</v>
      </c>
      <c r="AU139" s="138" t="s">
        <v>85</v>
      </c>
      <c r="AY139" s="16" t="s">
        <v>142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83</v>
      </c>
      <c r="BK139" s="139">
        <f>ROUND(I139*H139,2)</f>
        <v>0</v>
      </c>
      <c r="BL139" s="16" t="s">
        <v>196</v>
      </c>
      <c r="BM139" s="138" t="s">
        <v>1133</v>
      </c>
    </row>
    <row r="140" spans="2:65" s="1" customFormat="1" ht="11.25" x14ac:dyDescent="0.2">
      <c r="B140" s="31"/>
      <c r="D140" s="140" t="s">
        <v>151</v>
      </c>
      <c r="F140" s="141" t="s">
        <v>364</v>
      </c>
      <c r="I140" s="142"/>
      <c r="L140" s="31"/>
      <c r="M140" s="143"/>
      <c r="T140" s="52"/>
      <c r="AT140" s="16" t="s">
        <v>151</v>
      </c>
      <c r="AU140" s="16" t="s">
        <v>85</v>
      </c>
    </row>
    <row r="141" spans="2:65" s="11" customFormat="1" ht="22.9" customHeight="1" x14ac:dyDescent="0.2">
      <c r="B141" s="114"/>
      <c r="D141" s="115" t="s">
        <v>74</v>
      </c>
      <c r="E141" s="124" t="s">
        <v>372</v>
      </c>
      <c r="F141" s="124" t="s">
        <v>373</v>
      </c>
      <c r="I141" s="117"/>
      <c r="J141" s="125">
        <f>BK141</f>
        <v>0</v>
      </c>
      <c r="L141" s="114"/>
      <c r="M141" s="119"/>
      <c r="P141" s="120">
        <f>SUM(P142:P178)</f>
        <v>0</v>
      </c>
      <c r="R141" s="120">
        <f>SUM(R142:R178)</f>
        <v>6.32552</v>
      </c>
      <c r="T141" s="121">
        <f>SUM(T142:T178)</f>
        <v>5.5057799999999997</v>
      </c>
      <c r="AR141" s="115" t="s">
        <v>85</v>
      </c>
      <c r="AT141" s="122" t="s">
        <v>74</v>
      </c>
      <c r="AU141" s="122" t="s">
        <v>83</v>
      </c>
      <c r="AY141" s="115" t="s">
        <v>142</v>
      </c>
      <c r="BK141" s="123">
        <f>SUM(BK142:BK178)</f>
        <v>0</v>
      </c>
    </row>
    <row r="142" spans="2:65" s="1" customFormat="1" ht="16.5" customHeight="1" x14ac:dyDescent="0.2">
      <c r="B142" s="126"/>
      <c r="C142" s="127" t="s">
        <v>263</v>
      </c>
      <c r="D142" s="127" t="s">
        <v>97</v>
      </c>
      <c r="E142" s="128" t="s">
        <v>375</v>
      </c>
      <c r="F142" s="129" t="s">
        <v>376</v>
      </c>
      <c r="G142" s="130" t="s">
        <v>160</v>
      </c>
      <c r="H142" s="131">
        <v>158</v>
      </c>
      <c r="I142" s="132"/>
      <c r="J142" s="133">
        <f>ROUND(I142*H142,2)</f>
        <v>0</v>
      </c>
      <c r="K142" s="129" t="s">
        <v>148</v>
      </c>
      <c r="L142" s="31"/>
      <c r="M142" s="134" t="s">
        <v>3</v>
      </c>
      <c r="N142" s="135" t="s">
        <v>46</v>
      </c>
      <c r="P142" s="136">
        <f>O142*H142</f>
        <v>0</v>
      </c>
      <c r="Q142" s="136">
        <v>2.0000000000000002E-5</v>
      </c>
      <c r="R142" s="136">
        <f>Q142*H142</f>
        <v>3.16E-3</v>
      </c>
      <c r="S142" s="136">
        <v>3.2000000000000002E-3</v>
      </c>
      <c r="T142" s="137">
        <f>S142*H142</f>
        <v>0.50560000000000005</v>
      </c>
      <c r="AR142" s="138" t="s">
        <v>196</v>
      </c>
      <c r="AT142" s="138" t="s">
        <v>97</v>
      </c>
      <c r="AU142" s="138" t="s">
        <v>85</v>
      </c>
      <c r="AY142" s="16" t="s">
        <v>142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83</v>
      </c>
      <c r="BK142" s="139">
        <f>ROUND(I142*H142,2)</f>
        <v>0</v>
      </c>
      <c r="BL142" s="16" t="s">
        <v>196</v>
      </c>
      <c r="BM142" s="138" t="s">
        <v>1134</v>
      </c>
    </row>
    <row r="143" spans="2:65" s="1" customFormat="1" ht="11.25" x14ac:dyDescent="0.2">
      <c r="B143" s="31"/>
      <c r="D143" s="140" t="s">
        <v>151</v>
      </c>
      <c r="F143" s="141" t="s">
        <v>378</v>
      </c>
      <c r="I143" s="142"/>
      <c r="L143" s="31"/>
      <c r="M143" s="143"/>
      <c r="T143" s="52"/>
      <c r="AT143" s="16" t="s">
        <v>151</v>
      </c>
      <c r="AU143" s="16" t="s">
        <v>85</v>
      </c>
    </row>
    <row r="144" spans="2:65" s="12" customFormat="1" ht="11.25" x14ac:dyDescent="0.2">
      <c r="B144" s="144"/>
      <c r="D144" s="145" t="s">
        <v>153</v>
      </c>
      <c r="E144" s="146" t="s">
        <v>3</v>
      </c>
      <c r="F144" s="147" t="s">
        <v>1135</v>
      </c>
      <c r="H144" s="148">
        <v>158</v>
      </c>
      <c r="I144" s="149"/>
      <c r="L144" s="144"/>
      <c r="M144" s="150"/>
      <c r="T144" s="151"/>
      <c r="AT144" s="146" t="s">
        <v>153</v>
      </c>
      <c r="AU144" s="146" t="s">
        <v>85</v>
      </c>
      <c r="AV144" s="12" t="s">
        <v>85</v>
      </c>
      <c r="AW144" s="12" t="s">
        <v>37</v>
      </c>
      <c r="AX144" s="12" t="s">
        <v>75</v>
      </c>
      <c r="AY144" s="146" t="s">
        <v>142</v>
      </c>
    </row>
    <row r="145" spans="2:65" s="13" customFormat="1" ht="11.25" x14ac:dyDescent="0.2">
      <c r="B145" s="152"/>
      <c r="D145" s="145" t="s">
        <v>153</v>
      </c>
      <c r="E145" s="153" t="s">
        <v>3</v>
      </c>
      <c r="F145" s="154" t="s">
        <v>155</v>
      </c>
      <c r="H145" s="155">
        <v>158</v>
      </c>
      <c r="I145" s="156"/>
      <c r="L145" s="152"/>
      <c r="M145" s="157"/>
      <c r="T145" s="158"/>
      <c r="AT145" s="153" t="s">
        <v>153</v>
      </c>
      <c r="AU145" s="153" t="s">
        <v>85</v>
      </c>
      <c r="AV145" s="13" t="s">
        <v>149</v>
      </c>
      <c r="AW145" s="13" t="s">
        <v>37</v>
      </c>
      <c r="AX145" s="13" t="s">
        <v>83</v>
      </c>
      <c r="AY145" s="153" t="s">
        <v>142</v>
      </c>
    </row>
    <row r="146" spans="2:65" s="1" customFormat="1" ht="16.5" customHeight="1" x14ac:dyDescent="0.2">
      <c r="B146" s="126"/>
      <c r="C146" s="127" t="s">
        <v>268</v>
      </c>
      <c r="D146" s="127" t="s">
        <v>97</v>
      </c>
      <c r="E146" s="128" t="s">
        <v>381</v>
      </c>
      <c r="F146" s="129" t="s">
        <v>382</v>
      </c>
      <c r="G146" s="130" t="s">
        <v>160</v>
      </c>
      <c r="H146" s="131">
        <v>198</v>
      </c>
      <c r="I146" s="132"/>
      <c r="J146" s="133">
        <f>ROUND(I146*H146,2)</f>
        <v>0</v>
      </c>
      <c r="K146" s="129" t="s">
        <v>148</v>
      </c>
      <c r="L146" s="31"/>
      <c r="M146" s="134" t="s">
        <v>3</v>
      </c>
      <c r="N146" s="135" t="s">
        <v>46</v>
      </c>
      <c r="P146" s="136">
        <f>O146*H146</f>
        <v>0</v>
      </c>
      <c r="Q146" s="136">
        <v>5.0000000000000002E-5</v>
      </c>
      <c r="R146" s="136">
        <f>Q146*H146</f>
        <v>9.9000000000000008E-3</v>
      </c>
      <c r="S146" s="136">
        <v>5.3200000000000001E-3</v>
      </c>
      <c r="T146" s="137">
        <f>S146*H146</f>
        <v>1.0533600000000001</v>
      </c>
      <c r="AR146" s="138" t="s">
        <v>196</v>
      </c>
      <c r="AT146" s="138" t="s">
        <v>97</v>
      </c>
      <c r="AU146" s="138" t="s">
        <v>85</v>
      </c>
      <c r="AY146" s="16" t="s">
        <v>142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6" t="s">
        <v>83</v>
      </c>
      <c r="BK146" s="139">
        <f>ROUND(I146*H146,2)</f>
        <v>0</v>
      </c>
      <c r="BL146" s="16" t="s">
        <v>196</v>
      </c>
      <c r="BM146" s="138" t="s">
        <v>1136</v>
      </c>
    </row>
    <row r="147" spans="2:65" s="1" customFormat="1" ht="11.25" x14ac:dyDescent="0.2">
      <c r="B147" s="31"/>
      <c r="D147" s="140" t="s">
        <v>151</v>
      </c>
      <c r="F147" s="141" t="s">
        <v>384</v>
      </c>
      <c r="I147" s="142"/>
      <c r="L147" s="31"/>
      <c r="M147" s="143"/>
      <c r="T147" s="52"/>
      <c r="AT147" s="16" t="s">
        <v>151</v>
      </c>
      <c r="AU147" s="16" t="s">
        <v>85</v>
      </c>
    </row>
    <row r="148" spans="2:65" s="12" customFormat="1" ht="11.25" x14ac:dyDescent="0.2">
      <c r="B148" s="144"/>
      <c r="D148" s="145" t="s">
        <v>153</v>
      </c>
      <c r="E148" s="146" t="s">
        <v>3</v>
      </c>
      <c r="F148" s="147" t="s">
        <v>1137</v>
      </c>
      <c r="H148" s="148">
        <v>198</v>
      </c>
      <c r="I148" s="149"/>
      <c r="L148" s="144"/>
      <c r="M148" s="150"/>
      <c r="T148" s="151"/>
      <c r="AT148" s="146" t="s">
        <v>153</v>
      </c>
      <c r="AU148" s="146" t="s">
        <v>85</v>
      </c>
      <c r="AV148" s="12" t="s">
        <v>85</v>
      </c>
      <c r="AW148" s="12" t="s">
        <v>37</v>
      </c>
      <c r="AX148" s="12" t="s">
        <v>75</v>
      </c>
      <c r="AY148" s="146" t="s">
        <v>142</v>
      </c>
    </row>
    <row r="149" spans="2:65" s="13" customFormat="1" ht="11.25" x14ac:dyDescent="0.2">
      <c r="B149" s="152"/>
      <c r="D149" s="145" t="s">
        <v>153</v>
      </c>
      <c r="E149" s="153" t="s">
        <v>3</v>
      </c>
      <c r="F149" s="154" t="s">
        <v>155</v>
      </c>
      <c r="H149" s="155">
        <v>198</v>
      </c>
      <c r="I149" s="156"/>
      <c r="L149" s="152"/>
      <c r="M149" s="157"/>
      <c r="T149" s="158"/>
      <c r="AT149" s="153" t="s">
        <v>153</v>
      </c>
      <c r="AU149" s="153" t="s">
        <v>85</v>
      </c>
      <c r="AV149" s="13" t="s">
        <v>149</v>
      </c>
      <c r="AW149" s="13" t="s">
        <v>37</v>
      </c>
      <c r="AX149" s="13" t="s">
        <v>83</v>
      </c>
      <c r="AY149" s="153" t="s">
        <v>142</v>
      </c>
    </row>
    <row r="150" spans="2:65" s="1" customFormat="1" ht="16.5" customHeight="1" x14ac:dyDescent="0.2">
      <c r="B150" s="126"/>
      <c r="C150" s="127" t="s">
        <v>273</v>
      </c>
      <c r="D150" s="127" t="s">
        <v>97</v>
      </c>
      <c r="E150" s="128" t="s">
        <v>926</v>
      </c>
      <c r="F150" s="129" t="s">
        <v>927</v>
      </c>
      <c r="G150" s="130" t="s">
        <v>160</v>
      </c>
      <c r="H150" s="131">
        <v>268</v>
      </c>
      <c r="I150" s="132"/>
      <c r="J150" s="133">
        <f>ROUND(I150*H150,2)</f>
        <v>0</v>
      </c>
      <c r="K150" s="129" t="s">
        <v>148</v>
      </c>
      <c r="L150" s="31"/>
      <c r="M150" s="134" t="s">
        <v>3</v>
      </c>
      <c r="N150" s="135" t="s">
        <v>46</v>
      </c>
      <c r="P150" s="136">
        <f>O150*H150</f>
        <v>0</v>
      </c>
      <c r="Q150" s="136">
        <v>1E-4</v>
      </c>
      <c r="R150" s="136">
        <f>Q150*H150</f>
        <v>2.6800000000000001E-2</v>
      </c>
      <c r="S150" s="136">
        <v>1.384E-2</v>
      </c>
      <c r="T150" s="137">
        <f>S150*H150</f>
        <v>3.70912</v>
      </c>
      <c r="AR150" s="138" t="s">
        <v>196</v>
      </c>
      <c r="AT150" s="138" t="s">
        <v>97</v>
      </c>
      <c r="AU150" s="138" t="s">
        <v>85</v>
      </c>
      <c r="AY150" s="16" t="s">
        <v>142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6" t="s">
        <v>83</v>
      </c>
      <c r="BK150" s="139">
        <f>ROUND(I150*H150,2)</f>
        <v>0</v>
      </c>
      <c r="BL150" s="16" t="s">
        <v>196</v>
      </c>
      <c r="BM150" s="138" t="s">
        <v>1138</v>
      </c>
    </row>
    <row r="151" spans="2:65" s="1" customFormat="1" ht="11.25" x14ac:dyDescent="0.2">
      <c r="B151" s="31"/>
      <c r="D151" s="140" t="s">
        <v>151</v>
      </c>
      <c r="F151" s="141" t="s">
        <v>929</v>
      </c>
      <c r="I151" s="142"/>
      <c r="L151" s="31"/>
      <c r="M151" s="143"/>
      <c r="T151" s="52"/>
      <c r="AT151" s="16" t="s">
        <v>151</v>
      </c>
      <c r="AU151" s="16" t="s">
        <v>85</v>
      </c>
    </row>
    <row r="152" spans="2:65" s="12" customFormat="1" ht="11.25" x14ac:dyDescent="0.2">
      <c r="B152" s="144"/>
      <c r="D152" s="145" t="s">
        <v>153</v>
      </c>
      <c r="E152" s="146" t="s">
        <v>3</v>
      </c>
      <c r="F152" s="147" t="s">
        <v>1139</v>
      </c>
      <c r="H152" s="148">
        <v>192</v>
      </c>
      <c r="I152" s="149"/>
      <c r="L152" s="144"/>
      <c r="M152" s="150"/>
      <c r="T152" s="151"/>
      <c r="AT152" s="146" t="s">
        <v>153</v>
      </c>
      <c r="AU152" s="146" t="s">
        <v>85</v>
      </c>
      <c r="AV152" s="12" t="s">
        <v>85</v>
      </c>
      <c r="AW152" s="12" t="s">
        <v>37</v>
      </c>
      <c r="AX152" s="12" t="s">
        <v>75</v>
      </c>
      <c r="AY152" s="146" t="s">
        <v>142</v>
      </c>
    </row>
    <row r="153" spans="2:65" s="12" customFormat="1" ht="11.25" x14ac:dyDescent="0.2">
      <c r="B153" s="144"/>
      <c r="D153" s="145" t="s">
        <v>153</v>
      </c>
      <c r="E153" s="146" t="s">
        <v>3</v>
      </c>
      <c r="F153" s="147" t="s">
        <v>1140</v>
      </c>
      <c r="H153" s="148">
        <v>76</v>
      </c>
      <c r="I153" s="149"/>
      <c r="L153" s="144"/>
      <c r="M153" s="150"/>
      <c r="T153" s="151"/>
      <c r="AT153" s="146" t="s">
        <v>153</v>
      </c>
      <c r="AU153" s="146" t="s">
        <v>85</v>
      </c>
      <c r="AV153" s="12" t="s">
        <v>85</v>
      </c>
      <c r="AW153" s="12" t="s">
        <v>37</v>
      </c>
      <c r="AX153" s="12" t="s">
        <v>75</v>
      </c>
      <c r="AY153" s="146" t="s">
        <v>142</v>
      </c>
    </row>
    <row r="154" spans="2:65" s="13" customFormat="1" ht="11.25" x14ac:dyDescent="0.2">
      <c r="B154" s="152"/>
      <c r="D154" s="145" t="s">
        <v>153</v>
      </c>
      <c r="E154" s="153" t="s">
        <v>3</v>
      </c>
      <c r="F154" s="154" t="s">
        <v>155</v>
      </c>
      <c r="H154" s="155">
        <v>268</v>
      </c>
      <c r="I154" s="156"/>
      <c r="L154" s="152"/>
      <c r="M154" s="157"/>
      <c r="T154" s="158"/>
      <c r="AT154" s="153" t="s">
        <v>153</v>
      </c>
      <c r="AU154" s="153" t="s">
        <v>85</v>
      </c>
      <c r="AV154" s="13" t="s">
        <v>149</v>
      </c>
      <c r="AW154" s="13" t="s">
        <v>37</v>
      </c>
      <c r="AX154" s="13" t="s">
        <v>83</v>
      </c>
      <c r="AY154" s="153" t="s">
        <v>142</v>
      </c>
    </row>
    <row r="155" spans="2:65" s="1" customFormat="1" ht="24.2" customHeight="1" x14ac:dyDescent="0.2">
      <c r="B155" s="126"/>
      <c r="C155" s="127" t="s">
        <v>278</v>
      </c>
      <c r="D155" s="127" t="s">
        <v>97</v>
      </c>
      <c r="E155" s="128" t="s">
        <v>393</v>
      </c>
      <c r="F155" s="129" t="s">
        <v>394</v>
      </c>
      <c r="G155" s="130" t="s">
        <v>160</v>
      </c>
      <c r="H155" s="131">
        <v>86</v>
      </c>
      <c r="I155" s="132"/>
      <c r="J155" s="133">
        <f>ROUND(I155*H155,2)</f>
        <v>0</v>
      </c>
      <c r="K155" s="129" t="s">
        <v>148</v>
      </c>
      <c r="L155" s="31"/>
      <c r="M155" s="134" t="s">
        <v>3</v>
      </c>
      <c r="N155" s="135" t="s">
        <v>46</v>
      </c>
      <c r="P155" s="136">
        <f>O155*H155</f>
        <v>0</v>
      </c>
      <c r="Q155" s="136">
        <v>2.0799999999999998E-3</v>
      </c>
      <c r="R155" s="136">
        <f>Q155*H155</f>
        <v>0.17887999999999998</v>
      </c>
      <c r="S155" s="136">
        <v>0</v>
      </c>
      <c r="T155" s="137">
        <f>S155*H155</f>
        <v>0</v>
      </c>
      <c r="AR155" s="138" t="s">
        <v>196</v>
      </c>
      <c r="AT155" s="138" t="s">
        <v>97</v>
      </c>
      <c r="AU155" s="138" t="s">
        <v>85</v>
      </c>
      <c r="AY155" s="16" t="s">
        <v>142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6" t="s">
        <v>83</v>
      </c>
      <c r="BK155" s="139">
        <f>ROUND(I155*H155,2)</f>
        <v>0</v>
      </c>
      <c r="BL155" s="16" t="s">
        <v>196</v>
      </c>
      <c r="BM155" s="138" t="s">
        <v>1141</v>
      </c>
    </row>
    <row r="156" spans="2:65" s="1" customFormat="1" ht="11.25" x14ac:dyDescent="0.2">
      <c r="B156" s="31"/>
      <c r="D156" s="140" t="s">
        <v>151</v>
      </c>
      <c r="F156" s="141" t="s">
        <v>396</v>
      </c>
      <c r="I156" s="142"/>
      <c r="L156" s="31"/>
      <c r="M156" s="143"/>
      <c r="T156" s="52"/>
      <c r="AT156" s="16" t="s">
        <v>151</v>
      </c>
      <c r="AU156" s="16" t="s">
        <v>85</v>
      </c>
    </row>
    <row r="157" spans="2:65" s="1" customFormat="1" ht="24.2" customHeight="1" x14ac:dyDescent="0.2">
      <c r="B157" s="126"/>
      <c r="C157" s="127" t="s">
        <v>283</v>
      </c>
      <c r="D157" s="127" t="s">
        <v>97</v>
      </c>
      <c r="E157" s="128" t="s">
        <v>398</v>
      </c>
      <c r="F157" s="129" t="s">
        <v>399</v>
      </c>
      <c r="G157" s="130" t="s">
        <v>160</v>
      </c>
      <c r="H157" s="131">
        <v>72</v>
      </c>
      <c r="I157" s="132"/>
      <c r="J157" s="133">
        <f>ROUND(I157*H157,2)</f>
        <v>0</v>
      </c>
      <c r="K157" s="129" t="s">
        <v>148</v>
      </c>
      <c r="L157" s="31"/>
      <c r="M157" s="134" t="s">
        <v>3</v>
      </c>
      <c r="N157" s="135" t="s">
        <v>46</v>
      </c>
      <c r="P157" s="136">
        <f>O157*H157</f>
        <v>0</v>
      </c>
      <c r="Q157" s="136">
        <v>3.8700000000000002E-3</v>
      </c>
      <c r="R157" s="136">
        <f>Q157*H157</f>
        <v>0.27864</v>
      </c>
      <c r="S157" s="136">
        <v>0</v>
      </c>
      <c r="T157" s="137">
        <f>S157*H157</f>
        <v>0</v>
      </c>
      <c r="AR157" s="138" t="s">
        <v>196</v>
      </c>
      <c r="AT157" s="138" t="s">
        <v>97</v>
      </c>
      <c r="AU157" s="138" t="s">
        <v>85</v>
      </c>
      <c r="AY157" s="16" t="s">
        <v>142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6" t="s">
        <v>83</v>
      </c>
      <c r="BK157" s="139">
        <f>ROUND(I157*H157,2)</f>
        <v>0</v>
      </c>
      <c r="BL157" s="16" t="s">
        <v>196</v>
      </c>
      <c r="BM157" s="138" t="s">
        <v>1142</v>
      </c>
    </row>
    <row r="158" spans="2:65" s="1" customFormat="1" ht="11.25" x14ac:dyDescent="0.2">
      <c r="B158" s="31"/>
      <c r="D158" s="140" t="s">
        <v>151</v>
      </c>
      <c r="F158" s="141" t="s">
        <v>401</v>
      </c>
      <c r="I158" s="142"/>
      <c r="L158" s="31"/>
      <c r="M158" s="143"/>
      <c r="T158" s="52"/>
      <c r="AT158" s="16" t="s">
        <v>151</v>
      </c>
      <c r="AU158" s="16" t="s">
        <v>85</v>
      </c>
    </row>
    <row r="159" spans="2:65" s="1" customFormat="1" ht="24.2" customHeight="1" x14ac:dyDescent="0.2">
      <c r="B159" s="126"/>
      <c r="C159" s="127" t="s">
        <v>288</v>
      </c>
      <c r="D159" s="127" t="s">
        <v>97</v>
      </c>
      <c r="E159" s="128" t="s">
        <v>403</v>
      </c>
      <c r="F159" s="129" t="s">
        <v>404</v>
      </c>
      <c r="G159" s="130" t="s">
        <v>160</v>
      </c>
      <c r="H159" s="131">
        <v>48</v>
      </c>
      <c r="I159" s="132"/>
      <c r="J159" s="133">
        <f>ROUND(I159*H159,2)</f>
        <v>0</v>
      </c>
      <c r="K159" s="129" t="s">
        <v>148</v>
      </c>
      <c r="L159" s="31"/>
      <c r="M159" s="134" t="s">
        <v>3</v>
      </c>
      <c r="N159" s="135" t="s">
        <v>46</v>
      </c>
      <c r="P159" s="136">
        <f>O159*H159</f>
        <v>0</v>
      </c>
      <c r="Q159" s="136">
        <v>4.6899999999999997E-3</v>
      </c>
      <c r="R159" s="136">
        <f>Q159*H159</f>
        <v>0.22511999999999999</v>
      </c>
      <c r="S159" s="136">
        <v>0</v>
      </c>
      <c r="T159" s="137">
        <f>S159*H159</f>
        <v>0</v>
      </c>
      <c r="AR159" s="138" t="s">
        <v>196</v>
      </c>
      <c r="AT159" s="138" t="s">
        <v>97</v>
      </c>
      <c r="AU159" s="138" t="s">
        <v>85</v>
      </c>
      <c r="AY159" s="16" t="s">
        <v>142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6" t="s">
        <v>83</v>
      </c>
      <c r="BK159" s="139">
        <f>ROUND(I159*H159,2)</f>
        <v>0</v>
      </c>
      <c r="BL159" s="16" t="s">
        <v>196</v>
      </c>
      <c r="BM159" s="138" t="s">
        <v>1143</v>
      </c>
    </row>
    <row r="160" spans="2:65" s="1" customFormat="1" ht="11.25" x14ac:dyDescent="0.2">
      <c r="B160" s="31"/>
      <c r="D160" s="140" t="s">
        <v>151</v>
      </c>
      <c r="F160" s="141" t="s">
        <v>406</v>
      </c>
      <c r="I160" s="142"/>
      <c r="L160" s="31"/>
      <c r="M160" s="143"/>
      <c r="T160" s="52"/>
      <c r="AT160" s="16" t="s">
        <v>151</v>
      </c>
      <c r="AU160" s="16" t="s">
        <v>85</v>
      </c>
    </row>
    <row r="161" spans="2:65" s="1" customFormat="1" ht="24.2" customHeight="1" x14ac:dyDescent="0.2">
      <c r="B161" s="126"/>
      <c r="C161" s="127" t="s">
        <v>293</v>
      </c>
      <c r="D161" s="127" t="s">
        <v>97</v>
      </c>
      <c r="E161" s="128" t="s">
        <v>408</v>
      </c>
      <c r="F161" s="129" t="s">
        <v>409</v>
      </c>
      <c r="G161" s="130" t="s">
        <v>160</v>
      </c>
      <c r="H161" s="131">
        <v>150</v>
      </c>
      <c r="I161" s="132"/>
      <c r="J161" s="133">
        <f>ROUND(I161*H161,2)</f>
        <v>0</v>
      </c>
      <c r="K161" s="129" t="s">
        <v>148</v>
      </c>
      <c r="L161" s="31"/>
      <c r="M161" s="134" t="s">
        <v>3</v>
      </c>
      <c r="N161" s="135" t="s">
        <v>46</v>
      </c>
      <c r="P161" s="136">
        <f>O161*H161</f>
        <v>0</v>
      </c>
      <c r="Q161" s="136">
        <v>6.7299999999999999E-3</v>
      </c>
      <c r="R161" s="136">
        <f>Q161*H161</f>
        <v>1.0095000000000001</v>
      </c>
      <c r="S161" s="136">
        <v>0</v>
      </c>
      <c r="T161" s="137">
        <f>S161*H161</f>
        <v>0</v>
      </c>
      <c r="AR161" s="138" t="s">
        <v>196</v>
      </c>
      <c r="AT161" s="138" t="s">
        <v>97</v>
      </c>
      <c r="AU161" s="138" t="s">
        <v>85</v>
      </c>
      <c r="AY161" s="16" t="s">
        <v>142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6" t="s">
        <v>83</v>
      </c>
      <c r="BK161" s="139">
        <f>ROUND(I161*H161,2)</f>
        <v>0</v>
      </c>
      <c r="BL161" s="16" t="s">
        <v>196</v>
      </c>
      <c r="BM161" s="138" t="s">
        <v>1144</v>
      </c>
    </row>
    <row r="162" spans="2:65" s="1" customFormat="1" ht="11.25" x14ac:dyDescent="0.2">
      <c r="B162" s="31"/>
      <c r="D162" s="140" t="s">
        <v>151</v>
      </c>
      <c r="F162" s="141" t="s">
        <v>411</v>
      </c>
      <c r="I162" s="142"/>
      <c r="L162" s="31"/>
      <c r="M162" s="143"/>
      <c r="T162" s="52"/>
      <c r="AT162" s="16" t="s">
        <v>151</v>
      </c>
      <c r="AU162" s="16" t="s">
        <v>85</v>
      </c>
    </row>
    <row r="163" spans="2:65" s="1" customFormat="1" ht="24.2" customHeight="1" x14ac:dyDescent="0.2">
      <c r="B163" s="126"/>
      <c r="C163" s="127" t="s">
        <v>299</v>
      </c>
      <c r="D163" s="127" t="s">
        <v>97</v>
      </c>
      <c r="E163" s="128" t="s">
        <v>1145</v>
      </c>
      <c r="F163" s="129" t="s">
        <v>1146</v>
      </c>
      <c r="G163" s="130" t="s">
        <v>160</v>
      </c>
      <c r="H163" s="131">
        <v>268</v>
      </c>
      <c r="I163" s="132"/>
      <c r="J163" s="133">
        <f>ROUND(I163*H163,2)</f>
        <v>0</v>
      </c>
      <c r="K163" s="129" t="s">
        <v>148</v>
      </c>
      <c r="L163" s="31"/>
      <c r="M163" s="134" t="s">
        <v>3</v>
      </c>
      <c r="N163" s="135" t="s">
        <v>46</v>
      </c>
      <c r="P163" s="136">
        <f>O163*H163</f>
        <v>0</v>
      </c>
      <c r="Q163" s="136">
        <v>1.7139999999999999E-2</v>
      </c>
      <c r="R163" s="136">
        <f>Q163*H163</f>
        <v>4.5935199999999998</v>
      </c>
      <c r="S163" s="136">
        <v>0</v>
      </c>
      <c r="T163" s="137">
        <f>S163*H163</f>
        <v>0</v>
      </c>
      <c r="AR163" s="138" t="s">
        <v>196</v>
      </c>
      <c r="AT163" s="138" t="s">
        <v>97</v>
      </c>
      <c r="AU163" s="138" t="s">
        <v>85</v>
      </c>
      <c r="AY163" s="16" t="s">
        <v>142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6" t="s">
        <v>83</v>
      </c>
      <c r="BK163" s="139">
        <f>ROUND(I163*H163,2)</f>
        <v>0</v>
      </c>
      <c r="BL163" s="16" t="s">
        <v>196</v>
      </c>
      <c r="BM163" s="138" t="s">
        <v>1147</v>
      </c>
    </row>
    <row r="164" spans="2:65" s="1" customFormat="1" ht="11.25" x14ac:dyDescent="0.2">
      <c r="B164" s="31"/>
      <c r="D164" s="140" t="s">
        <v>151</v>
      </c>
      <c r="F164" s="141" t="s">
        <v>1148</v>
      </c>
      <c r="I164" s="142"/>
      <c r="L164" s="31"/>
      <c r="M164" s="143"/>
      <c r="T164" s="52"/>
      <c r="AT164" s="16" t="s">
        <v>151</v>
      </c>
      <c r="AU164" s="16" t="s">
        <v>85</v>
      </c>
    </row>
    <row r="165" spans="2:65" s="1" customFormat="1" ht="24.2" customHeight="1" x14ac:dyDescent="0.2">
      <c r="B165" s="126"/>
      <c r="C165" s="127" t="s">
        <v>305</v>
      </c>
      <c r="D165" s="127" t="s">
        <v>97</v>
      </c>
      <c r="E165" s="128" t="s">
        <v>423</v>
      </c>
      <c r="F165" s="129" t="s">
        <v>424</v>
      </c>
      <c r="G165" s="130" t="s">
        <v>160</v>
      </c>
      <c r="H165" s="131">
        <v>356</v>
      </c>
      <c r="I165" s="132"/>
      <c r="J165" s="133">
        <f>ROUND(I165*H165,2)</f>
        <v>0</v>
      </c>
      <c r="K165" s="129" t="s">
        <v>148</v>
      </c>
      <c r="L165" s="31"/>
      <c r="M165" s="134" t="s">
        <v>3</v>
      </c>
      <c r="N165" s="135" t="s">
        <v>46</v>
      </c>
      <c r="P165" s="136">
        <f>O165*H165</f>
        <v>0</v>
      </c>
      <c r="Q165" s="136">
        <v>0</v>
      </c>
      <c r="R165" s="136">
        <f>Q165*H165</f>
        <v>0</v>
      </c>
      <c r="S165" s="136">
        <v>0</v>
      </c>
      <c r="T165" s="137">
        <f>S165*H165</f>
        <v>0</v>
      </c>
      <c r="AR165" s="138" t="s">
        <v>196</v>
      </c>
      <c r="AT165" s="138" t="s">
        <v>97</v>
      </c>
      <c r="AU165" s="138" t="s">
        <v>85</v>
      </c>
      <c r="AY165" s="16" t="s">
        <v>142</v>
      </c>
      <c r="BE165" s="139">
        <f>IF(N165="základní",J165,0)</f>
        <v>0</v>
      </c>
      <c r="BF165" s="139">
        <f>IF(N165="snížená",J165,0)</f>
        <v>0</v>
      </c>
      <c r="BG165" s="139">
        <f>IF(N165="zákl. přenesená",J165,0)</f>
        <v>0</v>
      </c>
      <c r="BH165" s="139">
        <f>IF(N165="sníž. přenesená",J165,0)</f>
        <v>0</v>
      </c>
      <c r="BI165" s="139">
        <f>IF(N165="nulová",J165,0)</f>
        <v>0</v>
      </c>
      <c r="BJ165" s="16" t="s">
        <v>83</v>
      </c>
      <c r="BK165" s="139">
        <f>ROUND(I165*H165,2)</f>
        <v>0</v>
      </c>
      <c r="BL165" s="16" t="s">
        <v>196</v>
      </c>
      <c r="BM165" s="138" t="s">
        <v>1149</v>
      </c>
    </row>
    <row r="166" spans="2:65" s="1" customFormat="1" ht="11.25" x14ac:dyDescent="0.2">
      <c r="B166" s="31"/>
      <c r="D166" s="140" t="s">
        <v>151</v>
      </c>
      <c r="F166" s="141" t="s">
        <v>426</v>
      </c>
      <c r="I166" s="142"/>
      <c r="L166" s="31"/>
      <c r="M166" s="143"/>
      <c r="T166" s="52"/>
      <c r="AT166" s="16" t="s">
        <v>151</v>
      </c>
      <c r="AU166" s="16" t="s">
        <v>85</v>
      </c>
    </row>
    <row r="167" spans="2:65" s="12" customFormat="1" ht="11.25" x14ac:dyDescent="0.2">
      <c r="B167" s="144"/>
      <c r="D167" s="145" t="s">
        <v>153</v>
      </c>
      <c r="E167" s="146" t="s">
        <v>3</v>
      </c>
      <c r="F167" s="147" t="s">
        <v>1150</v>
      </c>
      <c r="H167" s="148">
        <v>356</v>
      </c>
      <c r="I167" s="149"/>
      <c r="L167" s="144"/>
      <c r="M167" s="150"/>
      <c r="T167" s="151"/>
      <c r="AT167" s="146" t="s">
        <v>153</v>
      </c>
      <c r="AU167" s="146" t="s">
        <v>85</v>
      </c>
      <c r="AV167" s="12" t="s">
        <v>85</v>
      </c>
      <c r="AW167" s="12" t="s">
        <v>37</v>
      </c>
      <c r="AX167" s="12" t="s">
        <v>75</v>
      </c>
      <c r="AY167" s="146" t="s">
        <v>142</v>
      </c>
    </row>
    <row r="168" spans="2:65" s="13" customFormat="1" ht="11.25" x14ac:dyDescent="0.2">
      <c r="B168" s="152"/>
      <c r="D168" s="145" t="s">
        <v>153</v>
      </c>
      <c r="E168" s="153" t="s">
        <v>3</v>
      </c>
      <c r="F168" s="154" t="s">
        <v>155</v>
      </c>
      <c r="H168" s="155">
        <v>356</v>
      </c>
      <c r="I168" s="156"/>
      <c r="L168" s="152"/>
      <c r="M168" s="157"/>
      <c r="T168" s="158"/>
      <c r="AT168" s="153" t="s">
        <v>153</v>
      </c>
      <c r="AU168" s="153" t="s">
        <v>85</v>
      </c>
      <c r="AV168" s="13" t="s">
        <v>149</v>
      </c>
      <c r="AW168" s="13" t="s">
        <v>37</v>
      </c>
      <c r="AX168" s="13" t="s">
        <v>83</v>
      </c>
      <c r="AY168" s="153" t="s">
        <v>142</v>
      </c>
    </row>
    <row r="169" spans="2:65" s="1" customFormat="1" ht="24.2" customHeight="1" x14ac:dyDescent="0.2">
      <c r="B169" s="126"/>
      <c r="C169" s="127" t="s">
        <v>209</v>
      </c>
      <c r="D169" s="127" t="s">
        <v>97</v>
      </c>
      <c r="E169" s="128" t="s">
        <v>945</v>
      </c>
      <c r="F169" s="129" t="s">
        <v>946</v>
      </c>
      <c r="G169" s="130" t="s">
        <v>160</v>
      </c>
      <c r="H169" s="131">
        <v>268</v>
      </c>
      <c r="I169" s="132"/>
      <c r="J169" s="133">
        <f>ROUND(I169*H169,2)</f>
        <v>0</v>
      </c>
      <c r="K169" s="129" t="s">
        <v>148</v>
      </c>
      <c r="L169" s="31"/>
      <c r="M169" s="134" t="s">
        <v>3</v>
      </c>
      <c r="N169" s="135" t="s">
        <v>46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196</v>
      </c>
      <c r="AT169" s="138" t="s">
        <v>97</v>
      </c>
      <c r="AU169" s="138" t="s">
        <v>85</v>
      </c>
      <c r="AY169" s="16" t="s">
        <v>142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83</v>
      </c>
      <c r="BK169" s="139">
        <f>ROUND(I169*H169,2)</f>
        <v>0</v>
      </c>
      <c r="BL169" s="16" t="s">
        <v>196</v>
      </c>
      <c r="BM169" s="138" t="s">
        <v>1151</v>
      </c>
    </row>
    <row r="170" spans="2:65" s="1" customFormat="1" ht="11.25" x14ac:dyDescent="0.2">
      <c r="B170" s="31"/>
      <c r="D170" s="140" t="s">
        <v>151</v>
      </c>
      <c r="F170" s="141" t="s">
        <v>948</v>
      </c>
      <c r="I170" s="142"/>
      <c r="L170" s="31"/>
      <c r="M170" s="143"/>
      <c r="T170" s="52"/>
      <c r="AT170" s="16" t="s">
        <v>151</v>
      </c>
      <c r="AU170" s="16" t="s">
        <v>85</v>
      </c>
    </row>
    <row r="171" spans="2:65" s="1" customFormat="1" ht="24.2" customHeight="1" x14ac:dyDescent="0.2">
      <c r="B171" s="126"/>
      <c r="C171" s="127" t="s">
        <v>314</v>
      </c>
      <c r="D171" s="127" t="s">
        <v>97</v>
      </c>
      <c r="E171" s="128" t="s">
        <v>435</v>
      </c>
      <c r="F171" s="129" t="s">
        <v>436</v>
      </c>
      <c r="G171" s="130" t="s">
        <v>296</v>
      </c>
      <c r="H171" s="131">
        <v>80</v>
      </c>
      <c r="I171" s="132"/>
      <c r="J171" s="133">
        <f>ROUND(I171*H171,2)</f>
        <v>0</v>
      </c>
      <c r="K171" s="129" t="s">
        <v>148</v>
      </c>
      <c r="L171" s="31"/>
      <c r="M171" s="134" t="s">
        <v>3</v>
      </c>
      <c r="N171" s="135" t="s">
        <v>46</v>
      </c>
      <c r="P171" s="136">
        <f>O171*H171</f>
        <v>0</v>
      </c>
      <c r="Q171" s="136">
        <v>0</v>
      </c>
      <c r="R171" s="136">
        <f>Q171*H171</f>
        <v>0</v>
      </c>
      <c r="S171" s="136">
        <v>1.3999999999999999E-4</v>
      </c>
      <c r="T171" s="137">
        <f>S171*H171</f>
        <v>1.1199999999999998E-2</v>
      </c>
      <c r="AR171" s="138" t="s">
        <v>196</v>
      </c>
      <c r="AT171" s="138" t="s">
        <v>97</v>
      </c>
      <c r="AU171" s="138" t="s">
        <v>85</v>
      </c>
      <c r="AY171" s="16" t="s">
        <v>142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6" t="s">
        <v>83</v>
      </c>
      <c r="BK171" s="139">
        <f>ROUND(I171*H171,2)</f>
        <v>0</v>
      </c>
      <c r="BL171" s="16" t="s">
        <v>196</v>
      </c>
      <c r="BM171" s="138" t="s">
        <v>1152</v>
      </c>
    </row>
    <row r="172" spans="2:65" s="1" customFormat="1" ht="11.25" x14ac:dyDescent="0.2">
      <c r="B172" s="31"/>
      <c r="D172" s="140" t="s">
        <v>151</v>
      </c>
      <c r="F172" s="141" t="s">
        <v>438</v>
      </c>
      <c r="I172" s="142"/>
      <c r="L172" s="31"/>
      <c r="M172" s="143"/>
      <c r="T172" s="52"/>
      <c r="AT172" s="16" t="s">
        <v>151</v>
      </c>
      <c r="AU172" s="16" t="s">
        <v>85</v>
      </c>
    </row>
    <row r="173" spans="2:65" s="1" customFormat="1" ht="24.2" customHeight="1" x14ac:dyDescent="0.2">
      <c r="B173" s="126"/>
      <c r="C173" s="127" t="s">
        <v>318</v>
      </c>
      <c r="D173" s="127" t="s">
        <v>97</v>
      </c>
      <c r="E173" s="128" t="s">
        <v>440</v>
      </c>
      <c r="F173" s="129" t="s">
        <v>441</v>
      </c>
      <c r="G173" s="130" t="s">
        <v>296</v>
      </c>
      <c r="H173" s="131">
        <v>150</v>
      </c>
      <c r="I173" s="132"/>
      <c r="J173" s="133">
        <f>ROUND(I173*H173,2)</f>
        <v>0</v>
      </c>
      <c r="K173" s="129" t="s">
        <v>148</v>
      </c>
      <c r="L173" s="31"/>
      <c r="M173" s="134" t="s">
        <v>3</v>
      </c>
      <c r="N173" s="135" t="s">
        <v>46</v>
      </c>
      <c r="P173" s="136">
        <f>O173*H173</f>
        <v>0</v>
      </c>
      <c r="Q173" s="136">
        <v>0</v>
      </c>
      <c r="R173" s="136">
        <f>Q173*H173</f>
        <v>0</v>
      </c>
      <c r="S173" s="136">
        <v>3.1E-4</v>
      </c>
      <c r="T173" s="137">
        <f>S173*H173</f>
        <v>4.65E-2</v>
      </c>
      <c r="AR173" s="138" t="s">
        <v>196</v>
      </c>
      <c r="AT173" s="138" t="s">
        <v>97</v>
      </c>
      <c r="AU173" s="138" t="s">
        <v>85</v>
      </c>
      <c r="AY173" s="16" t="s">
        <v>142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83</v>
      </c>
      <c r="BK173" s="139">
        <f>ROUND(I173*H173,2)</f>
        <v>0</v>
      </c>
      <c r="BL173" s="16" t="s">
        <v>196</v>
      </c>
      <c r="BM173" s="138" t="s">
        <v>1153</v>
      </c>
    </row>
    <row r="174" spans="2:65" s="1" customFormat="1" ht="11.25" x14ac:dyDescent="0.2">
      <c r="B174" s="31"/>
      <c r="D174" s="140" t="s">
        <v>151</v>
      </c>
      <c r="F174" s="141" t="s">
        <v>443</v>
      </c>
      <c r="I174" s="142"/>
      <c r="L174" s="31"/>
      <c r="M174" s="143"/>
      <c r="T174" s="52"/>
      <c r="AT174" s="16" t="s">
        <v>151</v>
      </c>
      <c r="AU174" s="16" t="s">
        <v>85</v>
      </c>
    </row>
    <row r="175" spans="2:65" s="1" customFormat="1" ht="24.2" customHeight="1" x14ac:dyDescent="0.2">
      <c r="B175" s="126"/>
      <c r="C175" s="127" t="s">
        <v>323</v>
      </c>
      <c r="D175" s="127" t="s">
        <v>97</v>
      </c>
      <c r="E175" s="128" t="s">
        <v>1154</v>
      </c>
      <c r="F175" s="129" t="s">
        <v>1155</v>
      </c>
      <c r="G175" s="130" t="s">
        <v>296</v>
      </c>
      <c r="H175" s="131">
        <v>200</v>
      </c>
      <c r="I175" s="132"/>
      <c r="J175" s="133">
        <f>ROUND(I175*H175,2)</f>
        <v>0</v>
      </c>
      <c r="K175" s="129" t="s">
        <v>148</v>
      </c>
      <c r="L175" s="31"/>
      <c r="M175" s="134" t="s">
        <v>3</v>
      </c>
      <c r="N175" s="135" t="s">
        <v>46</v>
      </c>
      <c r="P175" s="136">
        <f>O175*H175</f>
        <v>0</v>
      </c>
      <c r="Q175" s="136">
        <v>0</v>
      </c>
      <c r="R175" s="136">
        <f>Q175*H175</f>
        <v>0</v>
      </c>
      <c r="S175" s="136">
        <v>8.9999999999999998E-4</v>
      </c>
      <c r="T175" s="137">
        <f>S175*H175</f>
        <v>0.18</v>
      </c>
      <c r="AR175" s="138" t="s">
        <v>196</v>
      </c>
      <c r="AT175" s="138" t="s">
        <v>97</v>
      </c>
      <c r="AU175" s="138" t="s">
        <v>85</v>
      </c>
      <c r="AY175" s="16" t="s">
        <v>142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6" t="s">
        <v>83</v>
      </c>
      <c r="BK175" s="139">
        <f>ROUND(I175*H175,2)</f>
        <v>0</v>
      </c>
      <c r="BL175" s="16" t="s">
        <v>196</v>
      </c>
      <c r="BM175" s="138" t="s">
        <v>1156</v>
      </c>
    </row>
    <row r="176" spans="2:65" s="1" customFormat="1" ht="11.25" x14ac:dyDescent="0.2">
      <c r="B176" s="31"/>
      <c r="D176" s="140" t="s">
        <v>151</v>
      </c>
      <c r="F176" s="141" t="s">
        <v>1157</v>
      </c>
      <c r="I176" s="142"/>
      <c r="L176" s="31"/>
      <c r="M176" s="143"/>
      <c r="T176" s="52"/>
      <c r="AT176" s="16" t="s">
        <v>151</v>
      </c>
      <c r="AU176" s="16" t="s">
        <v>85</v>
      </c>
    </row>
    <row r="177" spans="2:65" s="1" customFormat="1" ht="24.2" customHeight="1" x14ac:dyDescent="0.2">
      <c r="B177" s="126"/>
      <c r="C177" s="127" t="s">
        <v>328</v>
      </c>
      <c r="D177" s="127" t="s">
        <v>97</v>
      </c>
      <c r="E177" s="128" t="s">
        <v>450</v>
      </c>
      <c r="F177" s="129" t="s">
        <v>451</v>
      </c>
      <c r="G177" s="130" t="s">
        <v>168</v>
      </c>
      <c r="H177" s="131">
        <v>6.3259999999999996</v>
      </c>
      <c r="I177" s="132"/>
      <c r="J177" s="133">
        <f>ROUND(I177*H177,2)</f>
        <v>0</v>
      </c>
      <c r="K177" s="129" t="s">
        <v>148</v>
      </c>
      <c r="L177" s="31"/>
      <c r="M177" s="134" t="s">
        <v>3</v>
      </c>
      <c r="N177" s="135" t="s">
        <v>46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196</v>
      </c>
      <c r="AT177" s="138" t="s">
        <v>97</v>
      </c>
      <c r="AU177" s="138" t="s">
        <v>85</v>
      </c>
      <c r="AY177" s="16" t="s">
        <v>142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6" t="s">
        <v>83</v>
      </c>
      <c r="BK177" s="139">
        <f>ROUND(I177*H177,2)</f>
        <v>0</v>
      </c>
      <c r="BL177" s="16" t="s">
        <v>196</v>
      </c>
      <c r="BM177" s="138" t="s">
        <v>1158</v>
      </c>
    </row>
    <row r="178" spans="2:65" s="1" customFormat="1" ht="11.25" x14ac:dyDescent="0.2">
      <c r="B178" s="31"/>
      <c r="D178" s="140" t="s">
        <v>151</v>
      </c>
      <c r="F178" s="141" t="s">
        <v>453</v>
      </c>
      <c r="I178" s="142"/>
      <c r="L178" s="31"/>
      <c r="M178" s="143"/>
      <c r="T178" s="52"/>
      <c r="AT178" s="16" t="s">
        <v>151</v>
      </c>
      <c r="AU178" s="16" t="s">
        <v>85</v>
      </c>
    </row>
    <row r="179" spans="2:65" s="11" customFormat="1" ht="22.9" customHeight="1" x14ac:dyDescent="0.2">
      <c r="B179" s="114"/>
      <c r="D179" s="115" t="s">
        <v>74</v>
      </c>
      <c r="E179" s="124" t="s">
        <v>454</v>
      </c>
      <c r="F179" s="124" t="s">
        <v>455</v>
      </c>
      <c r="I179" s="117"/>
      <c r="J179" s="125">
        <f>BK179</f>
        <v>0</v>
      </c>
      <c r="L179" s="114"/>
      <c r="M179" s="119"/>
      <c r="P179" s="120">
        <f>SUM(P180:P204)</f>
        <v>0</v>
      </c>
      <c r="R179" s="120">
        <f>SUM(R180:R204)</f>
        <v>0.15968000000000002</v>
      </c>
      <c r="T179" s="121">
        <f>SUM(T180:T204)</f>
        <v>0.45169999999999999</v>
      </c>
      <c r="AR179" s="115" t="s">
        <v>85</v>
      </c>
      <c r="AT179" s="122" t="s">
        <v>74</v>
      </c>
      <c r="AU179" s="122" t="s">
        <v>83</v>
      </c>
      <c r="AY179" s="115" t="s">
        <v>142</v>
      </c>
      <c r="BK179" s="123">
        <f>SUM(BK180:BK204)</f>
        <v>0</v>
      </c>
    </row>
    <row r="180" spans="2:65" s="1" customFormat="1" ht="16.5" customHeight="1" x14ac:dyDescent="0.2">
      <c r="B180" s="126"/>
      <c r="C180" s="127" t="s">
        <v>333</v>
      </c>
      <c r="D180" s="127" t="s">
        <v>97</v>
      </c>
      <c r="E180" s="128" t="s">
        <v>457</v>
      </c>
      <c r="F180" s="129" t="s">
        <v>458</v>
      </c>
      <c r="G180" s="130" t="s">
        <v>296</v>
      </c>
      <c r="H180" s="131">
        <v>2</v>
      </c>
      <c r="I180" s="132"/>
      <c r="J180" s="133">
        <f>ROUND(I180*H180,2)</f>
        <v>0</v>
      </c>
      <c r="K180" s="129" t="s">
        <v>148</v>
      </c>
      <c r="L180" s="31"/>
      <c r="M180" s="134" t="s">
        <v>3</v>
      </c>
      <c r="N180" s="135" t="s">
        <v>46</v>
      </c>
      <c r="P180" s="136">
        <f>O180*H180</f>
        <v>0</v>
      </c>
      <c r="Q180" s="136">
        <v>2.0000000000000002E-5</v>
      </c>
      <c r="R180" s="136">
        <f>Q180*H180</f>
        <v>4.0000000000000003E-5</v>
      </c>
      <c r="S180" s="136">
        <v>3.9E-2</v>
      </c>
      <c r="T180" s="137">
        <f>S180*H180</f>
        <v>7.8E-2</v>
      </c>
      <c r="AR180" s="138" t="s">
        <v>196</v>
      </c>
      <c r="AT180" s="138" t="s">
        <v>97</v>
      </c>
      <c r="AU180" s="138" t="s">
        <v>85</v>
      </c>
      <c r="AY180" s="16" t="s">
        <v>142</v>
      </c>
      <c r="BE180" s="139">
        <f>IF(N180="základní",J180,0)</f>
        <v>0</v>
      </c>
      <c r="BF180" s="139">
        <f>IF(N180="snížená",J180,0)</f>
        <v>0</v>
      </c>
      <c r="BG180" s="139">
        <f>IF(N180="zákl. přenesená",J180,0)</f>
        <v>0</v>
      </c>
      <c r="BH180" s="139">
        <f>IF(N180="sníž. přenesená",J180,0)</f>
        <v>0</v>
      </c>
      <c r="BI180" s="139">
        <f>IF(N180="nulová",J180,0)</f>
        <v>0</v>
      </c>
      <c r="BJ180" s="16" t="s">
        <v>83</v>
      </c>
      <c r="BK180" s="139">
        <f>ROUND(I180*H180,2)</f>
        <v>0</v>
      </c>
      <c r="BL180" s="16" t="s">
        <v>196</v>
      </c>
      <c r="BM180" s="138" t="s">
        <v>1159</v>
      </c>
    </row>
    <row r="181" spans="2:65" s="1" customFormat="1" ht="11.25" x14ac:dyDescent="0.2">
      <c r="B181" s="31"/>
      <c r="D181" s="140" t="s">
        <v>151</v>
      </c>
      <c r="F181" s="141" t="s">
        <v>460</v>
      </c>
      <c r="I181" s="142"/>
      <c r="L181" s="31"/>
      <c r="M181" s="143"/>
      <c r="T181" s="52"/>
      <c r="AT181" s="16" t="s">
        <v>151</v>
      </c>
      <c r="AU181" s="16" t="s">
        <v>85</v>
      </c>
    </row>
    <row r="182" spans="2:65" s="1" customFormat="1" ht="16.5" customHeight="1" x14ac:dyDescent="0.2">
      <c r="B182" s="126"/>
      <c r="C182" s="127" t="s">
        <v>338</v>
      </c>
      <c r="D182" s="127" t="s">
        <v>97</v>
      </c>
      <c r="E182" s="128" t="s">
        <v>846</v>
      </c>
      <c r="F182" s="129" t="s">
        <v>847</v>
      </c>
      <c r="G182" s="130" t="s">
        <v>296</v>
      </c>
      <c r="H182" s="131">
        <v>4</v>
      </c>
      <c r="I182" s="132"/>
      <c r="J182" s="133">
        <f>ROUND(I182*H182,2)</f>
        <v>0</v>
      </c>
      <c r="K182" s="129" t="s">
        <v>148</v>
      </c>
      <c r="L182" s="31"/>
      <c r="M182" s="134" t="s">
        <v>3</v>
      </c>
      <c r="N182" s="135" t="s">
        <v>46</v>
      </c>
      <c r="P182" s="136">
        <f>O182*H182</f>
        <v>0</v>
      </c>
      <c r="Q182" s="136">
        <v>2.0000000000000002E-5</v>
      </c>
      <c r="R182" s="136">
        <f>Q182*H182</f>
        <v>8.0000000000000007E-5</v>
      </c>
      <c r="S182" s="136">
        <v>8.3000000000000004E-2</v>
      </c>
      <c r="T182" s="137">
        <f>S182*H182</f>
        <v>0.33200000000000002</v>
      </c>
      <c r="AR182" s="138" t="s">
        <v>196</v>
      </c>
      <c r="AT182" s="138" t="s">
        <v>97</v>
      </c>
      <c r="AU182" s="138" t="s">
        <v>85</v>
      </c>
      <c r="AY182" s="16" t="s">
        <v>142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6" t="s">
        <v>83</v>
      </c>
      <c r="BK182" s="139">
        <f>ROUND(I182*H182,2)</f>
        <v>0</v>
      </c>
      <c r="BL182" s="16" t="s">
        <v>196</v>
      </c>
      <c r="BM182" s="138" t="s">
        <v>1160</v>
      </c>
    </row>
    <row r="183" spans="2:65" s="1" customFormat="1" ht="11.25" x14ac:dyDescent="0.2">
      <c r="B183" s="31"/>
      <c r="D183" s="140" t="s">
        <v>151</v>
      </c>
      <c r="F183" s="141" t="s">
        <v>849</v>
      </c>
      <c r="I183" s="142"/>
      <c r="L183" s="31"/>
      <c r="M183" s="143"/>
      <c r="T183" s="52"/>
      <c r="AT183" s="16" t="s">
        <v>151</v>
      </c>
      <c r="AU183" s="16" t="s">
        <v>85</v>
      </c>
    </row>
    <row r="184" spans="2:65" s="1" customFormat="1" ht="16.5" customHeight="1" x14ac:dyDescent="0.2">
      <c r="B184" s="126"/>
      <c r="C184" s="127" t="s">
        <v>343</v>
      </c>
      <c r="D184" s="127" t="s">
        <v>97</v>
      </c>
      <c r="E184" s="128" t="s">
        <v>462</v>
      </c>
      <c r="F184" s="129" t="s">
        <v>463</v>
      </c>
      <c r="G184" s="130" t="s">
        <v>302</v>
      </c>
      <c r="H184" s="131">
        <v>2</v>
      </c>
      <c r="I184" s="132"/>
      <c r="J184" s="133">
        <f>ROUND(I184*H184,2)</f>
        <v>0</v>
      </c>
      <c r="K184" s="129" t="s">
        <v>148</v>
      </c>
      <c r="L184" s="31"/>
      <c r="M184" s="134" t="s">
        <v>3</v>
      </c>
      <c r="N184" s="135" t="s">
        <v>46</v>
      </c>
      <c r="P184" s="136">
        <f>O184*H184</f>
        <v>0</v>
      </c>
      <c r="Q184" s="136">
        <v>1.149E-2</v>
      </c>
      <c r="R184" s="136">
        <f>Q184*H184</f>
        <v>2.298E-2</v>
      </c>
      <c r="S184" s="136">
        <v>0</v>
      </c>
      <c r="T184" s="137">
        <f>S184*H184</f>
        <v>0</v>
      </c>
      <c r="AR184" s="138" t="s">
        <v>196</v>
      </c>
      <c r="AT184" s="138" t="s">
        <v>97</v>
      </c>
      <c r="AU184" s="138" t="s">
        <v>85</v>
      </c>
      <c r="AY184" s="16" t="s">
        <v>142</v>
      </c>
      <c r="BE184" s="139">
        <f>IF(N184="základní",J184,0)</f>
        <v>0</v>
      </c>
      <c r="BF184" s="139">
        <f>IF(N184="snížená",J184,0)</f>
        <v>0</v>
      </c>
      <c r="BG184" s="139">
        <f>IF(N184="zákl. přenesená",J184,0)</f>
        <v>0</v>
      </c>
      <c r="BH184" s="139">
        <f>IF(N184="sníž. přenesená",J184,0)</f>
        <v>0</v>
      </c>
      <c r="BI184" s="139">
        <f>IF(N184="nulová",J184,0)</f>
        <v>0</v>
      </c>
      <c r="BJ184" s="16" t="s">
        <v>83</v>
      </c>
      <c r="BK184" s="139">
        <f>ROUND(I184*H184,2)</f>
        <v>0</v>
      </c>
      <c r="BL184" s="16" t="s">
        <v>196</v>
      </c>
      <c r="BM184" s="138" t="s">
        <v>1161</v>
      </c>
    </row>
    <row r="185" spans="2:65" s="1" customFormat="1" ht="11.25" x14ac:dyDescent="0.2">
      <c r="B185" s="31"/>
      <c r="D185" s="140" t="s">
        <v>151</v>
      </c>
      <c r="F185" s="141" t="s">
        <v>465</v>
      </c>
      <c r="I185" s="142"/>
      <c r="L185" s="31"/>
      <c r="M185" s="143"/>
      <c r="T185" s="52"/>
      <c r="AT185" s="16" t="s">
        <v>151</v>
      </c>
      <c r="AU185" s="16" t="s">
        <v>85</v>
      </c>
    </row>
    <row r="186" spans="2:65" s="1" customFormat="1" ht="16.5" customHeight="1" x14ac:dyDescent="0.2">
      <c r="B186" s="126"/>
      <c r="C186" s="159" t="s">
        <v>349</v>
      </c>
      <c r="D186" s="159" t="s">
        <v>206</v>
      </c>
      <c r="E186" s="160" t="s">
        <v>467</v>
      </c>
      <c r="F186" s="161" t="s">
        <v>468</v>
      </c>
      <c r="G186" s="162" t="s">
        <v>296</v>
      </c>
      <c r="H186" s="163">
        <v>2</v>
      </c>
      <c r="I186" s="164"/>
      <c r="J186" s="165">
        <f>ROUND(I186*H186,2)</f>
        <v>0</v>
      </c>
      <c r="K186" s="161" t="s">
        <v>148</v>
      </c>
      <c r="L186" s="166"/>
      <c r="M186" s="167" t="s">
        <v>3</v>
      </c>
      <c r="N186" s="168" t="s">
        <v>46</v>
      </c>
      <c r="P186" s="136">
        <f>O186*H186</f>
        <v>0</v>
      </c>
      <c r="Q186" s="136">
        <v>3.8500000000000001E-3</v>
      </c>
      <c r="R186" s="136">
        <f>Q186*H186</f>
        <v>7.7000000000000002E-3</v>
      </c>
      <c r="S186" s="136">
        <v>0</v>
      </c>
      <c r="T186" s="137">
        <f>S186*H186</f>
        <v>0</v>
      </c>
      <c r="AR186" s="138" t="s">
        <v>209</v>
      </c>
      <c r="AT186" s="138" t="s">
        <v>206</v>
      </c>
      <c r="AU186" s="138" t="s">
        <v>85</v>
      </c>
      <c r="AY186" s="16" t="s">
        <v>142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6" t="s">
        <v>83</v>
      </c>
      <c r="BK186" s="139">
        <f>ROUND(I186*H186,2)</f>
        <v>0</v>
      </c>
      <c r="BL186" s="16" t="s">
        <v>196</v>
      </c>
      <c r="BM186" s="138" t="s">
        <v>1162</v>
      </c>
    </row>
    <row r="187" spans="2:65" s="1" customFormat="1" ht="16.5" customHeight="1" x14ac:dyDescent="0.2">
      <c r="B187" s="126"/>
      <c r="C187" s="127" t="s">
        <v>354</v>
      </c>
      <c r="D187" s="127" t="s">
        <v>97</v>
      </c>
      <c r="E187" s="128" t="s">
        <v>1163</v>
      </c>
      <c r="F187" s="129" t="s">
        <v>1164</v>
      </c>
      <c r="G187" s="130" t="s">
        <v>302</v>
      </c>
      <c r="H187" s="131">
        <v>4</v>
      </c>
      <c r="I187" s="132"/>
      <c r="J187" s="133">
        <f>ROUND(I187*H187,2)</f>
        <v>0</v>
      </c>
      <c r="K187" s="129" t="s">
        <v>148</v>
      </c>
      <c r="L187" s="31"/>
      <c r="M187" s="134" t="s">
        <v>3</v>
      </c>
      <c r="N187" s="135" t="s">
        <v>46</v>
      </c>
      <c r="P187" s="136">
        <f>O187*H187</f>
        <v>0</v>
      </c>
      <c r="Q187" s="136">
        <v>1.736E-2</v>
      </c>
      <c r="R187" s="136">
        <f>Q187*H187</f>
        <v>6.9440000000000002E-2</v>
      </c>
      <c r="S187" s="136">
        <v>0</v>
      </c>
      <c r="T187" s="137">
        <f>S187*H187</f>
        <v>0</v>
      </c>
      <c r="AR187" s="138" t="s">
        <v>196</v>
      </c>
      <c r="AT187" s="138" t="s">
        <v>97</v>
      </c>
      <c r="AU187" s="138" t="s">
        <v>85</v>
      </c>
      <c r="AY187" s="16" t="s">
        <v>142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6" t="s">
        <v>83</v>
      </c>
      <c r="BK187" s="139">
        <f>ROUND(I187*H187,2)</f>
        <v>0</v>
      </c>
      <c r="BL187" s="16" t="s">
        <v>196</v>
      </c>
      <c r="BM187" s="138" t="s">
        <v>1165</v>
      </c>
    </row>
    <row r="188" spans="2:65" s="1" customFormat="1" ht="11.25" x14ac:dyDescent="0.2">
      <c r="B188" s="31"/>
      <c r="D188" s="140" t="s">
        <v>151</v>
      </c>
      <c r="F188" s="141" t="s">
        <v>1166</v>
      </c>
      <c r="I188" s="142"/>
      <c r="L188" s="31"/>
      <c r="M188" s="143"/>
      <c r="T188" s="52"/>
      <c r="AT188" s="16" t="s">
        <v>151</v>
      </c>
      <c r="AU188" s="16" t="s">
        <v>85</v>
      </c>
    </row>
    <row r="189" spans="2:65" s="1" customFormat="1" ht="16.5" customHeight="1" x14ac:dyDescent="0.2">
      <c r="B189" s="126"/>
      <c r="C189" s="159" t="s">
        <v>360</v>
      </c>
      <c r="D189" s="159" t="s">
        <v>206</v>
      </c>
      <c r="E189" s="160" t="s">
        <v>1167</v>
      </c>
      <c r="F189" s="161" t="s">
        <v>1168</v>
      </c>
      <c r="G189" s="162" t="s">
        <v>296</v>
      </c>
      <c r="H189" s="163">
        <v>4</v>
      </c>
      <c r="I189" s="164"/>
      <c r="J189" s="165">
        <f>ROUND(I189*H189,2)</f>
        <v>0</v>
      </c>
      <c r="K189" s="161" t="s">
        <v>148</v>
      </c>
      <c r="L189" s="166"/>
      <c r="M189" s="167" t="s">
        <v>3</v>
      </c>
      <c r="N189" s="168" t="s">
        <v>46</v>
      </c>
      <c r="P189" s="136">
        <f>O189*H189</f>
        <v>0</v>
      </c>
      <c r="Q189" s="136">
        <v>6.3499999999999997E-3</v>
      </c>
      <c r="R189" s="136">
        <f>Q189*H189</f>
        <v>2.5399999999999999E-2</v>
      </c>
      <c r="S189" s="136">
        <v>0</v>
      </c>
      <c r="T189" s="137">
        <f>S189*H189</f>
        <v>0</v>
      </c>
      <c r="AR189" s="138" t="s">
        <v>209</v>
      </c>
      <c r="AT189" s="138" t="s">
        <v>206</v>
      </c>
      <c r="AU189" s="138" t="s">
        <v>85</v>
      </c>
      <c r="AY189" s="16" t="s">
        <v>142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6" t="s">
        <v>83</v>
      </c>
      <c r="BK189" s="139">
        <f>ROUND(I189*H189,2)</f>
        <v>0</v>
      </c>
      <c r="BL189" s="16" t="s">
        <v>196</v>
      </c>
      <c r="BM189" s="138" t="s">
        <v>1169</v>
      </c>
    </row>
    <row r="190" spans="2:65" s="1" customFormat="1" ht="16.5" customHeight="1" x14ac:dyDescent="0.2">
      <c r="B190" s="126"/>
      <c r="C190" s="127" t="s">
        <v>367</v>
      </c>
      <c r="D190" s="127" t="s">
        <v>97</v>
      </c>
      <c r="E190" s="128" t="s">
        <v>471</v>
      </c>
      <c r="F190" s="129" t="s">
        <v>472</v>
      </c>
      <c r="G190" s="130" t="s">
        <v>296</v>
      </c>
      <c r="H190" s="131">
        <v>34</v>
      </c>
      <c r="I190" s="132"/>
      <c r="J190" s="133">
        <f>ROUND(I190*H190,2)</f>
        <v>0</v>
      </c>
      <c r="K190" s="129" t="s">
        <v>148</v>
      </c>
      <c r="L190" s="31"/>
      <c r="M190" s="134" t="s">
        <v>3</v>
      </c>
      <c r="N190" s="135" t="s">
        <v>46</v>
      </c>
      <c r="P190" s="136">
        <f>O190*H190</f>
        <v>0</v>
      </c>
      <c r="Q190" s="136">
        <v>4.0000000000000003E-5</v>
      </c>
      <c r="R190" s="136">
        <f>Q190*H190</f>
        <v>1.3600000000000001E-3</v>
      </c>
      <c r="S190" s="136">
        <v>4.4999999999999999E-4</v>
      </c>
      <c r="T190" s="137">
        <f>S190*H190</f>
        <v>1.5299999999999999E-2</v>
      </c>
      <c r="AR190" s="138" t="s">
        <v>196</v>
      </c>
      <c r="AT190" s="138" t="s">
        <v>97</v>
      </c>
      <c r="AU190" s="138" t="s">
        <v>85</v>
      </c>
      <c r="AY190" s="16" t="s">
        <v>142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83</v>
      </c>
      <c r="BK190" s="139">
        <f>ROUND(I190*H190,2)</f>
        <v>0</v>
      </c>
      <c r="BL190" s="16" t="s">
        <v>196</v>
      </c>
      <c r="BM190" s="138" t="s">
        <v>1170</v>
      </c>
    </row>
    <row r="191" spans="2:65" s="1" customFormat="1" ht="11.25" x14ac:dyDescent="0.2">
      <c r="B191" s="31"/>
      <c r="D191" s="140" t="s">
        <v>151</v>
      </c>
      <c r="F191" s="141" t="s">
        <v>474</v>
      </c>
      <c r="I191" s="142"/>
      <c r="L191" s="31"/>
      <c r="M191" s="143"/>
      <c r="T191" s="52"/>
      <c r="AT191" s="16" t="s">
        <v>151</v>
      </c>
      <c r="AU191" s="16" t="s">
        <v>85</v>
      </c>
    </row>
    <row r="192" spans="2:65" s="12" customFormat="1" ht="11.25" x14ac:dyDescent="0.2">
      <c r="B192" s="144"/>
      <c r="D192" s="145" t="s">
        <v>153</v>
      </c>
      <c r="E192" s="146" t="s">
        <v>3</v>
      </c>
      <c r="F192" s="147" t="s">
        <v>143</v>
      </c>
      <c r="H192" s="148">
        <v>6</v>
      </c>
      <c r="I192" s="149"/>
      <c r="L192" s="144"/>
      <c r="M192" s="150"/>
      <c r="T192" s="151"/>
      <c r="AT192" s="146" t="s">
        <v>153</v>
      </c>
      <c r="AU192" s="146" t="s">
        <v>85</v>
      </c>
      <c r="AV192" s="12" t="s">
        <v>85</v>
      </c>
      <c r="AW192" s="12" t="s">
        <v>37</v>
      </c>
      <c r="AX192" s="12" t="s">
        <v>75</v>
      </c>
      <c r="AY192" s="146" t="s">
        <v>142</v>
      </c>
    </row>
    <row r="193" spans="2:65" s="12" customFormat="1" ht="11.25" x14ac:dyDescent="0.2">
      <c r="B193" s="144"/>
      <c r="D193" s="145" t="s">
        <v>153</v>
      </c>
      <c r="E193" s="146" t="s">
        <v>3</v>
      </c>
      <c r="F193" s="147" t="s">
        <v>288</v>
      </c>
      <c r="H193" s="148">
        <v>28</v>
      </c>
      <c r="I193" s="149"/>
      <c r="L193" s="144"/>
      <c r="M193" s="150"/>
      <c r="T193" s="151"/>
      <c r="AT193" s="146" t="s">
        <v>153</v>
      </c>
      <c r="AU193" s="146" t="s">
        <v>85</v>
      </c>
      <c r="AV193" s="12" t="s">
        <v>85</v>
      </c>
      <c r="AW193" s="12" t="s">
        <v>37</v>
      </c>
      <c r="AX193" s="12" t="s">
        <v>75</v>
      </c>
      <c r="AY193" s="146" t="s">
        <v>142</v>
      </c>
    </row>
    <row r="194" spans="2:65" s="13" customFormat="1" ht="11.25" x14ac:dyDescent="0.2">
      <c r="B194" s="152"/>
      <c r="D194" s="145" t="s">
        <v>153</v>
      </c>
      <c r="E194" s="153" t="s">
        <v>3</v>
      </c>
      <c r="F194" s="154" t="s">
        <v>155</v>
      </c>
      <c r="H194" s="155">
        <v>34</v>
      </c>
      <c r="I194" s="156"/>
      <c r="L194" s="152"/>
      <c r="M194" s="157"/>
      <c r="T194" s="158"/>
      <c r="AT194" s="153" t="s">
        <v>153</v>
      </c>
      <c r="AU194" s="153" t="s">
        <v>85</v>
      </c>
      <c r="AV194" s="13" t="s">
        <v>149</v>
      </c>
      <c r="AW194" s="13" t="s">
        <v>37</v>
      </c>
      <c r="AX194" s="13" t="s">
        <v>83</v>
      </c>
      <c r="AY194" s="153" t="s">
        <v>142</v>
      </c>
    </row>
    <row r="195" spans="2:65" s="1" customFormat="1" ht="16.5" customHeight="1" x14ac:dyDescent="0.2">
      <c r="B195" s="126"/>
      <c r="C195" s="127" t="s">
        <v>374</v>
      </c>
      <c r="D195" s="127" t="s">
        <v>97</v>
      </c>
      <c r="E195" s="128" t="s">
        <v>476</v>
      </c>
      <c r="F195" s="129" t="s">
        <v>477</v>
      </c>
      <c r="G195" s="130" t="s">
        <v>296</v>
      </c>
      <c r="H195" s="131">
        <v>24</v>
      </c>
      <c r="I195" s="132"/>
      <c r="J195" s="133">
        <f>ROUND(I195*H195,2)</f>
        <v>0</v>
      </c>
      <c r="K195" s="129" t="s">
        <v>148</v>
      </c>
      <c r="L195" s="31"/>
      <c r="M195" s="134" t="s">
        <v>3</v>
      </c>
      <c r="N195" s="135" t="s">
        <v>46</v>
      </c>
      <c r="P195" s="136">
        <f>O195*H195</f>
        <v>0</v>
      </c>
      <c r="Q195" s="136">
        <v>1.2999999999999999E-4</v>
      </c>
      <c r="R195" s="136">
        <f>Q195*H195</f>
        <v>3.1199999999999995E-3</v>
      </c>
      <c r="S195" s="136">
        <v>1.1000000000000001E-3</v>
      </c>
      <c r="T195" s="137">
        <f>S195*H195</f>
        <v>2.64E-2</v>
      </c>
      <c r="AR195" s="138" t="s">
        <v>196</v>
      </c>
      <c r="AT195" s="138" t="s">
        <v>97</v>
      </c>
      <c r="AU195" s="138" t="s">
        <v>85</v>
      </c>
      <c r="AY195" s="16" t="s">
        <v>142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83</v>
      </c>
      <c r="BK195" s="139">
        <f>ROUND(I195*H195,2)</f>
        <v>0</v>
      </c>
      <c r="BL195" s="16" t="s">
        <v>196</v>
      </c>
      <c r="BM195" s="138" t="s">
        <v>1171</v>
      </c>
    </row>
    <row r="196" spans="2:65" s="1" customFormat="1" ht="11.25" x14ac:dyDescent="0.2">
      <c r="B196" s="31"/>
      <c r="D196" s="140" t="s">
        <v>151</v>
      </c>
      <c r="F196" s="141" t="s">
        <v>479</v>
      </c>
      <c r="I196" s="142"/>
      <c r="L196" s="31"/>
      <c r="M196" s="143"/>
      <c r="T196" s="52"/>
      <c r="AT196" s="16" t="s">
        <v>151</v>
      </c>
      <c r="AU196" s="16" t="s">
        <v>85</v>
      </c>
    </row>
    <row r="197" spans="2:65" s="1" customFormat="1" ht="16.5" customHeight="1" x14ac:dyDescent="0.2">
      <c r="B197" s="126"/>
      <c r="C197" s="127" t="s">
        <v>380</v>
      </c>
      <c r="D197" s="127" t="s">
        <v>97</v>
      </c>
      <c r="E197" s="128" t="s">
        <v>486</v>
      </c>
      <c r="F197" s="129" t="s">
        <v>487</v>
      </c>
      <c r="G197" s="130" t="s">
        <v>296</v>
      </c>
      <c r="H197" s="131">
        <v>34</v>
      </c>
      <c r="I197" s="132"/>
      <c r="J197" s="133">
        <f>ROUND(I197*H197,2)</f>
        <v>0</v>
      </c>
      <c r="K197" s="129" t="s">
        <v>148</v>
      </c>
      <c r="L197" s="31"/>
      <c r="M197" s="134" t="s">
        <v>3</v>
      </c>
      <c r="N197" s="135" t="s">
        <v>46</v>
      </c>
      <c r="P197" s="136">
        <f>O197*H197</f>
        <v>0</v>
      </c>
      <c r="Q197" s="136">
        <v>2.2000000000000001E-4</v>
      </c>
      <c r="R197" s="136">
        <f>Q197*H197</f>
        <v>7.4800000000000005E-3</v>
      </c>
      <c r="S197" s="136">
        <v>0</v>
      </c>
      <c r="T197" s="137">
        <f>S197*H197</f>
        <v>0</v>
      </c>
      <c r="AR197" s="138" t="s">
        <v>196</v>
      </c>
      <c r="AT197" s="138" t="s">
        <v>97</v>
      </c>
      <c r="AU197" s="138" t="s">
        <v>85</v>
      </c>
      <c r="AY197" s="16" t="s">
        <v>142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6" t="s">
        <v>83</v>
      </c>
      <c r="BK197" s="139">
        <f>ROUND(I197*H197,2)</f>
        <v>0</v>
      </c>
      <c r="BL197" s="16" t="s">
        <v>196</v>
      </c>
      <c r="BM197" s="138" t="s">
        <v>1172</v>
      </c>
    </row>
    <row r="198" spans="2:65" s="1" customFormat="1" ht="11.25" x14ac:dyDescent="0.2">
      <c r="B198" s="31"/>
      <c r="D198" s="140" t="s">
        <v>151</v>
      </c>
      <c r="F198" s="141" t="s">
        <v>489</v>
      </c>
      <c r="I198" s="142"/>
      <c r="L198" s="31"/>
      <c r="M198" s="143"/>
      <c r="T198" s="52"/>
      <c r="AT198" s="16" t="s">
        <v>151</v>
      </c>
      <c r="AU198" s="16" t="s">
        <v>85</v>
      </c>
    </row>
    <row r="199" spans="2:65" s="1" customFormat="1" ht="16.5" customHeight="1" x14ac:dyDescent="0.2">
      <c r="B199" s="126"/>
      <c r="C199" s="127" t="s">
        <v>386</v>
      </c>
      <c r="D199" s="127" t="s">
        <v>97</v>
      </c>
      <c r="E199" s="128" t="s">
        <v>491</v>
      </c>
      <c r="F199" s="129" t="s">
        <v>492</v>
      </c>
      <c r="G199" s="130" t="s">
        <v>296</v>
      </c>
      <c r="H199" s="131">
        <v>24</v>
      </c>
      <c r="I199" s="132"/>
      <c r="J199" s="133">
        <f>ROUND(I199*H199,2)</f>
        <v>0</v>
      </c>
      <c r="K199" s="129" t="s">
        <v>148</v>
      </c>
      <c r="L199" s="31"/>
      <c r="M199" s="134" t="s">
        <v>3</v>
      </c>
      <c r="N199" s="135" t="s">
        <v>46</v>
      </c>
      <c r="P199" s="136">
        <f>O199*H199</f>
        <v>0</v>
      </c>
      <c r="Q199" s="136">
        <v>5.0000000000000001E-4</v>
      </c>
      <c r="R199" s="136">
        <f>Q199*H199</f>
        <v>1.2E-2</v>
      </c>
      <c r="S199" s="136">
        <v>0</v>
      </c>
      <c r="T199" s="137">
        <f>S199*H199</f>
        <v>0</v>
      </c>
      <c r="AR199" s="138" t="s">
        <v>196</v>
      </c>
      <c r="AT199" s="138" t="s">
        <v>97</v>
      </c>
      <c r="AU199" s="138" t="s">
        <v>85</v>
      </c>
      <c r="AY199" s="16" t="s">
        <v>142</v>
      </c>
      <c r="BE199" s="139">
        <f>IF(N199="základní",J199,0)</f>
        <v>0</v>
      </c>
      <c r="BF199" s="139">
        <f>IF(N199="snížená",J199,0)</f>
        <v>0</v>
      </c>
      <c r="BG199" s="139">
        <f>IF(N199="zákl. přenesená",J199,0)</f>
        <v>0</v>
      </c>
      <c r="BH199" s="139">
        <f>IF(N199="sníž. přenesená",J199,0)</f>
        <v>0</v>
      </c>
      <c r="BI199" s="139">
        <f>IF(N199="nulová",J199,0)</f>
        <v>0</v>
      </c>
      <c r="BJ199" s="16" t="s">
        <v>83</v>
      </c>
      <c r="BK199" s="139">
        <f>ROUND(I199*H199,2)</f>
        <v>0</v>
      </c>
      <c r="BL199" s="16" t="s">
        <v>196</v>
      </c>
      <c r="BM199" s="138" t="s">
        <v>1173</v>
      </c>
    </row>
    <row r="200" spans="2:65" s="1" customFormat="1" ht="11.25" x14ac:dyDescent="0.2">
      <c r="B200" s="31"/>
      <c r="D200" s="140" t="s">
        <v>151</v>
      </c>
      <c r="F200" s="141" t="s">
        <v>494</v>
      </c>
      <c r="I200" s="142"/>
      <c r="L200" s="31"/>
      <c r="M200" s="143"/>
      <c r="T200" s="52"/>
      <c r="AT200" s="16" t="s">
        <v>151</v>
      </c>
      <c r="AU200" s="16" t="s">
        <v>85</v>
      </c>
    </row>
    <row r="201" spans="2:65" s="1" customFormat="1" ht="16.5" customHeight="1" x14ac:dyDescent="0.2">
      <c r="B201" s="126"/>
      <c r="C201" s="127" t="s">
        <v>392</v>
      </c>
      <c r="D201" s="127" t="s">
        <v>97</v>
      </c>
      <c r="E201" s="128" t="s">
        <v>1089</v>
      </c>
      <c r="F201" s="129" t="s">
        <v>1090</v>
      </c>
      <c r="G201" s="130" t="s">
        <v>296</v>
      </c>
      <c r="H201" s="131">
        <v>6</v>
      </c>
      <c r="I201" s="132"/>
      <c r="J201" s="133">
        <f>ROUND(I201*H201,2)</f>
        <v>0</v>
      </c>
      <c r="K201" s="129" t="s">
        <v>148</v>
      </c>
      <c r="L201" s="31"/>
      <c r="M201" s="134" t="s">
        <v>3</v>
      </c>
      <c r="N201" s="135" t="s">
        <v>46</v>
      </c>
      <c r="P201" s="136">
        <f>O201*H201</f>
        <v>0</v>
      </c>
      <c r="Q201" s="136">
        <v>1.6800000000000001E-3</v>
      </c>
      <c r="R201" s="136">
        <f>Q201*H201</f>
        <v>1.008E-2</v>
      </c>
      <c r="S201" s="136">
        <v>0</v>
      </c>
      <c r="T201" s="137">
        <f>S201*H201</f>
        <v>0</v>
      </c>
      <c r="AR201" s="138" t="s">
        <v>196</v>
      </c>
      <c r="AT201" s="138" t="s">
        <v>97</v>
      </c>
      <c r="AU201" s="138" t="s">
        <v>85</v>
      </c>
      <c r="AY201" s="16" t="s">
        <v>142</v>
      </c>
      <c r="BE201" s="139">
        <f>IF(N201="základní",J201,0)</f>
        <v>0</v>
      </c>
      <c r="BF201" s="139">
        <f>IF(N201="snížená",J201,0)</f>
        <v>0</v>
      </c>
      <c r="BG201" s="139">
        <f>IF(N201="zákl. přenesená",J201,0)</f>
        <v>0</v>
      </c>
      <c r="BH201" s="139">
        <f>IF(N201="sníž. přenesená",J201,0)</f>
        <v>0</v>
      </c>
      <c r="BI201" s="139">
        <f>IF(N201="nulová",J201,0)</f>
        <v>0</v>
      </c>
      <c r="BJ201" s="16" t="s">
        <v>83</v>
      </c>
      <c r="BK201" s="139">
        <f>ROUND(I201*H201,2)</f>
        <v>0</v>
      </c>
      <c r="BL201" s="16" t="s">
        <v>196</v>
      </c>
      <c r="BM201" s="138" t="s">
        <v>1174</v>
      </c>
    </row>
    <row r="202" spans="2:65" s="1" customFormat="1" ht="11.25" x14ac:dyDescent="0.2">
      <c r="B202" s="31"/>
      <c r="D202" s="140" t="s">
        <v>151</v>
      </c>
      <c r="F202" s="141" t="s">
        <v>1092</v>
      </c>
      <c r="I202" s="142"/>
      <c r="L202" s="31"/>
      <c r="M202" s="143"/>
      <c r="T202" s="52"/>
      <c r="AT202" s="16" t="s">
        <v>151</v>
      </c>
      <c r="AU202" s="16" t="s">
        <v>85</v>
      </c>
    </row>
    <row r="203" spans="2:65" s="1" customFormat="1" ht="24.2" customHeight="1" x14ac:dyDescent="0.2">
      <c r="B203" s="126"/>
      <c r="C203" s="127" t="s">
        <v>397</v>
      </c>
      <c r="D203" s="127" t="s">
        <v>97</v>
      </c>
      <c r="E203" s="128" t="s">
        <v>501</v>
      </c>
      <c r="F203" s="129" t="s">
        <v>502</v>
      </c>
      <c r="G203" s="130" t="s">
        <v>168</v>
      </c>
      <c r="H203" s="131">
        <v>0.16</v>
      </c>
      <c r="I203" s="132"/>
      <c r="J203" s="133">
        <f>ROUND(I203*H203,2)</f>
        <v>0</v>
      </c>
      <c r="K203" s="129" t="s">
        <v>148</v>
      </c>
      <c r="L203" s="31"/>
      <c r="M203" s="134" t="s">
        <v>3</v>
      </c>
      <c r="N203" s="135" t="s">
        <v>46</v>
      </c>
      <c r="P203" s="136">
        <f>O203*H203</f>
        <v>0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AR203" s="138" t="s">
        <v>196</v>
      </c>
      <c r="AT203" s="138" t="s">
        <v>97</v>
      </c>
      <c r="AU203" s="138" t="s">
        <v>85</v>
      </c>
      <c r="AY203" s="16" t="s">
        <v>142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6" t="s">
        <v>83</v>
      </c>
      <c r="BK203" s="139">
        <f>ROUND(I203*H203,2)</f>
        <v>0</v>
      </c>
      <c r="BL203" s="16" t="s">
        <v>196</v>
      </c>
      <c r="BM203" s="138" t="s">
        <v>1175</v>
      </c>
    </row>
    <row r="204" spans="2:65" s="1" customFormat="1" ht="11.25" x14ac:dyDescent="0.2">
      <c r="B204" s="31"/>
      <c r="D204" s="140" t="s">
        <v>151</v>
      </c>
      <c r="F204" s="141" t="s">
        <v>504</v>
      </c>
      <c r="I204" s="142"/>
      <c r="L204" s="31"/>
      <c r="M204" s="143"/>
      <c r="T204" s="52"/>
      <c r="AT204" s="16" t="s">
        <v>151</v>
      </c>
      <c r="AU204" s="16" t="s">
        <v>85</v>
      </c>
    </row>
    <row r="205" spans="2:65" s="11" customFormat="1" ht="22.9" customHeight="1" x14ac:dyDescent="0.2">
      <c r="B205" s="114"/>
      <c r="D205" s="115" t="s">
        <v>74</v>
      </c>
      <c r="E205" s="124" t="s">
        <v>505</v>
      </c>
      <c r="F205" s="124" t="s">
        <v>506</v>
      </c>
      <c r="I205" s="117"/>
      <c r="J205" s="125">
        <f>BK205</f>
        <v>0</v>
      </c>
      <c r="L205" s="114"/>
      <c r="M205" s="119"/>
      <c r="P205" s="120">
        <f>SUM(P206:P213)</f>
        <v>0</v>
      </c>
      <c r="R205" s="120">
        <f>SUM(R206:R213)</f>
        <v>0</v>
      </c>
      <c r="T205" s="121">
        <f>SUM(T206:T213)</f>
        <v>0</v>
      </c>
      <c r="AR205" s="115" t="s">
        <v>85</v>
      </c>
      <c r="AT205" s="122" t="s">
        <v>74</v>
      </c>
      <c r="AU205" s="122" t="s">
        <v>83</v>
      </c>
      <c r="AY205" s="115" t="s">
        <v>142</v>
      </c>
      <c r="BK205" s="123">
        <f>SUM(BK206:BK213)</f>
        <v>0</v>
      </c>
    </row>
    <row r="206" spans="2:65" s="1" customFormat="1" ht="24.2" customHeight="1" x14ac:dyDescent="0.2">
      <c r="B206" s="126"/>
      <c r="C206" s="127" t="s">
        <v>402</v>
      </c>
      <c r="D206" s="127" t="s">
        <v>97</v>
      </c>
      <c r="E206" s="128" t="s">
        <v>508</v>
      </c>
      <c r="F206" s="129" t="s">
        <v>509</v>
      </c>
      <c r="G206" s="130" t="s">
        <v>510</v>
      </c>
      <c r="H206" s="131">
        <v>14.986000000000001</v>
      </c>
      <c r="I206" s="132"/>
      <c r="J206" s="133">
        <f>ROUND(I206*H206,2)</f>
        <v>0</v>
      </c>
      <c r="K206" s="129" t="s">
        <v>148</v>
      </c>
      <c r="L206" s="31"/>
      <c r="M206" s="134" t="s">
        <v>3</v>
      </c>
      <c r="N206" s="135" t="s">
        <v>46</v>
      </c>
      <c r="P206" s="136">
        <f>O206*H206</f>
        <v>0</v>
      </c>
      <c r="Q206" s="136">
        <v>0</v>
      </c>
      <c r="R206" s="136">
        <f>Q206*H206</f>
        <v>0</v>
      </c>
      <c r="S206" s="136">
        <v>0</v>
      </c>
      <c r="T206" s="137">
        <f>S206*H206</f>
        <v>0</v>
      </c>
      <c r="AR206" s="138" t="s">
        <v>196</v>
      </c>
      <c r="AT206" s="138" t="s">
        <v>97</v>
      </c>
      <c r="AU206" s="138" t="s">
        <v>85</v>
      </c>
      <c r="AY206" s="16" t="s">
        <v>142</v>
      </c>
      <c r="BE206" s="139">
        <f>IF(N206="základní",J206,0)</f>
        <v>0</v>
      </c>
      <c r="BF206" s="139">
        <f>IF(N206="snížená",J206,0)</f>
        <v>0</v>
      </c>
      <c r="BG206" s="139">
        <f>IF(N206="zákl. přenesená",J206,0)</f>
        <v>0</v>
      </c>
      <c r="BH206" s="139">
        <f>IF(N206="sníž. přenesená",J206,0)</f>
        <v>0</v>
      </c>
      <c r="BI206" s="139">
        <f>IF(N206="nulová",J206,0)</f>
        <v>0</v>
      </c>
      <c r="BJ206" s="16" t="s">
        <v>83</v>
      </c>
      <c r="BK206" s="139">
        <f>ROUND(I206*H206,2)</f>
        <v>0</v>
      </c>
      <c r="BL206" s="16" t="s">
        <v>196</v>
      </c>
      <c r="BM206" s="138" t="s">
        <v>1176</v>
      </c>
    </row>
    <row r="207" spans="2:65" s="1" customFormat="1" ht="11.25" x14ac:dyDescent="0.2">
      <c r="B207" s="31"/>
      <c r="D207" s="140" t="s">
        <v>151</v>
      </c>
      <c r="F207" s="141" t="s">
        <v>512</v>
      </c>
      <c r="I207" s="142"/>
      <c r="L207" s="31"/>
      <c r="M207" s="143"/>
      <c r="T207" s="52"/>
      <c r="AT207" s="16" t="s">
        <v>151</v>
      </c>
      <c r="AU207" s="16" t="s">
        <v>85</v>
      </c>
    </row>
    <row r="208" spans="2:65" s="12" customFormat="1" ht="11.25" x14ac:dyDescent="0.2">
      <c r="B208" s="144"/>
      <c r="D208" s="145" t="s">
        <v>153</v>
      </c>
      <c r="E208" s="146" t="s">
        <v>3</v>
      </c>
      <c r="F208" s="147" t="s">
        <v>1177</v>
      </c>
      <c r="H208" s="148">
        <v>0.17199999999999999</v>
      </c>
      <c r="I208" s="149"/>
      <c r="L208" s="144"/>
      <c r="M208" s="150"/>
      <c r="T208" s="151"/>
      <c r="AT208" s="146" t="s">
        <v>153</v>
      </c>
      <c r="AU208" s="146" t="s">
        <v>85</v>
      </c>
      <c r="AV208" s="12" t="s">
        <v>85</v>
      </c>
      <c r="AW208" s="12" t="s">
        <v>37</v>
      </c>
      <c r="AX208" s="12" t="s">
        <v>75</v>
      </c>
      <c r="AY208" s="146" t="s">
        <v>142</v>
      </c>
    </row>
    <row r="209" spans="2:65" s="12" customFormat="1" ht="11.25" x14ac:dyDescent="0.2">
      <c r="B209" s="144"/>
      <c r="D209" s="145" t="s">
        <v>153</v>
      </c>
      <c r="E209" s="146" t="s">
        <v>3</v>
      </c>
      <c r="F209" s="147" t="s">
        <v>1178</v>
      </c>
      <c r="H209" s="148">
        <v>0.23</v>
      </c>
      <c r="I209" s="149"/>
      <c r="L209" s="144"/>
      <c r="M209" s="150"/>
      <c r="T209" s="151"/>
      <c r="AT209" s="146" t="s">
        <v>153</v>
      </c>
      <c r="AU209" s="146" t="s">
        <v>85</v>
      </c>
      <c r="AV209" s="12" t="s">
        <v>85</v>
      </c>
      <c r="AW209" s="12" t="s">
        <v>37</v>
      </c>
      <c r="AX209" s="12" t="s">
        <v>75</v>
      </c>
      <c r="AY209" s="146" t="s">
        <v>142</v>
      </c>
    </row>
    <row r="210" spans="2:65" s="12" customFormat="1" ht="11.25" x14ac:dyDescent="0.2">
      <c r="B210" s="144"/>
      <c r="D210" s="145" t="s">
        <v>153</v>
      </c>
      <c r="E210" s="146" t="s">
        <v>3</v>
      </c>
      <c r="F210" s="147" t="s">
        <v>1179</v>
      </c>
      <c r="H210" s="148">
        <v>0.24</v>
      </c>
      <c r="I210" s="149"/>
      <c r="L210" s="144"/>
      <c r="M210" s="150"/>
      <c r="T210" s="151"/>
      <c r="AT210" s="146" t="s">
        <v>153</v>
      </c>
      <c r="AU210" s="146" t="s">
        <v>85</v>
      </c>
      <c r="AV210" s="12" t="s">
        <v>85</v>
      </c>
      <c r="AW210" s="12" t="s">
        <v>37</v>
      </c>
      <c r="AX210" s="12" t="s">
        <v>75</v>
      </c>
      <c r="AY210" s="146" t="s">
        <v>142</v>
      </c>
    </row>
    <row r="211" spans="2:65" s="12" customFormat="1" ht="11.25" x14ac:dyDescent="0.2">
      <c r="B211" s="144"/>
      <c r="D211" s="145" t="s">
        <v>153</v>
      </c>
      <c r="E211" s="146" t="s">
        <v>3</v>
      </c>
      <c r="F211" s="147" t="s">
        <v>1180</v>
      </c>
      <c r="H211" s="148">
        <v>1.1850000000000001</v>
      </c>
      <c r="I211" s="149"/>
      <c r="L211" s="144"/>
      <c r="M211" s="150"/>
      <c r="T211" s="151"/>
      <c r="AT211" s="146" t="s">
        <v>153</v>
      </c>
      <c r="AU211" s="146" t="s">
        <v>85</v>
      </c>
      <c r="AV211" s="12" t="s">
        <v>85</v>
      </c>
      <c r="AW211" s="12" t="s">
        <v>37</v>
      </c>
      <c r="AX211" s="12" t="s">
        <v>75</v>
      </c>
      <c r="AY211" s="146" t="s">
        <v>142</v>
      </c>
    </row>
    <row r="212" spans="2:65" s="12" customFormat="1" ht="11.25" x14ac:dyDescent="0.2">
      <c r="B212" s="144"/>
      <c r="D212" s="145" t="s">
        <v>153</v>
      </c>
      <c r="E212" s="146" t="s">
        <v>3</v>
      </c>
      <c r="F212" s="147" t="s">
        <v>1181</v>
      </c>
      <c r="H212" s="148">
        <v>13.159000000000001</v>
      </c>
      <c r="I212" s="149"/>
      <c r="L212" s="144"/>
      <c r="M212" s="150"/>
      <c r="T212" s="151"/>
      <c r="AT212" s="146" t="s">
        <v>153</v>
      </c>
      <c r="AU212" s="146" t="s">
        <v>85</v>
      </c>
      <c r="AV212" s="12" t="s">
        <v>85</v>
      </c>
      <c r="AW212" s="12" t="s">
        <v>37</v>
      </c>
      <c r="AX212" s="12" t="s">
        <v>75</v>
      </c>
      <c r="AY212" s="146" t="s">
        <v>142</v>
      </c>
    </row>
    <row r="213" spans="2:65" s="13" customFormat="1" ht="11.25" x14ac:dyDescent="0.2">
      <c r="B213" s="152"/>
      <c r="D213" s="145" t="s">
        <v>153</v>
      </c>
      <c r="E213" s="153" t="s">
        <v>3</v>
      </c>
      <c r="F213" s="154" t="s">
        <v>155</v>
      </c>
      <c r="H213" s="155">
        <v>14.986000000000001</v>
      </c>
      <c r="I213" s="156"/>
      <c r="L213" s="152"/>
      <c r="M213" s="157"/>
      <c r="T213" s="158"/>
      <c r="AT213" s="153" t="s">
        <v>153</v>
      </c>
      <c r="AU213" s="153" t="s">
        <v>85</v>
      </c>
      <c r="AV213" s="13" t="s">
        <v>149</v>
      </c>
      <c r="AW213" s="13" t="s">
        <v>37</v>
      </c>
      <c r="AX213" s="13" t="s">
        <v>83</v>
      </c>
      <c r="AY213" s="153" t="s">
        <v>142</v>
      </c>
    </row>
    <row r="214" spans="2:65" s="11" customFormat="1" ht="22.9" customHeight="1" x14ac:dyDescent="0.2">
      <c r="B214" s="114"/>
      <c r="D214" s="115" t="s">
        <v>74</v>
      </c>
      <c r="E214" s="124" t="s">
        <v>519</v>
      </c>
      <c r="F214" s="124" t="s">
        <v>520</v>
      </c>
      <c r="I214" s="117"/>
      <c r="J214" s="125">
        <f>BK214</f>
        <v>0</v>
      </c>
      <c r="L214" s="114"/>
      <c r="M214" s="119"/>
      <c r="P214" s="120">
        <f>SUM(P215:P239)</f>
        <v>0</v>
      </c>
      <c r="R214" s="120">
        <f>SUM(R215:R239)</f>
        <v>0.41162750000000004</v>
      </c>
      <c r="T214" s="121">
        <f>SUM(T215:T239)</f>
        <v>0</v>
      </c>
      <c r="AR214" s="115" t="s">
        <v>85</v>
      </c>
      <c r="AT214" s="122" t="s">
        <v>74</v>
      </c>
      <c r="AU214" s="122" t="s">
        <v>83</v>
      </c>
      <c r="AY214" s="115" t="s">
        <v>142</v>
      </c>
      <c r="BK214" s="123">
        <f>SUM(BK215:BK239)</f>
        <v>0</v>
      </c>
    </row>
    <row r="215" spans="2:65" s="1" customFormat="1" ht="24.2" customHeight="1" x14ac:dyDescent="0.2">
      <c r="B215" s="126"/>
      <c r="C215" s="127" t="s">
        <v>407</v>
      </c>
      <c r="D215" s="127" t="s">
        <v>97</v>
      </c>
      <c r="E215" s="128" t="s">
        <v>522</v>
      </c>
      <c r="F215" s="129" t="s">
        <v>523</v>
      </c>
      <c r="G215" s="130" t="s">
        <v>160</v>
      </c>
      <c r="H215" s="131">
        <v>165</v>
      </c>
      <c r="I215" s="132"/>
      <c r="J215" s="133">
        <f>ROUND(I215*H215,2)</f>
        <v>0</v>
      </c>
      <c r="K215" s="129" t="s">
        <v>148</v>
      </c>
      <c r="L215" s="31"/>
      <c r="M215" s="134" t="s">
        <v>3</v>
      </c>
      <c r="N215" s="135" t="s">
        <v>46</v>
      </c>
      <c r="P215" s="136">
        <f>O215*H215</f>
        <v>0</v>
      </c>
      <c r="Q215" s="136">
        <v>0</v>
      </c>
      <c r="R215" s="136">
        <f>Q215*H215</f>
        <v>0</v>
      </c>
      <c r="S215" s="136">
        <v>0</v>
      </c>
      <c r="T215" s="137">
        <f>S215*H215</f>
        <v>0</v>
      </c>
      <c r="AR215" s="138" t="s">
        <v>196</v>
      </c>
      <c r="AT215" s="138" t="s">
        <v>97</v>
      </c>
      <c r="AU215" s="138" t="s">
        <v>85</v>
      </c>
      <c r="AY215" s="16" t="s">
        <v>142</v>
      </c>
      <c r="BE215" s="139">
        <f>IF(N215="základní",J215,0)</f>
        <v>0</v>
      </c>
      <c r="BF215" s="139">
        <f>IF(N215="snížená",J215,0)</f>
        <v>0</v>
      </c>
      <c r="BG215" s="139">
        <f>IF(N215="zákl. přenesená",J215,0)</f>
        <v>0</v>
      </c>
      <c r="BH215" s="139">
        <f>IF(N215="sníž. přenesená",J215,0)</f>
        <v>0</v>
      </c>
      <c r="BI215" s="139">
        <f>IF(N215="nulová",J215,0)</f>
        <v>0</v>
      </c>
      <c r="BJ215" s="16" t="s">
        <v>83</v>
      </c>
      <c r="BK215" s="139">
        <f>ROUND(I215*H215,2)</f>
        <v>0</v>
      </c>
      <c r="BL215" s="16" t="s">
        <v>196</v>
      </c>
      <c r="BM215" s="138" t="s">
        <v>1182</v>
      </c>
    </row>
    <row r="216" spans="2:65" s="1" customFormat="1" ht="11.25" x14ac:dyDescent="0.2">
      <c r="B216" s="31"/>
      <c r="D216" s="140" t="s">
        <v>151</v>
      </c>
      <c r="F216" s="141" t="s">
        <v>525</v>
      </c>
      <c r="I216" s="142"/>
      <c r="L216" s="31"/>
      <c r="M216" s="143"/>
      <c r="T216" s="52"/>
      <c r="AT216" s="16" t="s">
        <v>151</v>
      </c>
      <c r="AU216" s="16" t="s">
        <v>85</v>
      </c>
    </row>
    <row r="217" spans="2:65" s="12" customFormat="1" ht="11.25" x14ac:dyDescent="0.2">
      <c r="B217" s="144"/>
      <c r="D217" s="145" t="s">
        <v>153</v>
      </c>
      <c r="E217" s="146" t="s">
        <v>3</v>
      </c>
      <c r="F217" s="147" t="s">
        <v>1183</v>
      </c>
      <c r="H217" s="148">
        <v>165</v>
      </c>
      <c r="I217" s="149"/>
      <c r="L217" s="144"/>
      <c r="M217" s="150"/>
      <c r="T217" s="151"/>
      <c r="AT217" s="146" t="s">
        <v>153</v>
      </c>
      <c r="AU217" s="146" t="s">
        <v>85</v>
      </c>
      <c r="AV217" s="12" t="s">
        <v>85</v>
      </c>
      <c r="AW217" s="12" t="s">
        <v>37</v>
      </c>
      <c r="AX217" s="12" t="s">
        <v>75</v>
      </c>
      <c r="AY217" s="146" t="s">
        <v>142</v>
      </c>
    </row>
    <row r="218" spans="2:65" s="13" customFormat="1" ht="11.25" x14ac:dyDescent="0.2">
      <c r="B218" s="152"/>
      <c r="D218" s="145" t="s">
        <v>153</v>
      </c>
      <c r="E218" s="153" t="s">
        <v>3</v>
      </c>
      <c r="F218" s="154" t="s">
        <v>155</v>
      </c>
      <c r="H218" s="155">
        <v>165</v>
      </c>
      <c r="I218" s="156"/>
      <c r="L218" s="152"/>
      <c r="M218" s="157"/>
      <c r="T218" s="158"/>
      <c r="AT218" s="153" t="s">
        <v>153</v>
      </c>
      <c r="AU218" s="153" t="s">
        <v>85</v>
      </c>
      <c r="AV218" s="13" t="s">
        <v>149</v>
      </c>
      <c r="AW218" s="13" t="s">
        <v>37</v>
      </c>
      <c r="AX218" s="13" t="s">
        <v>83</v>
      </c>
      <c r="AY218" s="153" t="s">
        <v>142</v>
      </c>
    </row>
    <row r="219" spans="2:65" s="1" customFormat="1" ht="16.5" customHeight="1" x14ac:dyDescent="0.2">
      <c r="B219" s="126"/>
      <c r="C219" s="159" t="s">
        <v>412</v>
      </c>
      <c r="D219" s="159" t="s">
        <v>206</v>
      </c>
      <c r="E219" s="160" t="s">
        <v>527</v>
      </c>
      <c r="F219" s="161" t="s">
        <v>528</v>
      </c>
      <c r="G219" s="162" t="s">
        <v>160</v>
      </c>
      <c r="H219" s="163">
        <v>173.25</v>
      </c>
      <c r="I219" s="164"/>
      <c r="J219" s="165">
        <f>ROUND(I219*H219,2)</f>
        <v>0</v>
      </c>
      <c r="K219" s="161" t="s">
        <v>148</v>
      </c>
      <c r="L219" s="166"/>
      <c r="M219" s="167" t="s">
        <v>3</v>
      </c>
      <c r="N219" s="168" t="s">
        <v>46</v>
      </c>
      <c r="P219" s="136">
        <f>O219*H219</f>
        <v>0</v>
      </c>
      <c r="Q219" s="136">
        <v>1.9E-3</v>
      </c>
      <c r="R219" s="136">
        <f>Q219*H219</f>
        <v>0.329175</v>
      </c>
      <c r="S219" s="136">
        <v>0</v>
      </c>
      <c r="T219" s="137">
        <f>S219*H219</f>
        <v>0</v>
      </c>
      <c r="AR219" s="138" t="s">
        <v>209</v>
      </c>
      <c r="AT219" s="138" t="s">
        <v>206</v>
      </c>
      <c r="AU219" s="138" t="s">
        <v>85</v>
      </c>
      <c r="AY219" s="16" t="s">
        <v>142</v>
      </c>
      <c r="BE219" s="139">
        <f>IF(N219="základní",J219,0)</f>
        <v>0</v>
      </c>
      <c r="BF219" s="139">
        <f>IF(N219="snížená",J219,0)</f>
        <v>0</v>
      </c>
      <c r="BG219" s="139">
        <f>IF(N219="zákl. přenesená",J219,0)</f>
        <v>0</v>
      </c>
      <c r="BH219" s="139">
        <f>IF(N219="sníž. přenesená",J219,0)</f>
        <v>0</v>
      </c>
      <c r="BI219" s="139">
        <f>IF(N219="nulová",J219,0)</f>
        <v>0</v>
      </c>
      <c r="BJ219" s="16" t="s">
        <v>83</v>
      </c>
      <c r="BK219" s="139">
        <f>ROUND(I219*H219,2)</f>
        <v>0</v>
      </c>
      <c r="BL219" s="16" t="s">
        <v>196</v>
      </c>
      <c r="BM219" s="138" t="s">
        <v>1184</v>
      </c>
    </row>
    <row r="220" spans="2:65" s="12" customFormat="1" ht="11.25" x14ac:dyDescent="0.2">
      <c r="B220" s="144"/>
      <c r="D220" s="145" t="s">
        <v>153</v>
      </c>
      <c r="F220" s="147" t="s">
        <v>1185</v>
      </c>
      <c r="H220" s="148">
        <v>173.25</v>
      </c>
      <c r="I220" s="149"/>
      <c r="L220" s="144"/>
      <c r="M220" s="150"/>
      <c r="T220" s="151"/>
      <c r="AT220" s="146" t="s">
        <v>153</v>
      </c>
      <c r="AU220" s="146" t="s">
        <v>85</v>
      </c>
      <c r="AV220" s="12" t="s">
        <v>85</v>
      </c>
      <c r="AW220" s="12" t="s">
        <v>4</v>
      </c>
      <c r="AX220" s="12" t="s">
        <v>83</v>
      </c>
      <c r="AY220" s="146" t="s">
        <v>142</v>
      </c>
    </row>
    <row r="221" spans="2:65" s="1" customFormat="1" ht="24.2" customHeight="1" x14ac:dyDescent="0.2">
      <c r="B221" s="126"/>
      <c r="C221" s="127" t="s">
        <v>417</v>
      </c>
      <c r="D221" s="127" t="s">
        <v>97</v>
      </c>
      <c r="E221" s="128" t="s">
        <v>532</v>
      </c>
      <c r="F221" s="129" t="s">
        <v>533</v>
      </c>
      <c r="G221" s="130" t="s">
        <v>160</v>
      </c>
      <c r="H221" s="131">
        <v>495</v>
      </c>
      <c r="I221" s="132"/>
      <c r="J221" s="133">
        <f>ROUND(I221*H221,2)</f>
        <v>0</v>
      </c>
      <c r="K221" s="129" t="s">
        <v>148</v>
      </c>
      <c r="L221" s="31"/>
      <c r="M221" s="134" t="s">
        <v>3</v>
      </c>
      <c r="N221" s="135" t="s">
        <v>46</v>
      </c>
      <c r="P221" s="136">
        <f>O221*H221</f>
        <v>0</v>
      </c>
      <c r="Q221" s="136">
        <v>0</v>
      </c>
      <c r="R221" s="136">
        <f>Q221*H221</f>
        <v>0</v>
      </c>
      <c r="S221" s="136">
        <v>0</v>
      </c>
      <c r="T221" s="137">
        <f>S221*H221</f>
        <v>0</v>
      </c>
      <c r="AR221" s="138" t="s">
        <v>196</v>
      </c>
      <c r="AT221" s="138" t="s">
        <v>97</v>
      </c>
      <c r="AU221" s="138" t="s">
        <v>85</v>
      </c>
      <c r="AY221" s="16" t="s">
        <v>142</v>
      </c>
      <c r="BE221" s="139">
        <f>IF(N221="základní",J221,0)</f>
        <v>0</v>
      </c>
      <c r="BF221" s="139">
        <f>IF(N221="snížená",J221,0)</f>
        <v>0</v>
      </c>
      <c r="BG221" s="139">
        <f>IF(N221="zákl. přenesená",J221,0)</f>
        <v>0</v>
      </c>
      <c r="BH221" s="139">
        <f>IF(N221="sníž. přenesená",J221,0)</f>
        <v>0</v>
      </c>
      <c r="BI221" s="139">
        <f>IF(N221="nulová",J221,0)</f>
        <v>0</v>
      </c>
      <c r="BJ221" s="16" t="s">
        <v>83</v>
      </c>
      <c r="BK221" s="139">
        <f>ROUND(I221*H221,2)</f>
        <v>0</v>
      </c>
      <c r="BL221" s="16" t="s">
        <v>196</v>
      </c>
      <c r="BM221" s="138" t="s">
        <v>1186</v>
      </c>
    </row>
    <row r="222" spans="2:65" s="1" customFormat="1" ht="11.25" x14ac:dyDescent="0.2">
      <c r="B222" s="31"/>
      <c r="D222" s="140" t="s">
        <v>151</v>
      </c>
      <c r="F222" s="141" t="s">
        <v>535</v>
      </c>
      <c r="I222" s="142"/>
      <c r="L222" s="31"/>
      <c r="M222" s="143"/>
      <c r="T222" s="52"/>
      <c r="AT222" s="16" t="s">
        <v>151</v>
      </c>
      <c r="AU222" s="16" t="s">
        <v>85</v>
      </c>
    </row>
    <row r="223" spans="2:65" s="12" customFormat="1" ht="11.25" x14ac:dyDescent="0.2">
      <c r="B223" s="144"/>
      <c r="D223" s="145" t="s">
        <v>153</v>
      </c>
      <c r="E223" s="146" t="s">
        <v>3</v>
      </c>
      <c r="F223" s="147" t="s">
        <v>1187</v>
      </c>
      <c r="H223" s="148">
        <v>270</v>
      </c>
      <c r="I223" s="149"/>
      <c r="L223" s="144"/>
      <c r="M223" s="150"/>
      <c r="T223" s="151"/>
      <c r="AT223" s="146" t="s">
        <v>153</v>
      </c>
      <c r="AU223" s="146" t="s">
        <v>85</v>
      </c>
      <c r="AV223" s="12" t="s">
        <v>85</v>
      </c>
      <c r="AW223" s="12" t="s">
        <v>37</v>
      </c>
      <c r="AX223" s="12" t="s">
        <v>75</v>
      </c>
      <c r="AY223" s="146" t="s">
        <v>142</v>
      </c>
    </row>
    <row r="224" spans="2:65" s="12" customFormat="1" ht="11.25" x14ac:dyDescent="0.2">
      <c r="B224" s="144"/>
      <c r="D224" s="145" t="s">
        <v>153</v>
      </c>
      <c r="E224" s="146" t="s">
        <v>3</v>
      </c>
      <c r="F224" s="147" t="s">
        <v>1183</v>
      </c>
      <c r="H224" s="148">
        <v>165</v>
      </c>
      <c r="I224" s="149"/>
      <c r="L224" s="144"/>
      <c r="M224" s="150"/>
      <c r="T224" s="151"/>
      <c r="AT224" s="146" t="s">
        <v>153</v>
      </c>
      <c r="AU224" s="146" t="s">
        <v>85</v>
      </c>
      <c r="AV224" s="12" t="s">
        <v>85</v>
      </c>
      <c r="AW224" s="12" t="s">
        <v>37</v>
      </c>
      <c r="AX224" s="12" t="s">
        <v>75</v>
      </c>
      <c r="AY224" s="146" t="s">
        <v>142</v>
      </c>
    </row>
    <row r="225" spans="2:65" s="12" customFormat="1" ht="11.25" x14ac:dyDescent="0.2">
      <c r="B225" s="144"/>
      <c r="D225" s="145" t="s">
        <v>153</v>
      </c>
      <c r="E225" s="146" t="s">
        <v>3</v>
      </c>
      <c r="F225" s="147" t="s">
        <v>1188</v>
      </c>
      <c r="H225" s="148">
        <v>60</v>
      </c>
      <c r="I225" s="149"/>
      <c r="L225" s="144"/>
      <c r="M225" s="150"/>
      <c r="T225" s="151"/>
      <c r="AT225" s="146" t="s">
        <v>153</v>
      </c>
      <c r="AU225" s="146" t="s">
        <v>85</v>
      </c>
      <c r="AV225" s="12" t="s">
        <v>85</v>
      </c>
      <c r="AW225" s="12" t="s">
        <v>37</v>
      </c>
      <c r="AX225" s="12" t="s">
        <v>75</v>
      </c>
      <c r="AY225" s="146" t="s">
        <v>142</v>
      </c>
    </row>
    <row r="226" spans="2:65" s="13" customFormat="1" ht="11.25" x14ac:dyDescent="0.2">
      <c r="B226" s="152"/>
      <c r="D226" s="145" t="s">
        <v>153</v>
      </c>
      <c r="E226" s="153" t="s">
        <v>3</v>
      </c>
      <c r="F226" s="154" t="s">
        <v>155</v>
      </c>
      <c r="H226" s="155">
        <v>495</v>
      </c>
      <c r="I226" s="156"/>
      <c r="L226" s="152"/>
      <c r="M226" s="157"/>
      <c r="T226" s="158"/>
      <c r="AT226" s="153" t="s">
        <v>153</v>
      </c>
      <c r="AU226" s="153" t="s">
        <v>85</v>
      </c>
      <c r="AV226" s="13" t="s">
        <v>149</v>
      </c>
      <c r="AW226" s="13" t="s">
        <v>37</v>
      </c>
      <c r="AX226" s="13" t="s">
        <v>83</v>
      </c>
      <c r="AY226" s="153" t="s">
        <v>142</v>
      </c>
    </row>
    <row r="227" spans="2:65" s="1" customFormat="1" ht="24.2" customHeight="1" x14ac:dyDescent="0.2">
      <c r="B227" s="126"/>
      <c r="C227" s="159" t="s">
        <v>422</v>
      </c>
      <c r="D227" s="159" t="s">
        <v>206</v>
      </c>
      <c r="E227" s="160" t="s">
        <v>538</v>
      </c>
      <c r="F227" s="161" t="s">
        <v>539</v>
      </c>
      <c r="G227" s="162" t="s">
        <v>160</v>
      </c>
      <c r="H227" s="163">
        <v>379.5</v>
      </c>
      <c r="I227" s="164"/>
      <c r="J227" s="165">
        <f>ROUND(I227*H227,2)</f>
        <v>0</v>
      </c>
      <c r="K227" s="161" t="s">
        <v>148</v>
      </c>
      <c r="L227" s="166"/>
      <c r="M227" s="167" t="s">
        <v>3</v>
      </c>
      <c r="N227" s="168" t="s">
        <v>46</v>
      </c>
      <c r="P227" s="136">
        <f>O227*H227</f>
        <v>0</v>
      </c>
      <c r="Q227" s="136">
        <v>1.2999999999999999E-4</v>
      </c>
      <c r="R227" s="136">
        <f>Q227*H227</f>
        <v>4.9334999999999997E-2</v>
      </c>
      <c r="S227" s="136">
        <v>0</v>
      </c>
      <c r="T227" s="137">
        <f>S227*H227</f>
        <v>0</v>
      </c>
      <c r="AR227" s="138" t="s">
        <v>209</v>
      </c>
      <c r="AT227" s="138" t="s">
        <v>206</v>
      </c>
      <c r="AU227" s="138" t="s">
        <v>85</v>
      </c>
      <c r="AY227" s="16" t="s">
        <v>142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6" t="s">
        <v>83</v>
      </c>
      <c r="BK227" s="139">
        <f>ROUND(I227*H227,2)</f>
        <v>0</v>
      </c>
      <c r="BL227" s="16" t="s">
        <v>196</v>
      </c>
      <c r="BM227" s="138" t="s">
        <v>1189</v>
      </c>
    </row>
    <row r="228" spans="2:65" s="12" customFormat="1" ht="11.25" x14ac:dyDescent="0.2">
      <c r="B228" s="144"/>
      <c r="D228" s="145" t="s">
        <v>153</v>
      </c>
      <c r="F228" s="147" t="s">
        <v>1190</v>
      </c>
      <c r="H228" s="148">
        <v>379.5</v>
      </c>
      <c r="I228" s="149"/>
      <c r="L228" s="144"/>
      <c r="M228" s="150"/>
      <c r="T228" s="151"/>
      <c r="AT228" s="146" t="s">
        <v>153</v>
      </c>
      <c r="AU228" s="146" t="s">
        <v>85</v>
      </c>
      <c r="AV228" s="12" t="s">
        <v>85</v>
      </c>
      <c r="AW228" s="12" t="s">
        <v>4</v>
      </c>
      <c r="AX228" s="12" t="s">
        <v>83</v>
      </c>
      <c r="AY228" s="146" t="s">
        <v>142</v>
      </c>
    </row>
    <row r="229" spans="2:65" s="1" customFormat="1" ht="24.2" customHeight="1" x14ac:dyDescent="0.2">
      <c r="B229" s="126"/>
      <c r="C229" s="159" t="s">
        <v>428</v>
      </c>
      <c r="D229" s="159" t="s">
        <v>206</v>
      </c>
      <c r="E229" s="160" t="s">
        <v>543</v>
      </c>
      <c r="F229" s="161" t="s">
        <v>544</v>
      </c>
      <c r="G229" s="162" t="s">
        <v>160</v>
      </c>
      <c r="H229" s="163">
        <v>189.75</v>
      </c>
      <c r="I229" s="164"/>
      <c r="J229" s="165">
        <f>ROUND(I229*H229,2)</f>
        <v>0</v>
      </c>
      <c r="K229" s="161" t="s">
        <v>148</v>
      </c>
      <c r="L229" s="166"/>
      <c r="M229" s="167" t="s">
        <v>3</v>
      </c>
      <c r="N229" s="168" t="s">
        <v>46</v>
      </c>
      <c r="P229" s="136">
        <f>O229*H229</f>
        <v>0</v>
      </c>
      <c r="Q229" s="136">
        <v>1.7000000000000001E-4</v>
      </c>
      <c r="R229" s="136">
        <f>Q229*H229</f>
        <v>3.2257500000000001E-2</v>
      </c>
      <c r="S229" s="136">
        <v>0</v>
      </c>
      <c r="T229" s="137">
        <f>S229*H229</f>
        <v>0</v>
      </c>
      <c r="AR229" s="138" t="s">
        <v>209</v>
      </c>
      <c r="AT229" s="138" t="s">
        <v>206</v>
      </c>
      <c r="AU229" s="138" t="s">
        <v>85</v>
      </c>
      <c r="AY229" s="16" t="s">
        <v>142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6" t="s">
        <v>83</v>
      </c>
      <c r="BK229" s="139">
        <f>ROUND(I229*H229,2)</f>
        <v>0</v>
      </c>
      <c r="BL229" s="16" t="s">
        <v>196</v>
      </c>
      <c r="BM229" s="138" t="s">
        <v>1191</v>
      </c>
    </row>
    <row r="230" spans="2:65" s="12" customFormat="1" ht="11.25" x14ac:dyDescent="0.2">
      <c r="B230" s="144"/>
      <c r="D230" s="145" t="s">
        <v>153</v>
      </c>
      <c r="F230" s="147" t="s">
        <v>1192</v>
      </c>
      <c r="H230" s="148">
        <v>189.75</v>
      </c>
      <c r="I230" s="149"/>
      <c r="L230" s="144"/>
      <c r="M230" s="150"/>
      <c r="T230" s="151"/>
      <c r="AT230" s="146" t="s">
        <v>153</v>
      </c>
      <c r="AU230" s="146" t="s">
        <v>85</v>
      </c>
      <c r="AV230" s="12" t="s">
        <v>85</v>
      </c>
      <c r="AW230" s="12" t="s">
        <v>4</v>
      </c>
      <c r="AX230" s="12" t="s">
        <v>83</v>
      </c>
      <c r="AY230" s="146" t="s">
        <v>142</v>
      </c>
    </row>
    <row r="231" spans="2:65" s="1" customFormat="1" ht="24.2" customHeight="1" x14ac:dyDescent="0.2">
      <c r="B231" s="126"/>
      <c r="C231" s="127" t="s">
        <v>434</v>
      </c>
      <c r="D231" s="127" t="s">
        <v>97</v>
      </c>
      <c r="E231" s="128" t="s">
        <v>548</v>
      </c>
      <c r="F231" s="129" t="s">
        <v>549</v>
      </c>
      <c r="G231" s="130" t="s">
        <v>296</v>
      </c>
      <c r="H231" s="131">
        <v>4</v>
      </c>
      <c r="I231" s="132"/>
      <c r="J231" s="133">
        <f>ROUND(I231*H231,2)</f>
        <v>0</v>
      </c>
      <c r="K231" s="129" t="s">
        <v>148</v>
      </c>
      <c r="L231" s="31"/>
      <c r="M231" s="134" t="s">
        <v>3</v>
      </c>
      <c r="N231" s="135" t="s">
        <v>46</v>
      </c>
      <c r="P231" s="136">
        <f>O231*H231</f>
        <v>0</v>
      </c>
      <c r="Q231" s="136">
        <v>0</v>
      </c>
      <c r="R231" s="136">
        <f>Q231*H231</f>
        <v>0</v>
      </c>
      <c r="S231" s="136">
        <v>0</v>
      </c>
      <c r="T231" s="137">
        <f>S231*H231</f>
        <v>0</v>
      </c>
      <c r="AR231" s="138" t="s">
        <v>196</v>
      </c>
      <c r="AT231" s="138" t="s">
        <v>97</v>
      </c>
      <c r="AU231" s="138" t="s">
        <v>85</v>
      </c>
      <c r="AY231" s="16" t="s">
        <v>142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6" t="s">
        <v>83</v>
      </c>
      <c r="BK231" s="139">
        <f>ROUND(I231*H231,2)</f>
        <v>0</v>
      </c>
      <c r="BL231" s="16" t="s">
        <v>196</v>
      </c>
      <c r="BM231" s="138" t="s">
        <v>1193</v>
      </c>
    </row>
    <row r="232" spans="2:65" s="1" customFormat="1" ht="11.25" x14ac:dyDescent="0.2">
      <c r="B232" s="31"/>
      <c r="D232" s="140" t="s">
        <v>151</v>
      </c>
      <c r="F232" s="141" t="s">
        <v>551</v>
      </c>
      <c r="I232" s="142"/>
      <c r="L232" s="31"/>
      <c r="M232" s="143"/>
      <c r="T232" s="52"/>
      <c r="AT232" s="16" t="s">
        <v>151</v>
      </c>
      <c r="AU232" s="16" t="s">
        <v>85</v>
      </c>
    </row>
    <row r="233" spans="2:65" s="1" customFormat="1" ht="16.5" customHeight="1" x14ac:dyDescent="0.2">
      <c r="B233" s="126"/>
      <c r="C233" s="159" t="s">
        <v>439</v>
      </c>
      <c r="D233" s="159" t="s">
        <v>206</v>
      </c>
      <c r="E233" s="160" t="s">
        <v>553</v>
      </c>
      <c r="F233" s="161" t="s">
        <v>554</v>
      </c>
      <c r="G233" s="162" t="s">
        <v>296</v>
      </c>
      <c r="H233" s="163">
        <v>4</v>
      </c>
      <c r="I233" s="164"/>
      <c r="J233" s="165">
        <f>ROUND(I233*H233,2)</f>
        <v>0</v>
      </c>
      <c r="K233" s="161" t="s">
        <v>148</v>
      </c>
      <c r="L233" s="166"/>
      <c r="M233" s="167" t="s">
        <v>3</v>
      </c>
      <c r="N233" s="168" t="s">
        <v>46</v>
      </c>
      <c r="P233" s="136">
        <f>O233*H233</f>
        <v>0</v>
      </c>
      <c r="Q233" s="136">
        <v>9.0000000000000006E-5</v>
      </c>
      <c r="R233" s="136">
        <f>Q233*H233</f>
        <v>3.6000000000000002E-4</v>
      </c>
      <c r="S233" s="136">
        <v>0</v>
      </c>
      <c r="T233" s="137">
        <f>S233*H233</f>
        <v>0</v>
      </c>
      <c r="AR233" s="138" t="s">
        <v>209</v>
      </c>
      <c r="AT233" s="138" t="s">
        <v>206</v>
      </c>
      <c r="AU233" s="138" t="s">
        <v>85</v>
      </c>
      <c r="AY233" s="16" t="s">
        <v>142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6" t="s">
        <v>83</v>
      </c>
      <c r="BK233" s="139">
        <f>ROUND(I233*H233,2)</f>
        <v>0</v>
      </c>
      <c r="BL233" s="16" t="s">
        <v>196</v>
      </c>
      <c r="BM233" s="138" t="s">
        <v>1194</v>
      </c>
    </row>
    <row r="234" spans="2:65" s="1" customFormat="1" ht="24.2" customHeight="1" x14ac:dyDescent="0.2">
      <c r="B234" s="126"/>
      <c r="C234" s="127" t="s">
        <v>444</v>
      </c>
      <c r="D234" s="127" t="s">
        <v>97</v>
      </c>
      <c r="E234" s="128" t="s">
        <v>557</v>
      </c>
      <c r="F234" s="129" t="s">
        <v>558</v>
      </c>
      <c r="G234" s="130" t="s">
        <v>296</v>
      </c>
      <c r="H234" s="131">
        <v>5</v>
      </c>
      <c r="I234" s="132"/>
      <c r="J234" s="133">
        <f>ROUND(I234*H234,2)</f>
        <v>0</v>
      </c>
      <c r="K234" s="129" t="s">
        <v>148</v>
      </c>
      <c r="L234" s="31"/>
      <c r="M234" s="134" t="s">
        <v>3</v>
      </c>
      <c r="N234" s="135" t="s">
        <v>46</v>
      </c>
      <c r="P234" s="136">
        <f>O234*H234</f>
        <v>0</v>
      </c>
      <c r="Q234" s="136">
        <v>0</v>
      </c>
      <c r="R234" s="136">
        <f>Q234*H234</f>
        <v>0</v>
      </c>
      <c r="S234" s="136">
        <v>0</v>
      </c>
      <c r="T234" s="137">
        <f>S234*H234</f>
        <v>0</v>
      </c>
      <c r="AR234" s="138" t="s">
        <v>196</v>
      </c>
      <c r="AT234" s="138" t="s">
        <v>97</v>
      </c>
      <c r="AU234" s="138" t="s">
        <v>85</v>
      </c>
      <c r="AY234" s="16" t="s">
        <v>142</v>
      </c>
      <c r="BE234" s="139">
        <f>IF(N234="základní",J234,0)</f>
        <v>0</v>
      </c>
      <c r="BF234" s="139">
        <f>IF(N234="snížená",J234,0)</f>
        <v>0</v>
      </c>
      <c r="BG234" s="139">
        <f>IF(N234="zákl. přenesená",J234,0)</f>
        <v>0</v>
      </c>
      <c r="BH234" s="139">
        <f>IF(N234="sníž. přenesená",J234,0)</f>
        <v>0</v>
      </c>
      <c r="BI234" s="139">
        <f>IF(N234="nulová",J234,0)</f>
        <v>0</v>
      </c>
      <c r="BJ234" s="16" t="s">
        <v>83</v>
      </c>
      <c r="BK234" s="139">
        <f>ROUND(I234*H234,2)</f>
        <v>0</v>
      </c>
      <c r="BL234" s="16" t="s">
        <v>196</v>
      </c>
      <c r="BM234" s="138" t="s">
        <v>1195</v>
      </c>
    </row>
    <row r="235" spans="2:65" s="1" customFormat="1" ht="11.25" x14ac:dyDescent="0.2">
      <c r="B235" s="31"/>
      <c r="D235" s="140" t="s">
        <v>151</v>
      </c>
      <c r="F235" s="141" t="s">
        <v>560</v>
      </c>
      <c r="I235" s="142"/>
      <c r="L235" s="31"/>
      <c r="M235" s="143"/>
      <c r="T235" s="52"/>
      <c r="AT235" s="16" t="s">
        <v>151</v>
      </c>
      <c r="AU235" s="16" t="s">
        <v>85</v>
      </c>
    </row>
    <row r="236" spans="2:65" s="1" customFormat="1" ht="16.5" customHeight="1" x14ac:dyDescent="0.2">
      <c r="B236" s="126"/>
      <c r="C236" s="159" t="s">
        <v>449</v>
      </c>
      <c r="D236" s="159" t="s">
        <v>206</v>
      </c>
      <c r="E236" s="160" t="s">
        <v>562</v>
      </c>
      <c r="F236" s="161" t="s">
        <v>563</v>
      </c>
      <c r="G236" s="162" t="s">
        <v>296</v>
      </c>
      <c r="H236" s="163">
        <v>5</v>
      </c>
      <c r="I236" s="164"/>
      <c r="J236" s="165">
        <f>ROUND(I236*H236,2)</f>
        <v>0</v>
      </c>
      <c r="K236" s="161" t="s">
        <v>148</v>
      </c>
      <c r="L236" s="166"/>
      <c r="M236" s="167" t="s">
        <v>3</v>
      </c>
      <c r="N236" s="168" t="s">
        <v>46</v>
      </c>
      <c r="P236" s="136">
        <f>O236*H236</f>
        <v>0</v>
      </c>
      <c r="Q236" s="136">
        <v>1E-4</v>
      </c>
      <c r="R236" s="136">
        <f>Q236*H236</f>
        <v>5.0000000000000001E-4</v>
      </c>
      <c r="S236" s="136">
        <v>0</v>
      </c>
      <c r="T236" s="137">
        <f>S236*H236</f>
        <v>0</v>
      </c>
      <c r="AR236" s="138" t="s">
        <v>209</v>
      </c>
      <c r="AT236" s="138" t="s">
        <v>206</v>
      </c>
      <c r="AU236" s="138" t="s">
        <v>85</v>
      </c>
      <c r="AY236" s="16" t="s">
        <v>142</v>
      </c>
      <c r="BE236" s="139">
        <f>IF(N236="základní",J236,0)</f>
        <v>0</v>
      </c>
      <c r="BF236" s="139">
        <f>IF(N236="snížená",J236,0)</f>
        <v>0</v>
      </c>
      <c r="BG236" s="139">
        <f>IF(N236="zákl. přenesená",J236,0)</f>
        <v>0</v>
      </c>
      <c r="BH236" s="139">
        <f>IF(N236="sníž. přenesená",J236,0)</f>
        <v>0</v>
      </c>
      <c r="BI236" s="139">
        <f>IF(N236="nulová",J236,0)</f>
        <v>0</v>
      </c>
      <c r="BJ236" s="16" t="s">
        <v>83</v>
      </c>
      <c r="BK236" s="139">
        <f>ROUND(I236*H236,2)</f>
        <v>0</v>
      </c>
      <c r="BL236" s="16" t="s">
        <v>196</v>
      </c>
      <c r="BM236" s="138" t="s">
        <v>1196</v>
      </c>
    </row>
    <row r="237" spans="2:65" s="1" customFormat="1" ht="24.2" customHeight="1" x14ac:dyDescent="0.2">
      <c r="B237" s="126"/>
      <c r="C237" s="127" t="s">
        <v>456</v>
      </c>
      <c r="D237" s="127" t="s">
        <v>97</v>
      </c>
      <c r="E237" s="128" t="s">
        <v>566</v>
      </c>
      <c r="F237" s="129" t="s">
        <v>567</v>
      </c>
      <c r="G237" s="130" t="s">
        <v>296</v>
      </c>
      <c r="H237" s="131">
        <v>12</v>
      </c>
      <c r="I237" s="132"/>
      <c r="J237" s="133">
        <f>ROUND(I237*H237,2)</f>
        <v>0</v>
      </c>
      <c r="K237" s="129" t="s">
        <v>148</v>
      </c>
      <c r="L237" s="31"/>
      <c r="M237" s="134" t="s">
        <v>3</v>
      </c>
      <c r="N237" s="135" t="s">
        <v>46</v>
      </c>
      <c r="P237" s="136">
        <f>O237*H237</f>
        <v>0</v>
      </c>
      <c r="Q237" s="136">
        <v>0</v>
      </c>
      <c r="R237" s="136">
        <f>Q237*H237</f>
        <v>0</v>
      </c>
      <c r="S237" s="136">
        <v>0</v>
      </c>
      <c r="T237" s="137">
        <f>S237*H237</f>
        <v>0</v>
      </c>
      <c r="AR237" s="138" t="s">
        <v>196</v>
      </c>
      <c r="AT237" s="138" t="s">
        <v>97</v>
      </c>
      <c r="AU237" s="138" t="s">
        <v>85</v>
      </c>
      <c r="AY237" s="16" t="s">
        <v>142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6" t="s">
        <v>83</v>
      </c>
      <c r="BK237" s="139">
        <f>ROUND(I237*H237,2)</f>
        <v>0</v>
      </c>
      <c r="BL237" s="16" t="s">
        <v>196</v>
      </c>
      <c r="BM237" s="138" t="s">
        <v>1197</v>
      </c>
    </row>
    <row r="238" spans="2:65" s="1" customFormat="1" ht="11.25" x14ac:dyDescent="0.2">
      <c r="B238" s="31"/>
      <c r="D238" s="140" t="s">
        <v>151</v>
      </c>
      <c r="F238" s="141" t="s">
        <v>569</v>
      </c>
      <c r="I238" s="142"/>
      <c r="L238" s="31"/>
      <c r="M238" s="143"/>
      <c r="T238" s="52"/>
      <c r="AT238" s="16" t="s">
        <v>151</v>
      </c>
      <c r="AU238" s="16" t="s">
        <v>85</v>
      </c>
    </row>
    <row r="239" spans="2:65" s="1" customFormat="1" ht="16.5" customHeight="1" x14ac:dyDescent="0.2">
      <c r="B239" s="126"/>
      <c r="C239" s="159" t="s">
        <v>461</v>
      </c>
      <c r="D239" s="159" t="s">
        <v>206</v>
      </c>
      <c r="E239" s="160" t="s">
        <v>571</v>
      </c>
      <c r="F239" s="161" t="s">
        <v>572</v>
      </c>
      <c r="G239" s="162" t="s">
        <v>296</v>
      </c>
      <c r="H239" s="163">
        <v>12</v>
      </c>
      <c r="I239" s="164"/>
      <c r="J239" s="165">
        <f>ROUND(I239*H239,2)</f>
        <v>0</v>
      </c>
      <c r="K239" s="161" t="s">
        <v>3</v>
      </c>
      <c r="L239" s="166"/>
      <c r="M239" s="167" t="s">
        <v>3</v>
      </c>
      <c r="N239" s="168" t="s">
        <v>46</v>
      </c>
      <c r="P239" s="136">
        <f>O239*H239</f>
        <v>0</v>
      </c>
      <c r="Q239" s="136">
        <v>0</v>
      </c>
      <c r="R239" s="136">
        <f>Q239*H239</f>
        <v>0</v>
      </c>
      <c r="S239" s="136">
        <v>0</v>
      </c>
      <c r="T239" s="137">
        <f>S239*H239</f>
        <v>0</v>
      </c>
      <c r="AR239" s="138" t="s">
        <v>209</v>
      </c>
      <c r="AT239" s="138" t="s">
        <v>206</v>
      </c>
      <c r="AU239" s="138" t="s">
        <v>85</v>
      </c>
      <c r="AY239" s="16" t="s">
        <v>142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6" t="s">
        <v>83</v>
      </c>
      <c r="BK239" s="139">
        <f>ROUND(I239*H239,2)</f>
        <v>0</v>
      </c>
      <c r="BL239" s="16" t="s">
        <v>196</v>
      </c>
      <c r="BM239" s="138" t="s">
        <v>1198</v>
      </c>
    </row>
    <row r="240" spans="2:65" s="11" customFormat="1" ht="25.9" customHeight="1" x14ac:dyDescent="0.2">
      <c r="B240" s="114"/>
      <c r="D240" s="115" t="s">
        <v>74</v>
      </c>
      <c r="E240" s="116" t="s">
        <v>587</v>
      </c>
      <c r="F240" s="116" t="s">
        <v>588</v>
      </c>
      <c r="I240" s="117"/>
      <c r="J240" s="118">
        <f>BK240</f>
        <v>0</v>
      </c>
      <c r="L240" s="114"/>
      <c r="M240" s="119"/>
      <c r="P240" s="120">
        <f>SUM(P241:P252)</f>
        <v>0</v>
      </c>
      <c r="R240" s="120">
        <f>SUM(R241:R252)</f>
        <v>0</v>
      </c>
      <c r="T240" s="121">
        <f>SUM(T241:T252)</f>
        <v>0</v>
      </c>
      <c r="AR240" s="115" t="s">
        <v>149</v>
      </c>
      <c r="AT240" s="122" t="s">
        <v>74</v>
      </c>
      <c r="AU240" s="122" t="s">
        <v>75</v>
      </c>
      <c r="AY240" s="115" t="s">
        <v>142</v>
      </c>
      <c r="BK240" s="123">
        <f>SUM(BK241:BK252)</f>
        <v>0</v>
      </c>
    </row>
    <row r="241" spans="2:65" s="1" customFormat="1" ht="24.2" customHeight="1" x14ac:dyDescent="0.2">
      <c r="B241" s="126"/>
      <c r="C241" s="127" t="s">
        <v>466</v>
      </c>
      <c r="D241" s="127" t="s">
        <v>97</v>
      </c>
      <c r="E241" s="128" t="s">
        <v>590</v>
      </c>
      <c r="F241" s="129" t="s">
        <v>591</v>
      </c>
      <c r="G241" s="130" t="s">
        <v>592</v>
      </c>
      <c r="H241" s="131">
        <v>16</v>
      </c>
      <c r="I241" s="132"/>
      <c r="J241" s="133">
        <f>ROUND(I241*H241,2)</f>
        <v>0</v>
      </c>
      <c r="K241" s="129" t="s">
        <v>148</v>
      </c>
      <c r="L241" s="31"/>
      <c r="M241" s="134" t="s">
        <v>3</v>
      </c>
      <c r="N241" s="135" t="s">
        <v>46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593</v>
      </c>
      <c r="AT241" s="138" t="s">
        <v>97</v>
      </c>
      <c r="AU241" s="138" t="s">
        <v>83</v>
      </c>
      <c r="AY241" s="16" t="s">
        <v>142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6" t="s">
        <v>83</v>
      </c>
      <c r="BK241" s="139">
        <f>ROUND(I241*H241,2)</f>
        <v>0</v>
      </c>
      <c r="BL241" s="16" t="s">
        <v>593</v>
      </c>
      <c r="BM241" s="138" t="s">
        <v>1199</v>
      </c>
    </row>
    <row r="242" spans="2:65" s="1" customFormat="1" ht="11.25" x14ac:dyDescent="0.2">
      <c r="B242" s="31"/>
      <c r="D242" s="140" t="s">
        <v>151</v>
      </c>
      <c r="F242" s="141" t="s">
        <v>595</v>
      </c>
      <c r="I242" s="142"/>
      <c r="L242" s="31"/>
      <c r="M242" s="143"/>
      <c r="T242" s="52"/>
      <c r="AT242" s="16" t="s">
        <v>151</v>
      </c>
      <c r="AU242" s="16" t="s">
        <v>83</v>
      </c>
    </row>
    <row r="243" spans="2:65" s="12" customFormat="1" ht="11.25" x14ac:dyDescent="0.2">
      <c r="B243" s="144"/>
      <c r="D243" s="145" t="s">
        <v>153</v>
      </c>
      <c r="E243" s="146" t="s">
        <v>3</v>
      </c>
      <c r="F243" s="147" t="s">
        <v>596</v>
      </c>
      <c r="H243" s="148">
        <v>16</v>
      </c>
      <c r="I243" s="149"/>
      <c r="L243" s="144"/>
      <c r="M243" s="150"/>
      <c r="T243" s="151"/>
      <c r="AT243" s="146" t="s">
        <v>153</v>
      </c>
      <c r="AU243" s="146" t="s">
        <v>83</v>
      </c>
      <c r="AV243" s="12" t="s">
        <v>85</v>
      </c>
      <c r="AW243" s="12" t="s">
        <v>37</v>
      </c>
      <c r="AX243" s="12" t="s">
        <v>83</v>
      </c>
      <c r="AY243" s="146" t="s">
        <v>142</v>
      </c>
    </row>
    <row r="244" spans="2:65" s="1" customFormat="1" ht="24.2" customHeight="1" x14ac:dyDescent="0.2">
      <c r="B244" s="126"/>
      <c r="C244" s="127" t="s">
        <v>470</v>
      </c>
      <c r="D244" s="127" t="s">
        <v>97</v>
      </c>
      <c r="E244" s="128" t="s">
        <v>598</v>
      </c>
      <c r="F244" s="129" t="s">
        <v>599</v>
      </c>
      <c r="G244" s="130" t="s">
        <v>592</v>
      </c>
      <c r="H244" s="131">
        <v>16</v>
      </c>
      <c r="I244" s="132"/>
      <c r="J244" s="133">
        <f>ROUND(I244*H244,2)</f>
        <v>0</v>
      </c>
      <c r="K244" s="129" t="s">
        <v>148</v>
      </c>
      <c r="L244" s="31"/>
      <c r="M244" s="134" t="s">
        <v>3</v>
      </c>
      <c r="N244" s="135" t="s">
        <v>46</v>
      </c>
      <c r="P244" s="136">
        <f>O244*H244</f>
        <v>0</v>
      </c>
      <c r="Q244" s="136">
        <v>0</v>
      </c>
      <c r="R244" s="136">
        <f>Q244*H244</f>
        <v>0</v>
      </c>
      <c r="S244" s="136">
        <v>0</v>
      </c>
      <c r="T244" s="137">
        <f>S244*H244</f>
        <v>0</v>
      </c>
      <c r="AR244" s="138" t="s">
        <v>593</v>
      </c>
      <c r="AT244" s="138" t="s">
        <v>97</v>
      </c>
      <c r="AU244" s="138" t="s">
        <v>83</v>
      </c>
      <c r="AY244" s="16" t="s">
        <v>142</v>
      </c>
      <c r="BE244" s="139">
        <f>IF(N244="základní",J244,0)</f>
        <v>0</v>
      </c>
      <c r="BF244" s="139">
        <f>IF(N244="snížená",J244,0)</f>
        <v>0</v>
      </c>
      <c r="BG244" s="139">
        <f>IF(N244="zákl. přenesená",J244,0)</f>
        <v>0</v>
      </c>
      <c r="BH244" s="139">
        <f>IF(N244="sníž. přenesená",J244,0)</f>
        <v>0</v>
      </c>
      <c r="BI244" s="139">
        <f>IF(N244="nulová",J244,0)</f>
        <v>0</v>
      </c>
      <c r="BJ244" s="16" t="s">
        <v>83</v>
      </c>
      <c r="BK244" s="139">
        <f>ROUND(I244*H244,2)</f>
        <v>0</v>
      </c>
      <c r="BL244" s="16" t="s">
        <v>593</v>
      </c>
      <c r="BM244" s="138" t="s">
        <v>1200</v>
      </c>
    </row>
    <row r="245" spans="2:65" s="1" customFormat="1" ht="11.25" x14ac:dyDescent="0.2">
      <c r="B245" s="31"/>
      <c r="D245" s="140" t="s">
        <v>151</v>
      </c>
      <c r="F245" s="141" t="s">
        <v>601</v>
      </c>
      <c r="I245" s="142"/>
      <c r="L245" s="31"/>
      <c r="M245" s="143"/>
      <c r="T245" s="52"/>
      <c r="AT245" s="16" t="s">
        <v>151</v>
      </c>
      <c r="AU245" s="16" t="s">
        <v>83</v>
      </c>
    </row>
    <row r="246" spans="2:65" s="12" customFormat="1" ht="11.25" x14ac:dyDescent="0.2">
      <c r="B246" s="144"/>
      <c r="D246" s="145" t="s">
        <v>153</v>
      </c>
      <c r="E246" s="146" t="s">
        <v>3</v>
      </c>
      <c r="F246" s="147" t="s">
        <v>596</v>
      </c>
      <c r="H246" s="148">
        <v>16</v>
      </c>
      <c r="I246" s="149"/>
      <c r="L246" s="144"/>
      <c r="M246" s="150"/>
      <c r="T246" s="151"/>
      <c r="AT246" s="146" t="s">
        <v>153</v>
      </c>
      <c r="AU246" s="146" t="s">
        <v>83</v>
      </c>
      <c r="AV246" s="12" t="s">
        <v>85</v>
      </c>
      <c r="AW246" s="12" t="s">
        <v>37</v>
      </c>
      <c r="AX246" s="12" t="s">
        <v>83</v>
      </c>
      <c r="AY246" s="146" t="s">
        <v>142</v>
      </c>
    </row>
    <row r="247" spans="2:65" s="1" customFormat="1" ht="24.2" customHeight="1" x14ac:dyDescent="0.2">
      <c r="B247" s="126"/>
      <c r="C247" s="127" t="s">
        <v>475</v>
      </c>
      <c r="D247" s="127" t="s">
        <v>97</v>
      </c>
      <c r="E247" s="128" t="s">
        <v>603</v>
      </c>
      <c r="F247" s="129" t="s">
        <v>604</v>
      </c>
      <c r="G247" s="130" t="s">
        <v>592</v>
      </c>
      <c r="H247" s="131">
        <v>16</v>
      </c>
      <c r="I247" s="132"/>
      <c r="J247" s="133">
        <f>ROUND(I247*H247,2)</f>
        <v>0</v>
      </c>
      <c r="K247" s="129" t="s">
        <v>148</v>
      </c>
      <c r="L247" s="31"/>
      <c r="M247" s="134" t="s">
        <v>3</v>
      </c>
      <c r="N247" s="135" t="s">
        <v>46</v>
      </c>
      <c r="P247" s="136">
        <f>O247*H247</f>
        <v>0</v>
      </c>
      <c r="Q247" s="136">
        <v>0</v>
      </c>
      <c r="R247" s="136">
        <f>Q247*H247</f>
        <v>0</v>
      </c>
      <c r="S247" s="136">
        <v>0</v>
      </c>
      <c r="T247" s="137">
        <f>S247*H247</f>
        <v>0</v>
      </c>
      <c r="AR247" s="138" t="s">
        <v>593</v>
      </c>
      <c r="AT247" s="138" t="s">
        <v>97</v>
      </c>
      <c r="AU247" s="138" t="s">
        <v>83</v>
      </c>
      <c r="AY247" s="16" t="s">
        <v>142</v>
      </c>
      <c r="BE247" s="139">
        <f>IF(N247="základní",J247,0)</f>
        <v>0</v>
      </c>
      <c r="BF247" s="139">
        <f>IF(N247="snížená",J247,0)</f>
        <v>0</v>
      </c>
      <c r="BG247" s="139">
        <f>IF(N247="zákl. přenesená",J247,0)</f>
        <v>0</v>
      </c>
      <c r="BH247" s="139">
        <f>IF(N247="sníž. přenesená",J247,0)</f>
        <v>0</v>
      </c>
      <c r="BI247" s="139">
        <f>IF(N247="nulová",J247,0)</f>
        <v>0</v>
      </c>
      <c r="BJ247" s="16" t="s">
        <v>83</v>
      </c>
      <c r="BK247" s="139">
        <f>ROUND(I247*H247,2)</f>
        <v>0</v>
      </c>
      <c r="BL247" s="16" t="s">
        <v>593</v>
      </c>
      <c r="BM247" s="138" t="s">
        <v>1201</v>
      </c>
    </row>
    <row r="248" spans="2:65" s="1" customFormat="1" ht="11.25" x14ac:dyDescent="0.2">
      <c r="B248" s="31"/>
      <c r="D248" s="140" t="s">
        <v>151</v>
      </c>
      <c r="F248" s="141" t="s">
        <v>606</v>
      </c>
      <c r="I248" s="142"/>
      <c r="L248" s="31"/>
      <c r="M248" s="143"/>
      <c r="T248" s="52"/>
      <c r="AT248" s="16" t="s">
        <v>151</v>
      </c>
      <c r="AU248" s="16" t="s">
        <v>83</v>
      </c>
    </row>
    <row r="249" spans="2:65" s="12" customFormat="1" ht="11.25" x14ac:dyDescent="0.2">
      <c r="B249" s="144"/>
      <c r="D249" s="145" t="s">
        <v>153</v>
      </c>
      <c r="E249" s="146" t="s">
        <v>3</v>
      </c>
      <c r="F249" s="147" t="s">
        <v>596</v>
      </c>
      <c r="H249" s="148">
        <v>16</v>
      </c>
      <c r="I249" s="149"/>
      <c r="L249" s="144"/>
      <c r="M249" s="150"/>
      <c r="T249" s="151"/>
      <c r="AT249" s="146" t="s">
        <v>153</v>
      </c>
      <c r="AU249" s="146" t="s">
        <v>83</v>
      </c>
      <c r="AV249" s="12" t="s">
        <v>85</v>
      </c>
      <c r="AW249" s="12" t="s">
        <v>37</v>
      </c>
      <c r="AX249" s="12" t="s">
        <v>83</v>
      </c>
      <c r="AY249" s="146" t="s">
        <v>142</v>
      </c>
    </row>
    <row r="250" spans="2:65" s="1" customFormat="1" ht="33" customHeight="1" x14ac:dyDescent="0.2">
      <c r="B250" s="126"/>
      <c r="C250" s="127" t="s">
        <v>480</v>
      </c>
      <c r="D250" s="127" t="s">
        <v>97</v>
      </c>
      <c r="E250" s="128" t="s">
        <v>608</v>
      </c>
      <c r="F250" s="129" t="s">
        <v>609</v>
      </c>
      <c r="G250" s="130" t="s">
        <v>592</v>
      </c>
      <c r="H250" s="131">
        <v>16</v>
      </c>
      <c r="I250" s="132"/>
      <c r="J250" s="133">
        <f>ROUND(I250*H250,2)</f>
        <v>0</v>
      </c>
      <c r="K250" s="129" t="s">
        <v>148</v>
      </c>
      <c r="L250" s="31"/>
      <c r="M250" s="134" t="s">
        <v>3</v>
      </c>
      <c r="N250" s="135" t="s">
        <v>46</v>
      </c>
      <c r="P250" s="136">
        <f>O250*H250</f>
        <v>0</v>
      </c>
      <c r="Q250" s="136">
        <v>0</v>
      </c>
      <c r="R250" s="136">
        <f>Q250*H250</f>
        <v>0</v>
      </c>
      <c r="S250" s="136">
        <v>0</v>
      </c>
      <c r="T250" s="137">
        <f>S250*H250</f>
        <v>0</v>
      </c>
      <c r="AR250" s="138" t="s">
        <v>593</v>
      </c>
      <c r="AT250" s="138" t="s">
        <v>97</v>
      </c>
      <c r="AU250" s="138" t="s">
        <v>83</v>
      </c>
      <c r="AY250" s="16" t="s">
        <v>142</v>
      </c>
      <c r="BE250" s="139">
        <f>IF(N250="základní",J250,0)</f>
        <v>0</v>
      </c>
      <c r="BF250" s="139">
        <f>IF(N250="snížená",J250,0)</f>
        <v>0</v>
      </c>
      <c r="BG250" s="139">
        <f>IF(N250="zákl. přenesená",J250,0)</f>
        <v>0</v>
      </c>
      <c r="BH250" s="139">
        <f>IF(N250="sníž. přenesená",J250,0)</f>
        <v>0</v>
      </c>
      <c r="BI250" s="139">
        <f>IF(N250="nulová",J250,0)</f>
        <v>0</v>
      </c>
      <c r="BJ250" s="16" t="s">
        <v>83</v>
      </c>
      <c r="BK250" s="139">
        <f>ROUND(I250*H250,2)</f>
        <v>0</v>
      </c>
      <c r="BL250" s="16" t="s">
        <v>593</v>
      </c>
      <c r="BM250" s="138" t="s">
        <v>1202</v>
      </c>
    </row>
    <row r="251" spans="2:65" s="1" customFormat="1" ht="11.25" x14ac:dyDescent="0.2">
      <c r="B251" s="31"/>
      <c r="D251" s="140" t="s">
        <v>151</v>
      </c>
      <c r="F251" s="141" t="s">
        <v>611</v>
      </c>
      <c r="I251" s="142"/>
      <c r="L251" s="31"/>
      <c r="M251" s="143"/>
      <c r="T251" s="52"/>
      <c r="AT251" s="16" t="s">
        <v>151</v>
      </c>
      <c r="AU251" s="16" t="s">
        <v>83</v>
      </c>
    </row>
    <row r="252" spans="2:65" s="12" customFormat="1" ht="11.25" x14ac:dyDescent="0.2">
      <c r="B252" s="144"/>
      <c r="D252" s="145" t="s">
        <v>153</v>
      </c>
      <c r="E252" s="146" t="s">
        <v>3</v>
      </c>
      <c r="F252" s="147" t="s">
        <v>596</v>
      </c>
      <c r="H252" s="148">
        <v>16</v>
      </c>
      <c r="I252" s="149"/>
      <c r="L252" s="144"/>
      <c r="M252" s="150"/>
      <c r="T252" s="151"/>
      <c r="AT252" s="146" t="s">
        <v>153</v>
      </c>
      <c r="AU252" s="146" t="s">
        <v>83</v>
      </c>
      <c r="AV252" s="12" t="s">
        <v>85</v>
      </c>
      <c r="AW252" s="12" t="s">
        <v>37</v>
      </c>
      <c r="AX252" s="12" t="s">
        <v>83</v>
      </c>
      <c r="AY252" s="146" t="s">
        <v>142</v>
      </c>
    </row>
    <row r="253" spans="2:65" s="11" customFormat="1" ht="25.9" customHeight="1" x14ac:dyDescent="0.2">
      <c r="B253" s="114"/>
      <c r="D253" s="115" t="s">
        <v>74</v>
      </c>
      <c r="E253" s="116" t="s">
        <v>612</v>
      </c>
      <c r="F253" s="116" t="s">
        <v>613</v>
      </c>
      <c r="I253" s="117"/>
      <c r="J253" s="118">
        <f>BK253</f>
        <v>0</v>
      </c>
      <c r="L253" s="114"/>
      <c r="M253" s="119"/>
      <c r="P253" s="120">
        <f>P254+P257</f>
        <v>0</v>
      </c>
      <c r="R253" s="120">
        <f>R254+R257</f>
        <v>0</v>
      </c>
      <c r="T253" s="121">
        <f>T254+T257</f>
        <v>0</v>
      </c>
      <c r="AR253" s="115" t="s">
        <v>175</v>
      </c>
      <c r="AT253" s="122" t="s">
        <v>74</v>
      </c>
      <c r="AU253" s="122" t="s">
        <v>75</v>
      </c>
      <c r="AY253" s="115" t="s">
        <v>142</v>
      </c>
      <c r="BK253" s="123">
        <f>BK254+BK257</f>
        <v>0</v>
      </c>
    </row>
    <row r="254" spans="2:65" s="11" customFormat="1" ht="22.9" customHeight="1" x14ac:dyDescent="0.2">
      <c r="B254" s="114"/>
      <c r="D254" s="115" t="s">
        <v>74</v>
      </c>
      <c r="E254" s="124" t="s">
        <v>614</v>
      </c>
      <c r="F254" s="124" t="s">
        <v>615</v>
      </c>
      <c r="I254" s="117"/>
      <c r="J254" s="125">
        <f>BK254</f>
        <v>0</v>
      </c>
      <c r="L254" s="114"/>
      <c r="M254" s="119"/>
      <c r="P254" s="120">
        <f>SUM(P255:P256)</f>
        <v>0</v>
      </c>
      <c r="R254" s="120">
        <f>SUM(R255:R256)</f>
        <v>0</v>
      </c>
      <c r="T254" s="121">
        <f>SUM(T255:T256)</f>
        <v>0</v>
      </c>
      <c r="AR254" s="115" t="s">
        <v>175</v>
      </c>
      <c r="AT254" s="122" t="s">
        <v>74</v>
      </c>
      <c r="AU254" s="122" t="s">
        <v>83</v>
      </c>
      <c r="AY254" s="115" t="s">
        <v>142</v>
      </c>
      <c r="BK254" s="123">
        <f>SUM(BK255:BK256)</f>
        <v>0</v>
      </c>
    </row>
    <row r="255" spans="2:65" s="1" customFormat="1" ht="24.2" customHeight="1" x14ac:dyDescent="0.2">
      <c r="B255" s="126"/>
      <c r="C255" s="127" t="s">
        <v>485</v>
      </c>
      <c r="D255" s="127" t="s">
        <v>97</v>
      </c>
      <c r="E255" s="128" t="s">
        <v>617</v>
      </c>
      <c r="F255" s="129" t="s">
        <v>618</v>
      </c>
      <c r="G255" s="130" t="s">
        <v>619</v>
      </c>
      <c r="H255" s="131">
        <v>1</v>
      </c>
      <c r="I255" s="132"/>
      <c r="J255" s="133">
        <f>ROUND(I255*H255,2)</f>
        <v>0</v>
      </c>
      <c r="K255" s="129" t="s">
        <v>148</v>
      </c>
      <c r="L255" s="31"/>
      <c r="M255" s="134" t="s">
        <v>3</v>
      </c>
      <c r="N255" s="135" t="s">
        <v>46</v>
      </c>
      <c r="P255" s="136">
        <f>O255*H255</f>
        <v>0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620</v>
      </c>
      <c r="AT255" s="138" t="s">
        <v>97</v>
      </c>
      <c r="AU255" s="138" t="s">
        <v>85</v>
      </c>
      <c r="AY255" s="16" t="s">
        <v>142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6" t="s">
        <v>83</v>
      </c>
      <c r="BK255" s="139">
        <f>ROUND(I255*H255,2)</f>
        <v>0</v>
      </c>
      <c r="BL255" s="16" t="s">
        <v>620</v>
      </c>
      <c r="BM255" s="138" t="s">
        <v>1203</v>
      </c>
    </row>
    <row r="256" spans="2:65" s="1" customFormat="1" ht="11.25" x14ac:dyDescent="0.2">
      <c r="B256" s="31"/>
      <c r="D256" s="140" t="s">
        <v>151</v>
      </c>
      <c r="F256" s="141" t="s">
        <v>622</v>
      </c>
      <c r="I256" s="142"/>
      <c r="L256" s="31"/>
      <c r="M256" s="143"/>
      <c r="T256" s="52"/>
      <c r="AT256" s="16" t="s">
        <v>151</v>
      </c>
      <c r="AU256" s="16" t="s">
        <v>85</v>
      </c>
    </row>
    <row r="257" spans="2:65" s="11" customFormat="1" ht="22.9" customHeight="1" x14ac:dyDescent="0.2">
      <c r="B257" s="114"/>
      <c r="D257" s="115" t="s">
        <v>74</v>
      </c>
      <c r="E257" s="124" t="s">
        <v>623</v>
      </c>
      <c r="F257" s="124" t="s">
        <v>624</v>
      </c>
      <c r="I257" s="117"/>
      <c r="J257" s="125">
        <f>BK257</f>
        <v>0</v>
      </c>
      <c r="L257" s="114"/>
      <c r="M257" s="119"/>
      <c r="P257" s="120">
        <f>SUM(P258:P259)</f>
        <v>0</v>
      </c>
      <c r="R257" s="120">
        <f>SUM(R258:R259)</f>
        <v>0</v>
      </c>
      <c r="T257" s="121">
        <f>SUM(T258:T259)</f>
        <v>0</v>
      </c>
      <c r="AR257" s="115" t="s">
        <v>175</v>
      </c>
      <c r="AT257" s="122" t="s">
        <v>74</v>
      </c>
      <c r="AU257" s="122" t="s">
        <v>83</v>
      </c>
      <c r="AY257" s="115" t="s">
        <v>142</v>
      </c>
      <c r="BK257" s="123">
        <f>SUM(BK258:BK259)</f>
        <v>0</v>
      </c>
    </row>
    <row r="258" spans="2:65" s="1" customFormat="1" ht="24.2" customHeight="1" x14ac:dyDescent="0.2">
      <c r="B258" s="126"/>
      <c r="C258" s="127" t="s">
        <v>490</v>
      </c>
      <c r="D258" s="127" t="s">
        <v>97</v>
      </c>
      <c r="E258" s="128" t="s">
        <v>626</v>
      </c>
      <c r="F258" s="129" t="s">
        <v>627</v>
      </c>
      <c r="G258" s="130" t="s">
        <v>619</v>
      </c>
      <c r="H258" s="131">
        <v>1</v>
      </c>
      <c r="I258" s="132"/>
      <c r="J258" s="133">
        <f>ROUND(I258*H258,2)</f>
        <v>0</v>
      </c>
      <c r="K258" s="129" t="s">
        <v>148</v>
      </c>
      <c r="L258" s="31"/>
      <c r="M258" s="134" t="s">
        <v>3</v>
      </c>
      <c r="N258" s="135" t="s">
        <v>46</v>
      </c>
      <c r="P258" s="136">
        <f>O258*H258</f>
        <v>0</v>
      </c>
      <c r="Q258" s="136">
        <v>0</v>
      </c>
      <c r="R258" s="136">
        <f>Q258*H258</f>
        <v>0</v>
      </c>
      <c r="S258" s="136">
        <v>0</v>
      </c>
      <c r="T258" s="137">
        <f>S258*H258</f>
        <v>0</v>
      </c>
      <c r="AR258" s="138" t="s">
        <v>620</v>
      </c>
      <c r="AT258" s="138" t="s">
        <v>97</v>
      </c>
      <c r="AU258" s="138" t="s">
        <v>85</v>
      </c>
      <c r="AY258" s="16" t="s">
        <v>142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6" t="s">
        <v>83</v>
      </c>
      <c r="BK258" s="139">
        <f>ROUND(I258*H258,2)</f>
        <v>0</v>
      </c>
      <c r="BL258" s="16" t="s">
        <v>620</v>
      </c>
      <c r="BM258" s="138" t="s">
        <v>1204</v>
      </c>
    </row>
    <row r="259" spans="2:65" s="1" customFormat="1" ht="11.25" x14ac:dyDescent="0.2">
      <c r="B259" s="31"/>
      <c r="D259" s="140" t="s">
        <v>151</v>
      </c>
      <c r="F259" s="141" t="s">
        <v>629</v>
      </c>
      <c r="I259" s="142"/>
      <c r="L259" s="31"/>
      <c r="M259" s="169"/>
      <c r="N259" s="170"/>
      <c r="O259" s="170"/>
      <c r="P259" s="170"/>
      <c r="Q259" s="170"/>
      <c r="R259" s="170"/>
      <c r="S259" s="170"/>
      <c r="T259" s="171"/>
      <c r="AT259" s="16" t="s">
        <v>151</v>
      </c>
      <c r="AU259" s="16" t="s">
        <v>85</v>
      </c>
    </row>
    <row r="260" spans="2:65" s="1" customFormat="1" ht="6.95" customHeight="1" x14ac:dyDescent="0.2">
      <c r="B260" s="40"/>
      <c r="C260" s="41"/>
      <c r="D260" s="41"/>
      <c r="E260" s="41"/>
      <c r="F260" s="41"/>
      <c r="G260" s="41"/>
      <c r="H260" s="41"/>
      <c r="I260" s="41"/>
      <c r="J260" s="41"/>
      <c r="K260" s="41"/>
      <c r="L260" s="31"/>
    </row>
  </sheetData>
  <autoFilter ref="C91:K259" xr:uid="{00000000-0009-0000-0000-000006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600-000000000000}"/>
    <hyperlink ref="F98" r:id="rId2" xr:uid="{00000000-0004-0000-0600-000001000000}"/>
    <hyperlink ref="F100" r:id="rId3" xr:uid="{00000000-0004-0000-0600-000002000000}"/>
    <hyperlink ref="F102" r:id="rId4" xr:uid="{00000000-0004-0000-0600-000003000000}"/>
    <hyperlink ref="F104" r:id="rId5" xr:uid="{00000000-0004-0000-0600-000004000000}"/>
    <hyperlink ref="F108" r:id="rId6" xr:uid="{00000000-0004-0000-0600-000005000000}"/>
    <hyperlink ref="F113" r:id="rId7" xr:uid="{00000000-0004-0000-0600-000006000000}"/>
    <hyperlink ref="F124" r:id="rId8" xr:uid="{00000000-0004-0000-0600-000007000000}"/>
    <hyperlink ref="F126" r:id="rId9" xr:uid="{00000000-0004-0000-0600-000008000000}"/>
    <hyperlink ref="F128" r:id="rId10" xr:uid="{00000000-0004-0000-0600-000009000000}"/>
    <hyperlink ref="F130" r:id="rId11" xr:uid="{00000000-0004-0000-0600-00000A000000}"/>
    <hyperlink ref="F132" r:id="rId12" xr:uid="{00000000-0004-0000-0600-00000B000000}"/>
    <hyperlink ref="F134" r:id="rId13" xr:uid="{00000000-0004-0000-0600-00000C000000}"/>
    <hyperlink ref="F136" r:id="rId14" xr:uid="{00000000-0004-0000-0600-00000D000000}"/>
    <hyperlink ref="F138" r:id="rId15" xr:uid="{00000000-0004-0000-0600-00000E000000}"/>
    <hyperlink ref="F140" r:id="rId16" xr:uid="{00000000-0004-0000-0600-00000F000000}"/>
    <hyperlink ref="F143" r:id="rId17" xr:uid="{00000000-0004-0000-0600-000010000000}"/>
    <hyperlink ref="F147" r:id="rId18" xr:uid="{00000000-0004-0000-0600-000011000000}"/>
    <hyperlink ref="F151" r:id="rId19" xr:uid="{00000000-0004-0000-0600-000012000000}"/>
    <hyperlink ref="F156" r:id="rId20" xr:uid="{00000000-0004-0000-0600-000013000000}"/>
    <hyperlink ref="F158" r:id="rId21" xr:uid="{00000000-0004-0000-0600-000014000000}"/>
    <hyperlink ref="F160" r:id="rId22" xr:uid="{00000000-0004-0000-0600-000015000000}"/>
    <hyperlink ref="F162" r:id="rId23" xr:uid="{00000000-0004-0000-0600-000016000000}"/>
    <hyperlink ref="F164" r:id="rId24" xr:uid="{00000000-0004-0000-0600-000017000000}"/>
    <hyperlink ref="F166" r:id="rId25" xr:uid="{00000000-0004-0000-0600-000018000000}"/>
    <hyperlink ref="F170" r:id="rId26" xr:uid="{00000000-0004-0000-0600-000019000000}"/>
    <hyperlink ref="F172" r:id="rId27" xr:uid="{00000000-0004-0000-0600-00001A000000}"/>
    <hyperlink ref="F174" r:id="rId28" xr:uid="{00000000-0004-0000-0600-00001B000000}"/>
    <hyperlink ref="F176" r:id="rId29" xr:uid="{00000000-0004-0000-0600-00001C000000}"/>
    <hyperlink ref="F178" r:id="rId30" xr:uid="{00000000-0004-0000-0600-00001D000000}"/>
    <hyperlink ref="F181" r:id="rId31" xr:uid="{00000000-0004-0000-0600-00001E000000}"/>
    <hyperlink ref="F183" r:id="rId32" xr:uid="{00000000-0004-0000-0600-00001F000000}"/>
    <hyperlink ref="F185" r:id="rId33" xr:uid="{00000000-0004-0000-0600-000020000000}"/>
    <hyperlink ref="F188" r:id="rId34" xr:uid="{00000000-0004-0000-0600-000021000000}"/>
    <hyperlink ref="F191" r:id="rId35" xr:uid="{00000000-0004-0000-0600-000022000000}"/>
    <hyperlink ref="F196" r:id="rId36" xr:uid="{00000000-0004-0000-0600-000023000000}"/>
    <hyperlink ref="F198" r:id="rId37" xr:uid="{00000000-0004-0000-0600-000024000000}"/>
    <hyperlink ref="F200" r:id="rId38" xr:uid="{00000000-0004-0000-0600-000025000000}"/>
    <hyperlink ref="F202" r:id="rId39" xr:uid="{00000000-0004-0000-0600-000026000000}"/>
    <hyperlink ref="F204" r:id="rId40" xr:uid="{00000000-0004-0000-0600-000027000000}"/>
    <hyperlink ref="F207" r:id="rId41" xr:uid="{00000000-0004-0000-0600-000028000000}"/>
    <hyperlink ref="F216" r:id="rId42" xr:uid="{00000000-0004-0000-0600-000029000000}"/>
    <hyperlink ref="F222" r:id="rId43" xr:uid="{00000000-0004-0000-0600-00002A000000}"/>
    <hyperlink ref="F232" r:id="rId44" xr:uid="{00000000-0004-0000-0600-00002B000000}"/>
    <hyperlink ref="F235" r:id="rId45" xr:uid="{00000000-0004-0000-0600-00002C000000}"/>
    <hyperlink ref="F238" r:id="rId46" xr:uid="{00000000-0004-0000-0600-00002D000000}"/>
    <hyperlink ref="F242" r:id="rId47" xr:uid="{00000000-0004-0000-0600-00002E000000}"/>
    <hyperlink ref="F245" r:id="rId48" xr:uid="{00000000-0004-0000-0600-00002F000000}"/>
    <hyperlink ref="F248" r:id="rId49" xr:uid="{00000000-0004-0000-0600-000030000000}"/>
    <hyperlink ref="F251" r:id="rId50" xr:uid="{00000000-0004-0000-0600-000031000000}"/>
    <hyperlink ref="F256" r:id="rId51" xr:uid="{00000000-0004-0000-0600-000032000000}"/>
    <hyperlink ref="F259" r:id="rId52" xr:uid="{00000000-0004-0000-0600-00003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41"/>
  <sheetViews>
    <sheetView showGridLines="0" topLeftCell="A64" workbookViewId="0">
      <selection activeCell="C2" sqref="C2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88" t="s">
        <v>6</v>
      </c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6" t="s">
        <v>102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</row>
    <row r="4" spans="2:46" ht="24.95" customHeight="1" x14ac:dyDescent="0.2">
      <c r="B4" s="19"/>
      <c r="D4" s="20" t="s">
        <v>103</v>
      </c>
      <c r="L4" s="19"/>
      <c r="M4" s="84" t="s">
        <v>11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17</v>
      </c>
      <c r="L6" s="19"/>
    </row>
    <row r="7" spans="2:46" ht="16.5" customHeight="1" x14ac:dyDescent="0.2">
      <c r="B7" s="19"/>
      <c r="E7" s="289" t="str">
        <f>'Rekapitulace stavby'!K6</f>
        <v>Oprava rozvodů vody v areálu školy</v>
      </c>
      <c r="F7" s="290"/>
      <c r="G7" s="290"/>
      <c r="H7" s="290"/>
      <c r="L7" s="19"/>
    </row>
    <row r="8" spans="2:46" s="1" customFormat="1" ht="12" customHeight="1" x14ac:dyDescent="0.2">
      <c r="B8" s="31"/>
      <c r="D8" s="26" t="s">
        <v>104</v>
      </c>
      <c r="L8" s="31"/>
    </row>
    <row r="9" spans="2:46" s="1" customFormat="1" ht="16.5" customHeight="1" x14ac:dyDescent="0.2">
      <c r="B9" s="31"/>
      <c r="E9" s="251" t="s">
        <v>1205</v>
      </c>
      <c r="F9" s="291"/>
      <c r="G9" s="291"/>
      <c r="H9" s="291"/>
      <c r="L9" s="31"/>
    </row>
    <row r="10" spans="2:46" s="1" customFormat="1" ht="11.25" x14ac:dyDescent="0.2">
      <c r="B10" s="31"/>
      <c r="L10" s="31"/>
    </row>
    <row r="11" spans="2:46" s="1" customFormat="1" ht="12" customHeight="1" x14ac:dyDescent="0.2">
      <c r="B11" s="31"/>
      <c r="D11" s="26" t="s">
        <v>19</v>
      </c>
      <c r="F11" s="24" t="s">
        <v>3</v>
      </c>
      <c r="I11" s="26" t="s">
        <v>20</v>
      </c>
      <c r="J11" s="24" t="s">
        <v>3</v>
      </c>
      <c r="L11" s="31"/>
    </row>
    <row r="12" spans="2:46" s="1" customFormat="1" ht="12" customHeight="1" x14ac:dyDescent="0.2">
      <c r="B12" s="31"/>
      <c r="D12" s="26" t="s">
        <v>21</v>
      </c>
      <c r="F12" s="24" t="s">
        <v>22</v>
      </c>
      <c r="I12" s="26" t="s">
        <v>23</v>
      </c>
      <c r="J12" s="48" t="str">
        <f>'Rekapitulace stavby'!AN8</f>
        <v>30. 6. 2022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25</v>
      </c>
      <c r="I14" s="26" t="s">
        <v>26</v>
      </c>
      <c r="J14" s="24" t="s">
        <v>27</v>
      </c>
      <c r="L14" s="31"/>
    </row>
    <row r="15" spans="2:46" s="1" customFormat="1" ht="18" customHeight="1" x14ac:dyDescent="0.2">
      <c r="B15" s="31"/>
      <c r="E15" s="24" t="s">
        <v>28</v>
      </c>
      <c r="I15" s="26" t="s">
        <v>29</v>
      </c>
      <c r="J15" s="24" t="s">
        <v>30</v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31</v>
      </c>
      <c r="I17" s="26" t="s">
        <v>26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92" t="str">
        <f>'Rekapitulace stavby'!E14</f>
        <v>Vyplň údaj</v>
      </c>
      <c r="F18" s="272"/>
      <c r="G18" s="272"/>
      <c r="H18" s="272"/>
      <c r="I18" s="26" t="s">
        <v>29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33</v>
      </c>
      <c r="I20" s="26" t="s">
        <v>26</v>
      </c>
      <c r="J20" s="24" t="s">
        <v>34</v>
      </c>
      <c r="L20" s="31"/>
    </row>
    <row r="21" spans="2:12" s="1" customFormat="1" ht="18" customHeight="1" x14ac:dyDescent="0.2">
      <c r="B21" s="31"/>
      <c r="E21" s="24" t="s">
        <v>35</v>
      </c>
      <c r="I21" s="26" t="s">
        <v>29</v>
      </c>
      <c r="J21" s="24" t="s">
        <v>36</v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38</v>
      </c>
      <c r="I23" s="26" t="s">
        <v>26</v>
      </c>
      <c r="J23" s="24" t="s">
        <v>34</v>
      </c>
      <c r="L23" s="31"/>
    </row>
    <row r="24" spans="2:12" s="1" customFormat="1" ht="18" customHeight="1" x14ac:dyDescent="0.2">
      <c r="B24" s="31"/>
      <c r="E24" s="24" t="s">
        <v>35</v>
      </c>
      <c r="I24" s="26" t="s">
        <v>29</v>
      </c>
      <c r="J24" s="24" t="s">
        <v>36</v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39</v>
      </c>
      <c r="L26" s="31"/>
    </row>
    <row r="27" spans="2:12" s="7" customFormat="1" ht="16.5" customHeight="1" x14ac:dyDescent="0.2">
      <c r="B27" s="85"/>
      <c r="E27" s="277" t="s">
        <v>3</v>
      </c>
      <c r="F27" s="277"/>
      <c r="G27" s="277"/>
      <c r="H27" s="277"/>
      <c r="L27" s="85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49"/>
      <c r="E29" s="49"/>
      <c r="F29" s="49"/>
      <c r="G29" s="49"/>
      <c r="H29" s="49"/>
      <c r="I29" s="49"/>
      <c r="J29" s="49"/>
      <c r="K29" s="49"/>
      <c r="L29" s="31"/>
    </row>
    <row r="30" spans="2:12" s="1" customFormat="1" ht="25.35" customHeight="1" x14ac:dyDescent="0.2">
      <c r="B30" s="31"/>
      <c r="D30" s="86" t="s">
        <v>41</v>
      </c>
      <c r="J30" s="62">
        <f>ROUND(J86, 2)</f>
        <v>0</v>
      </c>
      <c r="L30" s="31"/>
    </row>
    <row r="31" spans="2:12" s="1" customFormat="1" ht="6.95" customHeight="1" x14ac:dyDescent="0.2">
      <c r="B31" s="31"/>
      <c r="D31" s="49"/>
      <c r="E31" s="49"/>
      <c r="F31" s="49"/>
      <c r="G31" s="49"/>
      <c r="H31" s="49"/>
      <c r="I31" s="49"/>
      <c r="J31" s="49"/>
      <c r="K31" s="49"/>
      <c r="L31" s="31"/>
    </row>
    <row r="32" spans="2:12" s="1" customFormat="1" ht="14.45" customHeight="1" x14ac:dyDescent="0.2">
      <c r="B32" s="31"/>
      <c r="F32" s="34" t="s">
        <v>43</v>
      </c>
      <c r="I32" s="34" t="s">
        <v>42</v>
      </c>
      <c r="J32" s="34" t="s">
        <v>44</v>
      </c>
      <c r="L32" s="31"/>
    </row>
    <row r="33" spans="2:12" s="1" customFormat="1" ht="14.45" customHeight="1" x14ac:dyDescent="0.2">
      <c r="B33" s="31"/>
      <c r="D33" s="51" t="s">
        <v>45</v>
      </c>
      <c r="E33" s="26" t="s">
        <v>46</v>
      </c>
      <c r="F33" s="87">
        <f>ROUND((SUM(BE86:BE140)),  2)</f>
        <v>0</v>
      </c>
      <c r="I33" s="88">
        <v>0.21</v>
      </c>
      <c r="J33" s="87">
        <f>ROUND(((SUM(BE86:BE140))*I33),  2)</f>
        <v>0</v>
      </c>
      <c r="L33" s="31"/>
    </row>
    <row r="34" spans="2:12" s="1" customFormat="1" ht="14.45" customHeight="1" x14ac:dyDescent="0.2">
      <c r="B34" s="31"/>
      <c r="E34" s="26" t="s">
        <v>47</v>
      </c>
      <c r="F34" s="87">
        <f>ROUND((SUM(BF86:BF140)),  2)</f>
        <v>0</v>
      </c>
      <c r="I34" s="88">
        <v>0.15</v>
      </c>
      <c r="J34" s="87">
        <f>ROUND(((SUM(BF86:BF140))*I34),  2)</f>
        <v>0</v>
      </c>
      <c r="L34" s="31"/>
    </row>
    <row r="35" spans="2:12" s="1" customFormat="1" ht="14.45" hidden="1" customHeight="1" x14ac:dyDescent="0.2">
      <c r="B35" s="31"/>
      <c r="E35" s="26" t="s">
        <v>48</v>
      </c>
      <c r="F35" s="87">
        <f>ROUND((SUM(BG86:BG140)),  2)</f>
        <v>0</v>
      </c>
      <c r="I35" s="88">
        <v>0.21</v>
      </c>
      <c r="J35" s="87">
        <f>0</f>
        <v>0</v>
      </c>
      <c r="L35" s="31"/>
    </row>
    <row r="36" spans="2:12" s="1" customFormat="1" ht="14.45" hidden="1" customHeight="1" x14ac:dyDescent="0.2">
      <c r="B36" s="31"/>
      <c r="E36" s="26" t="s">
        <v>49</v>
      </c>
      <c r="F36" s="87">
        <f>ROUND((SUM(BH86:BH140)),  2)</f>
        <v>0</v>
      </c>
      <c r="I36" s="88">
        <v>0.15</v>
      </c>
      <c r="J36" s="87">
        <f>0</f>
        <v>0</v>
      </c>
      <c r="L36" s="31"/>
    </row>
    <row r="37" spans="2:12" s="1" customFormat="1" ht="14.45" hidden="1" customHeight="1" x14ac:dyDescent="0.2">
      <c r="B37" s="31"/>
      <c r="E37" s="26" t="s">
        <v>50</v>
      </c>
      <c r="F37" s="87">
        <f>ROUND((SUM(BI86:BI140)),  2)</f>
        <v>0</v>
      </c>
      <c r="I37" s="88">
        <v>0</v>
      </c>
      <c r="J37" s="87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89"/>
      <c r="D39" s="90" t="s">
        <v>51</v>
      </c>
      <c r="E39" s="53"/>
      <c r="F39" s="53"/>
      <c r="G39" s="91" t="s">
        <v>52</v>
      </c>
      <c r="H39" s="92" t="s">
        <v>53</v>
      </c>
      <c r="I39" s="53"/>
      <c r="J39" s="93">
        <f>SUM(J30:J37)</f>
        <v>0</v>
      </c>
      <c r="K39" s="94"/>
      <c r="L39" s="31"/>
    </row>
    <row r="40" spans="2:12" s="1" customFormat="1" ht="14.45" customHeight="1" x14ac:dyDescent="0.2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1"/>
    </row>
    <row r="44" spans="2:12" s="1" customFormat="1" ht="6.95" customHeight="1" x14ac:dyDescent="0.2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1"/>
    </row>
    <row r="45" spans="2:12" s="1" customFormat="1" ht="24.95" customHeight="1" x14ac:dyDescent="0.2">
      <c r="B45" s="31"/>
      <c r="C45" s="20" t="s">
        <v>106</v>
      </c>
      <c r="L45" s="31"/>
    </row>
    <row r="46" spans="2:12" s="1" customFormat="1" ht="6.95" customHeight="1" x14ac:dyDescent="0.2">
      <c r="B46" s="31"/>
      <c r="L46" s="31"/>
    </row>
    <row r="47" spans="2:12" s="1" customFormat="1" ht="12" customHeight="1" x14ac:dyDescent="0.2">
      <c r="B47" s="31"/>
      <c r="C47" s="26" t="s">
        <v>17</v>
      </c>
      <c r="L47" s="31"/>
    </row>
    <row r="48" spans="2:12" s="1" customFormat="1" ht="16.5" customHeight="1" x14ac:dyDescent="0.2">
      <c r="B48" s="31"/>
      <c r="E48" s="289" t="str">
        <f>E7</f>
        <v>Oprava rozvodů vody v areálu školy</v>
      </c>
      <c r="F48" s="290"/>
      <c r="G48" s="290"/>
      <c r="H48" s="290"/>
      <c r="L48" s="31"/>
    </row>
    <row r="49" spans="2:47" s="1" customFormat="1" ht="12" customHeight="1" x14ac:dyDescent="0.2">
      <c r="B49" s="31"/>
      <c r="C49" s="26" t="s">
        <v>104</v>
      </c>
      <c r="L49" s="31"/>
    </row>
    <row r="50" spans="2:47" s="1" customFormat="1" ht="16.5" customHeight="1" x14ac:dyDescent="0.2">
      <c r="B50" s="31"/>
      <c r="E50" s="251" t="str">
        <f>E9</f>
        <v>V - Rekonstrukce areálových rozvodů vody</v>
      </c>
      <c r="F50" s="291"/>
      <c r="G50" s="291"/>
      <c r="H50" s="291"/>
      <c r="L50" s="31"/>
    </row>
    <row r="51" spans="2:47" s="1" customFormat="1" ht="6.95" customHeight="1" x14ac:dyDescent="0.2">
      <c r="B51" s="31"/>
      <c r="L51" s="31"/>
    </row>
    <row r="52" spans="2:47" s="1" customFormat="1" ht="12" customHeight="1" x14ac:dyDescent="0.2">
      <c r="B52" s="31"/>
      <c r="C52" s="26" t="s">
        <v>21</v>
      </c>
      <c r="F52" s="24" t="str">
        <f>F12</f>
        <v>17. listopadu 1123/70, Ostrava - Poruba, 708 00</v>
      </c>
      <c r="I52" s="26" t="s">
        <v>23</v>
      </c>
      <c r="J52" s="48" t="str">
        <f>IF(J12="","",J12)</f>
        <v>30. 6. 2022</v>
      </c>
      <c r="L52" s="31"/>
    </row>
    <row r="53" spans="2:47" s="1" customFormat="1" ht="6.95" customHeight="1" x14ac:dyDescent="0.2">
      <c r="B53" s="31"/>
      <c r="L53" s="31"/>
    </row>
    <row r="54" spans="2:47" s="1" customFormat="1" ht="15.2" customHeight="1" x14ac:dyDescent="0.2">
      <c r="B54" s="31"/>
      <c r="C54" s="26" t="s">
        <v>25</v>
      </c>
      <c r="F54" s="24" t="str">
        <f>E15</f>
        <v>Střední škola prof. Zdeňka Matějčka,Ostrava-Poruba</v>
      </c>
      <c r="I54" s="26" t="s">
        <v>33</v>
      </c>
      <c r="J54" s="29" t="str">
        <f>E21</f>
        <v>Amun Pro s.r.o.</v>
      </c>
      <c r="L54" s="31"/>
    </row>
    <row r="55" spans="2:47" s="1" customFormat="1" ht="15.2" customHeight="1" x14ac:dyDescent="0.2">
      <c r="B55" s="31"/>
      <c r="C55" s="26" t="s">
        <v>31</v>
      </c>
      <c r="F55" s="24" t="str">
        <f>IF(E18="","",E18)</f>
        <v>Vyplň údaj</v>
      </c>
      <c r="I55" s="26" t="s">
        <v>38</v>
      </c>
      <c r="J55" s="29" t="str">
        <f>E24</f>
        <v>Amun Pro s.r.o.</v>
      </c>
      <c r="L55" s="31"/>
    </row>
    <row r="56" spans="2:47" s="1" customFormat="1" ht="10.35" customHeight="1" x14ac:dyDescent="0.2">
      <c r="B56" s="31"/>
      <c r="L56" s="31"/>
    </row>
    <row r="57" spans="2:47" s="1" customFormat="1" ht="29.25" customHeight="1" x14ac:dyDescent="0.2">
      <c r="B57" s="31"/>
      <c r="C57" s="95" t="s">
        <v>107</v>
      </c>
      <c r="D57" s="89"/>
      <c r="E57" s="89"/>
      <c r="F57" s="89"/>
      <c r="G57" s="89"/>
      <c r="H57" s="89"/>
      <c r="I57" s="89"/>
      <c r="J57" s="96" t="s">
        <v>108</v>
      </c>
      <c r="K57" s="89"/>
      <c r="L57" s="31"/>
    </row>
    <row r="58" spans="2:47" s="1" customFormat="1" ht="10.35" customHeight="1" x14ac:dyDescent="0.2">
      <c r="B58" s="31"/>
      <c r="L58" s="31"/>
    </row>
    <row r="59" spans="2:47" s="1" customFormat="1" ht="22.9" customHeight="1" x14ac:dyDescent="0.2">
      <c r="B59" s="31"/>
      <c r="C59" s="97" t="s">
        <v>73</v>
      </c>
      <c r="J59" s="62">
        <f>J86</f>
        <v>0</v>
      </c>
      <c r="L59" s="31"/>
      <c r="AU59" s="16" t="s">
        <v>109</v>
      </c>
    </row>
    <row r="60" spans="2:47" s="8" customFormat="1" ht="24.95" customHeight="1" x14ac:dyDescent="0.2">
      <c r="B60" s="98"/>
      <c r="D60" s="99" t="s">
        <v>110</v>
      </c>
      <c r="E60" s="100"/>
      <c r="F60" s="100"/>
      <c r="G60" s="100"/>
      <c r="H60" s="100"/>
      <c r="I60" s="100"/>
      <c r="J60" s="101">
        <f>J87</f>
        <v>0</v>
      </c>
      <c r="L60" s="98"/>
    </row>
    <row r="61" spans="2:47" s="9" customFormat="1" ht="19.899999999999999" customHeight="1" x14ac:dyDescent="0.2">
      <c r="B61" s="102"/>
      <c r="D61" s="103" t="s">
        <v>1206</v>
      </c>
      <c r="E61" s="104"/>
      <c r="F61" s="104"/>
      <c r="G61" s="104"/>
      <c r="H61" s="104"/>
      <c r="I61" s="104"/>
      <c r="J61" s="105">
        <f>J88</f>
        <v>0</v>
      </c>
      <c r="L61" s="102"/>
    </row>
    <row r="62" spans="2:47" s="9" customFormat="1" ht="19.899999999999999" customHeight="1" x14ac:dyDescent="0.2">
      <c r="B62" s="102"/>
      <c r="D62" s="103" t="s">
        <v>1207</v>
      </c>
      <c r="E62" s="104"/>
      <c r="F62" s="104"/>
      <c r="G62" s="104"/>
      <c r="H62" s="104"/>
      <c r="I62" s="104"/>
      <c r="J62" s="105">
        <f>J107</f>
        <v>0</v>
      </c>
      <c r="L62" s="102"/>
    </row>
    <row r="63" spans="2:47" s="9" customFormat="1" ht="19.899999999999999" customHeight="1" x14ac:dyDescent="0.2">
      <c r="B63" s="102"/>
      <c r="D63" s="103" t="s">
        <v>1208</v>
      </c>
      <c r="E63" s="104"/>
      <c r="F63" s="104"/>
      <c r="G63" s="104"/>
      <c r="H63" s="104"/>
      <c r="I63" s="104"/>
      <c r="J63" s="105">
        <f>J114</f>
        <v>0</v>
      </c>
      <c r="L63" s="102"/>
    </row>
    <row r="64" spans="2:47" s="8" customFormat="1" ht="24.95" customHeight="1" x14ac:dyDescent="0.2">
      <c r="B64" s="98"/>
      <c r="D64" s="99" t="s">
        <v>124</v>
      </c>
      <c r="E64" s="100"/>
      <c r="F64" s="100"/>
      <c r="G64" s="100"/>
      <c r="H64" s="100"/>
      <c r="I64" s="100"/>
      <c r="J64" s="101">
        <f>J132</f>
        <v>0</v>
      </c>
      <c r="L64" s="98"/>
    </row>
    <row r="65" spans="2:12" s="9" customFormat="1" ht="19.899999999999999" customHeight="1" x14ac:dyDescent="0.2">
      <c r="B65" s="102"/>
      <c r="D65" s="103" t="s">
        <v>125</v>
      </c>
      <c r="E65" s="104"/>
      <c r="F65" s="104"/>
      <c r="G65" s="104"/>
      <c r="H65" s="104"/>
      <c r="I65" s="104"/>
      <c r="J65" s="105">
        <f>J133</f>
        <v>0</v>
      </c>
      <c r="L65" s="102"/>
    </row>
    <row r="66" spans="2:12" s="9" customFormat="1" ht="19.899999999999999" customHeight="1" x14ac:dyDescent="0.2">
      <c r="B66" s="102"/>
      <c r="D66" s="103" t="s">
        <v>1209</v>
      </c>
      <c r="E66" s="104"/>
      <c r="F66" s="104"/>
      <c r="G66" s="104"/>
      <c r="H66" s="104"/>
      <c r="I66" s="104"/>
      <c r="J66" s="105">
        <f>J138</f>
        <v>0</v>
      </c>
      <c r="L66" s="102"/>
    </row>
    <row r="67" spans="2:12" s="1" customFormat="1" ht="21.75" customHeight="1" x14ac:dyDescent="0.2">
      <c r="B67" s="31"/>
      <c r="L67" s="31"/>
    </row>
    <row r="68" spans="2:12" s="1" customFormat="1" ht="6.95" customHeight="1" x14ac:dyDescent="0.2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31"/>
    </row>
    <row r="72" spans="2:12" s="1" customFormat="1" ht="6.95" customHeight="1" x14ac:dyDescent="0.2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1"/>
    </row>
    <row r="73" spans="2:12" s="1" customFormat="1" ht="24.95" customHeight="1" x14ac:dyDescent="0.2">
      <c r="B73" s="31"/>
      <c r="C73" s="20" t="s">
        <v>127</v>
      </c>
      <c r="L73" s="31"/>
    </row>
    <row r="74" spans="2:12" s="1" customFormat="1" ht="6.95" customHeight="1" x14ac:dyDescent="0.2">
      <c r="B74" s="31"/>
      <c r="L74" s="31"/>
    </row>
    <row r="75" spans="2:12" s="1" customFormat="1" ht="12" customHeight="1" x14ac:dyDescent="0.2">
      <c r="B75" s="31"/>
      <c r="C75" s="26" t="s">
        <v>17</v>
      </c>
      <c r="L75" s="31"/>
    </row>
    <row r="76" spans="2:12" s="1" customFormat="1" ht="16.5" customHeight="1" x14ac:dyDescent="0.2">
      <c r="B76" s="31"/>
      <c r="E76" s="289" t="str">
        <f>E7</f>
        <v>Oprava rozvodů vody v areálu školy</v>
      </c>
      <c r="F76" s="290"/>
      <c r="G76" s="290"/>
      <c r="H76" s="290"/>
      <c r="L76" s="31"/>
    </row>
    <row r="77" spans="2:12" s="1" customFormat="1" ht="12" customHeight="1" x14ac:dyDescent="0.2">
      <c r="B77" s="31"/>
      <c r="C77" s="26" t="s">
        <v>104</v>
      </c>
      <c r="L77" s="31"/>
    </row>
    <row r="78" spans="2:12" s="1" customFormat="1" ht="16.5" customHeight="1" x14ac:dyDescent="0.2">
      <c r="B78" s="31"/>
      <c r="E78" s="251" t="str">
        <f>E9</f>
        <v>V - Rekonstrukce areálových rozvodů vody</v>
      </c>
      <c r="F78" s="291"/>
      <c r="G78" s="291"/>
      <c r="H78" s="291"/>
      <c r="L78" s="31"/>
    </row>
    <row r="79" spans="2:12" s="1" customFormat="1" ht="6.95" customHeight="1" x14ac:dyDescent="0.2">
      <c r="B79" s="31"/>
      <c r="L79" s="31"/>
    </row>
    <row r="80" spans="2:12" s="1" customFormat="1" ht="12" customHeight="1" x14ac:dyDescent="0.2">
      <c r="B80" s="31"/>
      <c r="C80" s="26" t="s">
        <v>21</v>
      </c>
      <c r="F80" s="24" t="str">
        <f>F12</f>
        <v>17. listopadu 1123/70, Ostrava - Poruba, 708 00</v>
      </c>
      <c r="I80" s="26" t="s">
        <v>23</v>
      </c>
      <c r="J80" s="48" t="str">
        <f>IF(J12="","",J12)</f>
        <v>30. 6. 2022</v>
      </c>
      <c r="L80" s="31"/>
    </row>
    <row r="81" spans="2:65" s="1" customFormat="1" ht="6.95" customHeight="1" x14ac:dyDescent="0.2">
      <c r="B81" s="31"/>
      <c r="L81" s="31"/>
    </row>
    <row r="82" spans="2:65" s="1" customFormat="1" ht="15.2" customHeight="1" x14ac:dyDescent="0.2">
      <c r="B82" s="31"/>
      <c r="C82" s="26" t="s">
        <v>25</v>
      </c>
      <c r="F82" s="24" t="str">
        <f>E15</f>
        <v>Střední škola prof. Zdeňka Matějčka,Ostrava-Poruba</v>
      </c>
      <c r="I82" s="26" t="s">
        <v>33</v>
      </c>
      <c r="J82" s="29" t="str">
        <f>E21</f>
        <v>Amun Pro s.r.o.</v>
      </c>
      <c r="L82" s="31"/>
    </row>
    <row r="83" spans="2:65" s="1" customFormat="1" ht="15.2" customHeight="1" x14ac:dyDescent="0.2">
      <c r="B83" s="31"/>
      <c r="C83" s="26" t="s">
        <v>31</v>
      </c>
      <c r="F83" s="24" t="str">
        <f>IF(E18="","",E18)</f>
        <v>Vyplň údaj</v>
      </c>
      <c r="I83" s="26" t="s">
        <v>38</v>
      </c>
      <c r="J83" s="29" t="str">
        <f>E24</f>
        <v>Amun Pro s.r.o.</v>
      </c>
      <c r="L83" s="31"/>
    </row>
    <row r="84" spans="2:65" s="1" customFormat="1" ht="10.35" customHeight="1" x14ac:dyDescent="0.2">
      <c r="B84" s="31"/>
      <c r="L84" s="31"/>
    </row>
    <row r="85" spans="2:65" s="10" customFormat="1" ht="29.25" customHeight="1" x14ac:dyDescent="0.2">
      <c r="B85" s="106"/>
      <c r="C85" s="107" t="s">
        <v>128</v>
      </c>
      <c r="D85" s="108" t="s">
        <v>60</v>
      </c>
      <c r="E85" s="108" t="s">
        <v>56</v>
      </c>
      <c r="F85" s="108" t="s">
        <v>57</v>
      </c>
      <c r="G85" s="108" t="s">
        <v>129</v>
      </c>
      <c r="H85" s="108" t="s">
        <v>130</v>
      </c>
      <c r="I85" s="108" t="s">
        <v>131</v>
      </c>
      <c r="J85" s="108" t="s">
        <v>108</v>
      </c>
      <c r="K85" s="109" t="s">
        <v>132</v>
      </c>
      <c r="L85" s="106"/>
      <c r="M85" s="55" t="s">
        <v>3</v>
      </c>
      <c r="N85" s="56" t="s">
        <v>45</v>
      </c>
      <c r="O85" s="56" t="s">
        <v>133</v>
      </c>
      <c r="P85" s="56" t="s">
        <v>134</v>
      </c>
      <c r="Q85" s="56" t="s">
        <v>135</v>
      </c>
      <c r="R85" s="56" t="s">
        <v>136</v>
      </c>
      <c r="S85" s="56" t="s">
        <v>137</v>
      </c>
      <c r="T85" s="57" t="s">
        <v>138</v>
      </c>
    </row>
    <row r="86" spans="2:65" s="1" customFormat="1" ht="22.9" customHeight="1" x14ac:dyDescent="0.25">
      <c r="B86" s="31"/>
      <c r="C86" s="60" t="s">
        <v>139</v>
      </c>
      <c r="J86" s="110">
        <f>BK86</f>
        <v>0</v>
      </c>
      <c r="L86" s="31"/>
      <c r="M86" s="58"/>
      <c r="N86" s="49"/>
      <c r="O86" s="49"/>
      <c r="P86" s="111">
        <f>P87+P132</f>
        <v>0</v>
      </c>
      <c r="Q86" s="49"/>
      <c r="R86" s="111">
        <f>R87+R132</f>
        <v>1.311536</v>
      </c>
      <c r="S86" s="49"/>
      <c r="T86" s="112">
        <f>T87+T132</f>
        <v>16.003136000000001</v>
      </c>
      <c r="AT86" s="16" t="s">
        <v>74</v>
      </c>
      <c r="AU86" s="16" t="s">
        <v>109</v>
      </c>
      <c r="BK86" s="113">
        <f>BK87+BK132</f>
        <v>0</v>
      </c>
    </row>
    <row r="87" spans="2:65" s="11" customFormat="1" ht="25.9" customHeight="1" x14ac:dyDescent="0.2">
      <c r="B87" s="114"/>
      <c r="D87" s="115" t="s">
        <v>74</v>
      </c>
      <c r="E87" s="116" t="s">
        <v>140</v>
      </c>
      <c r="F87" s="116" t="s">
        <v>141</v>
      </c>
      <c r="I87" s="117"/>
      <c r="J87" s="118">
        <f>BK87</f>
        <v>0</v>
      </c>
      <c r="L87" s="114"/>
      <c r="M87" s="119"/>
      <c r="P87" s="120">
        <f>P88+P107+P114</f>
        <v>0</v>
      </c>
      <c r="R87" s="120">
        <f>R88+R107+R114</f>
        <v>1.311536</v>
      </c>
      <c r="T87" s="121">
        <f>T88+T107+T114</f>
        <v>16.003136000000001</v>
      </c>
      <c r="AR87" s="115" t="s">
        <v>83</v>
      </c>
      <c r="AT87" s="122" t="s">
        <v>74</v>
      </c>
      <c r="AU87" s="122" t="s">
        <v>75</v>
      </c>
      <c r="AY87" s="115" t="s">
        <v>142</v>
      </c>
      <c r="BK87" s="123">
        <f>BK88+BK107+BK114</f>
        <v>0</v>
      </c>
    </row>
    <row r="88" spans="2:65" s="11" customFormat="1" ht="22.9" customHeight="1" x14ac:dyDescent="0.2">
      <c r="B88" s="114"/>
      <c r="D88" s="115" t="s">
        <v>74</v>
      </c>
      <c r="E88" s="124" t="s">
        <v>83</v>
      </c>
      <c r="F88" s="124" t="s">
        <v>1210</v>
      </c>
      <c r="I88" s="117"/>
      <c r="J88" s="125">
        <f>BK88</f>
        <v>0</v>
      </c>
      <c r="L88" s="114"/>
      <c r="M88" s="119"/>
      <c r="P88" s="120">
        <f>SUM(P89:P106)</f>
        <v>0</v>
      </c>
      <c r="R88" s="120">
        <f>SUM(R89:R106)</f>
        <v>0</v>
      </c>
      <c r="T88" s="121">
        <f>SUM(T89:T106)</f>
        <v>14.56</v>
      </c>
      <c r="AR88" s="115" t="s">
        <v>83</v>
      </c>
      <c r="AT88" s="122" t="s">
        <v>74</v>
      </c>
      <c r="AU88" s="122" t="s">
        <v>83</v>
      </c>
      <c r="AY88" s="115" t="s">
        <v>142</v>
      </c>
      <c r="BK88" s="123">
        <f>SUM(BK89:BK106)</f>
        <v>0</v>
      </c>
    </row>
    <row r="89" spans="2:65" s="1" customFormat="1" ht="49.15" customHeight="1" x14ac:dyDescent="0.2">
      <c r="B89" s="126"/>
      <c r="C89" s="127" t="s">
        <v>83</v>
      </c>
      <c r="D89" s="127" t="s">
        <v>97</v>
      </c>
      <c r="E89" s="128" t="s">
        <v>1211</v>
      </c>
      <c r="F89" s="129" t="s">
        <v>1212</v>
      </c>
      <c r="G89" s="130" t="s">
        <v>510</v>
      </c>
      <c r="H89" s="131">
        <v>56</v>
      </c>
      <c r="I89" s="132"/>
      <c r="J89" s="133">
        <f>ROUND(I89*H89,2)</f>
        <v>0</v>
      </c>
      <c r="K89" s="129" t="s">
        <v>148</v>
      </c>
      <c r="L89" s="31"/>
      <c r="M89" s="134" t="s">
        <v>3</v>
      </c>
      <c r="N89" s="135" t="s">
        <v>46</v>
      </c>
      <c r="P89" s="136">
        <f>O89*H89</f>
        <v>0</v>
      </c>
      <c r="Q89" s="136">
        <v>0</v>
      </c>
      <c r="R89" s="136">
        <f>Q89*H89</f>
        <v>0</v>
      </c>
      <c r="S89" s="136">
        <v>0.26</v>
      </c>
      <c r="T89" s="137">
        <f>S89*H89</f>
        <v>14.56</v>
      </c>
      <c r="AR89" s="138" t="s">
        <v>149</v>
      </c>
      <c r="AT89" s="138" t="s">
        <v>97</v>
      </c>
      <c r="AU89" s="138" t="s">
        <v>85</v>
      </c>
      <c r="AY89" s="16" t="s">
        <v>142</v>
      </c>
      <c r="BE89" s="139">
        <f>IF(N89="základní",J89,0)</f>
        <v>0</v>
      </c>
      <c r="BF89" s="139">
        <f>IF(N89="snížená",J89,0)</f>
        <v>0</v>
      </c>
      <c r="BG89" s="139">
        <f>IF(N89="zákl. přenesená",J89,0)</f>
        <v>0</v>
      </c>
      <c r="BH89" s="139">
        <f>IF(N89="sníž. přenesená",J89,0)</f>
        <v>0</v>
      </c>
      <c r="BI89" s="139">
        <f>IF(N89="nulová",J89,0)</f>
        <v>0</v>
      </c>
      <c r="BJ89" s="16" t="s">
        <v>83</v>
      </c>
      <c r="BK89" s="139">
        <f>ROUND(I89*H89,2)</f>
        <v>0</v>
      </c>
      <c r="BL89" s="16" t="s">
        <v>149</v>
      </c>
      <c r="BM89" s="138" t="s">
        <v>1213</v>
      </c>
    </row>
    <row r="90" spans="2:65" s="1" customFormat="1" ht="11.25" x14ac:dyDescent="0.2">
      <c r="B90" s="31"/>
      <c r="D90" s="140" t="s">
        <v>151</v>
      </c>
      <c r="F90" s="141" t="s">
        <v>1214</v>
      </c>
      <c r="I90" s="142"/>
      <c r="L90" s="31"/>
      <c r="M90" s="143"/>
      <c r="T90" s="52"/>
      <c r="AT90" s="16" t="s">
        <v>151</v>
      </c>
      <c r="AU90" s="16" t="s">
        <v>85</v>
      </c>
    </row>
    <row r="91" spans="2:65" s="12" customFormat="1" ht="11.25" x14ac:dyDescent="0.2">
      <c r="B91" s="144"/>
      <c r="D91" s="145" t="s">
        <v>153</v>
      </c>
      <c r="E91" s="146" t="s">
        <v>3</v>
      </c>
      <c r="F91" s="147" t="s">
        <v>1215</v>
      </c>
      <c r="H91" s="148">
        <v>50</v>
      </c>
      <c r="I91" s="149"/>
      <c r="L91" s="144"/>
      <c r="M91" s="150"/>
      <c r="T91" s="151"/>
      <c r="AT91" s="146" t="s">
        <v>153</v>
      </c>
      <c r="AU91" s="146" t="s">
        <v>85</v>
      </c>
      <c r="AV91" s="12" t="s">
        <v>85</v>
      </c>
      <c r="AW91" s="12" t="s">
        <v>37</v>
      </c>
      <c r="AX91" s="12" t="s">
        <v>75</v>
      </c>
      <c r="AY91" s="146" t="s">
        <v>142</v>
      </c>
    </row>
    <row r="92" spans="2:65" s="12" customFormat="1" ht="11.25" x14ac:dyDescent="0.2">
      <c r="B92" s="144"/>
      <c r="D92" s="145" t="s">
        <v>153</v>
      </c>
      <c r="E92" s="146" t="s">
        <v>3</v>
      </c>
      <c r="F92" s="147" t="s">
        <v>1216</v>
      </c>
      <c r="H92" s="148">
        <v>3</v>
      </c>
      <c r="I92" s="149"/>
      <c r="L92" s="144"/>
      <c r="M92" s="150"/>
      <c r="T92" s="151"/>
      <c r="AT92" s="146" t="s">
        <v>153</v>
      </c>
      <c r="AU92" s="146" t="s">
        <v>85</v>
      </c>
      <c r="AV92" s="12" t="s">
        <v>85</v>
      </c>
      <c r="AW92" s="12" t="s">
        <v>37</v>
      </c>
      <c r="AX92" s="12" t="s">
        <v>75</v>
      </c>
      <c r="AY92" s="146" t="s">
        <v>142</v>
      </c>
    </row>
    <row r="93" spans="2:65" s="12" customFormat="1" ht="11.25" x14ac:dyDescent="0.2">
      <c r="B93" s="144"/>
      <c r="D93" s="145" t="s">
        <v>153</v>
      </c>
      <c r="E93" s="146" t="s">
        <v>3</v>
      </c>
      <c r="F93" s="147" t="s">
        <v>1216</v>
      </c>
      <c r="H93" s="148">
        <v>3</v>
      </c>
      <c r="I93" s="149"/>
      <c r="L93" s="144"/>
      <c r="M93" s="150"/>
      <c r="T93" s="151"/>
      <c r="AT93" s="146" t="s">
        <v>153</v>
      </c>
      <c r="AU93" s="146" t="s">
        <v>85</v>
      </c>
      <c r="AV93" s="12" t="s">
        <v>85</v>
      </c>
      <c r="AW93" s="12" t="s">
        <v>37</v>
      </c>
      <c r="AX93" s="12" t="s">
        <v>75</v>
      </c>
      <c r="AY93" s="146" t="s">
        <v>142</v>
      </c>
    </row>
    <row r="94" spans="2:65" s="13" customFormat="1" ht="11.25" x14ac:dyDescent="0.2">
      <c r="B94" s="152"/>
      <c r="D94" s="145" t="s">
        <v>153</v>
      </c>
      <c r="E94" s="153" t="s">
        <v>3</v>
      </c>
      <c r="F94" s="154" t="s">
        <v>155</v>
      </c>
      <c r="H94" s="155">
        <v>56</v>
      </c>
      <c r="I94" s="156"/>
      <c r="L94" s="152"/>
      <c r="M94" s="157"/>
      <c r="T94" s="158"/>
      <c r="AT94" s="153" t="s">
        <v>153</v>
      </c>
      <c r="AU94" s="153" t="s">
        <v>85</v>
      </c>
      <c r="AV94" s="13" t="s">
        <v>149</v>
      </c>
      <c r="AW94" s="13" t="s">
        <v>37</v>
      </c>
      <c r="AX94" s="13" t="s">
        <v>83</v>
      </c>
      <c r="AY94" s="153" t="s">
        <v>142</v>
      </c>
    </row>
    <row r="95" spans="2:65" s="1" customFormat="1" ht="24.2" customHeight="1" x14ac:dyDescent="0.2">
      <c r="B95" s="126"/>
      <c r="C95" s="127" t="s">
        <v>85</v>
      </c>
      <c r="D95" s="127" t="s">
        <v>97</v>
      </c>
      <c r="E95" s="128" t="s">
        <v>1217</v>
      </c>
      <c r="F95" s="129" t="s">
        <v>1218</v>
      </c>
      <c r="G95" s="130" t="s">
        <v>147</v>
      </c>
      <c r="H95" s="131">
        <v>167.92500000000001</v>
      </c>
      <c r="I95" s="132"/>
      <c r="J95" s="133">
        <f>ROUND(I95*H95,2)</f>
        <v>0</v>
      </c>
      <c r="K95" s="129" t="s">
        <v>148</v>
      </c>
      <c r="L95" s="31"/>
      <c r="M95" s="134" t="s">
        <v>3</v>
      </c>
      <c r="N95" s="135" t="s">
        <v>46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149</v>
      </c>
      <c r="AT95" s="138" t="s">
        <v>97</v>
      </c>
      <c r="AU95" s="138" t="s">
        <v>85</v>
      </c>
      <c r="AY95" s="16" t="s">
        <v>142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6" t="s">
        <v>83</v>
      </c>
      <c r="BK95" s="139">
        <f>ROUND(I95*H95,2)</f>
        <v>0</v>
      </c>
      <c r="BL95" s="16" t="s">
        <v>149</v>
      </c>
      <c r="BM95" s="138" t="s">
        <v>1219</v>
      </c>
    </row>
    <row r="96" spans="2:65" s="1" customFormat="1" ht="11.25" x14ac:dyDescent="0.2">
      <c r="B96" s="31"/>
      <c r="D96" s="140" t="s">
        <v>151</v>
      </c>
      <c r="F96" s="141" t="s">
        <v>1220</v>
      </c>
      <c r="I96" s="142"/>
      <c r="L96" s="31"/>
      <c r="M96" s="143"/>
      <c r="T96" s="52"/>
      <c r="AT96" s="16" t="s">
        <v>151</v>
      </c>
      <c r="AU96" s="16" t="s">
        <v>85</v>
      </c>
    </row>
    <row r="97" spans="2:65" s="12" customFormat="1" ht="11.25" x14ac:dyDescent="0.2">
      <c r="B97" s="144"/>
      <c r="D97" s="145" t="s">
        <v>153</v>
      </c>
      <c r="E97" s="146" t="s">
        <v>3</v>
      </c>
      <c r="F97" s="147" t="s">
        <v>1221</v>
      </c>
      <c r="H97" s="148">
        <v>112.125</v>
      </c>
      <c r="I97" s="149"/>
      <c r="L97" s="144"/>
      <c r="M97" s="150"/>
      <c r="T97" s="151"/>
      <c r="AT97" s="146" t="s">
        <v>153</v>
      </c>
      <c r="AU97" s="146" t="s">
        <v>85</v>
      </c>
      <c r="AV97" s="12" t="s">
        <v>85</v>
      </c>
      <c r="AW97" s="12" t="s">
        <v>37</v>
      </c>
      <c r="AX97" s="12" t="s">
        <v>75</v>
      </c>
      <c r="AY97" s="146" t="s">
        <v>142</v>
      </c>
    </row>
    <row r="98" spans="2:65" s="12" customFormat="1" ht="11.25" x14ac:dyDescent="0.2">
      <c r="B98" s="144"/>
      <c r="D98" s="145" t="s">
        <v>153</v>
      </c>
      <c r="E98" s="146" t="s">
        <v>3</v>
      </c>
      <c r="F98" s="147" t="s">
        <v>1222</v>
      </c>
      <c r="H98" s="148">
        <v>29.25</v>
      </c>
      <c r="I98" s="149"/>
      <c r="L98" s="144"/>
      <c r="M98" s="150"/>
      <c r="T98" s="151"/>
      <c r="AT98" s="146" t="s">
        <v>153</v>
      </c>
      <c r="AU98" s="146" t="s">
        <v>85</v>
      </c>
      <c r="AV98" s="12" t="s">
        <v>85</v>
      </c>
      <c r="AW98" s="12" t="s">
        <v>37</v>
      </c>
      <c r="AX98" s="12" t="s">
        <v>75</v>
      </c>
      <c r="AY98" s="146" t="s">
        <v>142</v>
      </c>
    </row>
    <row r="99" spans="2:65" s="12" customFormat="1" ht="11.25" x14ac:dyDescent="0.2">
      <c r="B99" s="144"/>
      <c r="D99" s="145" t="s">
        <v>153</v>
      </c>
      <c r="E99" s="146" t="s">
        <v>3</v>
      </c>
      <c r="F99" s="147" t="s">
        <v>1223</v>
      </c>
      <c r="H99" s="148">
        <v>26.55</v>
      </c>
      <c r="I99" s="149"/>
      <c r="L99" s="144"/>
      <c r="M99" s="150"/>
      <c r="T99" s="151"/>
      <c r="AT99" s="146" t="s">
        <v>153</v>
      </c>
      <c r="AU99" s="146" t="s">
        <v>85</v>
      </c>
      <c r="AV99" s="12" t="s">
        <v>85</v>
      </c>
      <c r="AW99" s="12" t="s">
        <v>37</v>
      </c>
      <c r="AX99" s="12" t="s">
        <v>75</v>
      </c>
      <c r="AY99" s="146" t="s">
        <v>142</v>
      </c>
    </row>
    <row r="100" spans="2:65" s="13" customFormat="1" ht="11.25" x14ac:dyDescent="0.2">
      <c r="B100" s="152"/>
      <c r="D100" s="145" t="s">
        <v>153</v>
      </c>
      <c r="E100" s="153" t="s">
        <v>3</v>
      </c>
      <c r="F100" s="154" t="s">
        <v>155</v>
      </c>
      <c r="H100" s="155">
        <v>167.92500000000001</v>
      </c>
      <c r="I100" s="156"/>
      <c r="L100" s="152"/>
      <c r="M100" s="157"/>
      <c r="T100" s="158"/>
      <c r="AT100" s="153" t="s">
        <v>153</v>
      </c>
      <c r="AU100" s="153" t="s">
        <v>85</v>
      </c>
      <c r="AV100" s="13" t="s">
        <v>149</v>
      </c>
      <c r="AW100" s="13" t="s">
        <v>37</v>
      </c>
      <c r="AX100" s="13" t="s">
        <v>83</v>
      </c>
      <c r="AY100" s="153" t="s">
        <v>142</v>
      </c>
    </row>
    <row r="101" spans="2:65" s="1" customFormat="1" ht="33" customHeight="1" x14ac:dyDescent="0.2">
      <c r="B101" s="126"/>
      <c r="C101" s="127" t="s">
        <v>165</v>
      </c>
      <c r="D101" s="127" t="s">
        <v>97</v>
      </c>
      <c r="E101" s="128" t="s">
        <v>1224</v>
      </c>
      <c r="F101" s="129" t="s">
        <v>1225</v>
      </c>
      <c r="G101" s="130" t="s">
        <v>147</v>
      </c>
      <c r="H101" s="131">
        <v>167.92500000000001</v>
      </c>
      <c r="I101" s="132"/>
      <c r="J101" s="133">
        <f>ROUND(I101*H101,2)</f>
        <v>0</v>
      </c>
      <c r="K101" s="129" t="s">
        <v>148</v>
      </c>
      <c r="L101" s="31"/>
      <c r="M101" s="134" t="s">
        <v>3</v>
      </c>
      <c r="N101" s="135" t="s">
        <v>46</v>
      </c>
      <c r="P101" s="136">
        <f>O101*H101</f>
        <v>0</v>
      </c>
      <c r="Q101" s="136">
        <v>0</v>
      </c>
      <c r="R101" s="136">
        <f>Q101*H101</f>
        <v>0</v>
      </c>
      <c r="S101" s="136">
        <v>0</v>
      </c>
      <c r="T101" s="137">
        <f>S101*H101</f>
        <v>0</v>
      </c>
      <c r="AR101" s="138" t="s">
        <v>149</v>
      </c>
      <c r="AT101" s="138" t="s">
        <v>97</v>
      </c>
      <c r="AU101" s="138" t="s">
        <v>85</v>
      </c>
      <c r="AY101" s="16" t="s">
        <v>142</v>
      </c>
      <c r="BE101" s="139">
        <f>IF(N101="základní",J101,0)</f>
        <v>0</v>
      </c>
      <c r="BF101" s="139">
        <f>IF(N101="snížená",J101,0)</f>
        <v>0</v>
      </c>
      <c r="BG101" s="139">
        <f>IF(N101="zákl. přenesená",J101,0)</f>
        <v>0</v>
      </c>
      <c r="BH101" s="139">
        <f>IF(N101="sníž. přenesená",J101,0)</f>
        <v>0</v>
      </c>
      <c r="BI101" s="139">
        <f>IF(N101="nulová",J101,0)</f>
        <v>0</v>
      </c>
      <c r="BJ101" s="16" t="s">
        <v>83</v>
      </c>
      <c r="BK101" s="139">
        <f>ROUND(I101*H101,2)</f>
        <v>0</v>
      </c>
      <c r="BL101" s="16" t="s">
        <v>149</v>
      </c>
      <c r="BM101" s="138" t="s">
        <v>1226</v>
      </c>
    </row>
    <row r="102" spans="2:65" s="1" customFormat="1" ht="11.25" x14ac:dyDescent="0.2">
      <c r="B102" s="31"/>
      <c r="D102" s="140" t="s">
        <v>151</v>
      </c>
      <c r="F102" s="141" t="s">
        <v>1227</v>
      </c>
      <c r="I102" s="142"/>
      <c r="L102" s="31"/>
      <c r="M102" s="143"/>
      <c r="T102" s="52"/>
      <c r="AT102" s="16" t="s">
        <v>151</v>
      </c>
      <c r="AU102" s="16" t="s">
        <v>85</v>
      </c>
    </row>
    <row r="103" spans="2:65" s="12" customFormat="1" ht="11.25" x14ac:dyDescent="0.2">
      <c r="B103" s="144"/>
      <c r="D103" s="145" t="s">
        <v>153</v>
      </c>
      <c r="E103" s="146" t="s">
        <v>3</v>
      </c>
      <c r="F103" s="147" t="s">
        <v>1221</v>
      </c>
      <c r="H103" s="148">
        <v>112.125</v>
      </c>
      <c r="I103" s="149"/>
      <c r="L103" s="144"/>
      <c r="M103" s="150"/>
      <c r="T103" s="151"/>
      <c r="AT103" s="146" t="s">
        <v>153</v>
      </c>
      <c r="AU103" s="146" t="s">
        <v>85</v>
      </c>
      <c r="AV103" s="12" t="s">
        <v>85</v>
      </c>
      <c r="AW103" s="12" t="s">
        <v>37</v>
      </c>
      <c r="AX103" s="12" t="s">
        <v>75</v>
      </c>
      <c r="AY103" s="146" t="s">
        <v>142</v>
      </c>
    </row>
    <row r="104" spans="2:65" s="12" customFormat="1" ht="11.25" x14ac:dyDescent="0.2">
      <c r="B104" s="144"/>
      <c r="D104" s="145" t="s">
        <v>153</v>
      </c>
      <c r="E104" s="146" t="s">
        <v>3</v>
      </c>
      <c r="F104" s="147" t="s">
        <v>1222</v>
      </c>
      <c r="H104" s="148">
        <v>29.25</v>
      </c>
      <c r="I104" s="149"/>
      <c r="L104" s="144"/>
      <c r="M104" s="150"/>
      <c r="T104" s="151"/>
      <c r="AT104" s="146" t="s">
        <v>153</v>
      </c>
      <c r="AU104" s="146" t="s">
        <v>85</v>
      </c>
      <c r="AV104" s="12" t="s">
        <v>85</v>
      </c>
      <c r="AW104" s="12" t="s">
        <v>37</v>
      </c>
      <c r="AX104" s="12" t="s">
        <v>75</v>
      </c>
      <c r="AY104" s="146" t="s">
        <v>142</v>
      </c>
    </row>
    <row r="105" spans="2:65" s="12" customFormat="1" ht="11.25" x14ac:dyDescent="0.2">
      <c r="B105" s="144"/>
      <c r="D105" s="145" t="s">
        <v>153</v>
      </c>
      <c r="E105" s="146" t="s">
        <v>3</v>
      </c>
      <c r="F105" s="147" t="s">
        <v>1223</v>
      </c>
      <c r="H105" s="148">
        <v>26.55</v>
      </c>
      <c r="I105" s="149"/>
      <c r="L105" s="144"/>
      <c r="M105" s="150"/>
      <c r="T105" s="151"/>
      <c r="AT105" s="146" t="s">
        <v>153</v>
      </c>
      <c r="AU105" s="146" t="s">
        <v>85</v>
      </c>
      <c r="AV105" s="12" t="s">
        <v>85</v>
      </c>
      <c r="AW105" s="12" t="s">
        <v>37</v>
      </c>
      <c r="AX105" s="12" t="s">
        <v>75</v>
      </c>
      <c r="AY105" s="146" t="s">
        <v>142</v>
      </c>
    </row>
    <row r="106" spans="2:65" s="13" customFormat="1" ht="11.25" x14ac:dyDescent="0.2">
      <c r="B106" s="152"/>
      <c r="D106" s="145" t="s">
        <v>153</v>
      </c>
      <c r="E106" s="153" t="s">
        <v>3</v>
      </c>
      <c r="F106" s="154" t="s">
        <v>155</v>
      </c>
      <c r="H106" s="155">
        <v>167.92500000000001</v>
      </c>
      <c r="I106" s="156"/>
      <c r="L106" s="152"/>
      <c r="M106" s="157"/>
      <c r="T106" s="158"/>
      <c r="AT106" s="153" t="s">
        <v>153</v>
      </c>
      <c r="AU106" s="153" t="s">
        <v>85</v>
      </c>
      <c r="AV106" s="13" t="s">
        <v>149</v>
      </c>
      <c r="AW106" s="13" t="s">
        <v>37</v>
      </c>
      <c r="AX106" s="13" t="s">
        <v>83</v>
      </c>
      <c r="AY106" s="153" t="s">
        <v>142</v>
      </c>
    </row>
    <row r="107" spans="2:65" s="11" customFormat="1" ht="22.9" customHeight="1" x14ac:dyDescent="0.2">
      <c r="B107" s="114"/>
      <c r="D107" s="115" t="s">
        <v>74</v>
      </c>
      <c r="E107" s="124" t="s">
        <v>149</v>
      </c>
      <c r="F107" s="124" t="s">
        <v>1228</v>
      </c>
      <c r="I107" s="117"/>
      <c r="J107" s="125">
        <f>BK107</f>
        <v>0</v>
      </c>
      <c r="L107" s="114"/>
      <c r="M107" s="119"/>
      <c r="P107" s="120">
        <f>SUM(P108:P113)</f>
        <v>0</v>
      </c>
      <c r="R107" s="120">
        <f>SUM(R108:R113)</f>
        <v>0</v>
      </c>
      <c r="T107" s="121">
        <f>SUM(T108:T113)</f>
        <v>0</v>
      </c>
      <c r="AR107" s="115" t="s">
        <v>83</v>
      </c>
      <c r="AT107" s="122" t="s">
        <v>74</v>
      </c>
      <c r="AU107" s="122" t="s">
        <v>83</v>
      </c>
      <c r="AY107" s="115" t="s">
        <v>142</v>
      </c>
      <c r="BK107" s="123">
        <f>SUM(BK108:BK113)</f>
        <v>0</v>
      </c>
    </row>
    <row r="108" spans="2:65" s="1" customFormat="1" ht="16.5" customHeight="1" x14ac:dyDescent="0.2">
      <c r="B108" s="126"/>
      <c r="C108" s="127" t="s">
        <v>149</v>
      </c>
      <c r="D108" s="127" t="s">
        <v>97</v>
      </c>
      <c r="E108" s="128" t="s">
        <v>1229</v>
      </c>
      <c r="F108" s="129" t="s">
        <v>1230</v>
      </c>
      <c r="G108" s="130" t="s">
        <v>147</v>
      </c>
      <c r="H108" s="131">
        <v>11.195</v>
      </c>
      <c r="I108" s="132"/>
      <c r="J108" s="133">
        <f>ROUND(I108*H108,2)</f>
        <v>0</v>
      </c>
      <c r="K108" s="129" t="s">
        <v>148</v>
      </c>
      <c r="L108" s="31"/>
      <c r="M108" s="134" t="s">
        <v>3</v>
      </c>
      <c r="N108" s="135" t="s">
        <v>46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149</v>
      </c>
      <c r="AT108" s="138" t="s">
        <v>97</v>
      </c>
      <c r="AU108" s="138" t="s">
        <v>85</v>
      </c>
      <c r="AY108" s="16" t="s">
        <v>142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6" t="s">
        <v>83</v>
      </c>
      <c r="BK108" s="139">
        <f>ROUND(I108*H108,2)</f>
        <v>0</v>
      </c>
      <c r="BL108" s="16" t="s">
        <v>149</v>
      </c>
      <c r="BM108" s="138" t="s">
        <v>1231</v>
      </c>
    </row>
    <row r="109" spans="2:65" s="1" customFormat="1" ht="11.25" x14ac:dyDescent="0.2">
      <c r="B109" s="31"/>
      <c r="D109" s="140" t="s">
        <v>151</v>
      </c>
      <c r="F109" s="141" t="s">
        <v>1232</v>
      </c>
      <c r="I109" s="142"/>
      <c r="L109" s="31"/>
      <c r="M109" s="143"/>
      <c r="T109" s="52"/>
      <c r="AT109" s="16" t="s">
        <v>151</v>
      </c>
      <c r="AU109" s="16" t="s">
        <v>85</v>
      </c>
    </row>
    <row r="110" spans="2:65" s="12" customFormat="1" ht="11.25" x14ac:dyDescent="0.2">
      <c r="B110" s="144"/>
      <c r="D110" s="145" t="s">
        <v>153</v>
      </c>
      <c r="E110" s="146" t="s">
        <v>3</v>
      </c>
      <c r="F110" s="147" t="s">
        <v>1233</v>
      </c>
      <c r="H110" s="148">
        <v>7.4749999999999996</v>
      </c>
      <c r="I110" s="149"/>
      <c r="L110" s="144"/>
      <c r="M110" s="150"/>
      <c r="T110" s="151"/>
      <c r="AT110" s="146" t="s">
        <v>153</v>
      </c>
      <c r="AU110" s="146" t="s">
        <v>85</v>
      </c>
      <c r="AV110" s="12" t="s">
        <v>85</v>
      </c>
      <c r="AW110" s="12" t="s">
        <v>37</v>
      </c>
      <c r="AX110" s="12" t="s">
        <v>75</v>
      </c>
      <c r="AY110" s="146" t="s">
        <v>142</v>
      </c>
    </row>
    <row r="111" spans="2:65" s="12" customFormat="1" ht="11.25" x14ac:dyDescent="0.2">
      <c r="B111" s="144"/>
      <c r="D111" s="145" t="s">
        <v>153</v>
      </c>
      <c r="E111" s="146" t="s">
        <v>3</v>
      </c>
      <c r="F111" s="147" t="s">
        <v>1234</v>
      </c>
      <c r="H111" s="148">
        <v>1.95</v>
      </c>
      <c r="I111" s="149"/>
      <c r="L111" s="144"/>
      <c r="M111" s="150"/>
      <c r="T111" s="151"/>
      <c r="AT111" s="146" t="s">
        <v>153</v>
      </c>
      <c r="AU111" s="146" t="s">
        <v>85</v>
      </c>
      <c r="AV111" s="12" t="s">
        <v>85</v>
      </c>
      <c r="AW111" s="12" t="s">
        <v>37</v>
      </c>
      <c r="AX111" s="12" t="s">
        <v>75</v>
      </c>
      <c r="AY111" s="146" t="s">
        <v>142</v>
      </c>
    </row>
    <row r="112" spans="2:65" s="12" customFormat="1" ht="11.25" x14ac:dyDescent="0.2">
      <c r="B112" s="144"/>
      <c r="D112" s="145" t="s">
        <v>153</v>
      </c>
      <c r="E112" s="146" t="s">
        <v>3</v>
      </c>
      <c r="F112" s="147" t="s">
        <v>1235</v>
      </c>
      <c r="H112" s="148">
        <v>1.77</v>
      </c>
      <c r="I112" s="149"/>
      <c r="L112" s="144"/>
      <c r="M112" s="150"/>
      <c r="T112" s="151"/>
      <c r="AT112" s="146" t="s">
        <v>153</v>
      </c>
      <c r="AU112" s="146" t="s">
        <v>85</v>
      </c>
      <c r="AV112" s="12" t="s">
        <v>85</v>
      </c>
      <c r="AW112" s="12" t="s">
        <v>37</v>
      </c>
      <c r="AX112" s="12" t="s">
        <v>75</v>
      </c>
      <c r="AY112" s="146" t="s">
        <v>142</v>
      </c>
    </row>
    <row r="113" spans="2:65" s="13" customFormat="1" ht="11.25" x14ac:dyDescent="0.2">
      <c r="B113" s="152"/>
      <c r="D113" s="145" t="s">
        <v>153</v>
      </c>
      <c r="E113" s="153" t="s">
        <v>3</v>
      </c>
      <c r="F113" s="154" t="s">
        <v>155</v>
      </c>
      <c r="H113" s="155">
        <v>11.194999999999999</v>
      </c>
      <c r="I113" s="156"/>
      <c r="L113" s="152"/>
      <c r="M113" s="157"/>
      <c r="T113" s="158"/>
      <c r="AT113" s="153" t="s">
        <v>153</v>
      </c>
      <c r="AU113" s="153" t="s">
        <v>85</v>
      </c>
      <c r="AV113" s="13" t="s">
        <v>149</v>
      </c>
      <c r="AW113" s="13" t="s">
        <v>37</v>
      </c>
      <c r="AX113" s="13" t="s">
        <v>83</v>
      </c>
      <c r="AY113" s="153" t="s">
        <v>142</v>
      </c>
    </row>
    <row r="114" spans="2:65" s="11" customFormat="1" ht="22.9" customHeight="1" x14ac:dyDescent="0.2">
      <c r="B114" s="114"/>
      <c r="D114" s="115" t="s">
        <v>74</v>
      </c>
      <c r="E114" s="124" t="s">
        <v>193</v>
      </c>
      <c r="F114" s="124" t="s">
        <v>1236</v>
      </c>
      <c r="I114" s="117"/>
      <c r="J114" s="125">
        <f>BK114</f>
        <v>0</v>
      </c>
      <c r="L114" s="114"/>
      <c r="M114" s="119"/>
      <c r="P114" s="120">
        <f>SUM(P115:P131)</f>
        <v>0</v>
      </c>
      <c r="R114" s="120">
        <f>SUM(R115:R131)</f>
        <v>1.311536</v>
      </c>
      <c r="T114" s="121">
        <f>SUM(T115:T131)</f>
        <v>1.443136</v>
      </c>
      <c r="AR114" s="115" t="s">
        <v>83</v>
      </c>
      <c r="AT114" s="122" t="s">
        <v>74</v>
      </c>
      <c r="AU114" s="122" t="s">
        <v>83</v>
      </c>
      <c r="AY114" s="115" t="s">
        <v>142</v>
      </c>
      <c r="BK114" s="123">
        <f>SUM(BK115:BK131)</f>
        <v>0</v>
      </c>
    </row>
    <row r="115" spans="2:65" s="1" customFormat="1" ht="24.2" customHeight="1" x14ac:dyDescent="0.2">
      <c r="B115" s="126"/>
      <c r="C115" s="127" t="s">
        <v>175</v>
      </c>
      <c r="D115" s="127" t="s">
        <v>97</v>
      </c>
      <c r="E115" s="128" t="s">
        <v>1237</v>
      </c>
      <c r="F115" s="129" t="s">
        <v>1238</v>
      </c>
      <c r="G115" s="130" t="s">
        <v>160</v>
      </c>
      <c r="H115" s="131">
        <v>74.400000000000006</v>
      </c>
      <c r="I115" s="132"/>
      <c r="J115" s="133">
        <f>ROUND(I115*H115,2)</f>
        <v>0</v>
      </c>
      <c r="K115" s="129" t="s">
        <v>148</v>
      </c>
      <c r="L115" s="31"/>
      <c r="M115" s="134" t="s">
        <v>3</v>
      </c>
      <c r="N115" s="135" t="s">
        <v>46</v>
      </c>
      <c r="P115" s="136">
        <f>O115*H115</f>
        <v>0</v>
      </c>
      <c r="Q115" s="136">
        <v>0</v>
      </c>
      <c r="R115" s="136">
        <f>Q115*H115</f>
        <v>0</v>
      </c>
      <c r="S115" s="136">
        <v>2.14E-3</v>
      </c>
      <c r="T115" s="137">
        <f>S115*H115</f>
        <v>0.15921600000000002</v>
      </c>
      <c r="AR115" s="138" t="s">
        <v>149</v>
      </c>
      <c r="AT115" s="138" t="s">
        <v>97</v>
      </c>
      <c r="AU115" s="138" t="s">
        <v>85</v>
      </c>
      <c r="AY115" s="16" t="s">
        <v>142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6" t="s">
        <v>83</v>
      </c>
      <c r="BK115" s="139">
        <f>ROUND(I115*H115,2)</f>
        <v>0</v>
      </c>
      <c r="BL115" s="16" t="s">
        <v>149</v>
      </c>
      <c r="BM115" s="138" t="s">
        <v>1239</v>
      </c>
    </row>
    <row r="116" spans="2:65" s="1" customFormat="1" ht="11.25" x14ac:dyDescent="0.2">
      <c r="B116" s="31"/>
      <c r="D116" s="140" t="s">
        <v>151</v>
      </c>
      <c r="F116" s="141" t="s">
        <v>1240</v>
      </c>
      <c r="I116" s="142"/>
      <c r="L116" s="31"/>
      <c r="M116" s="143"/>
      <c r="T116" s="52"/>
      <c r="AT116" s="16" t="s">
        <v>151</v>
      </c>
      <c r="AU116" s="16" t="s">
        <v>85</v>
      </c>
    </row>
    <row r="117" spans="2:65" s="12" customFormat="1" ht="11.25" x14ac:dyDescent="0.2">
      <c r="B117" s="144"/>
      <c r="D117" s="145" t="s">
        <v>153</v>
      </c>
      <c r="E117" s="146" t="s">
        <v>3</v>
      </c>
      <c r="F117" s="147" t="s">
        <v>1241</v>
      </c>
      <c r="H117" s="148">
        <v>74.400000000000006</v>
      </c>
      <c r="I117" s="149"/>
      <c r="L117" s="144"/>
      <c r="M117" s="150"/>
      <c r="T117" s="151"/>
      <c r="AT117" s="146" t="s">
        <v>153</v>
      </c>
      <c r="AU117" s="146" t="s">
        <v>85</v>
      </c>
      <c r="AV117" s="12" t="s">
        <v>85</v>
      </c>
      <c r="AW117" s="12" t="s">
        <v>37</v>
      </c>
      <c r="AX117" s="12" t="s">
        <v>75</v>
      </c>
      <c r="AY117" s="146" t="s">
        <v>142</v>
      </c>
    </row>
    <row r="118" spans="2:65" s="13" customFormat="1" ht="11.25" x14ac:dyDescent="0.2">
      <c r="B118" s="152"/>
      <c r="D118" s="145" t="s">
        <v>153</v>
      </c>
      <c r="E118" s="153" t="s">
        <v>3</v>
      </c>
      <c r="F118" s="154" t="s">
        <v>155</v>
      </c>
      <c r="H118" s="155">
        <v>74.400000000000006</v>
      </c>
      <c r="I118" s="156"/>
      <c r="L118" s="152"/>
      <c r="M118" s="157"/>
      <c r="T118" s="158"/>
      <c r="AT118" s="153" t="s">
        <v>153</v>
      </c>
      <c r="AU118" s="153" t="s">
        <v>85</v>
      </c>
      <c r="AV118" s="13" t="s">
        <v>149</v>
      </c>
      <c r="AW118" s="13" t="s">
        <v>37</v>
      </c>
      <c r="AX118" s="13" t="s">
        <v>83</v>
      </c>
      <c r="AY118" s="153" t="s">
        <v>142</v>
      </c>
    </row>
    <row r="119" spans="2:65" s="1" customFormat="1" ht="16.5" customHeight="1" x14ac:dyDescent="0.2">
      <c r="B119" s="126"/>
      <c r="C119" s="159" t="s">
        <v>143</v>
      </c>
      <c r="D119" s="159" t="s">
        <v>206</v>
      </c>
      <c r="E119" s="160" t="s">
        <v>1242</v>
      </c>
      <c r="F119" s="161" t="s">
        <v>1243</v>
      </c>
      <c r="G119" s="162" t="s">
        <v>160</v>
      </c>
      <c r="H119" s="163">
        <v>74.400000000000006</v>
      </c>
      <c r="I119" s="164"/>
      <c r="J119" s="165">
        <f>ROUND(I119*H119,2)</f>
        <v>0</v>
      </c>
      <c r="K119" s="161" t="s">
        <v>148</v>
      </c>
      <c r="L119" s="166"/>
      <c r="M119" s="167" t="s">
        <v>3</v>
      </c>
      <c r="N119" s="168" t="s">
        <v>46</v>
      </c>
      <c r="P119" s="136">
        <f>O119*H119</f>
        <v>0</v>
      </c>
      <c r="Q119" s="136">
        <v>2.14E-3</v>
      </c>
      <c r="R119" s="136">
        <f>Q119*H119</f>
        <v>0.15921600000000002</v>
      </c>
      <c r="S119" s="136">
        <v>0</v>
      </c>
      <c r="T119" s="137">
        <f>S119*H119</f>
        <v>0</v>
      </c>
      <c r="AR119" s="138" t="s">
        <v>193</v>
      </c>
      <c r="AT119" s="138" t="s">
        <v>206</v>
      </c>
      <c r="AU119" s="138" t="s">
        <v>85</v>
      </c>
      <c r="AY119" s="16" t="s">
        <v>142</v>
      </c>
      <c r="BE119" s="139">
        <f>IF(N119="základní",J119,0)</f>
        <v>0</v>
      </c>
      <c r="BF119" s="139">
        <f>IF(N119="snížená",J119,0)</f>
        <v>0</v>
      </c>
      <c r="BG119" s="139">
        <f>IF(N119="zákl. přenesená",J119,0)</f>
        <v>0</v>
      </c>
      <c r="BH119" s="139">
        <f>IF(N119="sníž. přenesená",J119,0)</f>
        <v>0</v>
      </c>
      <c r="BI119" s="139">
        <f>IF(N119="nulová",J119,0)</f>
        <v>0</v>
      </c>
      <c r="BJ119" s="16" t="s">
        <v>83</v>
      </c>
      <c r="BK119" s="139">
        <f>ROUND(I119*H119,2)</f>
        <v>0</v>
      </c>
      <c r="BL119" s="16" t="s">
        <v>149</v>
      </c>
      <c r="BM119" s="138" t="s">
        <v>1244</v>
      </c>
    </row>
    <row r="120" spans="2:65" s="1" customFormat="1" ht="24.2" customHeight="1" x14ac:dyDescent="0.2">
      <c r="B120" s="126"/>
      <c r="C120" s="127" t="s">
        <v>184</v>
      </c>
      <c r="D120" s="127" t="s">
        <v>97</v>
      </c>
      <c r="E120" s="128" t="s">
        <v>1245</v>
      </c>
      <c r="F120" s="129" t="s">
        <v>1246</v>
      </c>
      <c r="G120" s="130" t="s">
        <v>160</v>
      </c>
      <c r="H120" s="131">
        <v>22.5</v>
      </c>
      <c r="I120" s="132"/>
      <c r="J120" s="133">
        <f>ROUND(I120*H120,2)</f>
        <v>0</v>
      </c>
      <c r="K120" s="129" t="s">
        <v>148</v>
      </c>
      <c r="L120" s="31"/>
      <c r="M120" s="134" t="s">
        <v>3</v>
      </c>
      <c r="N120" s="135" t="s">
        <v>46</v>
      </c>
      <c r="P120" s="136">
        <f>O120*H120</f>
        <v>0</v>
      </c>
      <c r="Q120" s="136">
        <v>0</v>
      </c>
      <c r="R120" s="136">
        <f>Q120*H120</f>
        <v>0</v>
      </c>
      <c r="S120" s="136">
        <v>3.1800000000000001E-3</v>
      </c>
      <c r="T120" s="137">
        <f>S120*H120</f>
        <v>7.1550000000000002E-2</v>
      </c>
      <c r="AR120" s="138" t="s">
        <v>149</v>
      </c>
      <c r="AT120" s="138" t="s">
        <v>97</v>
      </c>
      <c r="AU120" s="138" t="s">
        <v>85</v>
      </c>
      <c r="AY120" s="16" t="s">
        <v>142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6" t="s">
        <v>83</v>
      </c>
      <c r="BK120" s="139">
        <f>ROUND(I120*H120,2)</f>
        <v>0</v>
      </c>
      <c r="BL120" s="16" t="s">
        <v>149</v>
      </c>
      <c r="BM120" s="138" t="s">
        <v>1247</v>
      </c>
    </row>
    <row r="121" spans="2:65" s="1" customFormat="1" ht="11.25" x14ac:dyDescent="0.2">
      <c r="B121" s="31"/>
      <c r="D121" s="140" t="s">
        <v>151</v>
      </c>
      <c r="F121" s="141" t="s">
        <v>1248</v>
      </c>
      <c r="I121" s="142"/>
      <c r="L121" s="31"/>
      <c r="M121" s="143"/>
      <c r="T121" s="52"/>
      <c r="AT121" s="16" t="s">
        <v>151</v>
      </c>
      <c r="AU121" s="16" t="s">
        <v>85</v>
      </c>
    </row>
    <row r="122" spans="2:65" s="12" customFormat="1" ht="11.25" x14ac:dyDescent="0.2">
      <c r="B122" s="144"/>
      <c r="D122" s="145" t="s">
        <v>153</v>
      </c>
      <c r="E122" s="146" t="s">
        <v>3</v>
      </c>
      <c r="F122" s="147" t="s">
        <v>1249</v>
      </c>
      <c r="H122" s="148">
        <v>22.5</v>
      </c>
      <c r="I122" s="149"/>
      <c r="L122" s="144"/>
      <c r="M122" s="150"/>
      <c r="T122" s="151"/>
      <c r="AT122" s="146" t="s">
        <v>153</v>
      </c>
      <c r="AU122" s="146" t="s">
        <v>85</v>
      </c>
      <c r="AV122" s="12" t="s">
        <v>85</v>
      </c>
      <c r="AW122" s="12" t="s">
        <v>37</v>
      </c>
      <c r="AX122" s="12" t="s">
        <v>75</v>
      </c>
      <c r="AY122" s="146" t="s">
        <v>142</v>
      </c>
    </row>
    <row r="123" spans="2:65" s="13" customFormat="1" ht="11.25" x14ac:dyDescent="0.2">
      <c r="B123" s="152"/>
      <c r="D123" s="145" t="s">
        <v>153</v>
      </c>
      <c r="E123" s="153" t="s">
        <v>3</v>
      </c>
      <c r="F123" s="154" t="s">
        <v>155</v>
      </c>
      <c r="H123" s="155">
        <v>22.5</v>
      </c>
      <c r="I123" s="156"/>
      <c r="L123" s="152"/>
      <c r="M123" s="157"/>
      <c r="T123" s="158"/>
      <c r="AT123" s="153" t="s">
        <v>153</v>
      </c>
      <c r="AU123" s="153" t="s">
        <v>85</v>
      </c>
      <c r="AV123" s="13" t="s">
        <v>149</v>
      </c>
      <c r="AW123" s="13" t="s">
        <v>37</v>
      </c>
      <c r="AX123" s="13" t="s">
        <v>83</v>
      </c>
      <c r="AY123" s="153" t="s">
        <v>142</v>
      </c>
    </row>
    <row r="124" spans="2:65" s="1" customFormat="1" ht="16.5" customHeight="1" x14ac:dyDescent="0.2">
      <c r="B124" s="126"/>
      <c r="C124" s="159" t="s">
        <v>193</v>
      </c>
      <c r="D124" s="159" t="s">
        <v>206</v>
      </c>
      <c r="E124" s="160" t="s">
        <v>1250</v>
      </c>
      <c r="F124" s="161" t="s">
        <v>1251</v>
      </c>
      <c r="G124" s="162" t="s">
        <v>160</v>
      </c>
      <c r="H124" s="163">
        <v>22.5</v>
      </c>
      <c r="I124" s="164"/>
      <c r="J124" s="165">
        <f>ROUND(I124*H124,2)</f>
        <v>0</v>
      </c>
      <c r="K124" s="161" t="s">
        <v>148</v>
      </c>
      <c r="L124" s="166"/>
      <c r="M124" s="167" t="s">
        <v>3</v>
      </c>
      <c r="N124" s="168" t="s">
        <v>46</v>
      </c>
      <c r="P124" s="136">
        <f>O124*H124</f>
        <v>0</v>
      </c>
      <c r="Q124" s="136">
        <v>3.1800000000000001E-3</v>
      </c>
      <c r="R124" s="136">
        <f>Q124*H124</f>
        <v>7.1550000000000002E-2</v>
      </c>
      <c r="S124" s="136">
        <v>0</v>
      </c>
      <c r="T124" s="137">
        <f>S124*H124</f>
        <v>0</v>
      </c>
      <c r="AR124" s="138" t="s">
        <v>193</v>
      </c>
      <c r="AT124" s="138" t="s">
        <v>206</v>
      </c>
      <c r="AU124" s="138" t="s">
        <v>85</v>
      </c>
      <c r="AY124" s="16" t="s">
        <v>142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6" t="s">
        <v>83</v>
      </c>
      <c r="BK124" s="139">
        <f>ROUND(I124*H124,2)</f>
        <v>0</v>
      </c>
      <c r="BL124" s="16" t="s">
        <v>149</v>
      </c>
      <c r="BM124" s="138" t="s">
        <v>1252</v>
      </c>
    </row>
    <row r="125" spans="2:65" s="1" customFormat="1" ht="24.2" customHeight="1" x14ac:dyDescent="0.2">
      <c r="B125" s="126"/>
      <c r="C125" s="127" t="s">
        <v>156</v>
      </c>
      <c r="D125" s="127" t="s">
        <v>97</v>
      </c>
      <c r="E125" s="128" t="s">
        <v>1253</v>
      </c>
      <c r="F125" s="129" t="s">
        <v>1254</v>
      </c>
      <c r="G125" s="130" t="s">
        <v>160</v>
      </c>
      <c r="H125" s="131">
        <v>127</v>
      </c>
      <c r="I125" s="132"/>
      <c r="J125" s="133">
        <f>ROUND(I125*H125,2)</f>
        <v>0</v>
      </c>
      <c r="K125" s="129" t="s">
        <v>148</v>
      </c>
      <c r="L125" s="31"/>
      <c r="M125" s="134" t="s">
        <v>3</v>
      </c>
      <c r="N125" s="135" t="s">
        <v>46</v>
      </c>
      <c r="P125" s="136">
        <f>O125*H125</f>
        <v>0</v>
      </c>
      <c r="Q125" s="136">
        <v>0</v>
      </c>
      <c r="R125" s="136">
        <f>Q125*H125</f>
        <v>0</v>
      </c>
      <c r="S125" s="136">
        <v>8.5100000000000002E-3</v>
      </c>
      <c r="T125" s="137">
        <f>S125*H125</f>
        <v>1.08077</v>
      </c>
      <c r="AR125" s="138" t="s">
        <v>149</v>
      </c>
      <c r="AT125" s="138" t="s">
        <v>97</v>
      </c>
      <c r="AU125" s="138" t="s">
        <v>85</v>
      </c>
      <c r="AY125" s="16" t="s">
        <v>142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6" t="s">
        <v>83</v>
      </c>
      <c r="BK125" s="139">
        <f>ROUND(I125*H125,2)</f>
        <v>0</v>
      </c>
      <c r="BL125" s="16" t="s">
        <v>149</v>
      </c>
      <c r="BM125" s="138" t="s">
        <v>1255</v>
      </c>
    </row>
    <row r="126" spans="2:65" s="1" customFormat="1" ht="11.25" x14ac:dyDescent="0.2">
      <c r="B126" s="31"/>
      <c r="D126" s="140" t="s">
        <v>151</v>
      </c>
      <c r="F126" s="141" t="s">
        <v>1256</v>
      </c>
      <c r="I126" s="142"/>
      <c r="L126" s="31"/>
      <c r="M126" s="143"/>
      <c r="T126" s="52"/>
      <c r="AT126" s="16" t="s">
        <v>151</v>
      </c>
      <c r="AU126" s="16" t="s">
        <v>85</v>
      </c>
    </row>
    <row r="127" spans="2:65" s="1" customFormat="1" ht="16.5" customHeight="1" x14ac:dyDescent="0.2">
      <c r="B127" s="126"/>
      <c r="C127" s="159" t="s">
        <v>205</v>
      </c>
      <c r="D127" s="159" t="s">
        <v>206</v>
      </c>
      <c r="E127" s="160" t="s">
        <v>1257</v>
      </c>
      <c r="F127" s="161" t="s">
        <v>1258</v>
      </c>
      <c r="G127" s="162" t="s">
        <v>160</v>
      </c>
      <c r="H127" s="163">
        <v>127</v>
      </c>
      <c r="I127" s="164"/>
      <c r="J127" s="165">
        <f>ROUND(I127*H127,2)</f>
        <v>0</v>
      </c>
      <c r="K127" s="161" t="s">
        <v>148</v>
      </c>
      <c r="L127" s="166"/>
      <c r="M127" s="167" t="s">
        <v>3</v>
      </c>
      <c r="N127" s="168" t="s">
        <v>46</v>
      </c>
      <c r="P127" s="136">
        <f>O127*H127</f>
        <v>0</v>
      </c>
      <c r="Q127" s="136">
        <v>8.5100000000000002E-3</v>
      </c>
      <c r="R127" s="136">
        <f>Q127*H127</f>
        <v>1.08077</v>
      </c>
      <c r="S127" s="136">
        <v>0</v>
      </c>
      <c r="T127" s="137">
        <f>S127*H127</f>
        <v>0</v>
      </c>
      <c r="AR127" s="138" t="s">
        <v>193</v>
      </c>
      <c r="AT127" s="138" t="s">
        <v>206</v>
      </c>
      <c r="AU127" s="138" t="s">
        <v>85</v>
      </c>
      <c r="AY127" s="16" t="s">
        <v>142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83</v>
      </c>
      <c r="BK127" s="139">
        <f>ROUND(I127*H127,2)</f>
        <v>0</v>
      </c>
      <c r="BL127" s="16" t="s">
        <v>149</v>
      </c>
      <c r="BM127" s="138" t="s">
        <v>1259</v>
      </c>
    </row>
    <row r="128" spans="2:65" s="1" customFormat="1" ht="24.2" customHeight="1" x14ac:dyDescent="0.2">
      <c r="B128" s="126"/>
      <c r="C128" s="127" t="s">
        <v>211</v>
      </c>
      <c r="D128" s="127" t="s">
        <v>97</v>
      </c>
      <c r="E128" s="128" t="s">
        <v>1260</v>
      </c>
      <c r="F128" s="129" t="s">
        <v>1261</v>
      </c>
      <c r="G128" s="130" t="s">
        <v>296</v>
      </c>
      <c r="H128" s="131">
        <v>3</v>
      </c>
      <c r="I128" s="132"/>
      <c r="J128" s="133">
        <f>ROUND(I128*H128,2)</f>
        <v>0</v>
      </c>
      <c r="K128" s="129" t="s">
        <v>148</v>
      </c>
      <c r="L128" s="31"/>
      <c r="M128" s="134" t="s">
        <v>3</v>
      </c>
      <c r="N128" s="135" t="s">
        <v>46</v>
      </c>
      <c r="P128" s="136">
        <f>O128*H128</f>
        <v>0</v>
      </c>
      <c r="Q128" s="136">
        <v>0</v>
      </c>
      <c r="R128" s="136">
        <f>Q128*H128</f>
        <v>0</v>
      </c>
      <c r="S128" s="136">
        <v>1.7299999999999999E-2</v>
      </c>
      <c r="T128" s="137">
        <f>S128*H128</f>
        <v>5.1900000000000002E-2</v>
      </c>
      <c r="AR128" s="138" t="s">
        <v>149</v>
      </c>
      <c r="AT128" s="138" t="s">
        <v>97</v>
      </c>
      <c r="AU128" s="138" t="s">
        <v>85</v>
      </c>
      <c r="AY128" s="16" t="s">
        <v>142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6" t="s">
        <v>83</v>
      </c>
      <c r="BK128" s="139">
        <f>ROUND(I128*H128,2)</f>
        <v>0</v>
      </c>
      <c r="BL128" s="16" t="s">
        <v>149</v>
      </c>
      <c r="BM128" s="138" t="s">
        <v>1262</v>
      </c>
    </row>
    <row r="129" spans="2:65" s="1" customFormat="1" ht="11.25" x14ac:dyDescent="0.2">
      <c r="B129" s="31"/>
      <c r="D129" s="140" t="s">
        <v>151</v>
      </c>
      <c r="F129" s="141" t="s">
        <v>1263</v>
      </c>
      <c r="I129" s="142"/>
      <c r="L129" s="31"/>
      <c r="M129" s="143"/>
      <c r="T129" s="52"/>
      <c r="AT129" s="16" t="s">
        <v>151</v>
      </c>
      <c r="AU129" s="16" t="s">
        <v>85</v>
      </c>
    </row>
    <row r="130" spans="2:65" s="1" customFormat="1" ht="24.2" customHeight="1" x14ac:dyDescent="0.2">
      <c r="B130" s="126"/>
      <c r="C130" s="127" t="s">
        <v>215</v>
      </c>
      <c r="D130" s="127" t="s">
        <v>97</v>
      </c>
      <c r="E130" s="128" t="s">
        <v>1264</v>
      </c>
      <c r="F130" s="129" t="s">
        <v>1265</v>
      </c>
      <c r="G130" s="130" t="s">
        <v>296</v>
      </c>
      <c r="H130" s="131">
        <v>2</v>
      </c>
      <c r="I130" s="132"/>
      <c r="J130" s="133">
        <f>ROUND(I130*H130,2)</f>
        <v>0</v>
      </c>
      <c r="K130" s="129" t="s">
        <v>148</v>
      </c>
      <c r="L130" s="31"/>
      <c r="M130" s="134" t="s">
        <v>3</v>
      </c>
      <c r="N130" s="135" t="s">
        <v>46</v>
      </c>
      <c r="P130" s="136">
        <f>O130*H130</f>
        <v>0</v>
      </c>
      <c r="Q130" s="136">
        <v>0</v>
      </c>
      <c r="R130" s="136">
        <f>Q130*H130</f>
        <v>0</v>
      </c>
      <c r="S130" s="136">
        <v>3.9849999999999997E-2</v>
      </c>
      <c r="T130" s="137">
        <f>S130*H130</f>
        <v>7.9699999999999993E-2</v>
      </c>
      <c r="AR130" s="138" t="s">
        <v>149</v>
      </c>
      <c r="AT130" s="138" t="s">
        <v>97</v>
      </c>
      <c r="AU130" s="138" t="s">
        <v>85</v>
      </c>
      <c r="AY130" s="16" t="s">
        <v>142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6" t="s">
        <v>83</v>
      </c>
      <c r="BK130" s="139">
        <f>ROUND(I130*H130,2)</f>
        <v>0</v>
      </c>
      <c r="BL130" s="16" t="s">
        <v>149</v>
      </c>
      <c r="BM130" s="138" t="s">
        <v>1266</v>
      </c>
    </row>
    <row r="131" spans="2:65" s="1" customFormat="1" ht="11.25" x14ac:dyDescent="0.2">
      <c r="B131" s="31"/>
      <c r="D131" s="140" t="s">
        <v>151</v>
      </c>
      <c r="F131" s="141" t="s">
        <v>1267</v>
      </c>
      <c r="I131" s="142"/>
      <c r="L131" s="31"/>
      <c r="M131" s="143"/>
      <c r="T131" s="52"/>
      <c r="AT131" s="16" t="s">
        <v>151</v>
      </c>
      <c r="AU131" s="16" t="s">
        <v>85</v>
      </c>
    </row>
    <row r="132" spans="2:65" s="11" customFormat="1" ht="25.9" customHeight="1" x14ac:dyDescent="0.2">
      <c r="B132" s="114"/>
      <c r="D132" s="115" t="s">
        <v>74</v>
      </c>
      <c r="E132" s="116" t="s">
        <v>612</v>
      </c>
      <c r="F132" s="116" t="s">
        <v>613</v>
      </c>
      <c r="I132" s="117"/>
      <c r="J132" s="118">
        <f>BK132</f>
        <v>0</v>
      </c>
      <c r="L132" s="114"/>
      <c r="M132" s="119"/>
      <c r="P132" s="120">
        <f>P133+P138</f>
        <v>0</v>
      </c>
      <c r="R132" s="120">
        <f>R133+R138</f>
        <v>0</v>
      </c>
      <c r="T132" s="121">
        <f>T133+T138</f>
        <v>0</v>
      </c>
      <c r="AR132" s="115" t="s">
        <v>175</v>
      </c>
      <c r="AT132" s="122" t="s">
        <v>74</v>
      </c>
      <c r="AU132" s="122" t="s">
        <v>75</v>
      </c>
      <c r="AY132" s="115" t="s">
        <v>142</v>
      </c>
      <c r="BK132" s="123">
        <f>BK133+BK138</f>
        <v>0</v>
      </c>
    </row>
    <row r="133" spans="2:65" s="11" customFormat="1" ht="22.9" customHeight="1" x14ac:dyDescent="0.2">
      <c r="B133" s="114"/>
      <c r="D133" s="115" t="s">
        <v>74</v>
      </c>
      <c r="E133" s="124" t="s">
        <v>614</v>
      </c>
      <c r="F133" s="124" t="s">
        <v>615</v>
      </c>
      <c r="I133" s="117"/>
      <c r="J133" s="125">
        <f>BK133</f>
        <v>0</v>
      </c>
      <c r="L133" s="114"/>
      <c r="M133" s="119"/>
      <c r="P133" s="120">
        <f>SUM(P134:P137)</f>
        <v>0</v>
      </c>
      <c r="R133" s="120">
        <f>SUM(R134:R137)</f>
        <v>0</v>
      </c>
      <c r="T133" s="121">
        <f>SUM(T134:T137)</f>
        <v>0</v>
      </c>
      <c r="AR133" s="115" t="s">
        <v>175</v>
      </c>
      <c r="AT133" s="122" t="s">
        <v>74</v>
      </c>
      <c r="AU133" s="122" t="s">
        <v>83</v>
      </c>
      <c r="AY133" s="115" t="s">
        <v>142</v>
      </c>
      <c r="BK133" s="123">
        <f>SUM(BK134:BK137)</f>
        <v>0</v>
      </c>
    </row>
    <row r="134" spans="2:65" s="1" customFormat="1" ht="16.5" customHeight="1" x14ac:dyDescent="0.2">
      <c r="B134" s="126"/>
      <c r="C134" s="127" t="s">
        <v>219</v>
      </c>
      <c r="D134" s="127" t="s">
        <v>97</v>
      </c>
      <c r="E134" s="128" t="s">
        <v>1268</v>
      </c>
      <c r="F134" s="129" t="s">
        <v>1269</v>
      </c>
      <c r="G134" s="130" t="s">
        <v>619</v>
      </c>
      <c r="H134" s="131">
        <v>1</v>
      </c>
      <c r="I134" s="132"/>
      <c r="J134" s="133">
        <f>ROUND(I134*H134,2)</f>
        <v>0</v>
      </c>
      <c r="K134" s="129" t="s">
        <v>148</v>
      </c>
      <c r="L134" s="31"/>
      <c r="M134" s="134" t="s">
        <v>3</v>
      </c>
      <c r="N134" s="135" t="s">
        <v>46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620</v>
      </c>
      <c r="AT134" s="138" t="s">
        <v>97</v>
      </c>
      <c r="AU134" s="138" t="s">
        <v>85</v>
      </c>
      <c r="AY134" s="16" t="s">
        <v>142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83</v>
      </c>
      <c r="BK134" s="139">
        <f>ROUND(I134*H134,2)</f>
        <v>0</v>
      </c>
      <c r="BL134" s="16" t="s">
        <v>620</v>
      </c>
      <c r="BM134" s="138" t="s">
        <v>1270</v>
      </c>
    </row>
    <row r="135" spans="2:65" s="1" customFormat="1" ht="11.25" x14ac:dyDescent="0.2">
      <c r="B135" s="31"/>
      <c r="D135" s="140" t="s">
        <v>151</v>
      </c>
      <c r="F135" s="141" t="s">
        <v>1271</v>
      </c>
      <c r="I135" s="142"/>
      <c r="L135" s="31"/>
      <c r="M135" s="143"/>
      <c r="T135" s="52"/>
      <c r="AT135" s="16" t="s">
        <v>151</v>
      </c>
      <c r="AU135" s="16" t="s">
        <v>85</v>
      </c>
    </row>
    <row r="136" spans="2:65" s="1" customFormat="1" ht="16.5" customHeight="1" x14ac:dyDescent="0.2">
      <c r="B136" s="126"/>
      <c r="C136" s="127" t="s">
        <v>223</v>
      </c>
      <c r="D136" s="127" t="s">
        <v>97</v>
      </c>
      <c r="E136" s="128" t="s">
        <v>1272</v>
      </c>
      <c r="F136" s="129" t="s">
        <v>1273</v>
      </c>
      <c r="G136" s="130" t="s">
        <v>619</v>
      </c>
      <c r="H136" s="131">
        <v>1</v>
      </c>
      <c r="I136" s="132"/>
      <c r="J136" s="133">
        <f>ROUND(I136*H136,2)</f>
        <v>0</v>
      </c>
      <c r="K136" s="129" t="s">
        <v>148</v>
      </c>
      <c r="L136" s="31"/>
      <c r="M136" s="134" t="s">
        <v>3</v>
      </c>
      <c r="N136" s="135" t="s">
        <v>46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620</v>
      </c>
      <c r="AT136" s="138" t="s">
        <v>97</v>
      </c>
      <c r="AU136" s="138" t="s">
        <v>85</v>
      </c>
      <c r="AY136" s="16" t="s">
        <v>142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83</v>
      </c>
      <c r="BK136" s="139">
        <f>ROUND(I136*H136,2)</f>
        <v>0</v>
      </c>
      <c r="BL136" s="16" t="s">
        <v>620</v>
      </c>
      <c r="BM136" s="138" t="s">
        <v>1274</v>
      </c>
    </row>
    <row r="137" spans="2:65" s="1" customFormat="1" ht="11.25" x14ac:dyDescent="0.2">
      <c r="B137" s="31"/>
      <c r="D137" s="140" t="s">
        <v>151</v>
      </c>
      <c r="F137" s="141" t="s">
        <v>1275</v>
      </c>
      <c r="I137" s="142"/>
      <c r="L137" s="31"/>
      <c r="M137" s="143"/>
      <c r="T137" s="52"/>
      <c r="AT137" s="16" t="s">
        <v>151</v>
      </c>
      <c r="AU137" s="16" t="s">
        <v>85</v>
      </c>
    </row>
    <row r="138" spans="2:65" s="11" customFormat="1" ht="22.9" customHeight="1" x14ac:dyDescent="0.2">
      <c r="B138" s="114"/>
      <c r="D138" s="115" t="s">
        <v>74</v>
      </c>
      <c r="E138" s="124" t="s">
        <v>1276</v>
      </c>
      <c r="F138" s="124" t="s">
        <v>1277</v>
      </c>
      <c r="I138" s="117"/>
      <c r="J138" s="125">
        <f>BK138</f>
        <v>0</v>
      </c>
      <c r="L138" s="114"/>
      <c r="M138" s="119"/>
      <c r="P138" s="120">
        <f>SUM(P139:P140)</f>
        <v>0</v>
      </c>
      <c r="R138" s="120">
        <f>SUM(R139:R140)</f>
        <v>0</v>
      </c>
      <c r="T138" s="121">
        <f>SUM(T139:T140)</f>
        <v>0</v>
      </c>
      <c r="AR138" s="115" t="s">
        <v>175</v>
      </c>
      <c r="AT138" s="122" t="s">
        <v>74</v>
      </c>
      <c r="AU138" s="122" t="s">
        <v>83</v>
      </c>
      <c r="AY138" s="115" t="s">
        <v>142</v>
      </c>
      <c r="BK138" s="123">
        <f>SUM(BK139:BK140)</f>
        <v>0</v>
      </c>
    </row>
    <row r="139" spans="2:65" s="1" customFormat="1" ht="16.5" customHeight="1" x14ac:dyDescent="0.2">
      <c r="B139" s="126"/>
      <c r="C139" s="127" t="s">
        <v>9</v>
      </c>
      <c r="D139" s="127" t="s">
        <v>97</v>
      </c>
      <c r="E139" s="128" t="s">
        <v>1278</v>
      </c>
      <c r="F139" s="129" t="s">
        <v>1279</v>
      </c>
      <c r="G139" s="130" t="s">
        <v>619</v>
      </c>
      <c r="H139" s="131">
        <v>1</v>
      </c>
      <c r="I139" s="132"/>
      <c r="J139" s="133">
        <f>ROUND(I139*H139,2)</f>
        <v>0</v>
      </c>
      <c r="K139" s="129" t="s">
        <v>148</v>
      </c>
      <c r="L139" s="31"/>
      <c r="M139" s="134" t="s">
        <v>3</v>
      </c>
      <c r="N139" s="135" t="s">
        <v>46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620</v>
      </c>
      <c r="AT139" s="138" t="s">
        <v>97</v>
      </c>
      <c r="AU139" s="138" t="s">
        <v>85</v>
      </c>
      <c r="AY139" s="16" t="s">
        <v>142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83</v>
      </c>
      <c r="BK139" s="139">
        <f>ROUND(I139*H139,2)</f>
        <v>0</v>
      </c>
      <c r="BL139" s="16" t="s">
        <v>620</v>
      </c>
      <c r="BM139" s="138" t="s">
        <v>1280</v>
      </c>
    </row>
    <row r="140" spans="2:65" s="1" customFormat="1" ht="11.25" x14ac:dyDescent="0.2">
      <c r="B140" s="31"/>
      <c r="D140" s="140" t="s">
        <v>151</v>
      </c>
      <c r="F140" s="141" t="s">
        <v>1281</v>
      </c>
      <c r="I140" s="142"/>
      <c r="L140" s="31"/>
      <c r="M140" s="169"/>
      <c r="N140" s="170"/>
      <c r="O140" s="170"/>
      <c r="P140" s="170"/>
      <c r="Q140" s="170"/>
      <c r="R140" s="170"/>
      <c r="S140" s="170"/>
      <c r="T140" s="171"/>
      <c r="AT140" s="16" t="s">
        <v>151</v>
      </c>
      <c r="AU140" s="16" t="s">
        <v>85</v>
      </c>
    </row>
    <row r="141" spans="2:65" s="1" customFormat="1" ht="6.95" customHeight="1" x14ac:dyDescent="0.2"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31"/>
    </row>
  </sheetData>
  <autoFilter ref="C85:K140" xr:uid="{00000000-0009-0000-0000-000007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700-000000000000}"/>
    <hyperlink ref="F96" r:id="rId2" xr:uid="{00000000-0004-0000-0700-000001000000}"/>
    <hyperlink ref="F102" r:id="rId3" xr:uid="{00000000-0004-0000-0700-000002000000}"/>
    <hyperlink ref="F109" r:id="rId4" xr:uid="{00000000-0004-0000-0700-000003000000}"/>
    <hyperlink ref="F116" r:id="rId5" xr:uid="{00000000-0004-0000-0700-000004000000}"/>
    <hyperlink ref="F121" r:id="rId6" xr:uid="{00000000-0004-0000-0700-000005000000}"/>
    <hyperlink ref="F126" r:id="rId7" xr:uid="{00000000-0004-0000-0700-000006000000}"/>
    <hyperlink ref="F129" r:id="rId8" xr:uid="{00000000-0004-0000-0700-000007000000}"/>
    <hyperlink ref="F131" r:id="rId9" xr:uid="{00000000-0004-0000-0700-000008000000}"/>
    <hyperlink ref="F135" r:id="rId10" xr:uid="{00000000-0004-0000-0700-000009000000}"/>
    <hyperlink ref="F137" r:id="rId11" xr:uid="{00000000-0004-0000-0700-00000A000000}"/>
    <hyperlink ref="F140" r:id="rId12" xr:uid="{00000000-0004-0000-0700-00000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8"/>
  <sheetViews>
    <sheetView showGridLines="0" zoomScale="110" zoomScaleNormal="110" workbookViewId="0"/>
  </sheetViews>
  <sheetFormatPr defaultRowHeight="15" x14ac:dyDescent="0.2"/>
  <cols>
    <col min="1" max="1" width="8.33203125" style="172" customWidth="1"/>
    <col min="2" max="2" width="1.6640625" style="172" customWidth="1"/>
    <col min="3" max="4" width="5" style="172" customWidth="1"/>
    <col min="5" max="5" width="11.6640625" style="172" customWidth="1"/>
    <col min="6" max="6" width="9.1640625" style="172" customWidth="1"/>
    <col min="7" max="7" width="5" style="172" customWidth="1"/>
    <col min="8" max="8" width="77.83203125" style="172" customWidth="1"/>
    <col min="9" max="10" width="20" style="172" customWidth="1"/>
    <col min="11" max="11" width="1.6640625" style="172" customWidth="1"/>
  </cols>
  <sheetData>
    <row r="1" spans="2:11" customFormat="1" ht="37.5" customHeight="1" x14ac:dyDescent="0.2"/>
    <row r="2" spans="2:11" customFormat="1" ht="7.5" customHeight="1" x14ac:dyDescent="0.2">
      <c r="B2" s="173"/>
      <c r="C2" s="174"/>
      <c r="D2" s="174"/>
      <c r="E2" s="174"/>
      <c r="F2" s="174"/>
      <c r="G2" s="174"/>
      <c r="H2" s="174"/>
      <c r="I2" s="174"/>
      <c r="J2" s="174"/>
      <c r="K2" s="175"/>
    </row>
    <row r="3" spans="2:11" s="14" customFormat="1" ht="45" customHeight="1" x14ac:dyDescent="0.2">
      <c r="B3" s="176"/>
      <c r="C3" s="294" t="s">
        <v>1282</v>
      </c>
      <c r="D3" s="294"/>
      <c r="E3" s="294"/>
      <c r="F3" s="294"/>
      <c r="G3" s="294"/>
      <c r="H3" s="294"/>
      <c r="I3" s="294"/>
      <c r="J3" s="294"/>
      <c r="K3" s="177"/>
    </row>
    <row r="4" spans="2:11" customFormat="1" ht="25.5" customHeight="1" x14ac:dyDescent="0.3">
      <c r="B4" s="178"/>
      <c r="C4" s="299" t="s">
        <v>1283</v>
      </c>
      <c r="D4" s="299"/>
      <c r="E4" s="299"/>
      <c r="F4" s="299"/>
      <c r="G4" s="299"/>
      <c r="H4" s="299"/>
      <c r="I4" s="299"/>
      <c r="J4" s="299"/>
      <c r="K4" s="179"/>
    </row>
    <row r="5" spans="2:11" customFormat="1" ht="5.25" customHeight="1" x14ac:dyDescent="0.2">
      <c r="B5" s="178"/>
      <c r="C5" s="180"/>
      <c r="D5" s="180"/>
      <c r="E5" s="180"/>
      <c r="F5" s="180"/>
      <c r="G5" s="180"/>
      <c r="H5" s="180"/>
      <c r="I5" s="180"/>
      <c r="J5" s="180"/>
      <c r="K5" s="179"/>
    </row>
    <row r="6" spans="2:11" customFormat="1" ht="15" customHeight="1" x14ac:dyDescent="0.2">
      <c r="B6" s="178"/>
      <c r="C6" s="298" t="s">
        <v>1284</v>
      </c>
      <c r="D6" s="298"/>
      <c r="E6" s="298"/>
      <c r="F6" s="298"/>
      <c r="G6" s="298"/>
      <c r="H6" s="298"/>
      <c r="I6" s="298"/>
      <c r="J6" s="298"/>
      <c r="K6" s="179"/>
    </row>
    <row r="7" spans="2:11" customFormat="1" ht="15" customHeight="1" x14ac:dyDescent="0.2">
      <c r="B7" s="182"/>
      <c r="C7" s="298" t="s">
        <v>1285</v>
      </c>
      <c r="D7" s="298"/>
      <c r="E7" s="298"/>
      <c r="F7" s="298"/>
      <c r="G7" s="298"/>
      <c r="H7" s="298"/>
      <c r="I7" s="298"/>
      <c r="J7" s="298"/>
      <c r="K7" s="179"/>
    </row>
    <row r="8" spans="2:11" customFormat="1" ht="12.75" customHeight="1" x14ac:dyDescent="0.2">
      <c r="B8" s="182"/>
      <c r="C8" s="181"/>
      <c r="D8" s="181"/>
      <c r="E8" s="181"/>
      <c r="F8" s="181"/>
      <c r="G8" s="181"/>
      <c r="H8" s="181"/>
      <c r="I8" s="181"/>
      <c r="J8" s="181"/>
      <c r="K8" s="179"/>
    </row>
    <row r="9" spans="2:11" customFormat="1" ht="15" customHeight="1" x14ac:dyDescent="0.2">
      <c r="B9" s="182"/>
      <c r="C9" s="298" t="s">
        <v>1286</v>
      </c>
      <c r="D9" s="298"/>
      <c r="E9" s="298"/>
      <c r="F9" s="298"/>
      <c r="G9" s="298"/>
      <c r="H9" s="298"/>
      <c r="I9" s="298"/>
      <c r="J9" s="298"/>
      <c r="K9" s="179"/>
    </row>
    <row r="10" spans="2:11" customFormat="1" ht="15" customHeight="1" x14ac:dyDescent="0.2">
      <c r="B10" s="182"/>
      <c r="C10" s="181"/>
      <c r="D10" s="298" t="s">
        <v>1287</v>
      </c>
      <c r="E10" s="298"/>
      <c r="F10" s="298"/>
      <c r="G10" s="298"/>
      <c r="H10" s="298"/>
      <c r="I10" s="298"/>
      <c r="J10" s="298"/>
      <c r="K10" s="179"/>
    </row>
    <row r="11" spans="2:11" customFormat="1" ht="15" customHeight="1" x14ac:dyDescent="0.2">
      <c r="B11" s="182"/>
      <c r="C11" s="183"/>
      <c r="D11" s="298" t="s">
        <v>1288</v>
      </c>
      <c r="E11" s="298"/>
      <c r="F11" s="298"/>
      <c r="G11" s="298"/>
      <c r="H11" s="298"/>
      <c r="I11" s="298"/>
      <c r="J11" s="298"/>
      <c r="K11" s="179"/>
    </row>
    <row r="12" spans="2:11" customFormat="1" ht="15" customHeight="1" x14ac:dyDescent="0.2">
      <c r="B12" s="182"/>
      <c r="C12" s="183"/>
      <c r="D12" s="181"/>
      <c r="E12" s="181"/>
      <c r="F12" s="181"/>
      <c r="G12" s="181"/>
      <c r="H12" s="181"/>
      <c r="I12" s="181"/>
      <c r="J12" s="181"/>
      <c r="K12" s="179"/>
    </row>
    <row r="13" spans="2:11" customFormat="1" ht="15" customHeight="1" x14ac:dyDescent="0.2">
      <c r="B13" s="182"/>
      <c r="C13" s="183"/>
      <c r="D13" s="184" t="s">
        <v>1289</v>
      </c>
      <c r="E13" s="181"/>
      <c r="F13" s="181"/>
      <c r="G13" s="181"/>
      <c r="H13" s="181"/>
      <c r="I13" s="181"/>
      <c r="J13" s="181"/>
      <c r="K13" s="179"/>
    </row>
    <row r="14" spans="2:11" customFormat="1" ht="12.75" customHeight="1" x14ac:dyDescent="0.2">
      <c r="B14" s="182"/>
      <c r="C14" s="183"/>
      <c r="D14" s="183"/>
      <c r="E14" s="183"/>
      <c r="F14" s="183"/>
      <c r="G14" s="183"/>
      <c r="H14" s="183"/>
      <c r="I14" s="183"/>
      <c r="J14" s="183"/>
      <c r="K14" s="179"/>
    </row>
    <row r="15" spans="2:11" customFormat="1" ht="15" customHeight="1" x14ac:dyDescent="0.2">
      <c r="B15" s="182"/>
      <c r="C15" s="183"/>
      <c r="D15" s="298" t="s">
        <v>1290</v>
      </c>
      <c r="E15" s="298"/>
      <c r="F15" s="298"/>
      <c r="G15" s="298"/>
      <c r="H15" s="298"/>
      <c r="I15" s="298"/>
      <c r="J15" s="298"/>
      <c r="K15" s="179"/>
    </row>
    <row r="16" spans="2:11" customFormat="1" ht="15" customHeight="1" x14ac:dyDescent="0.2">
      <c r="B16" s="182"/>
      <c r="C16" s="183"/>
      <c r="D16" s="298" t="s">
        <v>1291</v>
      </c>
      <c r="E16" s="298"/>
      <c r="F16" s="298"/>
      <c r="G16" s="298"/>
      <c r="H16" s="298"/>
      <c r="I16" s="298"/>
      <c r="J16" s="298"/>
      <c r="K16" s="179"/>
    </row>
    <row r="17" spans="2:11" customFormat="1" ht="15" customHeight="1" x14ac:dyDescent="0.2">
      <c r="B17" s="182"/>
      <c r="C17" s="183"/>
      <c r="D17" s="298" t="s">
        <v>1292</v>
      </c>
      <c r="E17" s="298"/>
      <c r="F17" s="298"/>
      <c r="G17" s="298"/>
      <c r="H17" s="298"/>
      <c r="I17" s="298"/>
      <c r="J17" s="298"/>
      <c r="K17" s="179"/>
    </row>
    <row r="18" spans="2:11" customFormat="1" ht="15" customHeight="1" x14ac:dyDescent="0.2">
      <c r="B18" s="182"/>
      <c r="C18" s="183"/>
      <c r="D18" s="183"/>
      <c r="E18" s="185" t="s">
        <v>82</v>
      </c>
      <c r="F18" s="298" t="s">
        <v>1293</v>
      </c>
      <c r="G18" s="298"/>
      <c r="H18" s="298"/>
      <c r="I18" s="298"/>
      <c r="J18" s="298"/>
      <c r="K18" s="179"/>
    </row>
    <row r="19" spans="2:11" customFormat="1" ht="15" customHeight="1" x14ac:dyDescent="0.2">
      <c r="B19" s="182"/>
      <c r="C19" s="183"/>
      <c r="D19" s="183"/>
      <c r="E19" s="185" t="s">
        <v>1294</v>
      </c>
      <c r="F19" s="298" t="s">
        <v>1295</v>
      </c>
      <c r="G19" s="298"/>
      <c r="H19" s="298"/>
      <c r="I19" s="298"/>
      <c r="J19" s="298"/>
      <c r="K19" s="179"/>
    </row>
    <row r="20" spans="2:11" customFormat="1" ht="15" customHeight="1" x14ac:dyDescent="0.2">
      <c r="B20" s="182"/>
      <c r="C20" s="183"/>
      <c r="D20" s="183"/>
      <c r="E20" s="185" t="s">
        <v>1296</v>
      </c>
      <c r="F20" s="298" t="s">
        <v>1297</v>
      </c>
      <c r="G20" s="298"/>
      <c r="H20" s="298"/>
      <c r="I20" s="298"/>
      <c r="J20" s="298"/>
      <c r="K20" s="179"/>
    </row>
    <row r="21" spans="2:11" customFormat="1" ht="15" customHeight="1" x14ac:dyDescent="0.2">
      <c r="B21" s="182"/>
      <c r="C21" s="183"/>
      <c r="D21" s="183"/>
      <c r="E21" s="185" t="s">
        <v>1298</v>
      </c>
      <c r="F21" s="298" t="s">
        <v>1299</v>
      </c>
      <c r="G21" s="298"/>
      <c r="H21" s="298"/>
      <c r="I21" s="298"/>
      <c r="J21" s="298"/>
      <c r="K21" s="179"/>
    </row>
    <row r="22" spans="2:11" customFormat="1" ht="15" customHeight="1" x14ac:dyDescent="0.2">
      <c r="B22" s="182"/>
      <c r="C22" s="183"/>
      <c r="D22" s="183"/>
      <c r="E22" s="185" t="s">
        <v>1300</v>
      </c>
      <c r="F22" s="298" t="s">
        <v>1301</v>
      </c>
      <c r="G22" s="298"/>
      <c r="H22" s="298"/>
      <c r="I22" s="298"/>
      <c r="J22" s="298"/>
      <c r="K22" s="179"/>
    </row>
    <row r="23" spans="2:11" customFormat="1" ht="15" customHeight="1" x14ac:dyDescent="0.2">
      <c r="B23" s="182"/>
      <c r="C23" s="183"/>
      <c r="D23" s="183"/>
      <c r="E23" s="185" t="s">
        <v>1302</v>
      </c>
      <c r="F23" s="298" t="s">
        <v>1303</v>
      </c>
      <c r="G23" s="298"/>
      <c r="H23" s="298"/>
      <c r="I23" s="298"/>
      <c r="J23" s="298"/>
      <c r="K23" s="179"/>
    </row>
    <row r="24" spans="2:11" customFormat="1" ht="12.75" customHeight="1" x14ac:dyDescent="0.2">
      <c r="B24" s="182"/>
      <c r="C24" s="183"/>
      <c r="D24" s="183"/>
      <c r="E24" s="183"/>
      <c r="F24" s="183"/>
      <c r="G24" s="183"/>
      <c r="H24" s="183"/>
      <c r="I24" s="183"/>
      <c r="J24" s="183"/>
      <c r="K24" s="179"/>
    </row>
    <row r="25" spans="2:11" customFormat="1" ht="15" customHeight="1" x14ac:dyDescent="0.2">
      <c r="B25" s="182"/>
      <c r="C25" s="298" t="s">
        <v>1304</v>
      </c>
      <c r="D25" s="298"/>
      <c r="E25" s="298"/>
      <c r="F25" s="298"/>
      <c r="G25" s="298"/>
      <c r="H25" s="298"/>
      <c r="I25" s="298"/>
      <c r="J25" s="298"/>
      <c r="K25" s="179"/>
    </row>
    <row r="26" spans="2:11" customFormat="1" ht="15" customHeight="1" x14ac:dyDescent="0.2">
      <c r="B26" s="182"/>
      <c r="C26" s="298" t="s">
        <v>1305</v>
      </c>
      <c r="D26" s="298"/>
      <c r="E26" s="298"/>
      <c r="F26" s="298"/>
      <c r="G26" s="298"/>
      <c r="H26" s="298"/>
      <c r="I26" s="298"/>
      <c r="J26" s="298"/>
      <c r="K26" s="179"/>
    </row>
    <row r="27" spans="2:11" customFormat="1" ht="15" customHeight="1" x14ac:dyDescent="0.2">
      <c r="B27" s="182"/>
      <c r="C27" s="181"/>
      <c r="D27" s="298" t="s">
        <v>1306</v>
      </c>
      <c r="E27" s="298"/>
      <c r="F27" s="298"/>
      <c r="G27" s="298"/>
      <c r="H27" s="298"/>
      <c r="I27" s="298"/>
      <c r="J27" s="298"/>
      <c r="K27" s="179"/>
    </row>
    <row r="28" spans="2:11" customFormat="1" ht="15" customHeight="1" x14ac:dyDescent="0.2">
      <c r="B28" s="182"/>
      <c r="C28" s="183"/>
      <c r="D28" s="298" t="s">
        <v>1307</v>
      </c>
      <c r="E28" s="298"/>
      <c r="F28" s="298"/>
      <c r="G28" s="298"/>
      <c r="H28" s="298"/>
      <c r="I28" s="298"/>
      <c r="J28" s="298"/>
      <c r="K28" s="179"/>
    </row>
    <row r="29" spans="2:11" customFormat="1" ht="12.75" customHeight="1" x14ac:dyDescent="0.2">
      <c r="B29" s="182"/>
      <c r="C29" s="183"/>
      <c r="D29" s="183"/>
      <c r="E29" s="183"/>
      <c r="F29" s="183"/>
      <c r="G29" s="183"/>
      <c r="H29" s="183"/>
      <c r="I29" s="183"/>
      <c r="J29" s="183"/>
      <c r="K29" s="179"/>
    </row>
    <row r="30" spans="2:11" customFormat="1" ht="15" customHeight="1" x14ac:dyDescent="0.2">
      <c r="B30" s="182"/>
      <c r="C30" s="183"/>
      <c r="D30" s="298" t="s">
        <v>1308</v>
      </c>
      <c r="E30" s="298"/>
      <c r="F30" s="298"/>
      <c r="G30" s="298"/>
      <c r="H30" s="298"/>
      <c r="I30" s="298"/>
      <c r="J30" s="298"/>
      <c r="K30" s="179"/>
    </row>
    <row r="31" spans="2:11" customFormat="1" ht="15" customHeight="1" x14ac:dyDescent="0.2">
      <c r="B31" s="182"/>
      <c r="C31" s="183"/>
      <c r="D31" s="298" t="s">
        <v>1309</v>
      </c>
      <c r="E31" s="298"/>
      <c r="F31" s="298"/>
      <c r="G31" s="298"/>
      <c r="H31" s="298"/>
      <c r="I31" s="298"/>
      <c r="J31" s="298"/>
      <c r="K31" s="179"/>
    </row>
    <row r="32" spans="2:11" customFormat="1" ht="12.75" customHeight="1" x14ac:dyDescent="0.2">
      <c r="B32" s="182"/>
      <c r="C32" s="183"/>
      <c r="D32" s="183"/>
      <c r="E32" s="183"/>
      <c r="F32" s="183"/>
      <c r="G32" s="183"/>
      <c r="H32" s="183"/>
      <c r="I32" s="183"/>
      <c r="J32" s="183"/>
      <c r="K32" s="179"/>
    </row>
    <row r="33" spans="2:11" customFormat="1" ht="15" customHeight="1" x14ac:dyDescent="0.2">
      <c r="B33" s="182"/>
      <c r="C33" s="183"/>
      <c r="D33" s="298" t="s">
        <v>1310</v>
      </c>
      <c r="E33" s="298"/>
      <c r="F33" s="298"/>
      <c r="G33" s="298"/>
      <c r="H33" s="298"/>
      <c r="I33" s="298"/>
      <c r="J33" s="298"/>
      <c r="K33" s="179"/>
    </row>
    <row r="34" spans="2:11" customFormat="1" ht="15" customHeight="1" x14ac:dyDescent="0.2">
      <c r="B34" s="182"/>
      <c r="C34" s="183"/>
      <c r="D34" s="298" t="s">
        <v>1311</v>
      </c>
      <c r="E34" s="298"/>
      <c r="F34" s="298"/>
      <c r="G34" s="298"/>
      <c r="H34" s="298"/>
      <c r="I34" s="298"/>
      <c r="J34" s="298"/>
      <c r="K34" s="179"/>
    </row>
    <row r="35" spans="2:11" customFormat="1" ht="15" customHeight="1" x14ac:dyDescent="0.2">
      <c r="B35" s="182"/>
      <c r="C35" s="183"/>
      <c r="D35" s="298" t="s">
        <v>1312</v>
      </c>
      <c r="E35" s="298"/>
      <c r="F35" s="298"/>
      <c r="G35" s="298"/>
      <c r="H35" s="298"/>
      <c r="I35" s="298"/>
      <c r="J35" s="298"/>
      <c r="K35" s="179"/>
    </row>
    <row r="36" spans="2:11" customFormat="1" ht="15" customHeight="1" x14ac:dyDescent="0.2">
      <c r="B36" s="182"/>
      <c r="C36" s="183"/>
      <c r="D36" s="181"/>
      <c r="E36" s="184" t="s">
        <v>128</v>
      </c>
      <c r="F36" s="181"/>
      <c r="G36" s="298" t="s">
        <v>1313</v>
      </c>
      <c r="H36" s="298"/>
      <c r="I36" s="298"/>
      <c r="J36" s="298"/>
      <c r="K36" s="179"/>
    </row>
    <row r="37" spans="2:11" customFormat="1" ht="30.75" customHeight="1" x14ac:dyDescent="0.2">
      <c r="B37" s="182"/>
      <c r="C37" s="183"/>
      <c r="D37" s="181"/>
      <c r="E37" s="184" t="s">
        <v>1314</v>
      </c>
      <c r="F37" s="181"/>
      <c r="G37" s="298" t="s">
        <v>1315</v>
      </c>
      <c r="H37" s="298"/>
      <c r="I37" s="298"/>
      <c r="J37" s="298"/>
      <c r="K37" s="179"/>
    </row>
    <row r="38" spans="2:11" customFormat="1" ht="15" customHeight="1" x14ac:dyDescent="0.2">
      <c r="B38" s="182"/>
      <c r="C38" s="183"/>
      <c r="D38" s="181"/>
      <c r="E38" s="184" t="s">
        <v>56</v>
      </c>
      <c r="F38" s="181"/>
      <c r="G38" s="298" t="s">
        <v>1316</v>
      </c>
      <c r="H38" s="298"/>
      <c r="I38" s="298"/>
      <c r="J38" s="298"/>
      <c r="K38" s="179"/>
    </row>
    <row r="39" spans="2:11" customFormat="1" ht="15" customHeight="1" x14ac:dyDescent="0.2">
      <c r="B39" s="182"/>
      <c r="C39" s="183"/>
      <c r="D39" s="181"/>
      <c r="E39" s="184" t="s">
        <v>57</v>
      </c>
      <c r="F39" s="181"/>
      <c r="G39" s="298" t="s">
        <v>1317</v>
      </c>
      <c r="H39" s="298"/>
      <c r="I39" s="298"/>
      <c r="J39" s="298"/>
      <c r="K39" s="179"/>
    </row>
    <row r="40" spans="2:11" customFormat="1" ht="15" customHeight="1" x14ac:dyDescent="0.2">
      <c r="B40" s="182"/>
      <c r="C40" s="183"/>
      <c r="D40" s="181"/>
      <c r="E40" s="184" t="s">
        <v>129</v>
      </c>
      <c r="F40" s="181"/>
      <c r="G40" s="298" t="s">
        <v>1318</v>
      </c>
      <c r="H40" s="298"/>
      <c r="I40" s="298"/>
      <c r="J40" s="298"/>
      <c r="K40" s="179"/>
    </row>
    <row r="41" spans="2:11" customFormat="1" ht="15" customHeight="1" x14ac:dyDescent="0.2">
      <c r="B41" s="182"/>
      <c r="C41" s="183"/>
      <c r="D41" s="181"/>
      <c r="E41" s="184" t="s">
        <v>130</v>
      </c>
      <c r="F41" s="181"/>
      <c r="G41" s="298" t="s">
        <v>1319</v>
      </c>
      <c r="H41" s="298"/>
      <c r="I41" s="298"/>
      <c r="J41" s="298"/>
      <c r="K41" s="179"/>
    </row>
    <row r="42" spans="2:11" customFormat="1" ht="15" customHeight="1" x14ac:dyDescent="0.2">
      <c r="B42" s="182"/>
      <c r="C42" s="183"/>
      <c r="D42" s="181"/>
      <c r="E42" s="184" t="s">
        <v>1320</v>
      </c>
      <c r="F42" s="181"/>
      <c r="G42" s="298" t="s">
        <v>1321</v>
      </c>
      <c r="H42" s="298"/>
      <c r="I42" s="298"/>
      <c r="J42" s="298"/>
      <c r="K42" s="179"/>
    </row>
    <row r="43" spans="2:11" customFormat="1" ht="15" customHeight="1" x14ac:dyDescent="0.2">
      <c r="B43" s="182"/>
      <c r="C43" s="183"/>
      <c r="D43" s="181"/>
      <c r="E43" s="184"/>
      <c r="F43" s="181"/>
      <c r="G43" s="298" t="s">
        <v>1322</v>
      </c>
      <c r="H43" s="298"/>
      <c r="I43" s="298"/>
      <c r="J43" s="298"/>
      <c r="K43" s="179"/>
    </row>
    <row r="44" spans="2:11" customFormat="1" ht="15" customHeight="1" x14ac:dyDescent="0.2">
      <c r="B44" s="182"/>
      <c r="C44" s="183"/>
      <c r="D44" s="181"/>
      <c r="E44" s="184" t="s">
        <v>1323</v>
      </c>
      <c r="F44" s="181"/>
      <c r="G44" s="298" t="s">
        <v>1324</v>
      </c>
      <c r="H44" s="298"/>
      <c r="I44" s="298"/>
      <c r="J44" s="298"/>
      <c r="K44" s="179"/>
    </row>
    <row r="45" spans="2:11" customFormat="1" ht="15" customHeight="1" x14ac:dyDescent="0.2">
      <c r="B45" s="182"/>
      <c r="C45" s="183"/>
      <c r="D45" s="181"/>
      <c r="E45" s="184" t="s">
        <v>132</v>
      </c>
      <c r="F45" s="181"/>
      <c r="G45" s="298" t="s">
        <v>1325</v>
      </c>
      <c r="H45" s="298"/>
      <c r="I45" s="298"/>
      <c r="J45" s="298"/>
      <c r="K45" s="179"/>
    </row>
    <row r="46" spans="2:11" customFormat="1" ht="12.75" customHeight="1" x14ac:dyDescent="0.2">
      <c r="B46" s="182"/>
      <c r="C46" s="183"/>
      <c r="D46" s="181"/>
      <c r="E46" s="181"/>
      <c r="F46" s="181"/>
      <c r="G46" s="181"/>
      <c r="H46" s="181"/>
      <c r="I46" s="181"/>
      <c r="J46" s="181"/>
      <c r="K46" s="179"/>
    </row>
    <row r="47" spans="2:11" customFormat="1" ht="15" customHeight="1" x14ac:dyDescent="0.2">
      <c r="B47" s="182"/>
      <c r="C47" s="183"/>
      <c r="D47" s="298" t="s">
        <v>1326</v>
      </c>
      <c r="E47" s="298"/>
      <c r="F47" s="298"/>
      <c r="G47" s="298"/>
      <c r="H47" s="298"/>
      <c r="I47" s="298"/>
      <c r="J47" s="298"/>
      <c r="K47" s="179"/>
    </row>
    <row r="48" spans="2:11" customFormat="1" ht="15" customHeight="1" x14ac:dyDescent="0.2">
      <c r="B48" s="182"/>
      <c r="C48" s="183"/>
      <c r="D48" s="183"/>
      <c r="E48" s="298" t="s">
        <v>1327</v>
      </c>
      <c r="F48" s="298"/>
      <c r="G48" s="298"/>
      <c r="H48" s="298"/>
      <c r="I48" s="298"/>
      <c r="J48" s="298"/>
      <c r="K48" s="179"/>
    </row>
    <row r="49" spans="2:11" customFormat="1" ht="15" customHeight="1" x14ac:dyDescent="0.2">
      <c r="B49" s="182"/>
      <c r="C49" s="183"/>
      <c r="D49" s="183"/>
      <c r="E49" s="298" t="s">
        <v>1328</v>
      </c>
      <c r="F49" s="298"/>
      <c r="G49" s="298"/>
      <c r="H49" s="298"/>
      <c r="I49" s="298"/>
      <c r="J49" s="298"/>
      <c r="K49" s="179"/>
    </row>
    <row r="50" spans="2:11" customFormat="1" ht="15" customHeight="1" x14ac:dyDescent="0.2">
      <c r="B50" s="182"/>
      <c r="C50" s="183"/>
      <c r="D50" s="183"/>
      <c r="E50" s="298" t="s">
        <v>1329</v>
      </c>
      <c r="F50" s="298"/>
      <c r="G50" s="298"/>
      <c r="H50" s="298"/>
      <c r="I50" s="298"/>
      <c r="J50" s="298"/>
      <c r="K50" s="179"/>
    </row>
    <row r="51" spans="2:11" customFormat="1" ht="15" customHeight="1" x14ac:dyDescent="0.2">
      <c r="B51" s="182"/>
      <c r="C51" s="183"/>
      <c r="D51" s="298" t="s">
        <v>1330</v>
      </c>
      <c r="E51" s="298"/>
      <c r="F51" s="298"/>
      <c r="G51" s="298"/>
      <c r="H51" s="298"/>
      <c r="I51" s="298"/>
      <c r="J51" s="298"/>
      <c r="K51" s="179"/>
    </row>
    <row r="52" spans="2:11" customFormat="1" ht="25.5" customHeight="1" x14ac:dyDescent="0.3">
      <c r="B52" s="178"/>
      <c r="C52" s="299" t="s">
        <v>1331</v>
      </c>
      <c r="D52" s="299"/>
      <c r="E52" s="299"/>
      <c r="F52" s="299"/>
      <c r="G52" s="299"/>
      <c r="H52" s="299"/>
      <c r="I52" s="299"/>
      <c r="J52" s="299"/>
      <c r="K52" s="179"/>
    </row>
    <row r="53" spans="2:11" customFormat="1" ht="5.25" customHeight="1" x14ac:dyDescent="0.2">
      <c r="B53" s="178"/>
      <c r="C53" s="180"/>
      <c r="D53" s="180"/>
      <c r="E53" s="180"/>
      <c r="F53" s="180"/>
      <c r="G53" s="180"/>
      <c r="H53" s="180"/>
      <c r="I53" s="180"/>
      <c r="J53" s="180"/>
      <c r="K53" s="179"/>
    </row>
    <row r="54" spans="2:11" customFormat="1" ht="15" customHeight="1" x14ac:dyDescent="0.2">
      <c r="B54" s="178"/>
      <c r="C54" s="298" t="s">
        <v>1332</v>
      </c>
      <c r="D54" s="298"/>
      <c r="E54" s="298"/>
      <c r="F54" s="298"/>
      <c r="G54" s="298"/>
      <c r="H54" s="298"/>
      <c r="I54" s="298"/>
      <c r="J54" s="298"/>
      <c r="K54" s="179"/>
    </row>
    <row r="55" spans="2:11" customFormat="1" ht="15" customHeight="1" x14ac:dyDescent="0.2">
      <c r="B55" s="178"/>
      <c r="C55" s="298" t="s">
        <v>1333</v>
      </c>
      <c r="D55" s="298"/>
      <c r="E55" s="298"/>
      <c r="F55" s="298"/>
      <c r="G55" s="298"/>
      <c r="H55" s="298"/>
      <c r="I55" s="298"/>
      <c r="J55" s="298"/>
      <c r="K55" s="179"/>
    </row>
    <row r="56" spans="2:11" customFormat="1" ht="12.75" customHeight="1" x14ac:dyDescent="0.2">
      <c r="B56" s="178"/>
      <c r="C56" s="181"/>
      <c r="D56" s="181"/>
      <c r="E56" s="181"/>
      <c r="F56" s="181"/>
      <c r="G56" s="181"/>
      <c r="H56" s="181"/>
      <c r="I56" s="181"/>
      <c r="J56" s="181"/>
      <c r="K56" s="179"/>
    </row>
    <row r="57" spans="2:11" customFormat="1" ht="15" customHeight="1" x14ac:dyDescent="0.2">
      <c r="B57" s="178"/>
      <c r="C57" s="298" t="s">
        <v>1334</v>
      </c>
      <c r="D57" s="298"/>
      <c r="E57" s="298"/>
      <c r="F57" s="298"/>
      <c r="G57" s="298"/>
      <c r="H57" s="298"/>
      <c r="I57" s="298"/>
      <c r="J57" s="298"/>
      <c r="K57" s="179"/>
    </row>
    <row r="58" spans="2:11" customFormat="1" ht="15" customHeight="1" x14ac:dyDescent="0.2">
      <c r="B58" s="178"/>
      <c r="C58" s="183"/>
      <c r="D58" s="298" t="s">
        <v>1335</v>
      </c>
      <c r="E58" s="298"/>
      <c r="F58" s="298"/>
      <c r="G58" s="298"/>
      <c r="H58" s="298"/>
      <c r="I58" s="298"/>
      <c r="J58" s="298"/>
      <c r="K58" s="179"/>
    </row>
    <row r="59" spans="2:11" customFormat="1" ht="15" customHeight="1" x14ac:dyDescent="0.2">
      <c r="B59" s="178"/>
      <c r="C59" s="183"/>
      <c r="D59" s="298" t="s">
        <v>1336</v>
      </c>
      <c r="E59" s="298"/>
      <c r="F59" s="298"/>
      <c r="G59" s="298"/>
      <c r="H59" s="298"/>
      <c r="I59" s="298"/>
      <c r="J59" s="298"/>
      <c r="K59" s="179"/>
    </row>
    <row r="60" spans="2:11" customFormat="1" ht="15" customHeight="1" x14ac:dyDescent="0.2">
      <c r="B60" s="178"/>
      <c r="C60" s="183"/>
      <c r="D60" s="298" t="s">
        <v>1337</v>
      </c>
      <c r="E60" s="298"/>
      <c r="F60" s="298"/>
      <c r="G60" s="298"/>
      <c r="H60" s="298"/>
      <c r="I60" s="298"/>
      <c r="J60" s="298"/>
      <c r="K60" s="179"/>
    </row>
    <row r="61" spans="2:11" customFormat="1" ht="15" customHeight="1" x14ac:dyDescent="0.2">
      <c r="B61" s="178"/>
      <c r="C61" s="183"/>
      <c r="D61" s="298" t="s">
        <v>1338</v>
      </c>
      <c r="E61" s="298"/>
      <c r="F61" s="298"/>
      <c r="G61" s="298"/>
      <c r="H61" s="298"/>
      <c r="I61" s="298"/>
      <c r="J61" s="298"/>
      <c r="K61" s="179"/>
    </row>
    <row r="62" spans="2:11" customFormat="1" ht="15" customHeight="1" x14ac:dyDescent="0.2">
      <c r="B62" s="178"/>
      <c r="C62" s="183"/>
      <c r="D62" s="300" t="s">
        <v>1339</v>
      </c>
      <c r="E62" s="300"/>
      <c r="F62" s="300"/>
      <c r="G62" s="300"/>
      <c r="H62" s="300"/>
      <c r="I62" s="300"/>
      <c r="J62" s="300"/>
      <c r="K62" s="179"/>
    </row>
    <row r="63" spans="2:11" customFormat="1" ht="15" customHeight="1" x14ac:dyDescent="0.2">
      <c r="B63" s="178"/>
      <c r="C63" s="183"/>
      <c r="D63" s="298" t="s">
        <v>1340</v>
      </c>
      <c r="E63" s="298"/>
      <c r="F63" s="298"/>
      <c r="G63" s="298"/>
      <c r="H63" s="298"/>
      <c r="I63" s="298"/>
      <c r="J63" s="298"/>
      <c r="K63" s="179"/>
    </row>
    <row r="64" spans="2:11" customFormat="1" ht="12.75" customHeight="1" x14ac:dyDescent="0.2">
      <c r="B64" s="178"/>
      <c r="C64" s="183"/>
      <c r="D64" s="183"/>
      <c r="E64" s="186"/>
      <c r="F64" s="183"/>
      <c r="G64" s="183"/>
      <c r="H64" s="183"/>
      <c r="I64" s="183"/>
      <c r="J64" s="183"/>
      <c r="K64" s="179"/>
    </row>
    <row r="65" spans="2:11" customFormat="1" ht="15" customHeight="1" x14ac:dyDescent="0.2">
      <c r="B65" s="178"/>
      <c r="C65" s="183"/>
      <c r="D65" s="298" t="s">
        <v>1341</v>
      </c>
      <c r="E65" s="298"/>
      <c r="F65" s="298"/>
      <c r="G65" s="298"/>
      <c r="H65" s="298"/>
      <c r="I65" s="298"/>
      <c r="J65" s="298"/>
      <c r="K65" s="179"/>
    </row>
    <row r="66" spans="2:11" customFormat="1" ht="15" customHeight="1" x14ac:dyDescent="0.2">
      <c r="B66" s="178"/>
      <c r="C66" s="183"/>
      <c r="D66" s="300" t="s">
        <v>1342</v>
      </c>
      <c r="E66" s="300"/>
      <c r="F66" s="300"/>
      <c r="G66" s="300"/>
      <c r="H66" s="300"/>
      <c r="I66" s="300"/>
      <c r="J66" s="300"/>
      <c r="K66" s="179"/>
    </row>
    <row r="67" spans="2:11" customFormat="1" ht="15" customHeight="1" x14ac:dyDescent="0.2">
      <c r="B67" s="178"/>
      <c r="C67" s="183"/>
      <c r="D67" s="298" t="s">
        <v>1343</v>
      </c>
      <c r="E67" s="298"/>
      <c r="F67" s="298"/>
      <c r="G67" s="298"/>
      <c r="H67" s="298"/>
      <c r="I67" s="298"/>
      <c r="J67" s="298"/>
      <c r="K67" s="179"/>
    </row>
    <row r="68" spans="2:11" customFormat="1" ht="15" customHeight="1" x14ac:dyDescent="0.2">
      <c r="B68" s="178"/>
      <c r="C68" s="183"/>
      <c r="D68" s="298" t="s">
        <v>1344</v>
      </c>
      <c r="E68" s="298"/>
      <c r="F68" s="298"/>
      <c r="G68" s="298"/>
      <c r="H68" s="298"/>
      <c r="I68" s="298"/>
      <c r="J68" s="298"/>
      <c r="K68" s="179"/>
    </row>
    <row r="69" spans="2:11" customFormat="1" ht="15" customHeight="1" x14ac:dyDescent="0.2">
      <c r="B69" s="178"/>
      <c r="C69" s="183"/>
      <c r="D69" s="298" t="s">
        <v>1345</v>
      </c>
      <c r="E69" s="298"/>
      <c r="F69" s="298"/>
      <c r="G69" s="298"/>
      <c r="H69" s="298"/>
      <c r="I69" s="298"/>
      <c r="J69" s="298"/>
      <c r="K69" s="179"/>
    </row>
    <row r="70" spans="2:11" customFormat="1" ht="15" customHeight="1" x14ac:dyDescent="0.2">
      <c r="B70" s="178"/>
      <c r="C70" s="183"/>
      <c r="D70" s="298" t="s">
        <v>1346</v>
      </c>
      <c r="E70" s="298"/>
      <c r="F70" s="298"/>
      <c r="G70" s="298"/>
      <c r="H70" s="298"/>
      <c r="I70" s="298"/>
      <c r="J70" s="298"/>
      <c r="K70" s="179"/>
    </row>
    <row r="71" spans="2:11" customFormat="1" ht="12.75" customHeight="1" x14ac:dyDescent="0.2">
      <c r="B71" s="187"/>
      <c r="C71" s="188"/>
      <c r="D71" s="188"/>
      <c r="E71" s="188"/>
      <c r="F71" s="188"/>
      <c r="G71" s="188"/>
      <c r="H71" s="188"/>
      <c r="I71" s="188"/>
      <c r="J71" s="188"/>
      <c r="K71" s="189"/>
    </row>
    <row r="72" spans="2:11" customFormat="1" ht="18.75" customHeight="1" x14ac:dyDescent="0.2">
      <c r="B72" s="190"/>
      <c r="C72" s="190"/>
      <c r="D72" s="190"/>
      <c r="E72" s="190"/>
      <c r="F72" s="190"/>
      <c r="G72" s="190"/>
      <c r="H72" s="190"/>
      <c r="I72" s="190"/>
      <c r="J72" s="190"/>
      <c r="K72" s="191"/>
    </row>
    <row r="73" spans="2:11" customFormat="1" ht="18.75" customHeight="1" x14ac:dyDescent="0.2">
      <c r="B73" s="191"/>
      <c r="C73" s="191"/>
      <c r="D73" s="191"/>
      <c r="E73" s="191"/>
      <c r="F73" s="191"/>
      <c r="G73" s="191"/>
      <c r="H73" s="191"/>
      <c r="I73" s="191"/>
      <c r="J73" s="191"/>
      <c r="K73" s="191"/>
    </row>
    <row r="74" spans="2:11" customFormat="1" ht="7.5" customHeight="1" x14ac:dyDescent="0.2">
      <c r="B74" s="192"/>
      <c r="C74" s="193"/>
      <c r="D74" s="193"/>
      <c r="E74" s="193"/>
      <c r="F74" s="193"/>
      <c r="G74" s="193"/>
      <c r="H74" s="193"/>
      <c r="I74" s="193"/>
      <c r="J74" s="193"/>
      <c r="K74" s="194"/>
    </row>
    <row r="75" spans="2:11" customFormat="1" ht="45" customHeight="1" x14ac:dyDescent="0.2">
      <c r="B75" s="195"/>
      <c r="C75" s="293" t="s">
        <v>1347</v>
      </c>
      <c r="D75" s="293"/>
      <c r="E75" s="293"/>
      <c r="F75" s="293"/>
      <c r="G75" s="293"/>
      <c r="H75" s="293"/>
      <c r="I75" s="293"/>
      <c r="J75" s="293"/>
      <c r="K75" s="196"/>
    </row>
    <row r="76" spans="2:11" customFormat="1" ht="17.25" customHeight="1" x14ac:dyDescent="0.2">
      <c r="B76" s="195"/>
      <c r="C76" s="197" t="s">
        <v>1348</v>
      </c>
      <c r="D76" s="197"/>
      <c r="E76" s="197"/>
      <c r="F76" s="197" t="s">
        <v>1349</v>
      </c>
      <c r="G76" s="198"/>
      <c r="H76" s="197" t="s">
        <v>57</v>
      </c>
      <c r="I76" s="197" t="s">
        <v>60</v>
      </c>
      <c r="J76" s="197" t="s">
        <v>1350</v>
      </c>
      <c r="K76" s="196"/>
    </row>
    <row r="77" spans="2:11" customFormat="1" ht="17.25" customHeight="1" x14ac:dyDescent="0.2">
      <c r="B77" s="195"/>
      <c r="C77" s="199" t="s">
        <v>1351</v>
      </c>
      <c r="D77" s="199"/>
      <c r="E77" s="199"/>
      <c r="F77" s="200" t="s">
        <v>1352</v>
      </c>
      <c r="G77" s="201"/>
      <c r="H77" s="199"/>
      <c r="I77" s="199"/>
      <c r="J77" s="199" t="s">
        <v>1353</v>
      </c>
      <c r="K77" s="196"/>
    </row>
    <row r="78" spans="2:11" customFormat="1" ht="5.25" customHeight="1" x14ac:dyDescent="0.2">
      <c r="B78" s="195"/>
      <c r="C78" s="202"/>
      <c r="D78" s="202"/>
      <c r="E78" s="202"/>
      <c r="F78" s="202"/>
      <c r="G78" s="203"/>
      <c r="H78" s="202"/>
      <c r="I78" s="202"/>
      <c r="J78" s="202"/>
      <c r="K78" s="196"/>
    </row>
    <row r="79" spans="2:11" customFormat="1" ht="15" customHeight="1" x14ac:dyDescent="0.2">
      <c r="B79" s="195"/>
      <c r="C79" s="184" t="s">
        <v>56</v>
      </c>
      <c r="D79" s="204"/>
      <c r="E79" s="204"/>
      <c r="F79" s="205" t="s">
        <v>80</v>
      </c>
      <c r="G79" s="206"/>
      <c r="H79" s="184" t="s">
        <v>1354</v>
      </c>
      <c r="I79" s="184" t="s">
        <v>1355</v>
      </c>
      <c r="J79" s="184">
        <v>20</v>
      </c>
      <c r="K79" s="196"/>
    </row>
    <row r="80" spans="2:11" customFormat="1" ht="15" customHeight="1" x14ac:dyDescent="0.2">
      <c r="B80" s="195"/>
      <c r="C80" s="184" t="s">
        <v>1356</v>
      </c>
      <c r="D80" s="184"/>
      <c r="E80" s="184"/>
      <c r="F80" s="205" t="s">
        <v>80</v>
      </c>
      <c r="G80" s="206"/>
      <c r="H80" s="184" t="s">
        <v>1357</v>
      </c>
      <c r="I80" s="184" t="s">
        <v>1355</v>
      </c>
      <c r="J80" s="184">
        <v>120</v>
      </c>
      <c r="K80" s="196"/>
    </row>
    <row r="81" spans="2:11" customFormat="1" ht="15" customHeight="1" x14ac:dyDescent="0.2">
      <c r="B81" s="207"/>
      <c r="C81" s="184" t="s">
        <v>1358</v>
      </c>
      <c r="D81" s="184"/>
      <c r="E81" s="184"/>
      <c r="F81" s="205" t="s">
        <v>1359</v>
      </c>
      <c r="G81" s="206"/>
      <c r="H81" s="184" t="s">
        <v>1360</v>
      </c>
      <c r="I81" s="184" t="s">
        <v>1355</v>
      </c>
      <c r="J81" s="184">
        <v>50</v>
      </c>
      <c r="K81" s="196"/>
    </row>
    <row r="82" spans="2:11" customFormat="1" ht="15" customHeight="1" x14ac:dyDescent="0.2">
      <c r="B82" s="207"/>
      <c r="C82" s="184" t="s">
        <v>1361</v>
      </c>
      <c r="D82" s="184"/>
      <c r="E82" s="184"/>
      <c r="F82" s="205" t="s">
        <v>80</v>
      </c>
      <c r="G82" s="206"/>
      <c r="H82" s="184" t="s">
        <v>1362</v>
      </c>
      <c r="I82" s="184" t="s">
        <v>1363</v>
      </c>
      <c r="J82" s="184"/>
      <c r="K82" s="196"/>
    </row>
    <row r="83" spans="2:11" customFormat="1" ht="15" customHeight="1" x14ac:dyDescent="0.2">
      <c r="B83" s="207"/>
      <c r="C83" s="184" t="s">
        <v>1364</v>
      </c>
      <c r="D83" s="184"/>
      <c r="E83" s="184"/>
      <c r="F83" s="205" t="s">
        <v>1359</v>
      </c>
      <c r="G83" s="184"/>
      <c r="H83" s="184" t="s">
        <v>1365</v>
      </c>
      <c r="I83" s="184" t="s">
        <v>1355</v>
      </c>
      <c r="J83" s="184">
        <v>15</v>
      </c>
      <c r="K83" s="196"/>
    </row>
    <row r="84" spans="2:11" customFormat="1" ht="15" customHeight="1" x14ac:dyDescent="0.2">
      <c r="B84" s="207"/>
      <c r="C84" s="184" t="s">
        <v>1366</v>
      </c>
      <c r="D84" s="184"/>
      <c r="E84" s="184"/>
      <c r="F84" s="205" t="s">
        <v>1359</v>
      </c>
      <c r="G84" s="184"/>
      <c r="H84" s="184" t="s">
        <v>1367</v>
      </c>
      <c r="I84" s="184" t="s">
        <v>1355</v>
      </c>
      <c r="J84" s="184">
        <v>15</v>
      </c>
      <c r="K84" s="196"/>
    </row>
    <row r="85" spans="2:11" customFormat="1" ht="15" customHeight="1" x14ac:dyDescent="0.2">
      <c r="B85" s="207"/>
      <c r="C85" s="184" t="s">
        <v>1368</v>
      </c>
      <c r="D85" s="184"/>
      <c r="E85" s="184"/>
      <c r="F85" s="205" t="s">
        <v>1359</v>
      </c>
      <c r="G85" s="184"/>
      <c r="H85" s="184" t="s">
        <v>1369</v>
      </c>
      <c r="I85" s="184" t="s">
        <v>1355</v>
      </c>
      <c r="J85" s="184">
        <v>20</v>
      </c>
      <c r="K85" s="196"/>
    </row>
    <row r="86" spans="2:11" customFormat="1" ht="15" customHeight="1" x14ac:dyDescent="0.2">
      <c r="B86" s="207"/>
      <c r="C86" s="184" t="s">
        <v>1370</v>
      </c>
      <c r="D86" s="184"/>
      <c r="E86" s="184"/>
      <c r="F86" s="205" t="s">
        <v>1359</v>
      </c>
      <c r="G86" s="184"/>
      <c r="H86" s="184" t="s">
        <v>1371</v>
      </c>
      <c r="I86" s="184" t="s">
        <v>1355</v>
      </c>
      <c r="J86" s="184">
        <v>20</v>
      </c>
      <c r="K86" s="196"/>
    </row>
    <row r="87" spans="2:11" customFormat="1" ht="15" customHeight="1" x14ac:dyDescent="0.2">
      <c r="B87" s="207"/>
      <c r="C87" s="184" t="s">
        <v>1372</v>
      </c>
      <c r="D87" s="184"/>
      <c r="E87" s="184"/>
      <c r="F87" s="205" t="s">
        <v>1359</v>
      </c>
      <c r="G87" s="206"/>
      <c r="H87" s="184" t="s">
        <v>1373</v>
      </c>
      <c r="I87" s="184" t="s">
        <v>1355</v>
      </c>
      <c r="J87" s="184">
        <v>50</v>
      </c>
      <c r="K87" s="196"/>
    </row>
    <row r="88" spans="2:11" customFormat="1" ht="15" customHeight="1" x14ac:dyDescent="0.2">
      <c r="B88" s="207"/>
      <c r="C88" s="184" t="s">
        <v>1374</v>
      </c>
      <c r="D88" s="184"/>
      <c r="E88" s="184"/>
      <c r="F88" s="205" t="s">
        <v>1359</v>
      </c>
      <c r="G88" s="206"/>
      <c r="H88" s="184" t="s">
        <v>1375</v>
      </c>
      <c r="I88" s="184" t="s">
        <v>1355</v>
      </c>
      <c r="J88" s="184">
        <v>20</v>
      </c>
      <c r="K88" s="196"/>
    </row>
    <row r="89" spans="2:11" customFormat="1" ht="15" customHeight="1" x14ac:dyDescent="0.2">
      <c r="B89" s="207"/>
      <c r="C89" s="184" t="s">
        <v>1376</v>
      </c>
      <c r="D89" s="184"/>
      <c r="E89" s="184"/>
      <c r="F89" s="205" t="s">
        <v>1359</v>
      </c>
      <c r="G89" s="206"/>
      <c r="H89" s="184" t="s">
        <v>1377</v>
      </c>
      <c r="I89" s="184" t="s">
        <v>1355</v>
      </c>
      <c r="J89" s="184">
        <v>20</v>
      </c>
      <c r="K89" s="196"/>
    </row>
    <row r="90" spans="2:11" customFormat="1" ht="15" customHeight="1" x14ac:dyDescent="0.2">
      <c r="B90" s="207"/>
      <c r="C90" s="184" t="s">
        <v>1378</v>
      </c>
      <c r="D90" s="184"/>
      <c r="E90" s="184"/>
      <c r="F90" s="205" t="s">
        <v>1359</v>
      </c>
      <c r="G90" s="206"/>
      <c r="H90" s="184" t="s">
        <v>1379</v>
      </c>
      <c r="I90" s="184" t="s">
        <v>1355</v>
      </c>
      <c r="J90" s="184">
        <v>50</v>
      </c>
      <c r="K90" s="196"/>
    </row>
    <row r="91" spans="2:11" customFormat="1" ht="15" customHeight="1" x14ac:dyDescent="0.2">
      <c r="B91" s="207"/>
      <c r="C91" s="184" t="s">
        <v>1380</v>
      </c>
      <c r="D91" s="184"/>
      <c r="E91" s="184"/>
      <c r="F91" s="205" t="s">
        <v>1359</v>
      </c>
      <c r="G91" s="206"/>
      <c r="H91" s="184" t="s">
        <v>1380</v>
      </c>
      <c r="I91" s="184" t="s">
        <v>1355</v>
      </c>
      <c r="J91" s="184">
        <v>50</v>
      </c>
      <c r="K91" s="196"/>
    </row>
    <row r="92" spans="2:11" customFormat="1" ht="15" customHeight="1" x14ac:dyDescent="0.2">
      <c r="B92" s="207"/>
      <c r="C92" s="184" t="s">
        <v>1381</v>
      </c>
      <c r="D92" s="184"/>
      <c r="E92" s="184"/>
      <c r="F92" s="205" t="s">
        <v>1359</v>
      </c>
      <c r="G92" s="206"/>
      <c r="H92" s="184" t="s">
        <v>1382</v>
      </c>
      <c r="I92" s="184" t="s">
        <v>1355</v>
      </c>
      <c r="J92" s="184">
        <v>255</v>
      </c>
      <c r="K92" s="196"/>
    </row>
    <row r="93" spans="2:11" customFormat="1" ht="15" customHeight="1" x14ac:dyDescent="0.2">
      <c r="B93" s="207"/>
      <c r="C93" s="184" t="s">
        <v>1383</v>
      </c>
      <c r="D93" s="184"/>
      <c r="E93" s="184"/>
      <c r="F93" s="205" t="s">
        <v>80</v>
      </c>
      <c r="G93" s="206"/>
      <c r="H93" s="184" t="s">
        <v>1384</v>
      </c>
      <c r="I93" s="184" t="s">
        <v>1385</v>
      </c>
      <c r="J93" s="184"/>
      <c r="K93" s="196"/>
    </row>
    <row r="94" spans="2:11" customFormat="1" ht="15" customHeight="1" x14ac:dyDescent="0.2">
      <c r="B94" s="207"/>
      <c r="C94" s="184" t="s">
        <v>1386</v>
      </c>
      <c r="D94" s="184"/>
      <c r="E94" s="184"/>
      <c r="F94" s="205" t="s">
        <v>80</v>
      </c>
      <c r="G94" s="206"/>
      <c r="H94" s="184" t="s">
        <v>1387</v>
      </c>
      <c r="I94" s="184" t="s">
        <v>1388</v>
      </c>
      <c r="J94" s="184"/>
      <c r="K94" s="196"/>
    </row>
    <row r="95" spans="2:11" customFormat="1" ht="15" customHeight="1" x14ac:dyDescent="0.2">
      <c r="B95" s="207"/>
      <c r="C95" s="184" t="s">
        <v>1389</v>
      </c>
      <c r="D95" s="184"/>
      <c r="E95" s="184"/>
      <c r="F95" s="205" t="s">
        <v>80</v>
      </c>
      <c r="G95" s="206"/>
      <c r="H95" s="184" t="s">
        <v>1389</v>
      </c>
      <c r="I95" s="184" t="s">
        <v>1388</v>
      </c>
      <c r="J95" s="184"/>
      <c r="K95" s="196"/>
    </row>
    <row r="96" spans="2:11" customFormat="1" ht="15" customHeight="1" x14ac:dyDescent="0.2">
      <c r="B96" s="207"/>
      <c r="C96" s="184" t="s">
        <v>41</v>
      </c>
      <c r="D96" s="184"/>
      <c r="E96" s="184"/>
      <c r="F96" s="205" t="s">
        <v>80</v>
      </c>
      <c r="G96" s="206"/>
      <c r="H96" s="184" t="s">
        <v>1390</v>
      </c>
      <c r="I96" s="184" t="s">
        <v>1388</v>
      </c>
      <c r="J96" s="184"/>
      <c r="K96" s="196"/>
    </row>
    <row r="97" spans="2:11" customFormat="1" ht="15" customHeight="1" x14ac:dyDescent="0.2">
      <c r="B97" s="207"/>
      <c r="C97" s="184" t="s">
        <v>51</v>
      </c>
      <c r="D97" s="184"/>
      <c r="E97" s="184"/>
      <c r="F97" s="205" t="s">
        <v>80</v>
      </c>
      <c r="G97" s="206"/>
      <c r="H97" s="184" t="s">
        <v>1391</v>
      </c>
      <c r="I97" s="184" t="s">
        <v>1388</v>
      </c>
      <c r="J97" s="184"/>
      <c r="K97" s="196"/>
    </row>
    <row r="98" spans="2:11" customFormat="1" ht="15" customHeight="1" x14ac:dyDescent="0.2">
      <c r="B98" s="208"/>
      <c r="C98" s="209"/>
      <c r="D98" s="209"/>
      <c r="E98" s="209"/>
      <c r="F98" s="209"/>
      <c r="G98" s="209"/>
      <c r="H98" s="209"/>
      <c r="I98" s="209"/>
      <c r="J98" s="209"/>
      <c r="K98" s="210"/>
    </row>
    <row r="99" spans="2:11" customFormat="1" ht="18.75" customHeight="1" x14ac:dyDescent="0.2">
      <c r="B99" s="211"/>
      <c r="C99" s="212"/>
      <c r="D99" s="212"/>
      <c r="E99" s="212"/>
      <c r="F99" s="212"/>
      <c r="G99" s="212"/>
      <c r="H99" s="212"/>
      <c r="I99" s="212"/>
      <c r="J99" s="212"/>
      <c r="K99" s="211"/>
    </row>
    <row r="100" spans="2:11" customFormat="1" ht="18.75" customHeight="1" x14ac:dyDescent="0.2">
      <c r="B100" s="191"/>
      <c r="C100" s="191"/>
      <c r="D100" s="191"/>
      <c r="E100" s="191"/>
      <c r="F100" s="191"/>
      <c r="G100" s="191"/>
      <c r="H100" s="191"/>
      <c r="I100" s="191"/>
      <c r="J100" s="191"/>
      <c r="K100" s="191"/>
    </row>
    <row r="101" spans="2:11" customFormat="1" ht="7.5" customHeight="1" x14ac:dyDescent="0.2">
      <c r="B101" s="192"/>
      <c r="C101" s="193"/>
      <c r="D101" s="193"/>
      <c r="E101" s="193"/>
      <c r="F101" s="193"/>
      <c r="G101" s="193"/>
      <c r="H101" s="193"/>
      <c r="I101" s="193"/>
      <c r="J101" s="193"/>
      <c r="K101" s="194"/>
    </row>
    <row r="102" spans="2:11" customFormat="1" ht="45" customHeight="1" x14ac:dyDescent="0.2">
      <c r="B102" s="195"/>
      <c r="C102" s="293" t="s">
        <v>1392</v>
      </c>
      <c r="D102" s="293"/>
      <c r="E102" s="293"/>
      <c r="F102" s="293"/>
      <c r="G102" s="293"/>
      <c r="H102" s="293"/>
      <c r="I102" s="293"/>
      <c r="J102" s="293"/>
      <c r="K102" s="196"/>
    </row>
    <row r="103" spans="2:11" customFormat="1" ht="17.25" customHeight="1" x14ac:dyDescent="0.2">
      <c r="B103" s="195"/>
      <c r="C103" s="197" t="s">
        <v>1348</v>
      </c>
      <c r="D103" s="197"/>
      <c r="E103" s="197"/>
      <c r="F103" s="197" t="s">
        <v>1349</v>
      </c>
      <c r="G103" s="198"/>
      <c r="H103" s="197" t="s">
        <v>57</v>
      </c>
      <c r="I103" s="197" t="s">
        <v>60</v>
      </c>
      <c r="J103" s="197" t="s">
        <v>1350</v>
      </c>
      <c r="K103" s="196"/>
    </row>
    <row r="104" spans="2:11" customFormat="1" ht="17.25" customHeight="1" x14ac:dyDescent="0.2">
      <c r="B104" s="195"/>
      <c r="C104" s="199" t="s">
        <v>1351</v>
      </c>
      <c r="D104" s="199"/>
      <c r="E104" s="199"/>
      <c r="F104" s="200" t="s">
        <v>1352</v>
      </c>
      <c r="G104" s="201"/>
      <c r="H104" s="199"/>
      <c r="I104" s="199"/>
      <c r="J104" s="199" t="s">
        <v>1353</v>
      </c>
      <c r="K104" s="196"/>
    </row>
    <row r="105" spans="2:11" customFormat="1" ht="5.25" customHeight="1" x14ac:dyDescent="0.2">
      <c r="B105" s="195"/>
      <c r="C105" s="197"/>
      <c r="D105" s="197"/>
      <c r="E105" s="197"/>
      <c r="F105" s="197"/>
      <c r="G105" s="213"/>
      <c r="H105" s="197"/>
      <c r="I105" s="197"/>
      <c r="J105" s="197"/>
      <c r="K105" s="196"/>
    </row>
    <row r="106" spans="2:11" customFormat="1" ht="15" customHeight="1" x14ac:dyDescent="0.2">
      <c r="B106" s="195"/>
      <c r="C106" s="184" t="s">
        <v>56</v>
      </c>
      <c r="D106" s="204"/>
      <c r="E106" s="204"/>
      <c r="F106" s="205" t="s">
        <v>80</v>
      </c>
      <c r="G106" s="184"/>
      <c r="H106" s="184" t="s">
        <v>1393</v>
      </c>
      <c r="I106" s="184" t="s">
        <v>1355</v>
      </c>
      <c r="J106" s="184">
        <v>20</v>
      </c>
      <c r="K106" s="196"/>
    </row>
    <row r="107" spans="2:11" customFormat="1" ht="15" customHeight="1" x14ac:dyDescent="0.2">
      <c r="B107" s="195"/>
      <c r="C107" s="184" t="s">
        <v>1356</v>
      </c>
      <c r="D107" s="184"/>
      <c r="E107" s="184"/>
      <c r="F107" s="205" t="s">
        <v>80</v>
      </c>
      <c r="G107" s="184"/>
      <c r="H107" s="184" t="s">
        <v>1393</v>
      </c>
      <c r="I107" s="184" t="s">
        <v>1355</v>
      </c>
      <c r="J107" s="184">
        <v>120</v>
      </c>
      <c r="K107" s="196"/>
    </row>
    <row r="108" spans="2:11" customFormat="1" ht="15" customHeight="1" x14ac:dyDescent="0.2">
      <c r="B108" s="207"/>
      <c r="C108" s="184" t="s">
        <v>1358</v>
      </c>
      <c r="D108" s="184"/>
      <c r="E108" s="184"/>
      <c r="F108" s="205" t="s">
        <v>1359</v>
      </c>
      <c r="G108" s="184"/>
      <c r="H108" s="184" t="s">
        <v>1393</v>
      </c>
      <c r="I108" s="184" t="s">
        <v>1355</v>
      </c>
      <c r="J108" s="184">
        <v>50</v>
      </c>
      <c r="K108" s="196"/>
    </row>
    <row r="109" spans="2:11" customFormat="1" ht="15" customHeight="1" x14ac:dyDescent="0.2">
      <c r="B109" s="207"/>
      <c r="C109" s="184" t="s">
        <v>1361</v>
      </c>
      <c r="D109" s="184"/>
      <c r="E109" s="184"/>
      <c r="F109" s="205" t="s">
        <v>80</v>
      </c>
      <c r="G109" s="184"/>
      <c r="H109" s="184" t="s">
        <v>1393</v>
      </c>
      <c r="I109" s="184" t="s">
        <v>1363</v>
      </c>
      <c r="J109" s="184"/>
      <c r="K109" s="196"/>
    </row>
    <row r="110" spans="2:11" customFormat="1" ht="15" customHeight="1" x14ac:dyDescent="0.2">
      <c r="B110" s="207"/>
      <c r="C110" s="184" t="s">
        <v>1372</v>
      </c>
      <c r="D110" s="184"/>
      <c r="E110" s="184"/>
      <c r="F110" s="205" t="s">
        <v>1359</v>
      </c>
      <c r="G110" s="184"/>
      <c r="H110" s="184" t="s">
        <v>1393</v>
      </c>
      <c r="I110" s="184" t="s">
        <v>1355</v>
      </c>
      <c r="J110" s="184">
        <v>50</v>
      </c>
      <c r="K110" s="196"/>
    </row>
    <row r="111" spans="2:11" customFormat="1" ht="15" customHeight="1" x14ac:dyDescent="0.2">
      <c r="B111" s="207"/>
      <c r="C111" s="184" t="s">
        <v>1380</v>
      </c>
      <c r="D111" s="184"/>
      <c r="E111" s="184"/>
      <c r="F111" s="205" t="s">
        <v>1359</v>
      </c>
      <c r="G111" s="184"/>
      <c r="H111" s="184" t="s">
        <v>1393</v>
      </c>
      <c r="I111" s="184" t="s">
        <v>1355</v>
      </c>
      <c r="J111" s="184">
        <v>50</v>
      </c>
      <c r="K111" s="196"/>
    </row>
    <row r="112" spans="2:11" customFormat="1" ht="15" customHeight="1" x14ac:dyDescent="0.2">
      <c r="B112" s="207"/>
      <c r="C112" s="184" t="s">
        <v>1378</v>
      </c>
      <c r="D112" s="184"/>
      <c r="E112" s="184"/>
      <c r="F112" s="205" t="s">
        <v>1359</v>
      </c>
      <c r="G112" s="184"/>
      <c r="H112" s="184" t="s">
        <v>1393</v>
      </c>
      <c r="I112" s="184" t="s">
        <v>1355</v>
      </c>
      <c r="J112" s="184">
        <v>50</v>
      </c>
      <c r="K112" s="196"/>
    </row>
    <row r="113" spans="2:11" customFormat="1" ht="15" customHeight="1" x14ac:dyDescent="0.2">
      <c r="B113" s="207"/>
      <c r="C113" s="184" t="s">
        <v>56</v>
      </c>
      <c r="D113" s="184"/>
      <c r="E113" s="184"/>
      <c r="F113" s="205" t="s">
        <v>80</v>
      </c>
      <c r="G113" s="184"/>
      <c r="H113" s="184" t="s">
        <v>1394</v>
      </c>
      <c r="I113" s="184" t="s">
        <v>1355</v>
      </c>
      <c r="J113" s="184">
        <v>20</v>
      </c>
      <c r="K113" s="196"/>
    </row>
    <row r="114" spans="2:11" customFormat="1" ht="15" customHeight="1" x14ac:dyDescent="0.2">
      <c r="B114" s="207"/>
      <c r="C114" s="184" t="s">
        <v>1395</v>
      </c>
      <c r="D114" s="184"/>
      <c r="E114" s="184"/>
      <c r="F114" s="205" t="s">
        <v>80</v>
      </c>
      <c r="G114" s="184"/>
      <c r="H114" s="184" t="s">
        <v>1396</v>
      </c>
      <c r="I114" s="184" t="s">
        <v>1355</v>
      </c>
      <c r="J114" s="184">
        <v>120</v>
      </c>
      <c r="K114" s="196"/>
    </row>
    <row r="115" spans="2:11" customFormat="1" ht="15" customHeight="1" x14ac:dyDescent="0.2">
      <c r="B115" s="207"/>
      <c r="C115" s="184" t="s">
        <v>41</v>
      </c>
      <c r="D115" s="184"/>
      <c r="E115" s="184"/>
      <c r="F115" s="205" t="s">
        <v>80</v>
      </c>
      <c r="G115" s="184"/>
      <c r="H115" s="184" t="s">
        <v>1397</v>
      </c>
      <c r="I115" s="184" t="s">
        <v>1388</v>
      </c>
      <c r="J115" s="184"/>
      <c r="K115" s="196"/>
    </row>
    <row r="116" spans="2:11" customFormat="1" ht="15" customHeight="1" x14ac:dyDescent="0.2">
      <c r="B116" s="207"/>
      <c r="C116" s="184" t="s">
        <v>51</v>
      </c>
      <c r="D116" s="184"/>
      <c r="E116" s="184"/>
      <c r="F116" s="205" t="s">
        <v>80</v>
      </c>
      <c r="G116" s="184"/>
      <c r="H116" s="184" t="s">
        <v>1398</v>
      </c>
      <c r="I116" s="184" t="s">
        <v>1388</v>
      </c>
      <c r="J116" s="184"/>
      <c r="K116" s="196"/>
    </row>
    <row r="117" spans="2:11" customFormat="1" ht="15" customHeight="1" x14ac:dyDescent="0.2">
      <c r="B117" s="207"/>
      <c r="C117" s="184" t="s">
        <v>60</v>
      </c>
      <c r="D117" s="184"/>
      <c r="E117" s="184"/>
      <c r="F117" s="205" t="s">
        <v>80</v>
      </c>
      <c r="G117" s="184"/>
      <c r="H117" s="184" t="s">
        <v>1399</v>
      </c>
      <c r="I117" s="184" t="s">
        <v>1400</v>
      </c>
      <c r="J117" s="184"/>
      <c r="K117" s="196"/>
    </row>
    <row r="118" spans="2:11" customFormat="1" ht="15" customHeight="1" x14ac:dyDescent="0.2">
      <c r="B118" s="208"/>
      <c r="C118" s="214"/>
      <c r="D118" s="214"/>
      <c r="E118" s="214"/>
      <c r="F118" s="214"/>
      <c r="G118" s="214"/>
      <c r="H118" s="214"/>
      <c r="I118" s="214"/>
      <c r="J118" s="214"/>
      <c r="K118" s="210"/>
    </row>
    <row r="119" spans="2:11" customFormat="1" ht="18.75" customHeight="1" x14ac:dyDescent="0.2">
      <c r="B119" s="215"/>
      <c r="C119" s="216"/>
      <c r="D119" s="216"/>
      <c r="E119" s="216"/>
      <c r="F119" s="217"/>
      <c r="G119" s="216"/>
      <c r="H119" s="216"/>
      <c r="I119" s="216"/>
      <c r="J119" s="216"/>
      <c r="K119" s="215"/>
    </row>
    <row r="120" spans="2:11" customFormat="1" ht="18.75" customHeight="1" x14ac:dyDescent="0.2">
      <c r="B120" s="191"/>
      <c r="C120" s="191"/>
      <c r="D120" s="191"/>
      <c r="E120" s="191"/>
      <c r="F120" s="191"/>
      <c r="G120" s="191"/>
      <c r="H120" s="191"/>
      <c r="I120" s="191"/>
      <c r="J120" s="191"/>
      <c r="K120" s="191"/>
    </row>
    <row r="121" spans="2:11" customFormat="1" ht="7.5" customHeight="1" x14ac:dyDescent="0.2">
      <c r="B121" s="218"/>
      <c r="C121" s="219"/>
      <c r="D121" s="219"/>
      <c r="E121" s="219"/>
      <c r="F121" s="219"/>
      <c r="G121" s="219"/>
      <c r="H121" s="219"/>
      <c r="I121" s="219"/>
      <c r="J121" s="219"/>
      <c r="K121" s="220"/>
    </row>
    <row r="122" spans="2:11" customFormat="1" ht="45" customHeight="1" x14ac:dyDescent="0.2">
      <c r="B122" s="221"/>
      <c r="C122" s="294" t="s">
        <v>1401</v>
      </c>
      <c r="D122" s="294"/>
      <c r="E122" s="294"/>
      <c r="F122" s="294"/>
      <c r="G122" s="294"/>
      <c r="H122" s="294"/>
      <c r="I122" s="294"/>
      <c r="J122" s="294"/>
      <c r="K122" s="222"/>
    </row>
    <row r="123" spans="2:11" customFormat="1" ht="17.25" customHeight="1" x14ac:dyDescent="0.2">
      <c r="B123" s="223"/>
      <c r="C123" s="197" t="s">
        <v>1348</v>
      </c>
      <c r="D123" s="197"/>
      <c r="E123" s="197"/>
      <c r="F123" s="197" t="s">
        <v>1349</v>
      </c>
      <c r="G123" s="198"/>
      <c r="H123" s="197" t="s">
        <v>57</v>
      </c>
      <c r="I123" s="197" t="s">
        <v>60</v>
      </c>
      <c r="J123" s="197" t="s">
        <v>1350</v>
      </c>
      <c r="K123" s="224"/>
    </row>
    <row r="124" spans="2:11" customFormat="1" ht="17.25" customHeight="1" x14ac:dyDescent="0.2">
      <c r="B124" s="223"/>
      <c r="C124" s="199" t="s">
        <v>1351</v>
      </c>
      <c r="D124" s="199"/>
      <c r="E124" s="199"/>
      <c r="F124" s="200" t="s">
        <v>1352</v>
      </c>
      <c r="G124" s="201"/>
      <c r="H124" s="199"/>
      <c r="I124" s="199"/>
      <c r="J124" s="199" t="s">
        <v>1353</v>
      </c>
      <c r="K124" s="224"/>
    </row>
    <row r="125" spans="2:11" customFormat="1" ht="5.25" customHeight="1" x14ac:dyDescent="0.2">
      <c r="B125" s="225"/>
      <c r="C125" s="202"/>
      <c r="D125" s="202"/>
      <c r="E125" s="202"/>
      <c r="F125" s="202"/>
      <c r="G125" s="226"/>
      <c r="H125" s="202"/>
      <c r="I125" s="202"/>
      <c r="J125" s="202"/>
      <c r="K125" s="227"/>
    </row>
    <row r="126" spans="2:11" customFormat="1" ht="15" customHeight="1" x14ac:dyDescent="0.2">
      <c r="B126" s="225"/>
      <c r="C126" s="184" t="s">
        <v>1356</v>
      </c>
      <c r="D126" s="204"/>
      <c r="E126" s="204"/>
      <c r="F126" s="205" t="s">
        <v>80</v>
      </c>
      <c r="G126" s="184"/>
      <c r="H126" s="184" t="s">
        <v>1393</v>
      </c>
      <c r="I126" s="184" t="s">
        <v>1355</v>
      </c>
      <c r="J126" s="184">
        <v>120</v>
      </c>
      <c r="K126" s="228"/>
    </row>
    <row r="127" spans="2:11" customFormat="1" ht="15" customHeight="1" x14ac:dyDescent="0.2">
      <c r="B127" s="225"/>
      <c r="C127" s="184" t="s">
        <v>1402</v>
      </c>
      <c r="D127" s="184"/>
      <c r="E127" s="184"/>
      <c r="F127" s="205" t="s">
        <v>80</v>
      </c>
      <c r="G127" s="184"/>
      <c r="H127" s="184" t="s">
        <v>1403</v>
      </c>
      <c r="I127" s="184" t="s">
        <v>1355</v>
      </c>
      <c r="J127" s="184" t="s">
        <v>1404</v>
      </c>
      <c r="K127" s="228"/>
    </row>
    <row r="128" spans="2:11" customFormat="1" ht="15" customHeight="1" x14ac:dyDescent="0.2">
      <c r="B128" s="225"/>
      <c r="C128" s="184" t="s">
        <v>1302</v>
      </c>
      <c r="D128" s="184"/>
      <c r="E128" s="184"/>
      <c r="F128" s="205" t="s">
        <v>80</v>
      </c>
      <c r="G128" s="184"/>
      <c r="H128" s="184" t="s">
        <v>1405</v>
      </c>
      <c r="I128" s="184" t="s">
        <v>1355</v>
      </c>
      <c r="J128" s="184" t="s">
        <v>1404</v>
      </c>
      <c r="K128" s="228"/>
    </row>
    <row r="129" spans="2:11" customFormat="1" ht="15" customHeight="1" x14ac:dyDescent="0.2">
      <c r="B129" s="225"/>
      <c r="C129" s="184" t="s">
        <v>1364</v>
      </c>
      <c r="D129" s="184"/>
      <c r="E129" s="184"/>
      <c r="F129" s="205" t="s">
        <v>1359</v>
      </c>
      <c r="G129" s="184"/>
      <c r="H129" s="184" t="s">
        <v>1365</v>
      </c>
      <c r="I129" s="184" t="s">
        <v>1355</v>
      </c>
      <c r="J129" s="184">
        <v>15</v>
      </c>
      <c r="K129" s="228"/>
    </row>
    <row r="130" spans="2:11" customFormat="1" ht="15" customHeight="1" x14ac:dyDescent="0.2">
      <c r="B130" s="225"/>
      <c r="C130" s="184" t="s">
        <v>1366</v>
      </c>
      <c r="D130" s="184"/>
      <c r="E130" s="184"/>
      <c r="F130" s="205" t="s">
        <v>1359</v>
      </c>
      <c r="G130" s="184"/>
      <c r="H130" s="184" t="s">
        <v>1367</v>
      </c>
      <c r="I130" s="184" t="s">
        <v>1355</v>
      </c>
      <c r="J130" s="184">
        <v>15</v>
      </c>
      <c r="K130" s="228"/>
    </row>
    <row r="131" spans="2:11" customFormat="1" ht="15" customHeight="1" x14ac:dyDescent="0.2">
      <c r="B131" s="225"/>
      <c r="C131" s="184" t="s">
        <v>1368</v>
      </c>
      <c r="D131" s="184"/>
      <c r="E131" s="184"/>
      <c r="F131" s="205" t="s">
        <v>1359</v>
      </c>
      <c r="G131" s="184"/>
      <c r="H131" s="184" t="s">
        <v>1369</v>
      </c>
      <c r="I131" s="184" t="s">
        <v>1355</v>
      </c>
      <c r="J131" s="184">
        <v>20</v>
      </c>
      <c r="K131" s="228"/>
    </row>
    <row r="132" spans="2:11" customFormat="1" ht="15" customHeight="1" x14ac:dyDescent="0.2">
      <c r="B132" s="225"/>
      <c r="C132" s="184" t="s">
        <v>1370</v>
      </c>
      <c r="D132" s="184"/>
      <c r="E132" s="184"/>
      <c r="F132" s="205" t="s">
        <v>1359</v>
      </c>
      <c r="G132" s="184"/>
      <c r="H132" s="184" t="s">
        <v>1371</v>
      </c>
      <c r="I132" s="184" t="s">
        <v>1355</v>
      </c>
      <c r="J132" s="184">
        <v>20</v>
      </c>
      <c r="K132" s="228"/>
    </row>
    <row r="133" spans="2:11" customFormat="1" ht="15" customHeight="1" x14ac:dyDescent="0.2">
      <c r="B133" s="225"/>
      <c r="C133" s="184" t="s">
        <v>1358</v>
      </c>
      <c r="D133" s="184"/>
      <c r="E133" s="184"/>
      <c r="F133" s="205" t="s">
        <v>1359</v>
      </c>
      <c r="G133" s="184"/>
      <c r="H133" s="184" t="s">
        <v>1393</v>
      </c>
      <c r="I133" s="184" t="s">
        <v>1355</v>
      </c>
      <c r="J133" s="184">
        <v>50</v>
      </c>
      <c r="K133" s="228"/>
    </row>
    <row r="134" spans="2:11" customFormat="1" ht="15" customHeight="1" x14ac:dyDescent="0.2">
      <c r="B134" s="225"/>
      <c r="C134" s="184" t="s">
        <v>1372</v>
      </c>
      <c r="D134" s="184"/>
      <c r="E134" s="184"/>
      <c r="F134" s="205" t="s">
        <v>1359</v>
      </c>
      <c r="G134" s="184"/>
      <c r="H134" s="184" t="s">
        <v>1393</v>
      </c>
      <c r="I134" s="184" t="s">
        <v>1355</v>
      </c>
      <c r="J134" s="184">
        <v>50</v>
      </c>
      <c r="K134" s="228"/>
    </row>
    <row r="135" spans="2:11" customFormat="1" ht="15" customHeight="1" x14ac:dyDescent="0.2">
      <c r="B135" s="225"/>
      <c r="C135" s="184" t="s">
        <v>1378</v>
      </c>
      <c r="D135" s="184"/>
      <c r="E135" s="184"/>
      <c r="F135" s="205" t="s">
        <v>1359</v>
      </c>
      <c r="G135" s="184"/>
      <c r="H135" s="184" t="s">
        <v>1393</v>
      </c>
      <c r="I135" s="184" t="s">
        <v>1355</v>
      </c>
      <c r="J135" s="184">
        <v>50</v>
      </c>
      <c r="K135" s="228"/>
    </row>
    <row r="136" spans="2:11" customFormat="1" ht="15" customHeight="1" x14ac:dyDescent="0.2">
      <c r="B136" s="225"/>
      <c r="C136" s="184" t="s">
        <v>1380</v>
      </c>
      <c r="D136" s="184"/>
      <c r="E136" s="184"/>
      <c r="F136" s="205" t="s">
        <v>1359</v>
      </c>
      <c r="G136" s="184"/>
      <c r="H136" s="184" t="s">
        <v>1393</v>
      </c>
      <c r="I136" s="184" t="s">
        <v>1355</v>
      </c>
      <c r="J136" s="184">
        <v>50</v>
      </c>
      <c r="K136" s="228"/>
    </row>
    <row r="137" spans="2:11" customFormat="1" ht="15" customHeight="1" x14ac:dyDescent="0.2">
      <c r="B137" s="225"/>
      <c r="C137" s="184" t="s">
        <v>1381</v>
      </c>
      <c r="D137" s="184"/>
      <c r="E137" s="184"/>
      <c r="F137" s="205" t="s">
        <v>1359</v>
      </c>
      <c r="G137" s="184"/>
      <c r="H137" s="184" t="s">
        <v>1406</v>
      </c>
      <c r="I137" s="184" t="s">
        <v>1355</v>
      </c>
      <c r="J137" s="184">
        <v>255</v>
      </c>
      <c r="K137" s="228"/>
    </row>
    <row r="138" spans="2:11" customFormat="1" ht="15" customHeight="1" x14ac:dyDescent="0.2">
      <c r="B138" s="225"/>
      <c r="C138" s="184" t="s">
        <v>1383</v>
      </c>
      <c r="D138" s="184"/>
      <c r="E138" s="184"/>
      <c r="F138" s="205" t="s">
        <v>80</v>
      </c>
      <c r="G138" s="184"/>
      <c r="H138" s="184" t="s">
        <v>1407</v>
      </c>
      <c r="I138" s="184" t="s">
        <v>1385</v>
      </c>
      <c r="J138" s="184"/>
      <c r="K138" s="228"/>
    </row>
    <row r="139" spans="2:11" customFormat="1" ht="15" customHeight="1" x14ac:dyDescent="0.2">
      <c r="B139" s="225"/>
      <c r="C139" s="184" t="s">
        <v>1386</v>
      </c>
      <c r="D139" s="184"/>
      <c r="E139" s="184"/>
      <c r="F139" s="205" t="s">
        <v>80</v>
      </c>
      <c r="G139" s="184"/>
      <c r="H139" s="184" t="s">
        <v>1408</v>
      </c>
      <c r="I139" s="184" t="s">
        <v>1388</v>
      </c>
      <c r="J139" s="184"/>
      <c r="K139" s="228"/>
    </row>
    <row r="140" spans="2:11" customFormat="1" ht="15" customHeight="1" x14ac:dyDescent="0.2">
      <c r="B140" s="225"/>
      <c r="C140" s="184" t="s">
        <v>1389</v>
      </c>
      <c r="D140" s="184"/>
      <c r="E140" s="184"/>
      <c r="F140" s="205" t="s">
        <v>80</v>
      </c>
      <c r="G140" s="184"/>
      <c r="H140" s="184" t="s">
        <v>1389</v>
      </c>
      <c r="I140" s="184" t="s">
        <v>1388</v>
      </c>
      <c r="J140" s="184"/>
      <c r="K140" s="228"/>
    </row>
    <row r="141" spans="2:11" customFormat="1" ht="15" customHeight="1" x14ac:dyDescent="0.2">
      <c r="B141" s="225"/>
      <c r="C141" s="184" t="s">
        <v>41</v>
      </c>
      <c r="D141" s="184"/>
      <c r="E141" s="184"/>
      <c r="F141" s="205" t="s">
        <v>80</v>
      </c>
      <c r="G141" s="184"/>
      <c r="H141" s="184" t="s">
        <v>1409</v>
      </c>
      <c r="I141" s="184" t="s">
        <v>1388</v>
      </c>
      <c r="J141" s="184"/>
      <c r="K141" s="228"/>
    </row>
    <row r="142" spans="2:11" customFormat="1" ht="15" customHeight="1" x14ac:dyDescent="0.2">
      <c r="B142" s="225"/>
      <c r="C142" s="184" t="s">
        <v>1410</v>
      </c>
      <c r="D142" s="184"/>
      <c r="E142" s="184"/>
      <c r="F142" s="205" t="s">
        <v>80</v>
      </c>
      <c r="G142" s="184"/>
      <c r="H142" s="184" t="s">
        <v>1411</v>
      </c>
      <c r="I142" s="184" t="s">
        <v>1388</v>
      </c>
      <c r="J142" s="184"/>
      <c r="K142" s="228"/>
    </row>
    <row r="143" spans="2:11" customFormat="1" ht="15" customHeight="1" x14ac:dyDescent="0.2">
      <c r="B143" s="229"/>
      <c r="C143" s="230"/>
      <c r="D143" s="230"/>
      <c r="E143" s="230"/>
      <c r="F143" s="230"/>
      <c r="G143" s="230"/>
      <c r="H143" s="230"/>
      <c r="I143" s="230"/>
      <c r="J143" s="230"/>
      <c r="K143" s="231"/>
    </row>
    <row r="144" spans="2:11" customFormat="1" ht="18.75" customHeight="1" x14ac:dyDescent="0.2">
      <c r="B144" s="216"/>
      <c r="C144" s="216"/>
      <c r="D144" s="216"/>
      <c r="E144" s="216"/>
      <c r="F144" s="217"/>
      <c r="G144" s="216"/>
      <c r="H144" s="216"/>
      <c r="I144" s="216"/>
      <c r="J144" s="216"/>
      <c r="K144" s="216"/>
    </row>
    <row r="145" spans="2:11" customFormat="1" ht="18.75" customHeight="1" x14ac:dyDescent="0.2">
      <c r="B145" s="191"/>
      <c r="C145" s="191"/>
      <c r="D145" s="191"/>
      <c r="E145" s="191"/>
      <c r="F145" s="191"/>
      <c r="G145" s="191"/>
      <c r="H145" s="191"/>
      <c r="I145" s="191"/>
      <c r="J145" s="191"/>
      <c r="K145" s="191"/>
    </row>
    <row r="146" spans="2:11" customFormat="1" ht="7.5" customHeight="1" x14ac:dyDescent="0.2">
      <c r="B146" s="192"/>
      <c r="C146" s="193"/>
      <c r="D146" s="193"/>
      <c r="E146" s="193"/>
      <c r="F146" s="193"/>
      <c r="G146" s="193"/>
      <c r="H146" s="193"/>
      <c r="I146" s="193"/>
      <c r="J146" s="193"/>
      <c r="K146" s="194"/>
    </row>
    <row r="147" spans="2:11" customFormat="1" ht="45" customHeight="1" x14ac:dyDescent="0.2">
      <c r="B147" s="195"/>
      <c r="C147" s="293" t="s">
        <v>1412</v>
      </c>
      <c r="D147" s="293"/>
      <c r="E147" s="293"/>
      <c r="F147" s="293"/>
      <c r="G147" s="293"/>
      <c r="H147" s="293"/>
      <c r="I147" s="293"/>
      <c r="J147" s="293"/>
      <c r="K147" s="196"/>
    </row>
    <row r="148" spans="2:11" customFormat="1" ht="17.25" customHeight="1" x14ac:dyDescent="0.2">
      <c r="B148" s="195"/>
      <c r="C148" s="197" t="s">
        <v>1348</v>
      </c>
      <c r="D148" s="197"/>
      <c r="E148" s="197"/>
      <c r="F148" s="197" t="s">
        <v>1349</v>
      </c>
      <c r="G148" s="198"/>
      <c r="H148" s="197" t="s">
        <v>57</v>
      </c>
      <c r="I148" s="197" t="s">
        <v>60</v>
      </c>
      <c r="J148" s="197" t="s">
        <v>1350</v>
      </c>
      <c r="K148" s="196"/>
    </row>
    <row r="149" spans="2:11" customFormat="1" ht="17.25" customHeight="1" x14ac:dyDescent="0.2">
      <c r="B149" s="195"/>
      <c r="C149" s="199" t="s">
        <v>1351</v>
      </c>
      <c r="D149" s="199"/>
      <c r="E149" s="199"/>
      <c r="F149" s="200" t="s">
        <v>1352</v>
      </c>
      <c r="G149" s="201"/>
      <c r="H149" s="199"/>
      <c r="I149" s="199"/>
      <c r="J149" s="199" t="s">
        <v>1353</v>
      </c>
      <c r="K149" s="196"/>
    </row>
    <row r="150" spans="2:11" customFormat="1" ht="5.25" customHeight="1" x14ac:dyDescent="0.2">
      <c r="B150" s="207"/>
      <c r="C150" s="202"/>
      <c r="D150" s="202"/>
      <c r="E150" s="202"/>
      <c r="F150" s="202"/>
      <c r="G150" s="203"/>
      <c r="H150" s="202"/>
      <c r="I150" s="202"/>
      <c r="J150" s="202"/>
      <c r="K150" s="228"/>
    </row>
    <row r="151" spans="2:11" customFormat="1" ht="15" customHeight="1" x14ac:dyDescent="0.2">
      <c r="B151" s="207"/>
      <c r="C151" s="232" t="s">
        <v>1356</v>
      </c>
      <c r="D151" s="184"/>
      <c r="E151" s="184"/>
      <c r="F151" s="233" t="s">
        <v>80</v>
      </c>
      <c r="G151" s="184"/>
      <c r="H151" s="232" t="s">
        <v>1393</v>
      </c>
      <c r="I151" s="232" t="s">
        <v>1355</v>
      </c>
      <c r="J151" s="232">
        <v>120</v>
      </c>
      <c r="K151" s="228"/>
    </row>
    <row r="152" spans="2:11" customFormat="1" ht="15" customHeight="1" x14ac:dyDescent="0.2">
      <c r="B152" s="207"/>
      <c r="C152" s="232" t="s">
        <v>1402</v>
      </c>
      <c r="D152" s="184"/>
      <c r="E152" s="184"/>
      <c r="F152" s="233" t="s">
        <v>80</v>
      </c>
      <c r="G152" s="184"/>
      <c r="H152" s="232" t="s">
        <v>1413</v>
      </c>
      <c r="I152" s="232" t="s">
        <v>1355</v>
      </c>
      <c r="J152" s="232" t="s">
        <v>1404</v>
      </c>
      <c r="K152" s="228"/>
    </row>
    <row r="153" spans="2:11" customFormat="1" ht="15" customHeight="1" x14ac:dyDescent="0.2">
      <c r="B153" s="207"/>
      <c r="C153" s="232" t="s">
        <v>1302</v>
      </c>
      <c r="D153" s="184"/>
      <c r="E153" s="184"/>
      <c r="F153" s="233" t="s">
        <v>80</v>
      </c>
      <c r="G153" s="184"/>
      <c r="H153" s="232" t="s">
        <v>1414</v>
      </c>
      <c r="I153" s="232" t="s">
        <v>1355</v>
      </c>
      <c r="J153" s="232" t="s">
        <v>1404</v>
      </c>
      <c r="K153" s="228"/>
    </row>
    <row r="154" spans="2:11" customFormat="1" ht="15" customHeight="1" x14ac:dyDescent="0.2">
      <c r="B154" s="207"/>
      <c r="C154" s="232" t="s">
        <v>1358</v>
      </c>
      <c r="D154" s="184"/>
      <c r="E154" s="184"/>
      <c r="F154" s="233" t="s">
        <v>1359</v>
      </c>
      <c r="G154" s="184"/>
      <c r="H154" s="232" t="s">
        <v>1393</v>
      </c>
      <c r="I154" s="232" t="s">
        <v>1355</v>
      </c>
      <c r="J154" s="232">
        <v>50</v>
      </c>
      <c r="K154" s="228"/>
    </row>
    <row r="155" spans="2:11" customFormat="1" ht="15" customHeight="1" x14ac:dyDescent="0.2">
      <c r="B155" s="207"/>
      <c r="C155" s="232" t="s">
        <v>1361</v>
      </c>
      <c r="D155" s="184"/>
      <c r="E155" s="184"/>
      <c r="F155" s="233" t="s">
        <v>80</v>
      </c>
      <c r="G155" s="184"/>
      <c r="H155" s="232" t="s">
        <v>1393</v>
      </c>
      <c r="I155" s="232" t="s">
        <v>1363</v>
      </c>
      <c r="J155" s="232"/>
      <c r="K155" s="228"/>
    </row>
    <row r="156" spans="2:11" customFormat="1" ht="15" customHeight="1" x14ac:dyDescent="0.2">
      <c r="B156" s="207"/>
      <c r="C156" s="232" t="s">
        <v>1372</v>
      </c>
      <c r="D156" s="184"/>
      <c r="E156" s="184"/>
      <c r="F156" s="233" t="s">
        <v>1359</v>
      </c>
      <c r="G156" s="184"/>
      <c r="H156" s="232" t="s">
        <v>1393</v>
      </c>
      <c r="I156" s="232" t="s">
        <v>1355</v>
      </c>
      <c r="J156" s="232">
        <v>50</v>
      </c>
      <c r="K156" s="228"/>
    </row>
    <row r="157" spans="2:11" customFormat="1" ht="15" customHeight="1" x14ac:dyDescent="0.2">
      <c r="B157" s="207"/>
      <c r="C157" s="232" t="s">
        <v>1380</v>
      </c>
      <c r="D157" s="184"/>
      <c r="E157" s="184"/>
      <c r="F157" s="233" t="s">
        <v>1359</v>
      </c>
      <c r="G157" s="184"/>
      <c r="H157" s="232" t="s">
        <v>1393</v>
      </c>
      <c r="I157" s="232" t="s">
        <v>1355</v>
      </c>
      <c r="J157" s="232">
        <v>50</v>
      </c>
      <c r="K157" s="228"/>
    </row>
    <row r="158" spans="2:11" customFormat="1" ht="15" customHeight="1" x14ac:dyDescent="0.2">
      <c r="B158" s="207"/>
      <c r="C158" s="232" t="s">
        <v>1378</v>
      </c>
      <c r="D158" s="184"/>
      <c r="E158" s="184"/>
      <c r="F158" s="233" t="s">
        <v>1359</v>
      </c>
      <c r="G158" s="184"/>
      <c r="H158" s="232" t="s">
        <v>1393</v>
      </c>
      <c r="I158" s="232" t="s">
        <v>1355</v>
      </c>
      <c r="J158" s="232">
        <v>50</v>
      </c>
      <c r="K158" s="228"/>
    </row>
    <row r="159" spans="2:11" customFormat="1" ht="15" customHeight="1" x14ac:dyDescent="0.2">
      <c r="B159" s="207"/>
      <c r="C159" s="232" t="s">
        <v>107</v>
      </c>
      <c r="D159" s="184"/>
      <c r="E159" s="184"/>
      <c r="F159" s="233" t="s">
        <v>80</v>
      </c>
      <c r="G159" s="184"/>
      <c r="H159" s="232" t="s">
        <v>1415</v>
      </c>
      <c r="I159" s="232" t="s">
        <v>1355</v>
      </c>
      <c r="J159" s="232" t="s">
        <v>1416</v>
      </c>
      <c r="K159" s="228"/>
    </row>
    <row r="160" spans="2:11" customFormat="1" ht="15" customHeight="1" x14ac:dyDescent="0.2">
      <c r="B160" s="207"/>
      <c r="C160" s="232" t="s">
        <v>1417</v>
      </c>
      <c r="D160" s="184"/>
      <c r="E160" s="184"/>
      <c r="F160" s="233" t="s">
        <v>80</v>
      </c>
      <c r="G160" s="184"/>
      <c r="H160" s="232" t="s">
        <v>1418</v>
      </c>
      <c r="I160" s="232" t="s">
        <v>1388</v>
      </c>
      <c r="J160" s="232"/>
      <c r="K160" s="228"/>
    </row>
    <row r="161" spans="2:11" customFormat="1" ht="15" customHeight="1" x14ac:dyDescent="0.2">
      <c r="B161" s="234"/>
      <c r="C161" s="214"/>
      <c r="D161" s="214"/>
      <c r="E161" s="214"/>
      <c r="F161" s="214"/>
      <c r="G161" s="214"/>
      <c r="H161" s="214"/>
      <c r="I161" s="214"/>
      <c r="J161" s="214"/>
      <c r="K161" s="235"/>
    </row>
    <row r="162" spans="2:11" customFormat="1" ht="18.75" customHeight="1" x14ac:dyDescent="0.2">
      <c r="B162" s="216"/>
      <c r="C162" s="226"/>
      <c r="D162" s="226"/>
      <c r="E162" s="226"/>
      <c r="F162" s="236"/>
      <c r="G162" s="226"/>
      <c r="H162" s="226"/>
      <c r="I162" s="226"/>
      <c r="J162" s="226"/>
      <c r="K162" s="216"/>
    </row>
    <row r="163" spans="2:11" customFormat="1" ht="18.75" customHeight="1" x14ac:dyDescent="0.2">
      <c r="B163" s="191"/>
      <c r="C163" s="191"/>
      <c r="D163" s="191"/>
      <c r="E163" s="191"/>
      <c r="F163" s="191"/>
      <c r="G163" s="191"/>
      <c r="H163" s="191"/>
      <c r="I163" s="191"/>
      <c r="J163" s="191"/>
      <c r="K163" s="191"/>
    </row>
    <row r="164" spans="2:11" customFormat="1" ht="7.5" customHeight="1" x14ac:dyDescent="0.2">
      <c r="B164" s="173"/>
      <c r="C164" s="174"/>
      <c r="D164" s="174"/>
      <c r="E164" s="174"/>
      <c r="F164" s="174"/>
      <c r="G164" s="174"/>
      <c r="H164" s="174"/>
      <c r="I164" s="174"/>
      <c r="J164" s="174"/>
      <c r="K164" s="175"/>
    </row>
    <row r="165" spans="2:11" customFormat="1" ht="45" customHeight="1" x14ac:dyDescent="0.2">
      <c r="B165" s="176"/>
      <c r="C165" s="294" t="s">
        <v>1419</v>
      </c>
      <c r="D165" s="294"/>
      <c r="E165" s="294"/>
      <c r="F165" s="294"/>
      <c r="G165" s="294"/>
      <c r="H165" s="294"/>
      <c r="I165" s="294"/>
      <c r="J165" s="294"/>
      <c r="K165" s="177"/>
    </row>
    <row r="166" spans="2:11" customFormat="1" ht="17.25" customHeight="1" x14ac:dyDescent="0.2">
      <c r="B166" s="176"/>
      <c r="C166" s="197" t="s">
        <v>1348</v>
      </c>
      <c r="D166" s="197"/>
      <c r="E166" s="197"/>
      <c r="F166" s="197" t="s">
        <v>1349</v>
      </c>
      <c r="G166" s="237"/>
      <c r="H166" s="238" t="s">
        <v>57</v>
      </c>
      <c r="I166" s="238" t="s">
        <v>60</v>
      </c>
      <c r="J166" s="197" t="s">
        <v>1350</v>
      </c>
      <c r="K166" s="177"/>
    </row>
    <row r="167" spans="2:11" customFormat="1" ht="17.25" customHeight="1" x14ac:dyDescent="0.2">
      <c r="B167" s="178"/>
      <c r="C167" s="199" t="s">
        <v>1351</v>
      </c>
      <c r="D167" s="199"/>
      <c r="E167" s="199"/>
      <c r="F167" s="200" t="s">
        <v>1352</v>
      </c>
      <c r="G167" s="239"/>
      <c r="H167" s="240"/>
      <c r="I167" s="240"/>
      <c r="J167" s="199" t="s">
        <v>1353</v>
      </c>
      <c r="K167" s="179"/>
    </row>
    <row r="168" spans="2:11" customFormat="1" ht="5.25" customHeight="1" x14ac:dyDescent="0.2">
      <c r="B168" s="207"/>
      <c r="C168" s="202"/>
      <c r="D168" s="202"/>
      <c r="E168" s="202"/>
      <c r="F168" s="202"/>
      <c r="G168" s="203"/>
      <c r="H168" s="202"/>
      <c r="I168" s="202"/>
      <c r="J168" s="202"/>
      <c r="K168" s="228"/>
    </row>
    <row r="169" spans="2:11" customFormat="1" ht="15" customHeight="1" x14ac:dyDescent="0.2">
      <c r="B169" s="207"/>
      <c r="C169" s="184" t="s">
        <v>1356</v>
      </c>
      <c r="D169" s="184"/>
      <c r="E169" s="184"/>
      <c r="F169" s="205" t="s">
        <v>80</v>
      </c>
      <c r="G169" s="184"/>
      <c r="H169" s="184" t="s">
        <v>1393</v>
      </c>
      <c r="I169" s="184" t="s">
        <v>1355</v>
      </c>
      <c r="J169" s="184">
        <v>120</v>
      </c>
      <c r="K169" s="228"/>
    </row>
    <row r="170" spans="2:11" customFormat="1" ht="15" customHeight="1" x14ac:dyDescent="0.2">
      <c r="B170" s="207"/>
      <c r="C170" s="184" t="s">
        <v>1402</v>
      </c>
      <c r="D170" s="184"/>
      <c r="E170" s="184"/>
      <c r="F170" s="205" t="s">
        <v>80</v>
      </c>
      <c r="G170" s="184"/>
      <c r="H170" s="184" t="s">
        <v>1403</v>
      </c>
      <c r="I170" s="184" t="s">
        <v>1355</v>
      </c>
      <c r="J170" s="184" t="s">
        <v>1404</v>
      </c>
      <c r="K170" s="228"/>
    </row>
    <row r="171" spans="2:11" customFormat="1" ht="15" customHeight="1" x14ac:dyDescent="0.2">
      <c r="B171" s="207"/>
      <c r="C171" s="184" t="s">
        <v>1302</v>
      </c>
      <c r="D171" s="184"/>
      <c r="E171" s="184"/>
      <c r="F171" s="205" t="s">
        <v>80</v>
      </c>
      <c r="G171" s="184"/>
      <c r="H171" s="184" t="s">
        <v>1420</v>
      </c>
      <c r="I171" s="184" t="s">
        <v>1355</v>
      </c>
      <c r="J171" s="184" t="s">
        <v>1404</v>
      </c>
      <c r="K171" s="228"/>
    </row>
    <row r="172" spans="2:11" customFormat="1" ht="15" customHeight="1" x14ac:dyDescent="0.2">
      <c r="B172" s="207"/>
      <c r="C172" s="184" t="s">
        <v>1358</v>
      </c>
      <c r="D172" s="184"/>
      <c r="E172" s="184"/>
      <c r="F172" s="205" t="s">
        <v>1359</v>
      </c>
      <c r="G172" s="184"/>
      <c r="H172" s="184" t="s">
        <v>1420</v>
      </c>
      <c r="I172" s="184" t="s">
        <v>1355</v>
      </c>
      <c r="J172" s="184">
        <v>50</v>
      </c>
      <c r="K172" s="228"/>
    </row>
    <row r="173" spans="2:11" customFormat="1" ht="15" customHeight="1" x14ac:dyDescent="0.2">
      <c r="B173" s="207"/>
      <c r="C173" s="184" t="s">
        <v>1361</v>
      </c>
      <c r="D173" s="184"/>
      <c r="E173" s="184"/>
      <c r="F173" s="205" t="s">
        <v>80</v>
      </c>
      <c r="G173" s="184"/>
      <c r="H173" s="184" t="s">
        <v>1420</v>
      </c>
      <c r="I173" s="184" t="s">
        <v>1363</v>
      </c>
      <c r="J173" s="184"/>
      <c r="K173" s="228"/>
    </row>
    <row r="174" spans="2:11" customFormat="1" ht="15" customHeight="1" x14ac:dyDescent="0.2">
      <c r="B174" s="207"/>
      <c r="C174" s="184" t="s">
        <v>1372</v>
      </c>
      <c r="D174" s="184"/>
      <c r="E174" s="184"/>
      <c r="F174" s="205" t="s">
        <v>1359</v>
      </c>
      <c r="G174" s="184"/>
      <c r="H174" s="184" t="s">
        <v>1420</v>
      </c>
      <c r="I174" s="184" t="s">
        <v>1355</v>
      </c>
      <c r="J174" s="184">
        <v>50</v>
      </c>
      <c r="K174" s="228"/>
    </row>
    <row r="175" spans="2:11" customFormat="1" ht="15" customHeight="1" x14ac:dyDescent="0.2">
      <c r="B175" s="207"/>
      <c r="C175" s="184" t="s">
        <v>1380</v>
      </c>
      <c r="D175" s="184"/>
      <c r="E175" s="184"/>
      <c r="F175" s="205" t="s">
        <v>1359</v>
      </c>
      <c r="G175" s="184"/>
      <c r="H175" s="184" t="s">
        <v>1420</v>
      </c>
      <c r="I175" s="184" t="s">
        <v>1355</v>
      </c>
      <c r="J175" s="184">
        <v>50</v>
      </c>
      <c r="K175" s="228"/>
    </row>
    <row r="176" spans="2:11" customFormat="1" ht="15" customHeight="1" x14ac:dyDescent="0.2">
      <c r="B176" s="207"/>
      <c r="C176" s="184" t="s">
        <v>1378</v>
      </c>
      <c r="D176" s="184"/>
      <c r="E176" s="184"/>
      <c r="F176" s="205" t="s">
        <v>1359</v>
      </c>
      <c r="G176" s="184"/>
      <c r="H176" s="184" t="s">
        <v>1420</v>
      </c>
      <c r="I176" s="184" t="s">
        <v>1355</v>
      </c>
      <c r="J176" s="184">
        <v>50</v>
      </c>
      <c r="K176" s="228"/>
    </row>
    <row r="177" spans="2:11" customFormat="1" ht="15" customHeight="1" x14ac:dyDescent="0.2">
      <c r="B177" s="207"/>
      <c r="C177" s="184" t="s">
        <v>128</v>
      </c>
      <c r="D177" s="184"/>
      <c r="E177" s="184"/>
      <c r="F177" s="205" t="s">
        <v>80</v>
      </c>
      <c r="G177" s="184"/>
      <c r="H177" s="184" t="s">
        <v>1421</v>
      </c>
      <c r="I177" s="184" t="s">
        <v>1422</v>
      </c>
      <c r="J177" s="184"/>
      <c r="K177" s="228"/>
    </row>
    <row r="178" spans="2:11" customFormat="1" ht="15" customHeight="1" x14ac:dyDescent="0.2">
      <c r="B178" s="207"/>
      <c r="C178" s="184" t="s">
        <v>60</v>
      </c>
      <c r="D178" s="184"/>
      <c r="E178" s="184"/>
      <c r="F178" s="205" t="s">
        <v>80</v>
      </c>
      <c r="G178" s="184"/>
      <c r="H178" s="184" t="s">
        <v>1423</v>
      </c>
      <c r="I178" s="184" t="s">
        <v>1424</v>
      </c>
      <c r="J178" s="184">
        <v>1</v>
      </c>
      <c r="K178" s="228"/>
    </row>
    <row r="179" spans="2:11" customFormat="1" ht="15" customHeight="1" x14ac:dyDescent="0.2">
      <c r="B179" s="207"/>
      <c r="C179" s="184" t="s">
        <v>56</v>
      </c>
      <c r="D179" s="184"/>
      <c r="E179" s="184"/>
      <c r="F179" s="205" t="s">
        <v>80</v>
      </c>
      <c r="G179" s="184"/>
      <c r="H179" s="184" t="s">
        <v>1425</v>
      </c>
      <c r="I179" s="184" t="s">
        <v>1355</v>
      </c>
      <c r="J179" s="184">
        <v>20</v>
      </c>
      <c r="K179" s="228"/>
    </row>
    <row r="180" spans="2:11" customFormat="1" ht="15" customHeight="1" x14ac:dyDescent="0.2">
      <c r="B180" s="207"/>
      <c r="C180" s="184" t="s">
        <v>57</v>
      </c>
      <c r="D180" s="184"/>
      <c r="E180" s="184"/>
      <c r="F180" s="205" t="s">
        <v>80</v>
      </c>
      <c r="G180" s="184"/>
      <c r="H180" s="184" t="s">
        <v>1426</v>
      </c>
      <c r="I180" s="184" t="s">
        <v>1355</v>
      </c>
      <c r="J180" s="184">
        <v>255</v>
      </c>
      <c r="K180" s="228"/>
    </row>
    <row r="181" spans="2:11" customFormat="1" ht="15" customHeight="1" x14ac:dyDescent="0.2">
      <c r="B181" s="207"/>
      <c r="C181" s="184" t="s">
        <v>129</v>
      </c>
      <c r="D181" s="184"/>
      <c r="E181" s="184"/>
      <c r="F181" s="205" t="s">
        <v>80</v>
      </c>
      <c r="G181" s="184"/>
      <c r="H181" s="184" t="s">
        <v>1318</v>
      </c>
      <c r="I181" s="184" t="s">
        <v>1355</v>
      </c>
      <c r="J181" s="184">
        <v>10</v>
      </c>
      <c r="K181" s="228"/>
    </row>
    <row r="182" spans="2:11" customFormat="1" ht="15" customHeight="1" x14ac:dyDescent="0.2">
      <c r="B182" s="207"/>
      <c r="C182" s="184" t="s">
        <v>130</v>
      </c>
      <c r="D182" s="184"/>
      <c r="E182" s="184"/>
      <c r="F182" s="205" t="s">
        <v>80</v>
      </c>
      <c r="G182" s="184"/>
      <c r="H182" s="184" t="s">
        <v>1427</v>
      </c>
      <c r="I182" s="184" t="s">
        <v>1388</v>
      </c>
      <c r="J182" s="184"/>
      <c r="K182" s="228"/>
    </row>
    <row r="183" spans="2:11" customFormat="1" ht="15" customHeight="1" x14ac:dyDescent="0.2">
      <c r="B183" s="207"/>
      <c r="C183" s="184" t="s">
        <v>1428</v>
      </c>
      <c r="D183" s="184"/>
      <c r="E183" s="184"/>
      <c r="F183" s="205" t="s">
        <v>80</v>
      </c>
      <c r="G183" s="184"/>
      <c r="H183" s="184" t="s">
        <v>1429</v>
      </c>
      <c r="I183" s="184" t="s">
        <v>1388</v>
      </c>
      <c r="J183" s="184"/>
      <c r="K183" s="228"/>
    </row>
    <row r="184" spans="2:11" customFormat="1" ht="15" customHeight="1" x14ac:dyDescent="0.2">
      <c r="B184" s="207"/>
      <c r="C184" s="184" t="s">
        <v>1417</v>
      </c>
      <c r="D184" s="184"/>
      <c r="E184" s="184"/>
      <c r="F184" s="205" t="s">
        <v>80</v>
      </c>
      <c r="G184" s="184"/>
      <c r="H184" s="184" t="s">
        <v>1430</v>
      </c>
      <c r="I184" s="184" t="s">
        <v>1388</v>
      </c>
      <c r="J184" s="184"/>
      <c r="K184" s="228"/>
    </row>
    <row r="185" spans="2:11" customFormat="1" ht="15" customHeight="1" x14ac:dyDescent="0.2">
      <c r="B185" s="207"/>
      <c r="C185" s="184" t="s">
        <v>132</v>
      </c>
      <c r="D185" s="184"/>
      <c r="E185" s="184"/>
      <c r="F185" s="205" t="s">
        <v>1359</v>
      </c>
      <c r="G185" s="184"/>
      <c r="H185" s="184" t="s">
        <v>1431</v>
      </c>
      <c r="I185" s="184" t="s">
        <v>1355</v>
      </c>
      <c r="J185" s="184">
        <v>50</v>
      </c>
      <c r="K185" s="228"/>
    </row>
    <row r="186" spans="2:11" customFormat="1" ht="15" customHeight="1" x14ac:dyDescent="0.2">
      <c r="B186" s="207"/>
      <c r="C186" s="184" t="s">
        <v>1432</v>
      </c>
      <c r="D186" s="184"/>
      <c r="E186" s="184"/>
      <c r="F186" s="205" t="s">
        <v>1359</v>
      </c>
      <c r="G186" s="184"/>
      <c r="H186" s="184" t="s">
        <v>1433</v>
      </c>
      <c r="I186" s="184" t="s">
        <v>1434</v>
      </c>
      <c r="J186" s="184"/>
      <c r="K186" s="228"/>
    </row>
    <row r="187" spans="2:11" customFormat="1" ht="15" customHeight="1" x14ac:dyDescent="0.2">
      <c r="B187" s="207"/>
      <c r="C187" s="184" t="s">
        <v>1435</v>
      </c>
      <c r="D187" s="184"/>
      <c r="E187" s="184"/>
      <c r="F187" s="205" t="s">
        <v>1359</v>
      </c>
      <c r="G187" s="184"/>
      <c r="H187" s="184" t="s">
        <v>1436</v>
      </c>
      <c r="I187" s="184" t="s">
        <v>1434</v>
      </c>
      <c r="J187" s="184"/>
      <c r="K187" s="228"/>
    </row>
    <row r="188" spans="2:11" customFormat="1" ht="15" customHeight="1" x14ac:dyDescent="0.2">
      <c r="B188" s="207"/>
      <c r="C188" s="184" t="s">
        <v>1437</v>
      </c>
      <c r="D188" s="184"/>
      <c r="E188" s="184"/>
      <c r="F188" s="205" t="s">
        <v>1359</v>
      </c>
      <c r="G188" s="184"/>
      <c r="H188" s="184" t="s">
        <v>1438</v>
      </c>
      <c r="I188" s="184" t="s">
        <v>1434</v>
      </c>
      <c r="J188" s="184"/>
      <c r="K188" s="228"/>
    </row>
    <row r="189" spans="2:11" customFormat="1" ht="15" customHeight="1" x14ac:dyDescent="0.2">
      <c r="B189" s="207"/>
      <c r="C189" s="241" t="s">
        <v>1439</v>
      </c>
      <c r="D189" s="184"/>
      <c r="E189" s="184"/>
      <c r="F189" s="205" t="s">
        <v>1359</v>
      </c>
      <c r="G189" s="184"/>
      <c r="H189" s="184" t="s">
        <v>1440</v>
      </c>
      <c r="I189" s="184" t="s">
        <v>1441</v>
      </c>
      <c r="J189" s="242" t="s">
        <v>1442</v>
      </c>
      <c r="K189" s="228"/>
    </row>
    <row r="190" spans="2:11" customFormat="1" ht="15" customHeight="1" x14ac:dyDescent="0.2">
      <c r="B190" s="207"/>
      <c r="C190" s="241" t="s">
        <v>45</v>
      </c>
      <c r="D190" s="184"/>
      <c r="E190" s="184"/>
      <c r="F190" s="205" t="s">
        <v>80</v>
      </c>
      <c r="G190" s="184"/>
      <c r="H190" s="181" t="s">
        <v>1443</v>
      </c>
      <c r="I190" s="184" t="s">
        <v>1444</v>
      </c>
      <c r="J190" s="184"/>
      <c r="K190" s="228"/>
    </row>
    <row r="191" spans="2:11" customFormat="1" ht="15" customHeight="1" x14ac:dyDescent="0.2">
      <c r="B191" s="207"/>
      <c r="C191" s="241" t="s">
        <v>1445</v>
      </c>
      <c r="D191" s="184"/>
      <c r="E191" s="184"/>
      <c r="F191" s="205" t="s">
        <v>80</v>
      </c>
      <c r="G191" s="184"/>
      <c r="H191" s="184" t="s">
        <v>1446</v>
      </c>
      <c r="I191" s="184" t="s">
        <v>1388</v>
      </c>
      <c r="J191" s="184"/>
      <c r="K191" s="228"/>
    </row>
    <row r="192" spans="2:11" customFormat="1" ht="15" customHeight="1" x14ac:dyDescent="0.2">
      <c r="B192" s="207"/>
      <c r="C192" s="241" t="s">
        <v>1447</v>
      </c>
      <c r="D192" s="184"/>
      <c r="E192" s="184"/>
      <c r="F192" s="205" t="s">
        <v>80</v>
      </c>
      <c r="G192" s="184"/>
      <c r="H192" s="184" t="s">
        <v>1448</v>
      </c>
      <c r="I192" s="184" t="s">
        <v>1388</v>
      </c>
      <c r="J192" s="184"/>
      <c r="K192" s="228"/>
    </row>
    <row r="193" spans="2:11" customFormat="1" ht="15" customHeight="1" x14ac:dyDescent="0.2">
      <c r="B193" s="207"/>
      <c r="C193" s="241" t="s">
        <v>1449</v>
      </c>
      <c r="D193" s="184"/>
      <c r="E193" s="184"/>
      <c r="F193" s="205" t="s">
        <v>1359</v>
      </c>
      <c r="G193" s="184"/>
      <c r="H193" s="184" t="s">
        <v>1450</v>
      </c>
      <c r="I193" s="184" t="s">
        <v>1388</v>
      </c>
      <c r="J193" s="184"/>
      <c r="K193" s="228"/>
    </row>
    <row r="194" spans="2:11" customFormat="1" ht="15" customHeight="1" x14ac:dyDescent="0.2">
      <c r="B194" s="234"/>
      <c r="C194" s="243"/>
      <c r="D194" s="214"/>
      <c r="E194" s="214"/>
      <c r="F194" s="214"/>
      <c r="G194" s="214"/>
      <c r="H194" s="214"/>
      <c r="I194" s="214"/>
      <c r="J194" s="214"/>
      <c r="K194" s="235"/>
    </row>
    <row r="195" spans="2:11" customFormat="1" ht="18.75" customHeight="1" x14ac:dyDescent="0.2">
      <c r="B195" s="216"/>
      <c r="C195" s="226"/>
      <c r="D195" s="226"/>
      <c r="E195" s="226"/>
      <c r="F195" s="236"/>
      <c r="G195" s="226"/>
      <c r="H195" s="226"/>
      <c r="I195" s="226"/>
      <c r="J195" s="226"/>
      <c r="K195" s="216"/>
    </row>
    <row r="196" spans="2:11" customFormat="1" ht="18.75" customHeight="1" x14ac:dyDescent="0.2">
      <c r="B196" s="216"/>
      <c r="C196" s="226"/>
      <c r="D196" s="226"/>
      <c r="E196" s="226"/>
      <c r="F196" s="236"/>
      <c r="G196" s="226"/>
      <c r="H196" s="226"/>
      <c r="I196" s="226"/>
      <c r="J196" s="226"/>
      <c r="K196" s="216"/>
    </row>
    <row r="197" spans="2:11" customFormat="1" ht="18.75" customHeight="1" x14ac:dyDescent="0.2">
      <c r="B197" s="191"/>
      <c r="C197" s="191"/>
      <c r="D197" s="191"/>
      <c r="E197" s="191"/>
      <c r="F197" s="191"/>
      <c r="G197" s="191"/>
      <c r="H197" s="191"/>
      <c r="I197" s="191"/>
      <c r="J197" s="191"/>
      <c r="K197" s="191"/>
    </row>
    <row r="198" spans="2:11" customFormat="1" ht="13.5" x14ac:dyDescent="0.2">
      <c r="B198" s="173"/>
      <c r="C198" s="174"/>
      <c r="D198" s="174"/>
      <c r="E198" s="174"/>
      <c r="F198" s="174"/>
      <c r="G198" s="174"/>
      <c r="H198" s="174"/>
      <c r="I198" s="174"/>
      <c r="J198" s="174"/>
      <c r="K198" s="175"/>
    </row>
    <row r="199" spans="2:11" customFormat="1" ht="21" x14ac:dyDescent="0.2">
      <c r="B199" s="176"/>
      <c r="C199" s="294" t="s">
        <v>1451</v>
      </c>
      <c r="D199" s="294"/>
      <c r="E199" s="294"/>
      <c r="F199" s="294"/>
      <c r="G199" s="294"/>
      <c r="H199" s="294"/>
      <c r="I199" s="294"/>
      <c r="J199" s="294"/>
      <c r="K199" s="177"/>
    </row>
    <row r="200" spans="2:11" customFormat="1" ht="25.5" customHeight="1" x14ac:dyDescent="0.3">
      <c r="B200" s="176"/>
      <c r="C200" s="244" t="s">
        <v>1452</v>
      </c>
      <c r="D200" s="244"/>
      <c r="E200" s="244"/>
      <c r="F200" s="244" t="s">
        <v>1453</v>
      </c>
      <c r="G200" s="245"/>
      <c r="H200" s="295" t="s">
        <v>1454</v>
      </c>
      <c r="I200" s="295"/>
      <c r="J200" s="295"/>
      <c r="K200" s="177"/>
    </row>
    <row r="201" spans="2:11" customFormat="1" ht="5.25" customHeight="1" x14ac:dyDescent="0.2">
      <c r="B201" s="207"/>
      <c r="C201" s="202"/>
      <c r="D201" s="202"/>
      <c r="E201" s="202"/>
      <c r="F201" s="202"/>
      <c r="G201" s="226"/>
      <c r="H201" s="202"/>
      <c r="I201" s="202"/>
      <c r="J201" s="202"/>
      <c r="K201" s="228"/>
    </row>
    <row r="202" spans="2:11" customFormat="1" ht="15" customHeight="1" x14ac:dyDescent="0.2">
      <c r="B202" s="207"/>
      <c r="C202" s="184" t="s">
        <v>1444</v>
      </c>
      <c r="D202" s="184"/>
      <c r="E202" s="184"/>
      <c r="F202" s="205" t="s">
        <v>46</v>
      </c>
      <c r="G202" s="184"/>
      <c r="H202" s="296" t="s">
        <v>1455</v>
      </c>
      <c r="I202" s="296"/>
      <c r="J202" s="296"/>
      <c r="K202" s="228"/>
    </row>
    <row r="203" spans="2:11" customFormat="1" ht="15" customHeight="1" x14ac:dyDescent="0.2">
      <c r="B203" s="207"/>
      <c r="C203" s="184"/>
      <c r="D203" s="184"/>
      <c r="E203" s="184"/>
      <c r="F203" s="205" t="s">
        <v>47</v>
      </c>
      <c r="G203" s="184"/>
      <c r="H203" s="296" t="s">
        <v>1456</v>
      </c>
      <c r="I203" s="296"/>
      <c r="J203" s="296"/>
      <c r="K203" s="228"/>
    </row>
    <row r="204" spans="2:11" customFormat="1" ht="15" customHeight="1" x14ac:dyDescent="0.2">
      <c r="B204" s="207"/>
      <c r="C204" s="184"/>
      <c r="D204" s="184"/>
      <c r="E204" s="184"/>
      <c r="F204" s="205" t="s">
        <v>50</v>
      </c>
      <c r="G204" s="184"/>
      <c r="H204" s="296" t="s">
        <v>1457</v>
      </c>
      <c r="I204" s="296"/>
      <c r="J204" s="296"/>
      <c r="K204" s="228"/>
    </row>
    <row r="205" spans="2:11" customFormat="1" ht="15" customHeight="1" x14ac:dyDescent="0.2">
      <c r="B205" s="207"/>
      <c r="C205" s="184"/>
      <c r="D205" s="184"/>
      <c r="E205" s="184"/>
      <c r="F205" s="205" t="s">
        <v>48</v>
      </c>
      <c r="G205" s="184"/>
      <c r="H205" s="296" t="s">
        <v>1458</v>
      </c>
      <c r="I205" s="296"/>
      <c r="J205" s="296"/>
      <c r="K205" s="228"/>
    </row>
    <row r="206" spans="2:11" customFormat="1" ht="15" customHeight="1" x14ac:dyDescent="0.2">
      <c r="B206" s="207"/>
      <c r="C206" s="184"/>
      <c r="D206" s="184"/>
      <c r="E206" s="184"/>
      <c r="F206" s="205" t="s">
        <v>49</v>
      </c>
      <c r="G206" s="184"/>
      <c r="H206" s="296" t="s">
        <v>1459</v>
      </c>
      <c r="I206" s="296"/>
      <c r="J206" s="296"/>
      <c r="K206" s="228"/>
    </row>
    <row r="207" spans="2:11" customFormat="1" ht="15" customHeight="1" x14ac:dyDescent="0.2">
      <c r="B207" s="207"/>
      <c r="C207" s="184"/>
      <c r="D207" s="184"/>
      <c r="E207" s="184"/>
      <c r="F207" s="205"/>
      <c r="G207" s="184"/>
      <c r="H207" s="184"/>
      <c r="I207" s="184"/>
      <c r="J207" s="184"/>
      <c r="K207" s="228"/>
    </row>
    <row r="208" spans="2:11" customFormat="1" ht="15" customHeight="1" x14ac:dyDescent="0.2">
      <c r="B208" s="207"/>
      <c r="C208" s="184" t="s">
        <v>1400</v>
      </c>
      <c r="D208" s="184"/>
      <c r="E208" s="184"/>
      <c r="F208" s="205" t="s">
        <v>82</v>
      </c>
      <c r="G208" s="184"/>
      <c r="H208" s="296" t="s">
        <v>1460</v>
      </c>
      <c r="I208" s="296"/>
      <c r="J208" s="296"/>
      <c r="K208" s="228"/>
    </row>
    <row r="209" spans="2:11" customFormat="1" ht="15" customHeight="1" x14ac:dyDescent="0.2">
      <c r="B209" s="207"/>
      <c r="C209" s="184"/>
      <c r="D209" s="184"/>
      <c r="E209" s="184"/>
      <c r="F209" s="205" t="s">
        <v>1296</v>
      </c>
      <c r="G209" s="184"/>
      <c r="H209" s="296" t="s">
        <v>1297</v>
      </c>
      <c r="I209" s="296"/>
      <c r="J209" s="296"/>
      <c r="K209" s="228"/>
    </row>
    <row r="210" spans="2:11" customFormat="1" ht="15" customHeight="1" x14ac:dyDescent="0.2">
      <c r="B210" s="207"/>
      <c r="C210" s="184"/>
      <c r="D210" s="184"/>
      <c r="E210" s="184"/>
      <c r="F210" s="205" t="s">
        <v>1294</v>
      </c>
      <c r="G210" s="184"/>
      <c r="H210" s="296" t="s">
        <v>1461</v>
      </c>
      <c r="I210" s="296"/>
      <c r="J210" s="296"/>
      <c r="K210" s="228"/>
    </row>
    <row r="211" spans="2:11" customFormat="1" ht="15" customHeight="1" x14ac:dyDescent="0.2">
      <c r="B211" s="246"/>
      <c r="C211" s="184"/>
      <c r="D211" s="184"/>
      <c r="E211" s="184"/>
      <c r="F211" s="205" t="s">
        <v>1298</v>
      </c>
      <c r="G211" s="241"/>
      <c r="H211" s="297" t="s">
        <v>1299</v>
      </c>
      <c r="I211" s="297"/>
      <c r="J211" s="297"/>
      <c r="K211" s="247"/>
    </row>
    <row r="212" spans="2:11" customFormat="1" ht="15" customHeight="1" x14ac:dyDescent="0.2">
      <c r="B212" s="246"/>
      <c r="C212" s="184"/>
      <c r="D212" s="184"/>
      <c r="E212" s="184"/>
      <c r="F212" s="205" t="s">
        <v>1300</v>
      </c>
      <c r="G212" s="241"/>
      <c r="H212" s="297" t="s">
        <v>624</v>
      </c>
      <c r="I212" s="297"/>
      <c r="J212" s="297"/>
      <c r="K212" s="247"/>
    </row>
    <row r="213" spans="2:11" customFormat="1" ht="15" customHeight="1" x14ac:dyDescent="0.2">
      <c r="B213" s="246"/>
      <c r="C213" s="184"/>
      <c r="D213" s="184"/>
      <c r="E213" s="184"/>
      <c r="F213" s="205"/>
      <c r="G213" s="241"/>
      <c r="H213" s="232"/>
      <c r="I213" s="232"/>
      <c r="J213" s="232"/>
      <c r="K213" s="247"/>
    </row>
    <row r="214" spans="2:11" customFormat="1" ht="15" customHeight="1" x14ac:dyDescent="0.2">
      <c r="B214" s="246"/>
      <c r="C214" s="184" t="s">
        <v>1424</v>
      </c>
      <c r="D214" s="184"/>
      <c r="E214" s="184"/>
      <c r="F214" s="205">
        <v>1</v>
      </c>
      <c r="G214" s="241"/>
      <c r="H214" s="297" t="s">
        <v>1462</v>
      </c>
      <c r="I214" s="297"/>
      <c r="J214" s="297"/>
      <c r="K214" s="247"/>
    </row>
    <row r="215" spans="2:11" customFormat="1" ht="15" customHeight="1" x14ac:dyDescent="0.2">
      <c r="B215" s="246"/>
      <c r="C215" s="184"/>
      <c r="D215" s="184"/>
      <c r="E215" s="184"/>
      <c r="F215" s="205">
        <v>2</v>
      </c>
      <c r="G215" s="241"/>
      <c r="H215" s="297" t="s">
        <v>1463</v>
      </c>
      <c r="I215" s="297"/>
      <c r="J215" s="297"/>
      <c r="K215" s="247"/>
    </row>
    <row r="216" spans="2:11" customFormat="1" ht="15" customHeight="1" x14ac:dyDescent="0.2">
      <c r="B216" s="246"/>
      <c r="C216" s="184"/>
      <c r="D216" s="184"/>
      <c r="E216" s="184"/>
      <c r="F216" s="205">
        <v>3</v>
      </c>
      <c r="G216" s="241"/>
      <c r="H216" s="297" t="s">
        <v>1464</v>
      </c>
      <c r="I216" s="297"/>
      <c r="J216" s="297"/>
      <c r="K216" s="247"/>
    </row>
    <row r="217" spans="2:11" customFormat="1" ht="15" customHeight="1" x14ac:dyDescent="0.2">
      <c r="B217" s="246"/>
      <c r="C217" s="184"/>
      <c r="D217" s="184"/>
      <c r="E217" s="184"/>
      <c r="F217" s="205">
        <v>4</v>
      </c>
      <c r="G217" s="241"/>
      <c r="H217" s="297" t="s">
        <v>1465</v>
      </c>
      <c r="I217" s="297"/>
      <c r="J217" s="297"/>
      <c r="K217" s="247"/>
    </row>
    <row r="218" spans="2:11" customFormat="1" ht="12.75" customHeight="1" x14ac:dyDescent="0.2">
      <c r="B218" s="248"/>
      <c r="C218" s="249"/>
      <c r="D218" s="249"/>
      <c r="E218" s="249"/>
      <c r="F218" s="249"/>
      <c r="G218" s="249"/>
      <c r="H218" s="249"/>
      <c r="I218" s="249"/>
      <c r="J218" s="249"/>
      <c r="K218" s="25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A - Pavilón - A</vt:lpstr>
      <vt:lpstr>B - Pavilón - B</vt:lpstr>
      <vt:lpstr>D - Pavilón - D</vt:lpstr>
      <vt:lpstr>E - Pavilón - E</vt:lpstr>
      <vt:lpstr>F - Pavilón - F</vt:lpstr>
      <vt:lpstr>K - Pavilón - K</vt:lpstr>
      <vt:lpstr>V - Rekonstrukce areálový...</vt:lpstr>
      <vt:lpstr>Pokyny pro vyplnění</vt:lpstr>
      <vt:lpstr>'A - Pavilón - A'!Názvy_tisku</vt:lpstr>
      <vt:lpstr>'B - Pavilón - B'!Názvy_tisku</vt:lpstr>
      <vt:lpstr>'D - Pavilón - D'!Názvy_tisku</vt:lpstr>
      <vt:lpstr>'E - Pavilón - E'!Názvy_tisku</vt:lpstr>
      <vt:lpstr>'F - Pavilón - F'!Názvy_tisku</vt:lpstr>
      <vt:lpstr>'K - Pavilón - K'!Názvy_tisku</vt:lpstr>
      <vt:lpstr>'Rekapitulace stavby'!Názvy_tisku</vt:lpstr>
      <vt:lpstr>'V - Rekonstrukce areálový...'!Názvy_tisku</vt:lpstr>
      <vt:lpstr>'A - Pavilón - A'!Oblast_tisku</vt:lpstr>
      <vt:lpstr>'B - Pavilón - B'!Oblast_tisku</vt:lpstr>
      <vt:lpstr>'D - Pavilón - D'!Oblast_tisku</vt:lpstr>
      <vt:lpstr>'E - Pavilón - E'!Oblast_tisku</vt:lpstr>
      <vt:lpstr>'F - Pavilón - F'!Oblast_tisku</vt:lpstr>
      <vt:lpstr>'K - Pavilón - K'!Oblast_tisku</vt:lpstr>
      <vt:lpstr>'Pokyny pro vyplnění'!Oblast_tisku</vt:lpstr>
      <vt:lpstr>'Rekapitulace stavby'!Oblast_tisku</vt:lpstr>
      <vt:lpstr>'V - Rekonstrukce areálový...'!Oblast_tisku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Michal-NT\Michal</dc:creator>
  <cp:lastModifiedBy>Richard Chlebek</cp:lastModifiedBy>
  <dcterms:created xsi:type="dcterms:W3CDTF">2023-03-17T10:58:58Z</dcterms:created>
  <dcterms:modified xsi:type="dcterms:W3CDTF">2023-03-18T05:40:40Z</dcterms:modified>
</cp:coreProperties>
</file>