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tina D\Škola\Veřejné zakázky a nákupy\2024\rekonstrukce střechy Šenov\"/>
    </mc:Choice>
  </mc:AlternateContent>
  <bookViews>
    <workbookView xWindow="0" yWindow="0" windowWidth="25125" windowHeight="12300" activeTab="1"/>
  </bookViews>
  <sheets>
    <sheet name="Rekapitulace stavby" sheetId="1" r:id="rId1"/>
    <sheet name="01 - KOMPLEXNÍ OPRAVA STŘ..." sheetId="2" r:id="rId2"/>
    <sheet name="34-24 - Oprava střechy Me..." sheetId="3" r:id="rId3"/>
    <sheet name="Pokyny pro vyplnění" sheetId="4" r:id="rId4"/>
  </sheets>
  <definedNames>
    <definedName name="_xlnm._FilterDatabase" localSheetId="1" hidden="1">'01 - KOMPLEXNÍ OPRAVA STŘ...'!$C$93:$K$481</definedName>
    <definedName name="_xlnm._FilterDatabase" localSheetId="2" hidden="1">'34-24 - Oprava střechy Me...'!$C$89:$K$132</definedName>
    <definedName name="_xlnm.Print_Titles" localSheetId="1">'01 - KOMPLEXNÍ OPRAVA STŘ...'!$93:$93</definedName>
    <definedName name="_xlnm.Print_Titles" localSheetId="2">'34-24 - Oprava střechy Me...'!$89:$89</definedName>
    <definedName name="_xlnm.Print_Titles" localSheetId="0">'Rekapitulace stavby'!$52:$52</definedName>
    <definedName name="_xlnm.Print_Area" localSheetId="1">'01 - KOMPLEXNÍ OPRAVA STŘ...'!$C$4:$J$39,'01 - KOMPLEXNÍ OPRAVA STŘ...'!$C$45:$J$75,'01 - KOMPLEXNÍ OPRAVA STŘ...'!$C$81:$K$481</definedName>
    <definedName name="_xlnm.Print_Area" localSheetId="2">'34-24 - Oprava střechy Me...'!$C$4:$J$41,'34-24 - Oprava střechy Me...'!$C$47:$J$69,'34-24 - Oprava střechy Me...'!$C$75:$K$132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57" i="1"/>
  <c r="J37" i="3"/>
  <c r="AX57" i="1" s="1"/>
  <c r="BI131" i="3"/>
  <c r="BH131" i="3"/>
  <c r="BG131" i="3"/>
  <c r="BF131" i="3"/>
  <c r="T131" i="3"/>
  <c r="T130" i="3"/>
  <c r="R131" i="3"/>
  <c r="R130" i="3"/>
  <c r="P131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T125" i="3" s="1"/>
  <c r="T124" i="3" s="1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J87" i="3"/>
  <c r="J86" i="3"/>
  <c r="F86" i="3"/>
  <c r="F84" i="3"/>
  <c r="E82" i="3"/>
  <c r="J59" i="3"/>
  <c r="J58" i="3"/>
  <c r="F58" i="3"/>
  <c r="F56" i="3"/>
  <c r="E54" i="3"/>
  <c r="J20" i="3"/>
  <c r="E20" i="3"/>
  <c r="F59" i="3"/>
  <c r="J19" i="3"/>
  <c r="J14" i="3"/>
  <c r="J56" i="3" s="1"/>
  <c r="E7" i="3"/>
  <c r="E50" i="3" s="1"/>
  <c r="J37" i="2"/>
  <c r="J36" i="2"/>
  <c r="AY55" i="1"/>
  <c r="J35" i="2"/>
  <c r="AX55" i="1" s="1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5" i="2"/>
  <c r="BH455" i="2"/>
  <c r="BG455" i="2"/>
  <c r="BF455" i="2"/>
  <c r="T455" i="2"/>
  <c r="R455" i="2"/>
  <c r="P455" i="2"/>
  <c r="BI450" i="2"/>
  <c r="BH450" i="2"/>
  <c r="BG450" i="2"/>
  <c r="BF450" i="2"/>
  <c r="T450" i="2"/>
  <c r="R450" i="2"/>
  <c r="P450" i="2"/>
  <c r="BI445" i="2"/>
  <c r="BH445" i="2"/>
  <c r="BG445" i="2"/>
  <c r="BF445" i="2"/>
  <c r="T445" i="2"/>
  <c r="R445" i="2"/>
  <c r="P445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T238" i="2"/>
  <c r="R239" i="2"/>
  <c r="R238" i="2"/>
  <c r="P239" i="2"/>
  <c r="P238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2" i="2"/>
  <c r="BH112" i="2"/>
  <c r="BG112" i="2"/>
  <c r="BF112" i="2"/>
  <c r="T112" i="2"/>
  <c r="R112" i="2"/>
  <c r="P112" i="2"/>
  <c r="BI107" i="2"/>
  <c r="BH107" i="2"/>
  <c r="F36" i="2" s="1"/>
  <c r="BG107" i="2"/>
  <c r="BF107" i="2"/>
  <c r="T107" i="2"/>
  <c r="R107" i="2"/>
  <c r="P107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J91" i="2"/>
  <c r="J90" i="2"/>
  <c r="F90" i="2"/>
  <c r="F88" i="2"/>
  <c r="E86" i="2"/>
  <c r="J55" i="2"/>
  <c r="J54" i="2"/>
  <c r="F54" i="2"/>
  <c r="F52" i="2"/>
  <c r="E50" i="2"/>
  <c r="J18" i="2"/>
  <c r="E18" i="2"/>
  <c r="F91" i="2" s="1"/>
  <c r="J17" i="2"/>
  <c r="J12" i="2"/>
  <c r="J88" i="2"/>
  <c r="E7" i="2"/>
  <c r="E84" i="2"/>
  <c r="L50" i="1"/>
  <c r="AM50" i="1"/>
  <c r="AM49" i="1"/>
  <c r="L49" i="1"/>
  <c r="AM47" i="1"/>
  <c r="L47" i="1"/>
  <c r="L45" i="1"/>
  <c r="L44" i="1"/>
  <c r="J476" i="2"/>
  <c r="J462" i="2"/>
  <c r="J401" i="2"/>
  <c r="J321" i="2"/>
  <c r="J231" i="2"/>
  <c r="BK140" i="2"/>
  <c r="J477" i="2"/>
  <c r="J464" i="2"/>
  <c r="BK433" i="2"/>
  <c r="J388" i="2"/>
  <c r="BK339" i="2"/>
  <c r="BK234" i="2"/>
  <c r="BK130" i="2"/>
  <c r="BK217" i="2"/>
  <c r="J135" i="2"/>
  <c r="BK115" i="3"/>
  <c r="J120" i="3"/>
  <c r="J374" i="2"/>
  <c r="J343" i="2"/>
  <c r="J292" i="2"/>
  <c r="J247" i="2"/>
  <c r="J193" i="2"/>
  <c r="J112" i="2"/>
  <c r="BK126" i="3"/>
  <c r="BK104" i="3"/>
  <c r="BK107" i="3"/>
  <c r="BK475" i="2"/>
  <c r="BK467" i="2"/>
  <c r="BK440" i="2"/>
  <c r="BK405" i="2"/>
  <c r="J370" i="2"/>
  <c r="J332" i="2"/>
  <c r="J270" i="2"/>
  <c r="J234" i="2"/>
  <c r="BK159" i="2"/>
  <c r="BK118" i="3"/>
  <c r="J117" i="3"/>
  <c r="BK95" i="3"/>
  <c r="J206" i="2"/>
  <c r="BK154" i="2"/>
  <c r="J107" i="2"/>
  <c r="BK99" i="3"/>
  <c r="BK110" i="3"/>
  <c r="J481" i="2"/>
  <c r="BK474" i="2"/>
  <c r="BK468" i="2"/>
  <c r="BK463" i="2"/>
  <c r="BK437" i="2"/>
  <c r="J418" i="2"/>
  <c r="J397" i="2"/>
  <c r="BK370" i="2"/>
  <c r="BK294" i="2"/>
  <c r="J227" i="2"/>
  <c r="J167" i="2"/>
  <c r="J103" i="3"/>
  <c r="J472" i="2"/>
  <c r="BK429" i="2"/>
  <c r="J384" i="2"/>
  <c r="BK304" i="2"/>
  <c r="J222" i="2"/>
  <c r="BK112" i="2"/>
  <c r="J471" i="2"/>
  <c r="J440" i="2"/>
  <c r="J393" i="2"/>
  <c r="BK325" i="2"/>
  <c r="BK268" i="2"/>
  <c r="BK198" i="2"/>
  <c r="J122" i="2"/>
  <c r="J189" i="2"/>
  <c r="BK97" i="2"/>
  <c r="J108" i="3"/>
  <c r="J362" i="2"/>
  <c r="J310" i="2"/>
  <c r="J255" i="2"/>
  <c r="J180" i="2"/>
  <c r="J124" i="2"/>
  <c r="J121" i="3"/>
  <c r="BK114" i="3"/>
  <c r="BK108" i="3"/>
  <c r="BK473" i="2"/>
  <c r="J463" i="2"/>
  <c r="J429" i="2"/>
  <c r="BK390" i="2"/>
  <c r="BK353" i="2"/>
  <c r="J304" i="2"/>
  <c r="BK258" i="2"/>
  <c r="J211" i="2"/>
  <c r="J130" i="2"/>
  <c r="J118" i="3"/>
  <c r="BK227" i="2"/>
  <c r="BK180" i="2"/>
  <c r="J145" i="2"/>
  <c r="J315" i="2"/>
  <c r="BK255" i="2"/>
  <c r="BK135" i="2"/>
  <c r="BK101" i="3"/>
  <c r="J95" i="3"/>
  <c r="J474" i="2"/>
  <c r="J437" i="2"/>
  <c r="J390" i="2"/>
  <c r="BK301" i="2"/>
  <c r="J176" i="2"/>
  <c r="BK480" i="2"/>
  <c r="J467" i="2"/>
  <c r="BK418" i="2"/>
  <c r="BK366" i="2"/>
  <c r="J297" i="2"/>
  <c r="J224" i="2"/>
  <c r="J150" i="2"/>
  <c r="BK239" i="2"/>
  <c r="J154" i="2"/>
  <c r="BK128" i="3"/>
  <c r="BK393" i="2"/>
  <c r="BK321" i="2"/>
  <c r="J276" i="2"/>
  <c r="BK222" i="2"/>
  <c r="J140" i="2"/>
  <c r="BK111" i="3"/>
  <c r="J110" i="3"/>
  <c r="J97" i="3"/>
  <c r="BK478" i="2"/>
  <c r="BK471" i="2"/>
  <c r="BK450" i="2"/>
  <c r="BK401" i="2"/>
  <c r="BK362" i="2"/>
  <c r="BK315" i="2"/>
  <c r="BK281" i="2"/>
  <c r="BK247" i="2"/>
  <c r="BK176" i="2"/>
  <c r="J117" i="2"/>
  <c r="BK117" i="3"/>
  <c r="BK481" i="2"/>
  <c r="J455" i="2"/>
  <c r="J377" i="2"/>
  <c r="BK292" i="2"/>
  <c r="BK206" i="2"/>
  <c r="J479" i="2"/>
  <c r="J450" i="2"/>
  <c r="BK397" i="2"/>
  <c r="J303" i="2"/>
  <c r="J258" i="2"/>
  <c r="BK163" i="2"/>
  <c r="J202" i="2"/>
  <c r="BK117" i="2"/>
  <c r="J114" i="3"/>
  <c r="J99" i="3"/>
  <c r="BK348" i="2"/>
  <c r="BK297" i="2"/>
  <c r="BK231" i="2"/>
  <c r="J159" i="2"/>
  <c r="J131" i="3"/>
  <c r="BK131" i="3"/>
  <c r="BK93" i="3"/>
  <c r="J480" i="2"/>
  <c r="BK469" i="2"/>
  <c r="BK461" i="2"/>
  <c r="J421" i="2"/>
  <c r="BK377" i="2"/>
  <c r="J339" i="2"/>
  <c r="J294" i="2"/>
  <c r="BK224" i="2"/>
  <c r="BK145" i="2"/>
  <c r="BK109" i="3"/>
  <c r="BK123" i="3"/>
  <c r="J217" i="2"/>
  <c r="J172" i="2"/>
  <c r="BK122" i="2"/>
  <c r="J107" i="3"/>
  <c r="BK121" i="3"/>
  <c r="J478" i="2"/>
  <c r="BK472" i="2"/>
  <c r="BK466" i="2"/>
  <c r="J445" i="2"/>
  <c r="J425" i="2"/>
  <c r="J412" i="2"/>
  <c r="BK388" i="2"/>
  <c r="BK358" i="2"/>
  <c r="J286" i="2"/>
  <c r="BK202" i="2"/>
  <c r="J97" i="2"/>
  <c r="BK106" i="3"/>
  <c r="J470" i="2"/>
  <c r="BK445" i="2"/>
  <c r="J366" i="2"/>
  <c r="J262" i="2"/>
  <c r="J163" i="2"/>
  <c r="J469" i="2"/>
  <c r="BK412" i="2"/>
  <c r="J358" i="2"/>
  <c r="BK276" i="2"/>
  <c r="BK172" i="2"/>
  <c r="BK345" i="2"/>
  <c r="BK270" i="2"/>
  <c r="BK213" i="2"/>
  <c r="BK124" i="2"/>
  <c r="J123" i="3"/>
  <c r="J468" i="2"/>
  <c r="BK416" i="2"/>
  <c r="BK343" i="2"/>
  <c r="J281" i="2"/>
  <c r="J129" i="2"/>
  <c r="J475" i="2"/>
  <c r="BK462" i="2"/>
  <c r="BK425" i="2"/>
  <c r="BK374" i="2"/>
  <c r="BK310" i="2"/>
  <c r="J249" i="2"/>
  <c r="BK185" i="2"/>
  <c r="BK333" i="2"/>
  <c r="J268" i="2"/>
  <c r="J185" i="2"/>
  <c r="J126" i="3"/>
  <c r="J93" i="3"/>
  <c r="BK479" i="2"/>
  <c r="BK409" i="2"/>
  <c r="BK332" i="2"/>
  <c r="BK243" i="2"/>
  <c r="J325" i="2"/>
  <c r="J239" i="2"/>
  <c r="BK107" i="2"/>
  <c r="BK103" i="3"/>
  <c r="J466" i="2"/>
  <c r="BK421" i="2"/>
  <c r="J353" i="2"/>
  <c r="BK253" i="2"/>
  <c r="BK189" i="2"/>
  <c r="J473" i="2"/>
  <c r="J461" i="2"/>
  <c r="J409" i="2"/>
  <c r="J348" i="2"/>
  <c r="BK286" i="2"/>
  <c r="J213" i="2"/>
  <c r="BK102" i="2"/>
  <c r="BK167" i="2"/>
  <c r="J128" i="3"/>
  <c r="BK112" i="3"/>
  <c r="BK381" i="2"/>
  <c r="J333" i="2"/>
  <c r="BK262" i="2"/>
  <c r="BK211" i="2"/>
  <c r="AS56" i="1"/>
  <c r="J106" i="3"/>
  <c r="J101" i="3"/>
  <c r="J104" i="3"/>
  <c r="BK477" i="2"/>
  <c r="BK464" i="2"/>
  <c r="J416" i="2"/>
  <c r="BK384" i="2"/>
  <c r="J345" i="2"/>
  <c r="J301" i="2"/>
  <c r="J253" i="2"/>
  <c r="J198" i="2"/>
  <c r="J102" i="2"/>
  <c r="BK120" i="3"/>
  <c r="J243" i="2"/>
  <c r="BK193" i="2"/>
  <c r="BK129" i="2"/>
  <c r="J109" i="3"/>
  <c r="J115" i="3"/>
  <c r="BK97" i="3"/>
  <c r="BK476" i="2"/>
  <c r="BK470" i="2"/>
  <c r="BK455" i="2"/>
  <c r="J433" i="2"/>
  <c r="J405" i="2"/>
  <c r="J381" i="2"/>
  <c r="BK303" i="2"/>
  <c r="BK249" i="2"/>
  <c r="BK150" i="2"/>
  <c r="J111" i="3"/>
  <c r="J112" i="3"/>
  <c r="F37" i="2" l="1"/>
  <c r="F34" i="2"/>
  <c r="F35" i="2"/>
  <c r="J34" i="2"/>
  <c r="AW55" i="1" s="1"/>
  <c r="BK96" i="2"/>
  <c r="J96" i="2" s="1"/>
  <c r="J61" i="2" s="1"/>
  <c r="R149" i="2"/>
  <c r="BK257" i="2"/>
  <c r="J257" i="2"/>
  <c r="J67" i="2"/>
  <c r="P347" i="2"/>
  <c r="BK411" i="2"/>
  <c r="J411" i="2"/>
  <c r="J70" i="2" s="1"/>
  <c r="R411" i="2"/>
  <c r="T420" i="2"/>
  <c r="BK460" i="2"/>
  <c r="J460" i="2"/>
  <c r="J73" i="2" s="1"/>
  <c r="R460" i="2"/>
  <c r="BK149" i="2"/>
  <c r="J149" i="2" s="1"/>
  <c r="J62" i="2" s="1"/>
  <c r="R210" i="2"/>
  <c r="R242" i="2"/>
  <c r="BK347" i="2"/>
  <c r="J347" i="2" s="1"/>
  <c r="J68" i="2" s="1"/>
  <c r="T392" i="2"/>
  <c r="T411" i="2"/>
  <c r="P439" i="2"/>
  <c r="T465" i="2"/>
  <c r="T96" i="2"/>
  <c r="P210" i="2"/>
  <c r="R257" i="2"/>
  <c r="BK392" i="2"/>
  <c r="J392" i="2"/>
  <c r="J69" i="2" s="1"/>
  <c r="P420" i="2"/>
  <c r="T439" i="2"/>
  <c r="BK465" i="2"/>
  <c r="J465" i="2"/>
  <c r="J74" i="2" s="1"/>
  <c r="R92" i="3"/>
  <c r="R91" i="3" s="1"/>
  <c r="R90" i="3" s="1"/>
  <c r="R125" i="3"/>
  <c r="R124" i="3"/>
  <c r="P149" i="2"/>
  <c r="P95" i="2" s="1"/>
  <c r="P242" i="2"/>
  <c r="P241" i="2" s="1"/>
  <c r="R392" i="2"/>
  <c r="P465" i="2"/>
  <c r="BK92" i="3"/>
  <c r="BK91" i="3" s="1"/>
  <c r="P96" i="2"/>
  <c r="BK210" i="2"/>
  <c r="J210" i="2"/>
  <c r="J63" i="2" s="1"/>
  <c r="T257" i="2"/>
  <c r="P392" i="2"/>
  <c r="P411" i="2"/>
  <c r="BK439" i="2"/>
  <c r="J439" i="2"/>
  <c r="J72" i="2"/>
  <c r="P460" i="2"/>
  <c r="T460" i="2"/>
  <c r="P92" i="3"/>
  <c r="P91" i="3" s="1"/>
  <c r="T149" i="2"/>
  <c r="P257" i="2"/>
  <c r="R347" i="2"/>
  <c r="BK420" i="2"/>
  <c r="J420" i="2" s="1"/>
  <c r="J71" i="2" s="1"/>
  <c r="R439" i="2"/>
  <c r="R465" i="2"/>
  <c r="T92" i="3"/>
  <c r="T91" i="3" s="1"/>
  <c r="T90" i="3" s="1"/>
  <c r="BK125" i="3"/>
  <c r="J125" i="3" s="1"/>
  <c r="J67" i="3" s="1"/>
  <c r="P125" i="3"/>
  <c r="P124" i="3" s="1"/>
  <c r="R96" i="2"/>
  <c r="T210" i="2"/>
  <c r="BK242" i="2"/>
  <c r="J242" i="2"/>
  <c r="J66" i="2" s="1"/>
  <c r="T242" i="2"/>
  <c r="T347" i="2"/>
  <c r="R420" i="2"/>
  <c r="BK238" i="2"/>
  <c r="J238" i="2"/>
  <c r="J64" i="2"/>
  <c r="BK130" i="3"/>
  <c r="J130" i="3" s="1"/>
  <c r="J68" i="3" s="1"/>
  <c r="BE99" i="3"/>
  <c r="BE101" i="3"/>
  <c r="BE110" i="3"/>
  <c r="BE123" i="3"/>
  <c r="BE126" i="3"/>
  <c r="E78" i="3"/>
  <c r="F87" i="3"/>
  <c r="BE93" i="3"/>
  <c r="BE97" i="3"/>
  <c r="BE103" i="3"/>
  <c r="BE108" i="3"/>
  <c r="BE109" i="3"/>
  <c r="BE111" i="3"/>
  <c r="BE112" i="3"/>
  <c r="BE115" i="3"/>
  <c r="BE117" i="3"/>
  <c r="BE118" i="3"/>
  <c r="BE104" i="3"/>
  <c r="BE121" i="3"/>
  <c r="J84" i="3"/>
  <c r="BE95" i="3"/>
  <c r="BE128" i="3"/>
  <c r="BE106" i="3"/>
  <c r="BE107" i="3"/>
  <c r="BE114" i="3"/>
  <c r="BE120" i="3"/>
  <c r="BE131" i="3"/>
  <c r="BC55" i="1"/>
  <c r="BA55" i="1"/>
  <c r="E48" i="2"/>
  <c r="J52" i="2"/>
  <c r="F55" i="2"/>
  <c r="BE97" i="2"/>
  <c r="BE102" i="2"/>
  <c r="BE107" i="2"/>
  <c r="BE112" i="2"/>
  <c r="BE117" i="2"/>
  <c r="BE122" i="2"/>
  <c r="BE124" i="2"/>
  <c r="BE129" i="2"/>
  <c r="BE130" i="2"/>
  <c r="BE135" i="2"/>
  <c r="BE140" i="2"/>
  <c r="BE145" i="2"/>
  <c r="BE150" i="2"/>
  <c r="BE154" i="2"/>
  <c r="BE159" i="2"/>
  <c r="BE163" i="2"/>
  <c r="BE167" i="2"/>
  <c r="BE172" i="2"/>
  <c r="BE176" i="2"/>
  <c r="BE180" i="2"/>
  <c r="BE185" i="2"/>
  <c r="BE189" i="2"/>
  <c r="BE193" i="2"/>
  <c r="BE198" i="2"/>
  <c r="BE202" i="2"/>
  <c r="BE206" i="2"/>
  <c r="BE211" i="2"/>
  <c r="BE213" i="2"/>
  <c r="BE217" i="2"/>
  <c r="BE222" i="2"/>
  <c r="BE224" i="2"/>
  <c r="BE227" i="2"/>
  <c r="BE231" i="2"/>
  <c r="BE234" i="2"/>
  <c r="BE239" i="2"/>
  <c r="BE243" i="2"/>
  <c r="BE247" i="2"/>
  <c r="BE249" i="2"/>
  <c r="BE253" i="2"/>
  <c r="BE255" i="2"/>
  <c r="BE258" i="2"/>
  <c r="BE262" i="2"/>
  <c r="BE268" i="2"/>
  <c r="BE270" i="2"/>
  <c r="BE276" i="2"/>
  <c r="BE281" i="2"/>
  <c r="BE286" i="2"/>
  <c r="BE292" i="2"/>
  <c r="BE294" i="2"/>
  <c r="BE297" i="2"/>
  <c r="BE301" i="2"/>
  <c r="BE303" i="2"/>
  <c r="BE304" i="2"/>
  <c r="BE310" i="2"/>
  <c r="BE315" i="2"/>
  <c r="BE321" i="2"/>
  <c r="BE325" i="2"/>
  <c r="BE332" i="2"/>
  <c r="BE333" i="2"/>
  <c r="BE339" i="2"/>
  <c r="BE343" i="2"/>
  <c r="BE345" i="2"/>
  <c r="BE348" i="2"/>
  <c r="BE353" i="2"/>
  <c r="BE358" i="2"/>
  <c r="BE362" i="2"/>
  <c r="BE366" i="2"/>
  <c r="BE370" i="2"/>
  <c r="BE374" i="2"/>
  <c r="BE377" i="2"/>
  <c r="BE381" i="2"/>
  <c r="BE384" i="2"/>
  <c r="BE388" i="2"/>
  <c r="BE390" i="2"/>
  <c r="BE393" i="2"/>
  <c r="BE397" i="2"/>
  <c r="BE401" i="2"/>
  <c r="BE405" i="2"/>
  <c r="BE409" i="2"/>
  <c r="BE412" i="2"/>
  <c r="BE416" i="2"/>
  <c r="BE418" i="2"/>
  <c r="BE421" i="2"/>
  <c r="BE425" i="2"/>
  <c r="BE429" i="2"/>
  <c r="BE433" i="2"/>
  <c r="BE437" i="2"/>
  <c r="BE440" i="2"/>
  <c r="BE445" i="2"/>
  <c r="BE450" i="2"/>
  <c r="BE455" i="2"/>
  <c r="BE461" i="2"/>
  <c r="BE462" i="2"/>
  <c r="BE463" i="2"/>
  <c r="BE464" i="2"/>
  <c r="BE466" i="2"/>
  <c r="BE467" i="2"/>
  <c r="BE468" i="2"/>
  <c r="BE469" i="2"/>
  <c r="BE470" i="2"/>
  <c r="BE471" i="2"/>
  <c r="BE472" i="2"/>
  <c r="BE473" i="2"/>
  <c r="BE474" i="2"/>
  <c r="BE475" i="2"/>
  <c r="BE476" i="2"/>
  <c r="BE477" i="2"/>
  <c r="BE478" i="2"/>
  <c r="BE479" i="2"/>
  <c r="BE480" i="2"/>
  <c r="BE481" i="2"/>
  <c r="BD55" i="1"/>
  <c r="BB55" i="1"/>
  <c r="J36" i="3"/>
  <c r="AW57" i="1" s="1"/>
  <c r="F38" i="3"/>
  <c r="BC57" i="1" s="1"/>
  <c r="BC56" i="1" s="1"/>
  <c r="AS54" i="1"/>
  <c r="F37" i="3"/>
  <c r="BB57" i="1" s="1"/>
  <c r="BB56" i="1" s="1"/>
  <c r="AX56" i="1" s="1"/>
  <c r="F39" i="3"/>
  <c r="BD57" i="1"/>
  <c r="BD56" i="1"/>
  <c r="BD54" i="1"/>
  <c r="W33" i="1" s="1"/>
  <c r="F36" i="3"/>
  <c r="BA57" i="1" s="1"/>
  <c r="BA56" i="1" s="1"/>
  <c r="BA54" i="1" l="1"/>
  <c r="W30" i="1" s="1"/>
  <c r="BC54" i="1"/>
  <c r="W32" i="1" s="1"/>
  <c r="P94" i="2"/>
  <c r="AU55" i="1" s="1"/>
  <c r="T241" i="2"/>
  <c r="R95" i="2"/>
  <c r="P90" i="3"/>
  <c r="AU57" i="1"/>
  <c r="AU56" i="1" s="1"/>
  <c r="AU54" i="1" s="1"/>
  <c r="T95" i="2"/>
  <c r="T94" i="2"/>
  <c r="R241" i="2"/>
  <c r="BK95" i="2"/>
  <c r="J95" i="2" s="1"/>
  <c r="J60" i="2" s="1"/>
  <c r="BK241" i="2"/>
  <c r="J241" i="2"/>
  <c r="J65" i="2" s="1"/>
  <c r="J91" i="3"/>
  <c r="J64" i="3"/>
  <c r="J92" i="3"/>
  <c r="J65" i="3" s="1"/>
  <c r="BK124" i="3"/>
  <c r="J124" i="3"/>
  <c r="J66" i="3"/>
  <c r="J33" i="2"/>
  <c r="AV55" i="1" s="1"/>
  <c r="AT55" i="1" s="1"/>
  <c r="BB54" i="1"/>
  <c r="W31" i="1"/>
  <c r="AY56" i="1"/>
  <c r="AW56" i="1"/>
  <c r="J35" i="3"/>
  <c r="AV57" i="1"/>
  <c r="AT57" i="1"/>
  <c r="F33" i="2"/>
  <c r="AZ55" i="1" s="1"/>
  <c r="F35" i="3"/>
  <c r="AZ57" i="1" s="1"/>
  <c r="AZ56" i="1" s="1"/>
  <c r="AV56" i="1" s="1"/>
  <c r="AW54" i="1"/>
  <c r="AK30" i="1"/>
  <c r="AY54" i="1" l="1"/>
  <c r="R94" i="2"/>
  <c r="BK90" i="3"/>
  <c r="J90" i="3"/>
  <c r="J63" i="3"/>
  <c r="BK94" i="2"/>
  <c r="J94" i="2" s="1"/>
  <c r="J30" i="2" s="1"/>
  <c r="AG55" i="1" s="1"/>
  <c r="AT56" i="1"/>
  <c r="AX54" i="1"/>
  <c r="AZ54" i="1"/>
  <c r="W29" i="1" s="1"/>
  <c r="J39" i="2" l="1"/>
  <c r="J59" i="2"/>
  <c r="AN55" i="1"/>
  <c r="AV54" i="1"/>
  <c r="AK29" i="1" s="1"/>
  <c r="J32" i="3"/>
  <c r="AG57" i="1"/>
  <c r="AG56" i="1" s="1"/>
  <c r="J41" i="3" l="1"/>
  <c r="AN57" i="1"/>
  <c r="AN56" i="1"/>
  <c r="AG54" i="1"/>
  <c r="AK26" i="1" s="1"/>
  <c r="AK35" i="1" s="1"/>
  <c r="AT54" i="1"/>
  <c r="AN54" i="1"/>
</calcChain>
</file>

<file path=xl/sharedStrings.xml><?xml version="1.0" encoding="utf-8"?>
<sst xmlns="http://schemas.openxmlformats.org/spreadsheetml/2006/main" count="5074" uniqueCount="1028">
  <si>
    <t>Export Komplet</t>
  </si>
  <si>
    <t>VZ</t>
  </si>
  <si>
    <t>2.0</t>
  </si>
  <si>
    <t>ZAMOK</t>
  </si>
  <si>
    <t>False</t>
  </si>
  <si>
    <t>{ddcd3ba3-cd9b-4f95-9139-aeab03d5290e}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</si>
  <si>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</si>
  <si>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</si>
  <si>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</si>
  <si>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</si>
  <si>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</si>
  <si>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</si>
  <si>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</si>
  <si>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</si>
  <si>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24-11a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</si>
  <si>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</si>
  <si>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</si>
  <si>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KOMPLEXNÍ OPRAVA STŘECHY</t>
  </si>
  <si>
    <t>KSO:</t>
  </si>
  <si>
    <t/>
  </si>
  <si>
    <t>CC-CZ:</t>
  </si>
  <si>
    <t>Místo:</t>
  </si>
  <si>
    <t>Nový Jíčín</t>
  </si>
  <si>
    <t>Datum:</t>
  </si>
  <si>
    <t>29. 4. 2024</t>
  </si>
  <si>
    <t>Zadavatel:</t>
  </si>
  <si>
    <t>IČ:</t>
  </si>
  <si>
    <t>00845027</t>
  </si>
  <si>
    <t xml:space="preserve">MENDELOVA STŘEDNÍ ŠKOLA , P.O.NOVÝ JIČÍN </t>
  </si>
  <si>
    <t>DIČ:</t>
  </si>
  <si>
    <t>Uchazeč:</t>
  </si>
  <si>
    <t>Vyplň údaj</t>
  </si>
  <si>
    <t>Projektant:</t>
  </si>
  <si>
    <t>27852067</t>
  </si>
  <si>
    <t>GaP inženýring s.r.o.</t>
  </si>
  <si>
    <t>True</t>
  </si>
  <si>
    <t>Zpracovatel:</t>
  </si>
  <si>
    <t xml:space="preserve">Ing.Petřkovský Radek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</si>
  <si>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</si>
  <si>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</si>
  <si>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</si>
  <si>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</si>
  <si>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</si>
  <si>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</si>
  <si>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</si>
  <si>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</si>
  <si>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</si>
  <si>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</si>
  <si>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</si>
  <si>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</si>
  <si>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</si>
  <si>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</si>
  <si>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</si>
  <si>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</si>
  <si>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</si>
  <si>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</si>
  <si>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</si>
  <si>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</si>
  <si>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</si>
  <si>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</si>
  <si>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</si>
  <si>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</si>
  <si>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</si>
  <si>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</si>
  <si>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</si>
  <si>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</si>
  <si>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</si>
  <si>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</si>
  <si>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</si>
  <si>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</si>
  <si>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</si>
  <si>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</si>
  <si>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</si>
  <si>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</si>
  <si>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</si>
  <si>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</si>
  <si>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</si>
  <si>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</si>
  <si>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</si>
  <si>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</si>
  <si>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KOMPLEXNÍ OPRAVA STŘECHY - DUKELSKÁ 350 , ŠENOV  U NJ</t>
  </si>
  <si>
    <t>STA</t>
  </si>
  <si>
    <t>1</t>
  </si>
  <si>
    <t>{591ab16c-b0ef-46bd-bb5b-cdc5f3128535}</t>
  </si>
  <si>
    <t>2</t>
  </si>
  <si>
    <t>02</t>
  </si>
  <si>
    <t>LPS</t>
  </si>
  <si>
    <t>{6eea607a-9516-4261-bd30-7acd66dcde76}</t>
  </si>
  <si>
    <t>34/24</t>
  </si>
  <si>
    <t>Oprava střechy Mendelova střední škola</t>
  </si>
  <si>
    <t>Soupis</t>
  </si>
  <si>
    <t>{c91b2241-868a-4eb0-91df-dc59c72293d4}</t>
  </si>
  <si>
    <t>KRYCÍ LIST SOUPISU PRACÍ</t>
  </si>
  <si>
    <t>Objekt:</t>
  </si>
  <si>
    <t>01 - KOMPLEXNÍ OPRAVA STŘECHY - DUKELSKÁ 350 , ŠENOV  U NJ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</si>
  <si>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</si>
  <si>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</si>
  <si>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</si>
  <si>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</si>
  <si>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</si>
  <si>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</si>
  <si>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</si>
  <si>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</si>
  <si>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</si>
  <si>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</si>
  <si>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</si>
  <si>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</si>
  <si>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</si>
  <si>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</si>
  <si>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</si>
  <si>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</si>
  <si>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784 - Dokončovací práce - malby a tapety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</si>
  <si>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</si>
  <si>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</si>
  <si>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</si>
  <si>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</si>
  <si>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</si>
  <si>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</si>
  <si>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</si>
  <si>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</si>
  <si>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</si>
  <si>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</si>
  <si>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</si>
  <si>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</si>
  <si>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</si>
  <si>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</si>
  <si>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</si>
  <si>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</si>
  <si>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</si>
  <si>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</si>
  <si>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</si>
  <si>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</si>
  <si>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</si>
  <si>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611325121</t>
  </si>
  <si>
    <t>Vápenocementová omítka rýh štuková ve stropech, šířky rýhy do 150 mm</t>
  </si>
  <si>
    <t>m2</t>
  </si>
  <si>
    <t>CS ÚRS 2024 01</t>
  </si>
  <si>
    <t>4</t>
  </si>
  <si>
    <t>-1558358466</t>
  </si>
  <si>
    <t>Online PSC</t>
  </si>
  <si>
    <t>https://podminky.urs.cz/item/CS_URS_2024_01/611325121</t>
  </si>
  <si>
    <t>VV</t>
  </si>
  <si>
    <t xml:space="preserve">odhad  v ploše 380m2 </t>
  </si>
  <si>
    <t>(380,00/1,00)*0,15</t>
  </si>
  <si>
    <t>Součet</t>
  </si>
  <si>
    <t>621531022</t>
  </si>
  <si>
    <t>Omítka tenkovrstvá silikonová vnějších ploch probarvená bez penetrace zatíraná (škrábaná), zrnitost 2,0 mm podhledů</t>
  </si>
  <si>
    <t>-1145014129</t>
  </si>
  <si>
    <t>https://podminky.urs.cz/item/CS_URS_2024_01/621531022</t>
  </si>
  <si>
    <t xml:space="preserve">pod atikou </t>
  </si>
  <si>
    <t>90,00*0,50</t>
  </si>
  <si>
    <t>3</t>
  </si>
  <si>
    <t>622131121</t>
  </si>
  <si>
    <t>Podkladní a spojovací vrstva vnějších omítaných ploch penetrace nanášená ručně stěn</t>
  </si>
  <si>
    <t>2143505553</t>
  </si>
  <si>
    <t>https://podminky.urs.cz/item/CS_URS_2024_01/622131121</t>
  </si>
  <si>
    <t>622135002</t>
  </si>
  <si>
    <t>Vyrovnání nerovností podkladu vnějších omítaných ploch maltou, tloušťky do 10 mm cementovou stěn</t>
  </si>
  <si>
    <t>-326315064</t>
  </si>
  <si>
    <t>https://podminky.urs.cz/item/CS_URS_2024_01/622135002</t>
  </si>
  <si>
    <t>90,00*0,90</t>
  </si>
  <si>
    <t>5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</si>
  <si>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</si>
  <si>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</si>
  <si>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1915730190</t>
  </si>
  <si>
    <t>https://podminky.urs.cz/item/CS_URS_2024_01/622211031</t>
  </si>
  <si>
    <t>M</t>
  </si>
  <si>
    <t>28375952</t>
  </si>
  <si>
    <t>deska EPS 70 fasádní λ=0,039 tl 160mm</t>
  </si>
  <si>
    <t>8</t>
  </si>
  <si>
    <t>79299342</t>
  </si>
  <si>
    <t>45*1,05 'Přepočtené koeficientem množství</t>
  </si>
  <si>
    <t>7</t>
  </si>
  <si>
    <t>622252002</t>
  </si>
  <si>
    <t>Montáž profilů kontaktního zateplení ostatních stěnových, dilatačních apod. lepených do tmelu</t>
  </si>
  <si>
    <t>m</t>
  </si>
  <si>
    <t>-1579976211</t>
  </si>
  <si>
    <t>https://podminky.urs.cz/item/CS_URS_2024_01/622252002</t>
  </si>
  <si>
    <t>90,00</t>
  </si>
  <si>
    <t>63127416</t>
  </si>
  <si>
    <t>profil rohový PVC 23x23mm s výztužnou tkaninou š 100mm pro ETICS</t>
  </si>
  <si>
    <t>-1767950404</t>
  </si>
  <si>
    <t>9</t>
  </si>
  <si>
    <t>622335103</t>
  </si>
  <si>
    <t>Oprava cementové omítky vnějších ploch hladké stěn, v rozsahu opravované plochy přes 30 do 50%</t>
  </si>
  <si>
    <t>-1921734840</t>
  </si>
  <si>
    <t>https://podminky.urs.cz/item/CS_URS_2024_01/622335103</t>
  </si>
  <si>
    <t>10</t>
  </si>
  <si>
    <t>629991011</t>
  </si>
  <si>
    <t>Zakrytí vnějších ploch před znečištěním včetně pozdějšího odkrytí výplní otvorů a svislých ploch fólií přilepenou lepící páskou</t>
  </si>
  <si>
    <t>-1335820048</t>
  </si>
  <si>
    <t>https://podminky.urs.cz/item/CS_URS_2024_01/629991011</t>
  </si>
  <si>
    <t xml:space="preserve">okna celého objektu  </t>
  </si>
  <si>
    <t>380,00</t>
  </si>
  <si>
    <t>11</t>
  </si>
  <si>
    <t>629995101</t>
  </si>
  <si>
    <t>Očištění vnějších ploch tlakovou vodou omytím</t>
  </si>
  <si>
    <t>969890410</t>
  </si>
  <si>
    <t>https://podminky.urs.cz/item/CS_URS_2024_01/629995101</t>
  </si>
  <si>
    <t>632451034</t>
  </si>
  <si>
    <t>Potěr cementový vyrovnávací z malty (MC-15) v ploše o průměrné (střední) tl. přes 40 do 50 mm</t>
  </si>
  <si>
    <t>142713689</t>
  </si>
  <si>
    <t>https://podminky.urs.cz/item/CS_URS_2024_01/632451034</t>
  </si>
  <si>
    <t>257,84+215,75</t>
  </si>
  <si>
    <t>Ostatní konstrukce a práce, bourání</t>
  </si>
  <si>
    <t>13</t>
  </si>
  <si>
    <t>941211112</t>
  </si>
  <si>
    <t>Lešení řadové rámové lehké pracovní s podlahami s provozním zatížením tř. 3 do 200 kg/m2 šířky tř. SW06 od 0,6 do 0,9 m výšky přes 10 do 25 m montáž</t>
  </si>
  <si>
    <t>2018598483</t>
  </si>
  <si>
    <t>https://podminky.urs.cz/item/CS_URS_2024_01/941211112</t>
  </si>
  <si>
    <t>75,00*14,00</t>
  </si>
  <si>
    <t>14</t>
  </si>
  <si>
    <t>941211211</t>
  </si>
  <si>
    <t>Lešení řadové rámové lehké pracovní s podlahami s provozním zatížením tř. 3 do 200 kg/m2 šířky tř. SW06 od 0,6 do 0,9 m výšky do 10 m příplatek za každý den použití</t>
  </si>
  <si>
    <t>600974263</t>
  </si>
  <si>
    <t>https://podminky.urs.cz/item/CS_URS_2024_01/941211211</t>
  </si>
  <si>
    <t>1050*40 'Přepočtené koeficientem množství</t>
  </si>
  <si>
    <t>15</t>
  </si>
  <si>
    <t>941211812</t>
  </si>
  <si>
    <t>Lešení řadové rámové lehké pracovní s podlahami s provozním zatížením tř. 3 do 200 kg/m2 šířky tř. SW06 od 0,6 do 0,9 m výšky přes 10 do 25 m demontáž</t>
  </si>
  <si>
    <t>1768865583</t>
  </si>
  <si>
    <t>https://podminky.urs.cz/item/CS_URS_2024_01/941211812</t>
  </si>
  <si>
    <t>16</t>
  </si>
  <si>
    <t>944511111</t>
  </si>
  <si>
    <t>Síť ochranná zavěšená na konstrukci lešení z textilie z umělých vláken montáž</t>
  </si>
  <si>
    <t>1611085124</t>
  </si>
  <si>
    <t>https://podminky.urs.cz/item/CS_URS_2024_01/944511111</t>
  </si>
  <si>
    <t>17</t>
  </si>
  <si>
    <t>944511211</t>
  </si>
  <si>
    <t>Síť ochranná zavěšená na konstrukci lešení z textilie z umělých vláken příplatek k ceně za každý den použití</t>
  </si>
  <si>
    <t>450943271</t>
  </si>
  <si>
    <t>https://podminky.urs.cz/item/CS_URS_2024_01/944511211</t>
  </si>
  <si>
    <t>18</t>
  </si>
  <si>
    <t>944511811</t>
  </si>
  <si>
    <t>Síť ochranná zavěšená na konstrukci lešení z textilie z umělých vláken demontáž</t>
  </si>
  <si>
    <t>-1217656672</t>
  </si>
  <si>
    <t>https://podminky.urs.cz/item/CS_URS_2024_01/944511811</t>
  </si>
  <si>
    <t>19</t>
  </si>
  <si>
    <t>944711112</t>
  </si>
  <si>
    <t>Stříška záchytná zřizovaná současně s lehkým nebo těžkým lešením šířky přes 1,5 do 2,0 m montáž</t>
  </si>
  <si>
    <t>-1992746950</t>
  </si>
  <si>
    <t>https://podminky.urs.cz/item/CS_URS_2024_01/944711112</t>
  </si>
  <si>
    <t>3,00</t>
  </si>
  <si>
    <t>20</t>
  </si>
  <si>
    <t>944711212</t>
  </si>
  <si>
    <t>Stříška záchytná zřizovaná současně s lehkým nebo těžkým lešením šířky přes 1,5 do 2,0 m příplatek k ceně za každý den použití</t>
  </si>
  <si>
    <t>-577783229</t>
  </si>
  <si>
    <t>https://podminky.urs.cz/item/CS_URS_2024_01/944711212</t>
  </si>
  <si>
    <t>3*40 'Přepočtené koeficientem množství</t>
  </si>
  <si>
    <t>944711812</t>
  </si>
  <si>
    <t>Stříška záchytná zřizovaná současně s lehkým nebo těžkým lešením šířky přes 1,5 do 2,0 m demontáž</t>
  </si>
  <si>
    <t>60971220</t>
  </si>
  <si>
    <t>https://podminky.urs.cz/item/CS_URS_2024_01/944711812</t>
  </si>
  <si>
    <t>22</t>
  </si>
  <si>
    <t>965082941</t>
  </si>
  <si>
    <t>Odstranění násypu pod podlahami nebo ochranného násypu na střechách tl. přes 200 mm jakékoliv plochy</t>
  </si>
  <si>
    <t>m3</t>
  </si>
  <si>
    <t>-1918768543</t>
  </si>
  <si>
    <t>https://podminky.urs.cz/item/CS_URS_2024_01/965082941</t>
  </si>
  <si>
    <t>486,99*0,28</t>
  </si>
  <si>
    <t>23</t>
  </si>
  <si>
    <t>977151122</t>
  </si>
  <si>
    <t>Jádrové vrty diamantovými korunkami do stavebních materiálů (železobetonu, betonu, cihel, obkladů, dlažeb, kamene) průměru přes 120 do 130 mm</t>
  </si>
  <si>
    <t>468198627</t>
  </si>
  <si>
    <t>https://podminky.urs.cz/item/CS_URS_2024_01/977151122</t>
  </si>
  <si>
    <t>var FVE</t>
  </si>
  <si>
    <t>3*0,40</t>
  </si>
  <si>
    <t>24</t>
  </si>
  <si>
    <t>985331211</t>
  </si>
  <si>
    <t>Dodatečné vlepování betonářské výztuže včetně vyvrtání a vyčištění otvoru chemickou maltou průměr výztuže 8 mm</t>
  </si>
  <si>
    <t>543421314</t>
  </si>
  <si>
    <t>https://podminky.urs.cz/item/CS_URS_2024_01/985331211</t>
  </si>
  <si>
    <t>20*3*0,70</t>
  </si>
  <si>
    <t>25</t>
  </si>
  <si>
    <t>HLX.0018662.URS</t>
  </si>
  <si>
    <t>Helifix, helikální nerezová výztuž Helibar 8mm</t>
  </si>
  <si>
    <t>-1073616435</t>
  </si>
  <si>
    <t>42*1,1 'Přepočtené koeficientem množství</t>
  </si>
  <si>
    <t>26</t>
  </si>
  <si>
    <t>985331912</t>
  </si>
  <si>
    <t>Dodatečné vlepování betonářské výztuže Příplatek k cenám za délku do 1 m jednotlivě</t>
  </si>
  <si>
    <t>1287688820</t>
  </si>
  <si>
    <t>https://podminky.urs.cz/item/CS_URS_2024_01/985331912</t>
  </si>
  <si>
    <t>997</t>
  </si>
  <si>
    <t>Přesun sutě</t>
  </si>
  <si>
    <t>27</t>
  </si>
  <si>
    <t>997013153</t>
  </si>
  <si>
    <t>Vnitrostaveništní doprava suti a vybouraných hmot vodorovně do 50 m s naložením s omezením mechanizace pro budovy a haly výšky přes 9 do 12 m</t>
  </si>
  <si>
    <t>t</t>
  </si>
  <si>
    <t>-508785139</t>
  </si>
  <si>
    <t>https://podminky.urs.cz/item/CS_URS_2024_01/997013153</t>
  </si>
  <si>
    <t>28</t>
  </si>
  <si>
    <t>997013312</t>
  </si>
  <si>
    <t>Shoz na stavební suť montáž a demontáž shozu výšky přes 10 do 20 m</t>
  </si>
  <si>
    <t>569096596</t>
  </si>
  <si>
    <t>https://podminky.urs.cz/item/CS_URS_2024_01/997013312</t>
  </si>
  <si>
    <t>2*13,50</t>
  </si>
  <si>
    <t>29</t>
  </si>
  <si>
    <t>997013322</t>
  </si>
  <si>
    <t>Shoz na stavební suť montáž a demontáž shozu výšky Příplatek za první a každý další den použití shozu výšky přes 10 do 20 m</t>
  </si>
  <si>
    <t>-493030899</t>
  </si>
  <si>
    <t>https://podminky.urs.cz/item/CS_URS_2024_01/997013322</t>
  </si>
  <si>
    <t>27*15 'Přepočtené koeficientem množství</t>
  </si>
  <si>
    <t>30</t>
  </si>
  <si>
    <t>997013501</t>
  </si>
  <si>
    <t>Odvoz suti a vybouraných hmot na skládku nebo meziskládku se složením, na vzdálenost do 1 km</t>
  </si>
  <si>
    <t>1048166679</t>
  </si>
  <si>
    <t>https://podminky.urs.cz/item/CS_URS_2024_01/997013501</t>
  </si>
  <si>
    <t>31</t>
  </si>
  <si>
    <t>997013509</t>
  </si>
  <si>
    <t>Odvoz suti a vybouraných hmot na skládku nebo meziskládku se složením, na vzdálenost Příplatek k ceně za každý další započatý 1 km přes 1 km</t>
  </si>
  <si>
    <t>64448242</t>
  </si>
  <si>
    <t>https://podminky.urs.cz/item/CS_URS_2024_01/997013509</t>
  </si>
  <si>
    <t>216,617*14 'Přepočtené koeficientem množství</t>
  </si>
  <si>
    <t>32</t>
  </si>
  <si>
    <t>997013631</t>
  </si>
  <si>
    <t>Poplatek za uložení stavebního odpadu na skládce (skládkovné) směsného stavebního a demoličního zatříděného do Katalogu odpadů pod kódem 17 09 04</t>
  </si>
  <si>
    <t>1117654696</t>
  </si>
  <si>
    <t>https://podminky.urs.cz/item/CS_URS_2024_01/997013631</t>
  </si>
  <si>
    <t>190,900</t>
  </si>
  <si>
    <t>33</t>
  </si>
  <si>
    <t>997013645</t>
  </si>
  <si>
    <t>Poplatek za uložení stavebního odpadu na skládce (skládkovné) asfaltového bez obsahu dehtu zatříděného do Katalogu odpadů pod kódem 17 03 02</t>
  </si>
  <si>
    <t>-765530112</t>
  </si>
  <si>
    <t>https://podminky.urs.cz/item/CS_URS_2024_01/997013645</t>
  </si>
  <si>
    <t>17,024</t>
  </si>
  <si>
    <t>34</t>
  </si>
  <si>
    <t>997013814</t>
  </si>
  <si>
    <t>Poplatek za uložení stavebního odpadu na skládce (skládkovné) z izolačních materiálů zatříděného do Katalogu odpadů pod kódem 17 06 04</t>
  </si>
  <si>
    <t>1656319175</t>
  </si>
  <si>
    <t>https://podminky.urs.cz/item/CS_URS_2024_01/997013814</t>
  </si>
  <si>
    <t>8,181</t>
  </si>
  <si>
    <t>998</t>
  </si>
  <si>
    <t>Přesun hmot</t>
  </si>
  <si>
    <t>35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</si>
  <si>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</si>
  <si>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</si>
  <si>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1307310504</t>
  </si>
  <si>
    <t>https://podminky.urs.cz/item/CS_URS_2024_01/998011002</t>
  </si>
  <si>
    <t>PSV</t>
  </si>
  <si>
    <t>Práce a dodávky PSV</t>
  </si>
  <si>
    <t>711</t>
  </si>
  <si>
    <t>Izolace proti vodě, vlhkosti a plynům</t>
  </si>
  <si>
    <t>36</t>
  </si>
  <si>
    <t>711111001</t>
  </si>
  <si>
    <t>Provedení izolace proti zemní vlhkosti natěradly a tmely za studena na ploše vodorovné V nátěrem penetračním</t>
  </si>
  <si>
    <t>1236664052</t>
  </si>
  <si>
    <t>https://podminky.urs.cz/item/CS_URS_2024_01/711111001</t>
  </si>
  <si>
    <t>486,99+90,20*0,16</t>
  </si>
  <si>
    <t>37</t>
  </si>
  <si>
    <t>11163150</t>
  </si>
  <si>
    <t>lak penetrační asfaltový</t>
  </si>
  <si>
    <t>-652808325</t>
  </si>
  <si>
    <t>501,422*0,0003 'Přepočtené koeficientem množství</t>
  </si>
  <si>
    <t>38</t>
  </si>
  <si>
    <t>711112001</t>
  </si>
  <si>
    <t>Provedení izolace proti zemní vlhkosti natěradly a tmely za studena na ploše svislé S nátěrem penetračním</t>
  </si>
  <si>
    <t>1612358152</t>
  </si>
  <si>
    <t>https://podminky.urs.cz/item/CS_URS_2024_01/711112001</t>
  </si>
  <si>
    <t>90,20*(0,46+0,16)</t>
  </si>
  <si>
    <t>39</t>
  </si>
  <si>
    <t>-1717079567</t>
  </si>
  <si>
    <t>55,924*0,00034 'Přepočtené koeficientem množství</t>
  </si>
  <si>
    <t>40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</si>
  <si>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</si>
  <si>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</si>
  <si>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888913743</t>
  </si>
  <si>
    <t>https://podminky.urs.cz/item/CS_URS_2024_01/998711102</t>
  </si>
  <si>
    <t>712</t>
  </si>
  <si>
    <t>Povlakové krytiny</t>
  </si>
  <si>
    <t>41</t>
  </si>
  <si>
    <t>712300845</t>
  </si>
  <si>
    <t>Ostatní práce při odstranění povlakové krytiny střech plochých do 10° doplňků ventilační hlavice</t>
  </si>
  <si>
    <t>kus</t>
  </si>
  <si>
    <t>187475161</t>
  </si>
  <si>
    <t>https://podminky.urs.cz/item/CS_URS_2024_01/712300845</t>
  </si>
  <si>
    <t>42</t>
  </si>
  <si>
    <t>712331111</t>
  </si>
  <si>
    <t>Provedení povlakové krytiny střech plochých do 10° pásy na sucho podkladní samolepící asfaltový pás</t>
  </si>
  <si>
    <t>-1387034186</t>
  </si>
  <si>
    <t>https://podminky.urs.cz/item/CS_URS_2024_01/712331111</t>
  </si>
  <si>
    <t>486,99</t>
  </si>
  <si>
    <t>90,20*0,16</t>
  </si>
  <si>
    <t>43</t>
  </si>
  <si>
    <t>62866281</t>
  </si>
  <si>
    <t>pás asfaltový samolepicí modifikovaný SBS s vložkou ze skleněné tkaniny se spalitelnou fólií nebo jemnozrnným minerálním posypem nebo textilií na horním povrchu tl 3,0mm</t>
  </si>
  <si>
    <t>351062448</t>
  </si>
  <si>
    <t>557,346*1,1655 'Přepočtené koeficientem množství</t>
  </si>
  <si>
    <t>44</t>
  </si>
  <si>
    <t>712340832</t>
  </si>
  <si>
    <t>Odstranění povlakové krytiny střech plochých do 10° z přitavených pásů NAIP v plné ploše dvouvrstvé</t>
  </si>
  <si>
    <t>-1843529097</t>
  </si>
  <si>
    <t>https://podminky.urs.cz/item/CS_URS_2024_01/712340832</t>
  </si>
  <si>
    <t>sbs asf pás</t>
  </si>
  <si>
    <t>90,20*(0,16+0,16)</t>
  </si>
  <si>
    <t>45</t>
  </si>
  <si>
    <t>712340833</t>
  </si>
  <si>
    <t>Odstranění povlakové krytiny střech plochých do 10° z přitavených pásů NAIP v plné ploše třívrstvé</t>
  </si>
  <si>
    <t>1362492268</t>
  </si>
  <si>
    <t>https://podminky.urs.cz/item/CS_URS_2024_01/712340833</t>
  </si>
  <si>
    <t>46</t>
  </si>
  <si>
    <t>712340834</t>
  </si>
  <si>
    <t>Odstranění povlakové krytiny střech plochých do 10° z přitavených pásů NAIP v plné ploše Příplatek k ceně - 0833 za každou další vrstvu</t>
  </si>
  <si>
    <t>1504477987</t>
  </si>
  <si>
    <t>https://podminky.urs.cz/item/CS_URS_2024_01/712340834</t>
  </si>
  <si>
    <t>47</t>
  </si>
  <si>
    <t>712361701</t>
  </si>
  <si>
    <t>Provedení povlakové krytiny střech plochých do 10° fólií položenou volně s přilepením spojů</t>
  </si>
  <si>
    <t>-503883171</t>
  </si>
  <si>
    <t>https://podminky.urs.cz/item/CS_URS_2024_01/712361701</t>
  </si>
  <si>
    <t>90,64*0,15</t>
  </si>
  <si>
    <t>90,64*0,60</t>
  </si>
  <si>
    <t>48</t>
  </si>
  <si>
    <t>28342832</t>
  </si>
  <si>
    <t>fólie hydroizolační střešní TPO (FPO) určená ke stabilizaci přitížením a do vegetačních střech tl 1,8mm</t>
  </si>
  <si>
    <t>480428052</t>
  </si>
  <si>
    <t>541,57*1,1655 'Přepočtené koeficientem množství</t>
  </si>
  <si>
    <t>49</t>
  </si>
  <si>
    <t>712363003.1</t>
  </si>
  <si>
    <t>Provedení povlakové krytiny střech plochých do 10° fólií termoplastickou mPVC (měkčené PVC) vytvoření spoje dvou pásů fólií horkovzdušným navařením</t>
  </si>
  <si>
    <t>-2112454155</t>
  </si>
  <si>
    <t>514,00/2,00</t>
  </si>
  <si>
    <t>50</t>
  </si>
  <si>
    <t>1405952541</t>
  </si>
  <si>
    <t>275,00*0,30</t>
  </si>
  <si>
    <t>82,5*1,1 'Přepočtené koeficientem množství</t>
  </si>
  <si>
    <t>51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</si>
  <si>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</si>
  <si>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</si>
  <si>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1478193191</t>
  </si>
  <si>
    <t>https://podminky.urs.cz/item/CS_URS_2024_01/712363115</t>
  </si>
  <si>
    <t>52</t>
  </si>
  <si>
    <t>28342015</t>
  </si>
  <si>
    <t>manžeta těsnící pro prostupy hydroizolací z PVC uzavřená kruhová vnitřní průměr 200</t>
  </si>
  <si>
    <t>-1481795898</t>
  </si>
  <si>
    <t>53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</si>
  <si>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</si>
  <si>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</si>
  <si>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1824512629</t>
  </si>
  <si>
    <t>https://podminky.urs.cz/item/CS_URS_2024_01/712363122</t>
  </si>
  <si>
    <t>54</t>
  </si>
  <si>
    <t>712363352</t>
  </si>
  <si>
    <t>Povlakové krytiny střech plochých do 10° z tvarovaných poplastovaných lišt pro mPVC vnitřní koutová lišta rš 100 mm</t>
  </si>
  <si>
    <t>-1397838170</t>
  </si>
  <si>
    <t>https://podminky.urs.cz/item/CS_URS_2024_01/712363352</t>
  </si>
  <si>
    <t>90,20</t>
  </si>
  <si>
    <t>2*(2,50+1,00)+5*0,30</t>
  </si>
  <si>
    <t>55</t>
  </si>
  <si>
    <t>712363353</t>
  </si>
  <si>
    <t>Povlakové krytiny střech plochých do 10° z tvarovaných poplastovaných lišt pro mPVC vnější koutová lišta rš 100 mm</t>
  </si>
  <si>
    <t>1455470298</t>
  </si>
  <si>
    <t>https://podminky.urs.cz/item/CS_URS_2024_01/712363353</t>
  </si>
  <si>
    <t>2*(2,50+1,00)+4*0,70</t>
  </si>
  <si>
    <t>3*0,30</t>
  </si>
  <si>
    <t>56</t>
  </si>
  <si>
    <t>712363354</t>
  </si>
  <si>
    <t>Povlakové krytiny střech plochých do 10° z tvarovaných poplastovaných lišt pro mPVC stěnová lišta vyhnutá rš 71 mm</t>
  </si>
  <si>
    <t>-1238631537</t>
  </si>
  <si>
    <t>https://podminky.urs.cz/item/CS_URS_2024_01/712363354</t>
  </si>
  <si>
    <t>19,10</t>
  </si>
  <si>
    <t>57</t>
  </si>
  <si>
    <t>712391171</t>
  </si>
  <si>
    <t>Provedení povlakové krytiny střech plochých do 10° -ostatní práce provedení vrstvy textilní podkladní</t>
  </si>
  <si>
    <t>-689621862</t>
  </si>
  <si>
    <t>https://podminky.urs.cz/item/CS_URS_2024_01/712391171</t>
  </si>
  <si>
    <t>541,57*2 'Přepočtené koeficientem množství</t>
  </si>
  <si>
    <t>58</t>
  </si>
  <si>
    <t>69311172</t>
  </si>
  <si>
    <t>geotextilie PP s ÚV stabilizací 300g/m2</t>
  </si>
  <si>
    <t>231281560</t>
  </si>
  <si>
    <t>59</t>
  </si>
  <si>
    <t>69311175</t>
  </si>
  <si>
    <t>geotextilie PP s ÚV stabilizací 500g/m2</t>
  </si>
  <si>
    <t>304853566</t>
  </si>
  <si>
    <t>541,57*1,15 'Přepočtené koeficientem množství</t>
  </si>
  <si>
    <t>60</t>
  </si>
  <si>
    <t>712391382</t>
  </si>
  <si>
    <t>Provedení povlakové krytiny střech plochých do 10° -ostatní práce dokončení izolace násypem z hrubého kameniva frakce 16 - 22, tl. 50 mm</t>
  </si>
  <si>
    <t>589394699</t>
  </si>
  <si>
    <t>https://podminky.urs.cz/item/CS_URS_2024_01/712391382</t>
  </si>
  <si>
    <t>61</t>
  </si>
  <si>
    <t>58333674</t>
  </si>
  <si>
    <t>kamenivo těžené hrubé frakce 16/32</t>
  </si>
  <si>
    <t>-1053161335</t>
  </si>
  <si>
    <t>473,59*0,0825 'Přepočtené koeficientem množství</t>
  </si>
  <si>
    <t>62</t>
  </si>
  <si>
    <t>998712102</t>
  </si>
  <si>
    <t>Přesun hmot pro povlakové krytiny stanovený z hmotnosti přesunovaného materiálu vodorovná dopravní vzdálenost do 50 m základní v objektech výšky přes 6 do 12 m</t>
  </si>
  <si>
    <t>-1453205207</t>
  </si>
  <si>
    <t>https://podminky.urs.cz/item/CS_URS_2024_01/998712102</t>
  </si>
  <si>
    <t>713</t>
  </si>
  <si>
    <t>Izolace tepelné</t>
  </si>
  <si>
    <t>63</t>
  </si>
  <si>
    <t>713140851</t>
  </si>
  <si>
    <t>Odstranění tepelné izolace střech plochých z rohoží, pásů, dílců, desek, bloků nadstřešních izolací připevněných lepením z vláknitých materiálů suchých, tloušťka izolace do 100 mm</t>
  </si>
  <si>
    <t>-2011357589</t>
  </si>
  <si>
    <t>https://podminky.urs.cz/item/CS_URS_2024_01/713140851</t>
  </si>
  <si>
    <t xml:space="preserve">heraklith  /  latě </t>
  </si>
  <si>
    <t>64</t>
  </si>
  <si>
    <t>713140861</t>
  </si>
  <si>
    <t>Odstranění tepelné izolace střech plochých z rohoží, pásů, dílců, desek, bloků nadstřešních izolací připevněných lepením z polystyrenu suchého, tloušťka izolace do 100 mm</t>
  </si>
  <si>
    <t>1807846812</t>
  </si>
  <si>
    <t>https://podminky.urs.cz/item/CS_URS_2024_01/713140861</t>
  </si>
  <si>
    <t>65</t>
  </si>
  <si>
    <t>713141136</t>
  </si>
  <si>
    <t>Montáž tepelné izolace střech plochých rohožemi, pásy, deskami, dílci, bloky (izolační materiál ve specifikaci) přilepenými za studena jednovrstvá nízkoexpanzní (PUR) pěnou</t>
  </si>
  <si>
    <t>988833988</t>
  </si>
  <si>
    <t>https://podminky.urs.cz/item/CS_URS_2024_01/713141136</t>
  </si>
  <si>
    <t>66</t>
  </si>
  <si>
    <t>28375991</t>
  </si>
  <si>
    <t>deska EPS 150 pro konstrukce s vysokým zatížením λ=0,035 tl 160mm</t>
  </si>
  <si>
    <t>-25217052</t>
  </si>
  <si>
    <t>486,99*1,05 'Přepočtené koeficientem množství</t>
  </si>
  <si>
    <t>67</t>
  </si>
  <si>
    <t>713141336</t>
  </si>
  <si>
    <t>Montáž tepelné izolace střech plochých spádovými klíny v ploše přilepenými za studena nízkoexpanzní (PUR) pěnou</t>
  </si>
  <si>
    <t>-751679653</t>
  </si>
  <si>
    <t>https://podminky.urs.cz/item/CS_URS_2024_01/713141336</t>
  </si>
  <si>
    <t>68</t>
  </si>
  <si>
    <t>28376520</t>
  </si>
  <si>
    <t>deska izolační PIR s oboustrannou kompozitní fólií s hliníkovou vložkou pro ploché střechy λ=0,023 tl 160mm</t>
  </si>
  <si>
    <t>-1294389939</t>
  </si>
  <si>
    <t>2*1,00*1,00</t>
  </si>
  <si>
    <t>2*1,15 'Přepočtené koeficientem množství</t>
  </si>
  <si>
    <t>69</t>
  </si>
  <si>
    <t>28376142</t>
  </si>
  <si>
    <t>klín izolační spád do 5% EPS 150</t>
  </si>
  <si>
    <t>-235328102</t>
  </si>
  <si>
    <t>486,99*(0,03+0,35)/2</t>
  </si>
  <si>
    <t>70</t>
  </si>
  <si>
    <t>713141351</t>
  </si>
  <si>
    <t>Montáž tepelné izolace střech plochých spádovými klíny na zhlaví atiky šířky do 500 mm přilepenými za studena zplna</t>
  </si>
  <si>
    <t>-1403207100</t>
  </si>
  <si>
    <t>https://podminky.urs.cz/item/CS_URS_2024_01/713141351</t>
  </si>
  <si>
    <t>71</t>
  </si>
  <si>
    <t>28376440</t>
  </si>
  <si>
    <t>deska XPS hrana rovná a strukturovaný povrch 300kPA λ=0,035 tl 50mm</t>
  </si>
  <si>
    <t>2120922126</t>
  </si>
  <si>
    <t>90,20*0,50</t>
  </si>
  <si>
    <t>72</t>
  </si>
  <si>
    <t>713141391</t>
  </si>
  <si>
    <t>Montáž tepelné izolace střech plochých na konstrukce stěn převyšující úroveň střechy např. atiky, prostupy střešní krytinou do výšky 1 000 mm přilepenými za studena zplna</t>
  </si>
  <si>
    <t>288414433</t>
  </si>
  <si>
    <t>https://podminky.urs.cz/item/CS_URS_2024_01/713141391</t>
  </si>
  <si>
    <t>90,20*0,46</t>
  </si>
  <si>
    <t>73</t>
  </si>
  <si>
    <t>28372308</t>
  </si>
  <si>
    <t>deska EPS 100 pro konstrukce s běžným zatížením λ=0,037 tl 80mm</t>
  </si>
  <si>
    <t>1488842811</t>
  </si>
  <si>
    <t>41,492*1,05 'Přepočtené koeficientem množství</t>
  </si>
  <si>
    <t>74</t>
  </si>
  <si>
    <t>998713102</t>
  </si>
  <si>
    <t>Přesun hmot pro izolace tepelné stanovený z hmotnosti přesunovaného materiálu vodorovná dopravní vzdálenost do 50 m s užitím mechanizace v objektech výšky přes 6 m do 12 m</t>
  </si>
  <si>
    <t>1846835837</t>
  </si>
  <si>
    <t>https://podminky.urs.cz/item/CS_URS_2024_01/998713102</t>
  </si>
  <si>
    <t>721</t>
  </si>
  <si>
    <t>Zdravotechnika - vnitřní kanalizace</t>
  </si>
  <si>
    <t>75</t>
  </si>
  <si>
    <t>721173315</t>
  </si>
  <si>
    <t>Potrubí z trub PVC SN4 dešťové DN 110</t>
  </si>
  <si>
    <t>-664409831</t>
  </si>
  <si>
    <t>https://podminky.urs.cz/item/CS_URS_2024_01/721173315</t>
  </si>
  <si>
    <t>2*5,00</t>
  </si>
  <si>
    <t>76</t>
  </si>
  <si>
    <t>721233113</t>
  </si>
  <si>
    <t>Střešní vtoky (vpusti) polypropylenové (PP) pro ploché střechy s odtokem svislým DN 125</t>
  </si>
  <si>
    <t>2093151342</t>
  </si>
  <si>
    <t>https://podminky.urs.cz/item/CS_URS_2024_01/721233113</t>
  </si>
  <si>
    <t>77</t>
  </si>
  <si>
    <t>721273153</t>
  </si>
  <si>
    <t>Ventilační hlavice z polypropylenu (PP) DN 110</t>
  </si>
  <si>
    <t>1557042738</t>
  </si>
  <si>
    <t>https://podminky.urs.cz/item/CS_URS_2024_01/721273153</t>
  </si>
  <si>
    <t>78</t>
  </si>
  <si>
    <t>28342068</t>
  </si>
  <si>
    <t>prostup pro kabely s integrovanou manžetou z PVC DN 125</t>
  </si>
  <si>
    <t>1466814722</t>
  </si>
  <si>
    <t xml:space="preserve">var FVE - příprava  </t>
  </si>
  <si>
    <t>79</t>
  </si>
  <si>
    <t>998721102</t>
  </si>
  <si>
    <t>Přesun hmot pro vnitřní kanalizaci stanovený z hmotnosti přesunovaného materiálu vodorovná dopravní vzdálenost do 50 m základní v objektech výšky přes 6 do 12 m</t>
  </si>
  <si>
    <t>1552735281</t>
  </si>
  <si>
    <t>https://podminky.urs.cz/item/CS_URS_2024_01/998721102</t>
  </si>
  <si>
    <t>762</t>
  </si>
  <si>
    <t>Konstrukce tesařské</t>
  </si>
  <si>
    <t>80</t>
  </si>
  <si>
    <t>762361313.1</t>
  </si>
  <si>
    <t>Konstrukční vrstva pod klempířské prvky pro oplechování horních ploch zdí a nadezdívek (atik) z desek dřevoštěpkových šroubovaných do podkladu, tloušťky desky 25 mm</t>
  </si>
  <si>
    <t>-1891688028</t>
  </si>
  <si>
    <t>https://podminky.urs.cz/item/CS_URS_2024_01/762361313.1</t>
  </si>
  <si>
    <t>81</t>
  </si>
  <si>
    <t>60621155</t>
  </si>
  <si>
    <t>překližka vodovzdorná protiskl/hladká bříza tl 24mm</t>
  </si>
  <si>
    <t>168819480</t>
  </si>
  <si>
    <t>45,1*1,1 'Přepočtené koeficientem množství</t>
  </si>
  <si>
    <t>82</t>
  </si>
  <si>
    <t>998762102</t>
  </si>
  <si>
    <t>Přesun hmot pro konstrukce tesařské stanovený z hmotnosti přesunovaného materiálu vodorovná dopravní vzdálenost do 50 m základní v objektech výšky přes 6 do 12 m</t>
  </si>
  <si>
    <t>-1930120596</t>
  </si>
  <si>
    <t>https://podminky.urs.cz/item/CS_URS_2024_01/998762102</t>
  </si>
  <si>
    <t>764</t>
  </si>
  <si>
    <t>Konstrukce klempířské</t>
  </si>
  <si>
    <t>83</t>
  </si>
  <si>
    <t>764002841</t>
  </si>
  <si>
    <t>Demontáž klempířských konstrukcí oplechování horních ploch zdí a nadezdívek do suti</t>
  </si>
  <si>
    <t>-1305354728</t>
  </si>
  <si>
    <t>https://podminky.urs.cz/item/CS_URS_2024_01/764002841</t>
  </si>
  <si>
    <t>90,20*2</t>
  </si>
  <si>
    <t>84</t>
  </si>
  <si>
    <t>764002871</t>
  </si>
  <si>
    <t>Demontáž klempířských konstrukcí lemování zdí do suti</t>
  </si>
  <si>
    <t>-758079955</t>
  </si>
  <si>
    <t>https://podminky.urs.cz/item/CS_URS_2024_01/764002871</t>
  </si>
  <si>
    <t>3,00*2</t>
  </si>
  <si>
    <t>85</t>
  </si>
  <si>
    <t>764011611</t>
  </si>
  <si>
    <t>Podkladní plech z pozinkovaného plechu s povrchovou úpravou rš 150 mm</t>
  </si>
  <si>
    <t>744171851</t>
  </si>
  <si>
    <t>https://podminky.urs.cz/item/CS_URS_2024_01/764011611</t>
  </si>
  <si>
    <t>86</t>
  </si>
  <si>
    <t>764214607</t>
  </si>
  <si>
    <t>Oplechování horních ploch zdí a nadezdívek (atik) z pozinkovaného plechu s povrchovou úpravou mechanicky kotvené rš 670 mm</t>
  </si>
  <si>
    <t>1939873369</t>
  </si>
  <si>
    <t>https://podminky.urs.cz/item/CS_URS_2024_01/764214607</t>
  </si>
  <si>
    <t>87</t>
  </si>
  <si>
    <t>998764102</t>
  </si>
  <si>
    <t>Přesun hmot pro konstrukce klempířské stanovený z hmotnosti přesunovaného materiálu vodorovná dopravní vzdálenost do 50 m základní v objektech výšky přes 6 do 12 m</t>
  </si>
  <si>
    <t>277510203</t>
  </si>
  <si>
    <t>https://podminky.urs.cz/item/CS_URS_2024_01/998764102</t>
  </si>
  <si>
    <t>784</t>
  </si>
  <si>
    <t>Dokončovací práce - malby a tapety</t>
  </si>
  <si>
    <t>88</t>
  </si>
  <si>
    <t>784121001</t>
  </si>
  <si>
    <t>Oškrabání malby v místnostech výšky do 3,80 m</t>
  </si>
  <si>
    <t>-1313420638</t>
  </si>
  <si>
    <t>https://podminky.urs.cz/item/CS_URS_2024_01/784121001</t>
  </si>
  <si>
    <t xml:space="preserve">odhad  dle plochy místností </t>
  </si>
  <si>
    <t>89</t>
  </si>
  <si>
    <t>784181101</t>
  </si>
  <si>
    <t>Penetrace podkladu jednonásobná základní akrylátová bezbarvá v místnostech výšky do 3,80 m</t>
  </si>
  <si>
    <t>210500420</t>
  </si>
  <si>
    <t>https://podminky.urs.cz/item/CS_URS_2024_01/784181101</t>
  </si>
  <si>
    <t>90</t>
  </si>
  <si>
    <t>784191007</t>
  </si>
  <si>
    <t>Čištění vnitřních ploch hrubý úklid po provedení malířských prací omytím podlah</t>
  </si>
  <si>
    <t>-310670435</t>
  </si>
  <si>
    <t>https://podminky.urs.cz/item/CS_URS_2024_01/784191007</t>
  </si>
  <si>
    <t>91</t>
  </si>
  <si>
    <t>784211101</t>
  </si>
  <si>
    <t>Malby z malířských směsí oděruvzdorných za mokra dvojnásobné, bílé za mokra oděruvzdorné výborně v místnostech výšky do 3,80 m</t>
  </si>
  <si>
    <t>1461041152</t>
  </si>
  <si>
    <t>https://podminky.urs.cz/item/CS_URS_2024_01/784211101</t>
  </si>
  <si>
    <t>OST</t>
  </si>
  <si>
    <t>Ostatní</t>
  </si>
  <si>
    <t>92</t>
  </si>
  <si>
    <t>OST 1</t>
  </si>
  <si>
    <t>HNÍZDNÍ BOX - PRO NETOPÝRY 1W1 , DOD + MTZ</t>
  </si>
  <si>
    <t>KS</t>
  </si>
  <si>
    <t>262144</t>
  </si>
  <si>
    <t>181116893</t>
  </si>
  <si>
    <t>93</t>
  </si>
  <si>
    <t>OST 2</t>
  </si>
  <si>
    <t>HNIZDNI BOX PRO RORYSE</t>
  </si>
  <si>
    <t>628512630</t>
  </si>
  <si>
    <t>94</t>
  </si>
  <si>
    <t>OST 3</t>
  </si>
  <si>
    <t>OSTATNÍ NÁKLADY - NESPECIFIKOVANÉ - ÚPRAVA ANTÉNY , KABELÁŽE VNI ROZVODŮ</t>
  </si>
  <si>
    <t>KPL</t>
  </si>
  <si>
    <t>512</t>
  </si>
  <si>
    <t>554159799</t>
  </si>
  <si>
    <t>95</t>
  </si>
  <si>
    <t>OST 5</t>
  </si>
  <si>
    <t xml:space="preserve">ZABEZPEČOVACÍ SYSTÉMU POCHUZÍ STŘECHY </t>
  </si>
  <si>
    <t xml:space="preserve">KPL </t>
  </si>
  <si>
    <t>-767088994</t>
  </si>
  <si>
    <t>VRN</t>
  </si>
  <si>
    <t>Vedlejší rozpočtové náklady</t>
  </si>
  <si>
    <t>96</t>
  </si>
  <si>
    <t>033203000</t>
  </si>
  <si>
    <t>Energie pro zařízení staveniště</t>
  </si>
  <si>
    <t>kpl</t>
  </si>
  <si>
    <t>1933423614</t>
  </si>
  <si>
    <t>97</t>
  </si>
  <si>
    <t>010001000</t>
  </si>
  <si>
    <t>Průzkumné, geodetické a projektové práce</t>
  </si>
  <si>
    <t>2099181229</t>
  </si>
  <si>
    <t>98</t>
  </si>
  <si>
    <t>013274000</t>
  </si>
  <si>
    <t>Pasportizace objektu před započetím prací</t>
  </si>
  <si>
    <t>-1840724133</t>
  </si>
  <si>
    <t>99</t>
  </si>
  <si>
    <t>030001000</t>
  </si>
  <si>
    <t>Zařízení staveniště</t>
  </si>
  <si>
    <t>41065796</t>
  </si>
  <si>
    <t>100</t>
  </si>
  <si>
    <t>032103000</t>
  </si>
  <si>
    <t>Náklady na stavební buňky</t>
  </si>
  <si>
    <t>1306144598</t>
  </si>
  <si>
    <t>101</t>
  </si>
  <si>
    <t>032903000</t>
  </si>
  <si>
    <t>Náklady na provoz a údržbu vybavení staveniště</t>
  </si>
  <si>
    <t>2127398172</t>
  </si>
  <si>
    <t>102</t>
  </si>
  <si>
    <t>034002000</t>
  </si>
  <si>
    <t>Zabezpečení staveniště</t>
  </si>
  <si>
    <t>887035608</t>
  </si>
  <si>
    <t>103</t>
  </si>
  <si>
    <t>034103000</t>
  </si>
  <si>
    <t>Oplocení staveniště</t>
  </si>
  <si>
    <t>1346323909</t>
  </si>
  <si>
    <t>104</t>
  </si>
  <si>
    <t>034303000</t>
  </si>
  <si>
    <t>Dopravní značení na staveništi</t>
  </si>
  <si>
    <t>-194368640</t>
  </si>
  <si>
    <t>105</t>
  </si>
  <si>
    <t>034503000</t>
  </si>
  <si>
    <t>Informační tabule na staveništi</t>
  </si>
  <si>
    <t>936630917</t>
  </si>
  <si>
    <t>106</t>
  </si>
  <si>
    <t>035002000</t>
  </si>
  <si>
    <t>Pronájmy ploch, objektů</t>
  </si>
  <si>
    <t>-1326571886</t>
  </si>
  <si>
    <t>107</t>
  </si>
  <si>
    <t>039103000</t>
  </si>
  <si>
    <t>Rozebrání, bourání a odvoz zařízení staveniště</t>
  </si>
  <si>
    <t>1106995869</t>
  </si>
  <si>
    <t>108</t>
  </si>
  <si>
    <t>039203000</t>
  </si>
  <si>
    <t>Úprava terénu po zrušení zařízení staveniště</t>
  </si>
  <si>
    <t>1777634416</t>
  </si>
  <si>
    <t>109</t>
  </si>
  <si>
    <t>045002000</t>
  </si>
  <si>
    <t>Kompletační a koordinační činnost</t>
  </si>
  <si>
    <t>1107375214</t>
  </si>
  <si>
    <t>110</t>
  </si>
  <si>
    <t>049002000</t>
  </si>
  <si>
    <t>Ostatní inženýrská činnost</t>
  </si>
  <si>
    <t>679206970</t>
  </si>
  <si>
    <t>111</t>
  </si>
  <si>
    <t>070001000</t>
  </si>
  <si>
    <t>Provozní vlivy</t>
  </si>
  <si>
    <t>-471899257</t>
  </si>
  <si>
    <t>02 - LPS</t>
  </si>
  <si>
    <t>Soupis:</t>
  </si>
  <si>
    <t>34/24 - Oprava střechy Mendelova střední škola</t>
  </si>
  <si>
    <t>Dukelská 350, Šenov u N. Jičína</t>
  </si>
  <si>
    <t xml:space="preserve"> </t>
  </si>
  <si>
    <t>Libor Jurák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</si>
  <si>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</si>
  <si>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</si>
  <si>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</si>
  <si>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</si>
  <si>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>741</t>
  </si>
  <si>
    <t>Elektroinstalace - silnoproud</t>
  </si>
  <si>
    <t>741410041</t>
  </si>
  <si>
    <t>Montáž uzemňovacího vedení s upevněním, propojením a připojením pomocí svorek v zemi s izolací spojů drátu nebo lana Ø do 10 mm v městské zástavbě</t>
  </si>
  <si>
    <t>-2015391831</t>
  </si>
  <si>
    <t>https://podminky.urs.cz/item/CS_URS_2024_01/741410041</t>
  </si>
  <si>
    <t>35441073</t>
  </si>
  <si>
    <t>drát D 10mm FeZn</t>
  </si>
  <si>
    <t>kg</t>
  </si>
  <si>
    <t>-1941901394</t>
  </si>
  <si>
    <t>66*1,15 "Přepočtené koeficientem množství</t>
  </si>
  <si>
    <t>741420001</t>
  </si>
  <si>
    <t>Montáž hromosvodného vedení svodových drátů nebo lan s podpěrami, Ø do 10 mm</t>
  </si>
  <si>
    <t>231466125</t>
  </si>
  <si>
    <t>https://podminky.urs.cz/item/CS_URS_2024_01/741420001</t>
  </si>
  <si>
    <t>35441077</t>
  </si>
  <si>
    <t>drát D 8mm AlMgSi</t>
  </si>
  <si>
    <t>-2005132948</t>
  </si>
  <si>
    <t>25*1,15 "Přepočtené koeficientem množství</t>
  </si>
  <si>
    <t>741420020</t>
  </si>
  <si>
    <t>Montáž hromosvodného vedení svorek s jedním šroubem</t>
  </si>
  <si>
    <t>-1154024256</t>
  </si>
  <si>
    <t>https://podminky.urs.cz/item/CS_URS_2024_01/741420020</t>
  </si>
  <si>
    <t>35431000</t>
  </si>
  <si>
    <t>svorka uzemnění FeZn univerzální</t>
  </si>
  <si>
    <t>-1902100019</t>
  </si>
  <si>
    <t>-932928389</t>
  </si>
  <si>
    <t>35442252</t>
  </si>
  <si>
    <t>podpěra vedení na ploché střechy k nalepení výšky 100mm, FeZn, základna 100x100mm</t>
  </si>
  <si>
    <t>-1247333222</t>
  </si>
  <si>
    <t>35442255</t>
  </si>
  <si>
    <t>držák vedení univerzální, plast 55mm</t>
  </si>
  <si>
    <t>-371023861</t>
  </si>
  <si>
    <t>35441836</t>
  </si>
  <si>
    <t>držák ochranného úhelníku do zdiva, FeZn</t>
  </si>
  <si>
    <t>-1229557846</t>
  </si>
  <si>
    <t>35442263</t>
  </si>
  <si>
    <t>podstavec betonový s kloubem pro jímací tyč s rovným koncem, s PVC podložkou 9 kg</t>
  </si>
  <si>
    <t>-1445133213</t>
  </si>
  <si>
    <t>35442238</t>
  </si>
  <si>
    <t>bezpečnostní tabulka samolepící (A5)</t>
  </si>
  <si>
    <t>-169829996</t>
  </si>
  <si>
    <t>35431015</t>
  </si>
  <si>
    <t>svorka uzemnění FeZn zkušební, spoj hromosvod/uzemnění</t>
  </si>
  <si>
    <t>2007499147</t>
  </si>
  <si>
    <t>741420022</t>
  </si>
  <si>
    <t>Montáž hromosvodného vedení svorek se 3 a více šrouby</t>
  </si>
  <si>
    <t>-2124429206</t>
  </si>
  <si>
    <t>https://podminky.urs.cz/item/CS_URS_2024_01/741420022</t>
  </si>
  <si>
    <t>35441860</t>
  </si>
  <si>
    <t>svorka FeZn k jímací tyči - 4 šrouby</t>
  </si>
  <si>
    <t>95066817</t>
  </si>
  <si>
    <t>741420051</t>
  </si>
  <si>
    <t>Montáž hromosvodného vedení ochranných prvků úhelníků nebo trubek s držáky do zdiva</t>
  </si>
  <si>
    <t>-1649385061</t>
  </si>
  <si>
    <t>https://podminky.urs.cz/item/CS_URS_2024_01/741420051</t>
  </si>
  <si>
    <t>35441830</t>
  </si>
  <si>
    <t>úhelník ochranný na ochranu svodu - 1700mm, FeZn</t>
  </si>
  <si>
    <t>999708499</t>
  </si>
  <si>
    <t>741420083</t>
  </si>
  <si>
    <t>Montáž hromosvodného vedení doplňků štítků k označení svodů</t>
  </si>
  <si>
    <t>792546981</t>
  </si>
  <si>
    <t>https://podminky.urs.cz/item/CS_URS_2024_01/741420083</t>
  </si>
  <si>
    <t>35442110</t>
  </si>
  <si>
    <t>štítek plastový - čísla svodů</t>
  </si>
  <si>
    <t>1538366620</t>
  </si>
  <si>
    <t>741430005</t>
  </si>
  <si>
    <t>Montáž jímacích tyčí délky do 3 m, na stojan</t>
  </si>
  <si>
    <t>1186159386</t>
  </si>
  <si>
    <t>https://podminky.urs.cz/item/CS_URS_2024_01/741430005</t>
  </si>
  <si>
    <t>35442151</t>
  </si>
  <si>
    <t>tyč jímací s rovným koncem 16/10 1500 (500/1000)mm AlMgSi</t>
  </si>
  <si>
    <t>-1870161807</t>
  </si>
  <si>
    <t>Práce a dodávky M</t>
  </si>
  <si>
    <t>46-M</t>
  </si>
  <si>
    <t>Zemní práce při extr.mont.pracích</t>
  </si>
  <si>
    <t>460161144</t>
  </si>
  <si>
    <t>Hloubení zapažených i nezapažených kabelových rýh ručně včetně urovnání dna s přemístěním výkopku do vzdálenosti 3 m od okraje jámy nebo s naložením na dopravní prostředek šířky 35 cm hloubky 50 cm v hornině třídy těžitelnosti II skupiny 5</t>
  </si>
  <si>
    <t>-1784952769</t>
  </si>
  <si>
    <t>https://podminky.urs.cz/item/CS_URS_2024_01/460161144</t>
  </si>
  <si>
    <t>460431154</t>
  </si>
  <si>
    <t>Zásyp kabelových rýh ručně s přemístění sypaniny ze vzdálenosti do 10 m, s uložením výkopku ve vrstvách včetně zhutnění a úpravy povrchu šířky 35 cm hloubky 50 cm z horniny třídy těžitelnosti II skupiny 5</t>
  </si>
  <si>
    <t>-463431715</t>
  </si>
  <si>
    <t>https://podminky.urs.cz/item/CS_URS_2024_01/460431154</t>
  </si>
  <si>
    <t>HZS</t>
  </si>
  <si>
    <t>Hodinové zúčtovací sazby</t>
  </si>
  <si>
    <t>HZS2232</t>
  </si>
  <si>
    <t>Hodinové zúčtovací sazby profesí PSV provádění stavebních instalací elektrikář odborný</t>
  </si>
  <si>
    <t>hod</t>
  </si>
  <si>
    <t>-340007370</t>
  </si>
  <si>
    <t>https://podminky.urs.cz/item/CS_URS_2024_01/HZS2232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</si>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</sst>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97013322" TargetMode="External"/><Relationship Id="rId21" Type="http://schemas.openxmlformats.org/officeDocument/2006/relationships/hyperlink" Target="https://podminky.urs.cz/item/CS_URS_2024_01/977151122" TargetMode="External"/><Relationship Id="rId42" Type="http://schemas.openxmlformats.org/officeDocument/2006/relationships/hyperlink" Target="https://podminky.urs.cz/item/CS_URS_2024_01/712363115" TargetMode="External"/><Relationship Id="rId47" Type="http://schemas.openxmlformats.org/officeDocument/2006/relationships/hyperlink" Target="https://podminky.urs.cz/item/CS_URS_2024_01/712391171" TargetMode="External"/><Relationship Id="rId63" Type="http://schemas.openxmlformats.org/officeDocument/2006/relationships/hyperlink" Target="https://podminky.urs.cz/item/CS_URS_2024_01/764002841" TargetMode="External"/><Relationship Id="rId68" Type="http://schemas.openxmlformats.org/officeDocument/2006/relationships/hyperlink" Target="https://podminky.urs.cz/item/CS_URS_2024_01/784121001" TargetMode="External"/><Relationship Id="rId7" Type="http://schemas.openxmlformats.org/officeDocument/2006/relationships/hyperlink" Target="https://podminky.urs.cz/item/CS_URS_2024_01/622335103" TargetMode="External"/><Relationship Id="rId71" Type="http://schemas.openxmlformats.org/officeDocument/2006/relationships/hyperlink" Target="https://podminky.urs.cz/item/CS_URS_2024_01/784211101" TargetMode="External"/><Relationship Id="rId2" Type="http://schemas.openxmlformats.org/officeDocument/2006/relationships/hyperlink" Target="https://podminky.urs.cz/item/CS_URS_2024_01/621531022" TargetMode="External"/><Relationship Id="rId16" Type="http://schemas.openxmlformats.org/officeDocument/2006/relationships/hyperlink" Target="https://podminky.urs.cz/item/CS_URS_2024_01/944511811" TargetMode="External"/><Relationship Id="rId29" Type="http://schemas.openxmlformats.org/officeDocument/2006/relationships/hyperlink" Target="https://podminky.urs.cz/item/CS_URS_2024_01/997013631" TargetMode="External"/><Relationship Id="rId11" Type="http://schemas.openxmlformats.org/officeDocument/2006/relationships/hyperlink" Target="https://podminky.urs.cz/item/CS_URS_2024_01/941211112" TargetMode="External"/><Relationship Id="rId24" Type="http://schemas.openxmlformats.org/officeDocument/2006/relationships/hyperlink" Target="https://podminky.urs.cz/item/CS_URS_2024_01/997013153" TargetMode="External"/><Relationship Id="rId32" Type="http://schemas.openxmlformats.org/officeDocument/2006/relationships/hyperlink" Target="https://podminky.urs.cz/item/CS_URS_2024_01/998011002" TargetMode="External"/><Relationship Id="rId37" Type="http://schemas.openxmlformats.org/officeDocument/2006/relationships/hyperlink" Target="https://podminky.urs.cz/item/CS_URS_2024_01/712331111" TargetMode="External"/><Relationship Id="rId40" Type="http://schemas.openxmlformats.org/officeDocument/2006/relationships/hyperlink" Target="https://podminky.urs.cz/item/CS_URS_2024_01/712340834" TargetMode="External"/><Relationship Id="rId45" Type="http://schemas.openxmlformats.org/officeDocument/2006/relationships/hyperlink" Target="https://podminky.urs.cz/item/CS_URS_2024_01/712363353" TargetMode="External"/><Relationship Id="rId53" Type="http://schemas.openxmlformats.org/officeDocument/2006/relationships/hyperlink" Target="https://podminky.urs.cz/item/CS_URS_2024_01/713141336" TargetMode="External"/><Relationship Id="rId58" Type="http://schemas.openxmlformats.org/officeDocument/2006/relationships/hyperlink" Target="https://podminky.urs.cz/item/CS_URS_2024_01/721233113" TargetMode="External"/><Relationship Id="rId66" Type="http://schemas.openxmlformats.org/officeDocument/2006/relationships/hyperlink" Target="https://podminky.urs.cz/item/CS_URS_2024_01/764214607" TargetMode="External"/><Relationship Id="rId5" Type="http://schemas.openxmlformats.org/officeDocument/2006/relationships/hyperlink" Target="https://podminky.urs.cz/item/CS_URS_2024_01/622211031" TargetMode="External"/><Relationship Id="rId61" Type="http://schemas.openxmlformats.org/officeDocument/2006/relationships/hyperlink" Target="https://podminky.urs.cz/item/CS_URS_2024_01/762361313.1" TargetMode="External"/><Relationship Id="rId19" Type="http://schemas.openxmlformats.org/officeDocument/2006/relationships/hyperlink" Target="https://podminky.urs.cz/item/CS_URS_2024_01/944711812" TargetMode="External"/><Relationship Id="rId14" Type="http://schemas.openxmlformats.org/officeDocument/2006/relationships/hyperlink" Target="https://podminky.urs.cz/item/CS_URS_2024_01/944511111" TargetMode="External"/><Relationship Id="rId22" Type="http://schemas.openxmlformats.org/officeDocument/2006/relationships/hyperlink" Target="https://podminky.urs.cz/item/CS_URS_2024_01/985331211" TargetMode="External"/><Relationship Id="rId27" Type="http://schemas.openxmlformats.org/officeDocument/2006/relationships/hyperlink" Target="https://podminky.urs.cz/item/CS_URS_2024_01/997013501" TargetMode="External"/><Relationship Id="rId30" Type="http://schemas.openxmlformats.org/officeDocument/2006/relationships/hyperlink" Target="https://podminky.urs.cz/item/CS_URS_2024_01/997013645" TargetMode="External"/><Relationship Id="rId35" Type="http://schemas.openxmlformats.org/officeDocument/2006/relationships/hyperlink" Target="https://podminky.urs.cz/item/CS_URS_2024_01/998711102" TargetMode="External"/><Relationship Id="rId43" Type="http://schemas.openxmlformats.org/officeDocument/2006/relationships/hyperlink" Target="https://podminky.urs.cz/item/CS_URS_2024_01/712363122" TargetMode="External"/><Relationship Id="rId48" Type="http://schemas.openxmlformats.org/officeDocument/2006/relationships/hyperlink" Target="https://podminky.urs.cz/item/CS_URS_2024_01/712391382" TargetMode="External"/><Relationship Id="rId56" Type="http://schemas.openxmlformats.org/officeDocument/2006/relationships/hyperlink" Target="https://podminky.urs.cz/item/CS_URS_2024_01/998713102" TargetMode="External"/><Relationship Id="rId64" Type="http://schemas.openxmlformats.org/officeDocument/2006/relationships/hyperlink" Target="https://podminky.urs.cz/item/CS_URS_2024_01/764002871" TargetMode="External"/><Relationship Id="rId69" Type="http://schemas.openxmlformats.org/officeDocument/2006/relationships/hyperlink" Target="https://podminky.urs.cz/item/CS_URS_2024_01/784181101" TargetMode="External"/><Relationship Id="rId8" Type="http://schemas.openxmlformats.org/officeDocument/2006/relationships/hyperlink" Target="https://podminky.urs.cz/item/CS_URS_2024_01/629991011" TargetMode="External"/><Relationship Id="rId51" Type="http://schemas.openxmlformats.org/officeDocument/2006/relationships/hyperlink" Target="https://podminky.urs.cz/item/CS_URS_2024_01/713140861" TargetMode="External"/><Relationship Id="rId72" Type="http://schemas.openxmlformats.org/officeDocument/2006/relationships/drawing" Target="../drawings/drawing2.xml"/><Relationship Id="rId3" Type="http://schemas.openxmlformats.org/officeDocument/2006/relationships/hyperlink" Target="https://podminky.urs.cz/item/CS_URS_2024_01/622131121" TargetMode="External"/><Relationship Id="rId12" Type="http://schemas.openxmlformats.org/officeDocument/2006/relationships/hyperlink" Target="https://podminky.urs.cz/item/CS_URS_2024_01/941211211" TargetMode="External"/><Relationship Id="rId17" Type="http://schemas.openxmlformats.org/officeDocument/2006/relationships/hyperlink" Target="https://podminky.urs.cz/item/CS_URS_2024_01/944711112" TargetMode="External"/><Relationship Id="rId25" Type="http://schemas.openxmlformats.org/officeDocument/2006/relationships/hyperlink" Target="https://podminky.urs.cz/item/CS_URS_2024_01/997013312" TargetMode="External"/><Relationship Id="rId33" Type="http://schemas.openxmlformats.org/officeDocument/2006/relationships/hyperlink" Target="https://podminky.urs.cz/item/CS_URS_2024_01/711111001" TargetMode="External"/><Relationship Id="rId38" Type="http://schemas.openxmlformats.org/officeDocument/2006/relationships/hyperlink" Target="https://podminky.urs.cz/item/CS_URS_2024_01/712340832" TargetMode="External"/><Relationship Id="rId46" Type="http://schemas.openxmlformats.org/officeDocument/2006/relationships/hyperlink" Target="https://podminky.urs.cz/item/CS_URS_2024_01/712363354" TargetMode="External"/><Relationship Id="rId59" Type="http://schemas.openxmlformats.org/officeDocument/2006/relationships/hyperlink" Target="https://podminky.urs.cz/item/CS_URS_2024_01/721273153" TargetMode="External"/><Relationship Id="rId67" Type="http://schemas.openxmlformats.org/officeDocument/2006/relationships/hyperlink" Target="https://podminky.urs.cz/item/CS_URS_2024_01/998764102" TargetMode="External"/><Relationship Id="rId20" Type="http://schemas.openxmlformats.org/officeDocument/2006/relationships/hyperlink" Target="https://podminky.urs.cz/item/CS_URS_2024_01/965082941" TargetMode="External"/><Relationship Id="rId41" Type="http://schemas.openxmlformats.org/officeDocument/2006/relationships/hyperlink" Target="https://podminky.urs.cz/item/CS_URS_2024_01/712361701" TargetMode="External"/><Relationship Id="rId54" Type="http://schemas.openxmlformats.org/officeDocument/2006/relationships/hyperlink" Target="https://podminky.urs.cz/item/CS_URS_2024_01/713141351" TargetMode="External"/><Relationship Id="rId62" Type="http://schemas.openxmlformats.org/officeDocument/2006/relationships/hyperlink" Target="https://podminky.urs.cz/item/CS_URS_2024_01/998762102" TargetMode="External"/><Relationship Id="rId70" Type="http://schemas.openxmlformats.org/officeDocument/2006/relationships/hyperlink" Target="https://podminky.urs.cz/item/CS_URS_2024_01/784191007" TargetMode="External"/><Relationship Id="rId1" Type="http://schemas.openxmlformats.org/officeDocument/2006/relationships/hyperlink" Target="https://podminky.urs.cz/item/CS_URS_2024_01/611325121" TargetMode="External"/><Relationship Id="rId6" Type="http://schemas.openxmlformats.org/officeDocument/2006/relationships/hyperlink" Target="https://podminky.urs.cz/item/CS_URS_2024_01/622252002" TargetMode="External"/><Relationship Id="rId15" Type="http://schemas.openxmlformats.org/officeDocument/2006/relationships/hyperlink" Target="https://podminky.urs.cz/item/CS_URS_2024_01/944511211" TargetMode="External"/><Relationship Id="rId23" Type="http://schemas.openxmlformats.org/officeDocument/2006/relationships/hyperlink" Target="https://podminky.urs.cz/item/CS_URS_2024_01/985331912" TargetMode="External"/><Relationship Id="rId28" Type="http://schemas.openxmlformats.org/officeDocument/2006/relationships/hyperlink" Target="https://podminky.urs.cz/item/CS_URS_2024_01/997013509" TargetMode="External"/><Relationship Id="rId36" Type="http://schemas.openxmlformats.org/officeDocument/2006/relationships/hyperlink" Target="https://podminky.urs.cz/item/CS_URS_2024_01/712300845" TargetMode="External"/><Relationship Id="rId49" Type="http://schemas.openxmlformats.org/officeDocument/2006/relationships/hyperlink" Target="https://podminky.urs.cz/item/CS_URS_2024_01/998712102" TargetMode="External"/><Relationship Id="rId57" Type="http://schemas.openxmlformats.org/officeDocument/2006/relationships/hyperlink" Target="https://podminky.urs.cz/item/CS_URS_2024_01/721173315" TargetMode="External"/><Relationship Id="rId10" Type="http://schemas.openxmlformats.org/officeDocument/2006/relationships/hyperlink" Target="https://podminky.urs.cz/item/CS_URS_2024_01/632451034" TargetMode="External"/><Relationship Id="rId31" Type="http://schemas.openxmlformats.org/officeDocument/2006/relationships/hyperlink" Target="https://podminky.urs.cz/item/CS_URS_2024_01/997013814" TargetMode="External"/><Relationship Id="rId44" Type="http://schemas.openxmlformats.org/officeDocument/2006/relationships/hyperlink" Target="https://podminky.urs.cz/item/CS_URS_2024_01/712363352" TargetMode="External"/><Relationship Id="rId52" Type="http://schemas.openxmlformats.org/officeDocument/2006/relationships/hyperlink" Target="https://podminky.urs.cz/item/CS_URS_2024_01/713141136" TargetMode="External"/><Relationship Id="rId60" Type="http://schemas.openxmlformats.org/officeDocument/2006/relationships/hyperlink" Target="https://podminky.urs.cz/item/CS_URS_2024_01/998721102" TargetMode="External"/><Relationship Id="rId65" Type="http://schemas.openxmlformats.org/officeDocument/2006/relationships/hyperlink" Target="https://podminky.urs.cz/item/CS_URS_2024_01/764011611" TargetMode="External"/><Relationship Id="rId4" Type="http://schemas.openxmlformats.org/officeDocument/2006/relationships/hyperlink" Target="https://podminky.urs.cz/item/CS_URS_2024_01/622135002" TargetMode="External"/><Relationship Id="rId9" Type="http://schemas.openxmlformats.org/officeDocument/2006/relationships/hyperlink" Target="https://podminky.urs.cz/item/CS_URS_2024_01/629995101" TargetMode="External"/><Relationship Id="rId13" Type="http://schemas.openxmlformats.org/officeDocument/2006/relationships/hyperlink" Target="https://podminky.urs.cz/item/CS_URS_2024_01/941211812" TargetMode="External"/><Relationship Id="rId18" Type="http://schemas.openxmlformats.org/officeDocument/2006/relationships/hyperlink" Target="https://podminky.urs.cz/item/CS_URS_2024_01/944711212" TargetMode="External"/><Relationship Id="rId39" Type="http://schemas.openxmlformats.org/officeDocument/2006/relationships/hyperlink" Target="https://podminky.urs.cz/item/CS_URS_2024_01/712340833" TargetMode="External"/><Relationship Id="rId34" Type="http://schemas.openxmlformats.org/officeDocument/2006/relationships/hyperlink" Target="https://podminky.urs.cz/item/CS_URS_2024_01/711112001" TargetMode="External"/><Relationship Id="rId50" Type="http://schemas.openxmlformats.org/officeDocument/2006/relationships/hyperlink" Target="https://podminky.urs.cz/item/CS_URS_2024_01/713140851" TargetMode="External"/><Relationship Id="rId55" Type="http://schemas.openxmlformats.org/officeDocument/2006/relationships/hyperlink" Target="https://podminky.urs.cz/item/CS_URS_2024_01/71314139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41430005" TargetMode="External"/><Relationship Id="rId3" Type="http://schemas.openxmlformats.org/officeDocument/2006/relationships/hyperlink" Target="https://podminky.urs.cz/item/CS_URS_2024_01/741420020" TargetMode="External"/><Relationship Id="rId7" Type="http://schemas.openxmlformats.org/officeDocument/2006/relationships/hyperlink" Target="https://podminky.urs.cz/item/CS_URS_2024_01/741420083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741420001" TargetMode="External"/><Relationship Id="rId1" Type="http://schemas.openxmlformats.org/officeDocument/2006/relationships/hyperlink" Target="https://podminky.urs.cz/item/CS_URS_2024_01/741410041" TargetMode="External"/><Relationship Id="rId6" Type="http://schemas.openxmlformats.org/officeDocument/2006/relationships/hyperlink" Target="https://podminky.urs.cz/item/CS_URS_2024_01/741420051" TargetMode="External"/><Relationship Id="rId11" Type="http://schemas.openxmlformats.org/officeDocument/2006/relationships/hyperlink" Target="https://podminky.urs.cz/item/CS_URS_2024_01/HZS2232" TargetMode="External"/><Relationship Id="rId5" Type="http://schemas.openxmlformats.org/officeDocument/2006/relationships/hyperlink" Target="https://podminky.urs.cz/item/CS_URS_2024_01/741420022" TargetMode="External"/><Relationship Id="rId10" Type="http://schemas.openxmlformats.org/officeDocument/2006/relationships/hyperlink" Target="https://podminky.urs.cz/item/CS_URS_2024_01/460431154" TargetMode="External"/><Relationship Id="rId4" Type="http://schemas.openxmlformats.org/officeDocument/2006/relationships/hyperlink" Target="https://podminky.urs.cz/item/CS_URS_2024_01/741420020" TargetMode="External"/><Relationship Id="rId9" Type="http://schemas.openxmlformats.org/officeDocument/2006/relationships/hyperlink" Target="https://podminky.urs.cz/item/CS_URS_2024_01/46016114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82" workbookViewId="0">
      <selection activeCell="E11" sqref="E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74" t="s">
        <v>14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20"/>
      <c r="BE5" s="271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76" t="s">
        <v>17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20"/>
      <c r="BE6" s="272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72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72"/>
      <c r="BS8" s="17" t="s">
        <v>6</v>
      </c>
    </row>
    <row r="9" spans="1:74" ht="14.45" customHeight="1">
      <c r="B9" s="20"/>
      <c r="AR9" s="20"/>
      <c r="BE9" s="272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72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19</v>
      </c>
      <c r="AR11" s="20"/>
      <c r="BE11" s="272"/>
      <c r="BS11" s="17" t="s">
        <v>6</v>
      </c>
    </row>
    <row r="12" spans="1:74" ht="6.95" customHeight="1">
      <c r="B12" s="20"/>
      <c r="AR12" s="20"/>
      <c r="BE12" s="272"/>
      <c r="BS12" s="17" t="s">
        <v>6</v>
      </c>
    </row>
    <row r="13" spans="1:74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72"/>
      <c r="BS13" s="17" t="s">
        <v>6</v>
      </c>
    </row>
    <row r="14" spans="1:74" ht="12.75">
      <c r="B14" s="20"/>
      <c r="E14" s="277" t="s">
        <v>31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" t="s">
        <v>29</v>
      </c>
      <c r="AN14" s="29" t="s">
        <v>31</v>
      </c>
      <c r="AR14" s="20"/>
      <c r="BE14" s="272"/>
      <c r="BS14" s="17" t="s">
        <v>6</v>
      </c>
    </row>
    <row r="15" spans="1:74" ht="6.95" customHeight="1">
      <c r="B15" s="20"/>
      <c r="AR15" s="20"/>
      <c r="BE15" s="272"/>
      <c r="BS15" s="17" t="s">
        <v>4</v>
      </c>
    </row>
    <row r="16" spans="1:74" ht="12" customHeight="1">
      <c r="B16" s="20"/>
      <c r="D16" s="27" t="s">
        <v>32</v>
      </c>
      <c r="AK16" s="27" t="s">
        <v>26</v>
      </c>
      <c r="AN16" s="25" t="s">
        <v>33</v>
      </c>
      <c r="AR16" s="20"/>
      <c r="BE16" s="272"/>
      <c r="BS16" s="17" t="s">
        <v>4</v>
      </c>
    </row>
    <row r="17" spans="2:71" ht="18.399999999999999" customHeight="1">
      <c r="B17" s="20"/>
      <c r="E17" s="25" t="s">
        <v>34</v>
      </c>
      <c r="AK17" s="27" t="s">
        <v>29</v>
      </c>
      <c r="AN17" s="25" t="s">
        <v>19</v>
      </c>
      <c r="AR17" s="20"/>
      <c r="BE17" s="272"/>
      <c r="BS17" s="17" t="s">
        <v>35</v>
      </c>
    </row>
    <row r="18" spans="2:71" ht="6.95" customHeight="1">
      <c r="B18" s="20"/>
      <c r="AR18" s="20"/>
      <c r="BE18" s="272"/>
      <c r="BS18" s="17" t="s">
        <v>6</v>
      </c>
    </row>
    <row r="19" spans="2:71" ht="12" customHeight="1">
      <c r="B19" s="20"/>
      <c r="D19" s="27" t="s">
        <v>36</v>
      </c>
      <c r="AK19" s="27" t="s">
        <v>26</v>
      </c>
      <c r="AN19" s="25" t="s">
        <v>19</v>
      </c>
      <c r="AR19" s="20"/>
      <c r="BE19" s="272"/>
      <c r="BS19" s="17" t="s">
        <v>6</v>
      </c>
    </row>
    <row r="20" spans="2:71" ht="18.399999999999999" customHeight="1">
      <c r="B20" s="20"/>
      <c r="E20" s="25" t="s">
        <v>37</v>
      </c>
      <c r="AK20" s="27" t="s">
        <v>29</v>
      </c>
      <c r="AN20" s="25" t="s">
        <v>19</v>
      </c>
      <c r="AR20" s="20"/>
      <c r="BE20" s="272"/>
      <c r="BS20" s="17" t="s">
        <v>4</v>
      </c>
    </row>
    <row r="21" spans="2:71" ht="6.95" customHeight="1">
      <c r="B21" s="20"/>
      <c r="AR21" s="20"/>
      <c r="BE21" s="272"/>
    </row>
    <row r="22" spans="2:71" ht="12" customHeight="1">
      <c r="B22" s="20"/>
      <c r="D22" s="27" t="s">
        <v>38</v>
      </c>
      <c r="AR22" s="20"/>
      <c r="BE22" s="272"/>
    </row>
    <row r="23" spans="2:71" ht="47.25" customHeight="1">
      <c r="B23" s="20"/>
      <c r="E23" s="279" t="s">
        <v>39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20"/>
      <c r="BE23" s="272"/>
    </row>
    <row r="24" spans="2:71" ht="6.95" customHeight="1">
      <c r="B24" s="20"/>
      <c r="AR24" s="20"/>
      <c r="BE24" s="27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2"/>
    </row>
    <row r="26" spans="2:71" s="1" customFormat="1" ht="25.9" customHeight="1">
      <c r="B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0">
        <f>ROUND(AG54,2)</f>
        <v>0</v>
      </c>
      <c r="AL26" s="281"/>
      <c r="AM26" s="281"/>
      <c r="AN26" s="281"/>
      <c r="AO26" s="281"/>
      <c r="AR26" s="32"/>
      <c r="BE26" s="272"/>
    </row>
    <row r="27" spans="2:71" s="1" customFormat="1" ht="6.95" customHeight="1">
      <c r="B27" s="32"/>
      <c r="AR27" s="32"/>
      <c r="BE27" s="272"/>
    </row>
    <row r="28" spans="2:71" s="1" customFormat="1" ht="12.75">
      <c r="B28" s="32"/>
      <c r="L28" s="282" t="s">
        <v>41</v>
      </c>
      <c r="M28" s="282"/>
      <c r="N28" s="282"/>
      <c r="O28" s="282"/>
      <c r="P28" s="282"/>
      <c r="W28" s="282" t="s">
        <v>42</v>
      </c>
      <c r="X28" s="282"/>
      <c r="Y28" s="282"/>
      <c r="Z28" s="282"/>
      <c r="AA28" s="282"/>
      <c r="AB28" s="282"/>
      <c r="AC28" s="282"/>
      <c r="AD28" s="282"/>
      <c r="AE28" s="282"/>
      <c r="AK28" s="282" t="s">
        <v>43</v>
      </c>
      <c r="AL28" s="282"/>
      <c r="AM28" s="282"/>
      <c r="AN28" s="282"/>
      <c r="AO28" s="282"/>
      <c r="AR28" s="32"/>
      <c r="BE28" s="272"/>
    </row>
    <row r="29" spans="2:71" s="2" customFormat="1" ht="14.45" customHeight="1">
      <c r="B29" s="36"/>
      <c r="D29" s="27" t="s">
        <v>44</v>
      </c>
      <c r="F29" s="27" t="s">
        <v>45</v>
      </c>
      <c r="L29" s="270">
        <v>0.21</v>
      </c>
      <c r="M29" s="269"/>
      <c r="N29" s="269"/>
      <c r="O29" s="269"/>
      <c r="P29" s="269"/>
      <c r="W29" s="268">
        <f>ROUND(AZ54, 2)</f>
        <v>0</v>
      </c>
      <c r="X29" s="269"/>
      <c r="Y29" s="269"/>
      <c r="Z29" s="269"/>
      <c r="AA29" s="269"/>
      <c r="AB29" s="269"/>
      <c r="AC29" s="269"/>
      <c r="AD29" s="269"/>
      <c r="AE29" s="269"/>
      <c r="AK29" s="268">
        <f>ROUND(AV54, 2)</f>
        <v>0</v>
      </c>
      <c r="AL29" s="269"/>
      <c r="AM29" s="269"/>
      <c r="AN29" s="269"/>
      <c r="AO29" s="269"/>
      <c r="AR29" s="36"/>
      <c r="BE29" s="273"/>
    </row>
    <row r="30" spans="2:71" s="2" customFormat="1" ht="14.45" customHeight="1">
      <c r="B30" s="36"/>
      <c r="F30" s="27" t="s">
        <v>46</v>
      </c>
      <c r="L30" s="270">
        <v>0.12</v>
      </c>
      <c r="M30" s="269"/>
      <c r="N30" s="269"/>
      <c r="O30" s="269"/>
      <c r="P30" s="269"/>
      <c r="W30" s="268">
        <f>ROUND(BA54, 2)</f>
        <v>0</v>
      </c>
      <c r="X30" s="269"/>
      <c r="Y30" s="269"/>
      <c r="Z30" s="269"/>
      <c r="AA30" s="269"/>
      <c r="AB30" s="269"/>
      <c r="AC30" s="269"/>
      <c r="AD30" s="269"/>
      <c r="AE30" s="269"/>
      <c r="AK30" s="268">
        <f>ROUND(AW54, 2)</f>
        <v>0</v>
      </c>
      <c r="AL30" s="269"/>
      <c r="AM30" s="269"/>
      <c r="AN30" s="269"/>
      <c r="AO30" s="269"/>
      <c r="AR30" s="36"/>
      <c r="BE30" s="273"/>
    </row>
    <row r="31" spans="2:71" s="2" customFormat="1" ht="14.45" hidden="1" customHeight="1">
      <c r="B31" s="36"/>
      <c r="F31" s="27" t="s">
        <v>47</v>
      </c>
      <c r="L31" s="270">
        <v>0.21</v>
      </c>
      <c r="M31" s="269"/>
      <c r="N31" s="269"/>
      <c r="O31" s="269"/>
      <c r="P31" s="269"/>
      <c r="W31" s="268">
        <f>ROUND(BB54, 2)</f>
        <v>0</v>
      </c>
      <c r="X31" s="269"/>
      <c r="Y31" s="269"/>
      <c r="Z31" s="269"/>
      <c r="AA31" s="269"/>
      <c r="AB31" s="269"/>
      <c r="AC31" s="269"/>
      <c r="AD31" s="269"/>
      <c r="AE31" s="269"/>
      <c r="AK31" s="268">
        <v>0</v>
      </c>
      <c r="AL31" s="269"/>
      <c r="AM31" s="269"/>
      <c r="AN31" s="269"/>
      <c r="AO31" s="269"/>
      <c r="AR31" s="36"/>
      <c r="BE31" s="273"/>
    </row>
    <row r="32" spans="2:71" s="2" customFormat="1" ht="14.45" hidden="1" customHeight="1">
      <c r="B32" s="36"/>
      <c r="F32" s="27" t="s">
        <v>48</v>
      </c>
      <c r="L32" s="270">
        <v>0.12</v>
      </c>
      <c r="M32" s="269"/>
      <c r="N32" s="269"/>
      <c r="O32" s="269"/>
      <c r="P32" s="269"/>
      <c r="W32" s="268">
        <f>ROUND(BC54, 2)</f>
        <v>0</v>
      </c>
      <c r="X32" s="269"/>
      <c r="Y32" s="269"/>
      <c r="Z32" s="269"/>
      <c r="AA32" s="269"/>
      <c r="AB32" s="269"/>
      <c r="AC32" s="269"/>
      <c r="AD32" s="269"/>
      <c r="AE32" s="269"/>
      <c r="AK32" s="268">
        <v>0</v>
      </c>
      <c r="AL32" s="269"/>
      <c r="AM32" s="269"/>
      <c r="AN32" s="269"/>
      <c r="AO32" s="269"/>
      <c r="AR32" s="36"/>
      <c r="BE32" s="273"/>
    </row>
    <row r="33" spans="2:44" s="2" customFormat="1" ht="14.45" hidden="1" customHeight="1">
      <c r="B33" s="36"/>
      <c r="F33" s="27" t="s">
        <v>49</v>
      </c>
      <c r="L33" s="270">
        <v>0</v>
      </c>
      <c r="M33" s="269"/>
      <c r="N33" s="269"/>
      <c r="O33" s="269"/>
      <c r="P33" s="269"/>
      <c r="W33" s="268">
        <f>ROUND(BD54, 2)</f>
        <v>0</v>
      </c>
      <c r="X33" s="269"/>
      <c r="Y33" s="269"/>
      <c r="Z33" s="269"/>
      <c r="AA33" s="269"/>
      <c r="AB33" s="269"/>
      <c r="AC33" s="269"/>
      <c r="AD33" s="269"/>
      <c r="AE33" s="269"/>
      <c r="AK33" s="268">
        <v>0</v>
      </c>
      <c r="AL33" s="269"/>
      <c r="AM33" s="269"/>
      <c r="AN33" s="269"/>
      <c r="AO33" s="269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305" t="s">
        <v>52</v>
      </c>
      <c r="Y35" s="306"/>
      <c r="Z35" s="306"/>
      <c r="AA35" s="306"/>
      <c r="AB35" s="306"/>
      <c r="AC35" s="39"/>
      <c r="AD35" s="39"/>
      <c r="AE35" s="39"/>
      <c r="AF35" s="39"/>
      <c r="AG35" s="39"/>
      <c r="AH35" s="39"/>
      <c r="AI35" s="39"/>
      <c r="AJ35" s="39"/>
      <c r="AK35" s="307">
        <f>SUM(AK26:AK33)</f>
        <v>0</v>
      </c>
      <c r="AL35" s="306"/>
      <c r="AM35" s="306"/>
      <c r="AN35" s="306"/>
      <c r="AO35" s="308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53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24-11a</v>
      </c>
      <c r="AR44" s="45"/>
    </row>
    <row r="45" spans="2:44" s="4" customFormat="1" ht="36.950000000000003" customHeight="1">
      <c r="B45" s="46"/>
      <c r="C45" s="47" t="s">
        <v>16</v>
      </c>
      <c r="L45" s="296" t="str">
        <f>K6</f>
        <v>KOMPLEXNÍ OPRAVA STŘECHY</v>
      </c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K45" s="297"/>
      <c r="AL45" s="297"/>
      <c r="AM45" s="297"/>
      <c r="AN45" s="297"/>
      <c r="AO45" s="297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Nový Jíčín</v>
      </c>
      <c r="AI47" s="27" t="s">
        <v>23</v>
      </c>
      <c r="AM47" s="298" t="str">
        <f>IF(AN8= "","",AN8)</f>
        <v>29. 4. 2024</v>
      </c>
      <c r="AN47" s="298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 xml:space="preserve">MENDELOVA STŘEDNÍ ŠKOLA , P.O.NOVÝ JIČÍN </v>
      </c>
      <c r="AI49" s="27" t="s">
        <v>32</v>
      </c>
      <c r="AM49" s="299" t="str">
        <f>IF(E17="","",E17)</f>
        <v>GaP inženýring s.r.o.</v>
      </c>
      <c r="AN49" s="300"/>
      <c r="AO49" s="300"/>
      <c r="AP49" s="300"/>
      <c r="AR49" s="32"/>
      <c r="AS49" s="301" t="s">
        <v>54</v>
      </c>
      <c r="AT49" s="302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30</v>
      </c>
      <c r="L50" s="3" t="str">
        <f>IF(E14= "Vyplň údaj","",E14)</f>
        <v/>
      </c>
      <c r="AI50" s="27" t="s">
        <v>36</v>
      </c>
      <c r="AM50" s="299" t="str">
        <f>IF(E20="","",E20)</f>
        <v xml:space="preserve">Ing.Petřkovský Radek </v>
      </c>
      <c r="AN50" s="300"/>
      <c r="AO50" s="300"/>
      <c r="AP50" s="300"/>
      <c r="AR50" s="32"/>
      <c r="AS50" s="303"/>
      <c r="AT50" s="304"/>
      <c r="BD50" s="53"/>
    </row>
    <row r="51" spans="1:91" s="1" customFormat="1" ht="10.9" customHeight="1">
      <c r="B51" s="32"/>
      <c r="AR51" s="32"/>
      <c r="AS51" s="303"/>
      <c r="AT51" s="304"/>
      <c r="BD51" s="53"/>
    </row>
    <row r="52" spans="1:91" s="1" customFormat="1" ht="29.25" customHeight="1">
      <c r="B52" s="32"/>
      <c r="C52" s="286" t="s">
        <v>55</v>
      </c>
      <c r="D52" s="287"/>
      <c r="E52" s="287"/>
      <c r="F52" s="287"/>
      <c r="G52" s="287"/>
      <c r="H52" s="54"/>
      <c r="I52" s="288" t="s">
        <v>56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9" t="s">
        <v>57</v>
      </c>
      <c r="AH52" s="287"/>
      <c r="AI52" s="287"/>
      <c r="AJ52" s="287"/>
      <c r="AK52" s="287"/>
      <c r="AL52" s="287"/>
      <c r="AM52" s="287"/>
      <c r="AN52" s="288" t="s">
        <v>58</v>
      </c>
      <c r="AO52" s="287"/>
      <c r="AP52" s="287"/>
      <c r="AQ52" s="55" t="s">
        <v>59</v>
      </c>
      <c r="AR52" s="32"/>
      <c r="AS52" s="56" t="s">
        <v>60</v>
      </c>
      <c r="AT52" s="57" t="s">
        <v>61</v>
      </c>
      <c r="AU52" s="57" t="s">
        <v>62</v>
      </c>
      <c r="AV52" s="57" t="s">
        <v>63</v>
      </c>
      <c r="AW52" s="57" t="s">
        <v>64</v>
      </c>
      <c r="AX52" s="57" t="s">
        <v>65</v>
      </c>
      <c r="AY52" s="57" t="s">
        <v>66</v>
      </c>
      <c r="AZ52" s="57" t="s">
        <v>67</v>
      </c>
      <c r="BA52" s="57" t="s">
        <v>68</v>
      </c>
      <c r="BB52" s="57" t="s">
        <v>69</v>
      </c>
      <c r="BC52" s="57" t="s">
        <v>70</v>
      </c>
      <c r="BD52" s="58" t="s">
        <v>71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72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3">
        <f>ROUND(AG55+AG56,2)</f>
        <v>0</v>
      </c>
      <c r="AH54" s="293"/>
      <c r="AI54" s="293"/>
      <c r="AJ54" s="293"/>
      <c r="AK54" s="293"/>
      <c r="AL54" s="293"/>
      <c r="AM54" s="293"/>
      <c r="AN54" s="294">
        <f>SUM(AG54,AT54)</f>
        <v>0</v>
      </c>
      <c r="AO54" s="294"/>
      <c r="AP54" s="294"/>
      <c r="AQ54" s="64" t="s">
        <v>19</v>
      </c>
      <c r="AR54" s="60"/>
      <c r="AS54" s="65">
        <f>ROUND(AS55+AS56,2)</f>
        <v>0</v>
      </c>
      <c r="AT54" s="66">
        <f>ROUND(SUM(AV54:AW54),2)</f>
        <v>0</v>
      </c>
      <c r="AU54" s="67">
        <f>ROUND(AU55+AU56,5)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ROUND(AZ55+AZ56,2)</f>
        <v>0</v>
      </c>
      <c r="BA54" s="66">
        <f>ROUND(BA55+BA56,2)</f>
        <v>0</v>
      </c>
      <c r="BB54" s="66">
        <f>ROUND(BB55+BB56,2)</f>
        <v>0</v>
      </c>
      <c r="BC54" s="66">
        <f>ROUND(BC55+BC56,2)</f>
        <v>0</v>
      </c>
      <c r="BD54" s="68">
        <f>ROUND(BD55+BD56,2)</f>
        <v>0</v>
      </c>
      <c r="BS54" s="69" t="s">
        <v>73</v>
      </c>
      <c r="BT54" s="69" t="s">
        <v>74</v>
      </c>
      <c r="BU54" s="70" t="s">
        <v>75</v>
      </c>
      <c r="BV54" s="69" t="s">
        <v>76</v>
      </c>
      <c r="BW54" s="69" t="s">
        <v>5</v>
      </c>
      <c r="BX54" s="69" t="s">
        <v>77</v>
      </c>
      <c r="CL54" s="69" t="s">
        <v>19</v>
      </c>
    </row>
    <row r="55" spans="1:91" s="6" customFormat="1" ht="24.75" customHeight="1">
      <c r="A55" s="71" t="s">
        <v>78</v>
      </c>
      <c r="B55" s="72"/>
      <c r="C55" s="73"/>
      <c r="D55" s="292" t="s">
        <v>79</v>
      </c>
      <c r="E55" s="292"/>
      <c r="F55" s="292"/>
      <c r="G55" s="292"/>
      <c r="H55" s="292"/>
      <c r="I55" s="74"/>
      <c r="J55" s="292" t="s">
        <v>80</v>
      </c>
      <c r="K55" s="292"/>
      <c r="L55" s="292"/>
      <c r="M55" s="292"/>
      <c r="N55" s="292"/>
      <c r="O55" s="292"/>
      <c r="P55" s="292"/>
      <c r="Q55" s="292"/>
      <c r="R55" s="29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92"/>
      <c r="AF55" s="292"/>
      <c r="AG55" s="290">
        <f>'01 - KOMPLEXNÍ OPRAVA STŘ...'!J30</f>
        <v>0</v>
      </c>
      <c r="AH55" s="291"/>
      <c r="AI55" s="291"/>
      <c r="AJ55" s="291"/>
      <c r="AK55" s="291"/>
      <c r="AL55" s="291"/>
      <c r="AM55" s="291"/>
      <c r="AN55" s="290">
        <f>SUM(AG55,AT55)</f>
        <v>0</v>
      </c>
      <c r="AO55" s="291"/>
      <c r="AP55" s="291"/>
      <c r="AQ55" s="75" t="s">
        <v>81</v>
      </c>
      <c r="AR55" s="72"/>
      <c r="AS55" s="76">
        <v>0</v>
      </c>
      <c r="AT55" s="77">
        <f>ROUND(SUM(AV55:AW55),2)</f>
        <v>0</v>
      </c>
      <c r="AU55" s="78">
        <f>'01 - KOMPLEXNÍ OPRAVA STŘ...'!P94</f>
        <v>0</v>
      </c>
      <c r="AV55" s="77">
        <f>'01 - KOMPLEXNÍ OPRAVA STŘ...'!J33</f>
        <v>0</v>
      </c>
      <c r="AW55" s="77">
        <f>'01 - KOMPLEXNÍ OPRAVA STŘ...'!J34</f>
        <v>0</v>
      </c>
      <c r="AX55" s="77">
        <f>'01 - KOMPLEXNÍ OPRAVA STŘ...'!J35</f>
        <v>0</v>
      </c>
      <c r="AY55" s="77">
        <f>'01 - KOMPLEXNÍ OPRAVA STŘ...'!J36</f>
        <v>0</v>
      </c>
      <c r="AZ55" s="77">
        <f>'01 - KOMPLEXNÍ OPRAVA STŘ...'!F33</f>
        <v>0</v>
      </c>
      <c r="BA55" s="77">
        <f>'01 - KOMPLEXNÍ OPRAVA STŘ...'!F34</f>
        <v>0</v>
      </c>
      <c r="BB55" s="77">
        <f>'01 - KOMPLEXNÍ OPRAVA STŘ...'!F35</f>
        <v>0</v>
      </c>
      <c r="BC55" s="77">
        <f>'01 - KOMPLEXNÍ OPRAVA STŘ...'!F36</f>
        <v>0</v>
      </c>
      <c r="BD55" s="79">
        <f>'01 - KOMPLEXNÍ OPRAVA STŘ...'!F37</f>
        <v>0</v>
      </c>
      <c r="BT55" s="80" t="s">
        <v>82</v>
      </c>
      <c r="BV55" s="80" t="s">
        <v>76</v>
      </c>
      <c r="BW55" s="80" t="s">
        <v>83</v>
      </c>
      <c r="BX55" s="80" t="s">
        <v>5</v>
      </c>
      <c r="CL55" s="80" t="s">
        <v>19</v>
      </c>
      <c r="CM55" s="80" t="s">
        <v>84</v>
      </c>
    </row>
    <row r="56" spans="1:91" s="6" customFormat="1" ht="16.5" customHeight="1">
      <c r="B56" s="72"/>
      <c r="C56" s="73"/>
      <c r="D56" s="292" t="s">
        <v>85</v>
      </c>
      <c r="E56" s="292"/>
      <c r="F56" s="292"/>
      <c r="G56" s="292"/>
      <c r="H56" s="292"/>
      <c r="I56" s="74"/>
      <c r="J56" s="292" t="s">
        <v>86</v>
      </c>
      <c r="K56" s="292"/>
      <c r="L56" s="292"/>
      <c r="M56" s="292"/>
      <c r="N56" s="292"/>
      <c r="O56" s="292"/>
      <c r="P56" s="292"/>
      <c r="Q56" s="292"/>
      <c r="R56" s="292"/>
      <c r="S56" s="292"/>
      <c r="T56" s="292"/>
      <c r="U56" s="292"/>
      <c r="V56" s="292"/>
      <c r="W56" s="292"/>
      <c r="X56" s="292"/>
      <c r="Y56" s="292"/>
      <c r="Z56" s="292"/>
      <c r="AA56" s="292"/>
      <c r="AB56" s="292"/>
      <c r="AC56" s="292"/>
      <c r="AD56" s="292"/>
      <c r="AE56" s="292"/>
      <c r="AF56" s="292"/>
      <c r="AG56" s="295">
        <f>ROUND(AG57,2)</f>
        <v>0</v>
      </c>
      <c r="AH56" s="291"/>
      <c r="AI56" s="291"/>
      <c r="AJ56" s="291"/>
      <c r="AK56" s="291"/>
      <c r="AL56" s="291"/>
      <c r="AM56" s="291"/>
      <c r="AN56" s="290">
        <f>SUM(AG56,AT56)</f>
        <v>0</v>
      </c>
      <c r="AO56" s="291"/>
      <c r="AP56" s="291"/>
      <c r="AQ56" s="75" t="s">
        <v>81</v>
      </c>
      <c r="AR56" s="72"/>
      <c r="AS56" s="76">
        <f>ROUND(AS57,2)</f>
        <v>0</v>
      </c>
      <c r="AT56" s="77">
        <f>ROUND(SUM(AV56:AW56),2)</f>
        <v>0</v>
      </c>
      <c r="AU56" s="78">
        <f>ROUND(AU57,5)</f>
        <v>0</v>
      </c>
      <c r="AV56" s="77">
        <f>ROUND(AZ56*L29,2)</f>
        <v>0</v>
      </c>
      <c r="AW56" s="77">
        <f>ROUND(BA56*L30,2)</f>
        <v>0</v>
      </c>
      <c r="AX56" s="77">
        <f>ROUND(BB56*L29,2)</f>
        <v>0</v>
      </c>
      <c r="AY56" s="77">
        <f>ROUND(BC56*L30,2)</f>
        <v>0</v>
      </c>
      <c r="AZ56" s="77">
        <f>ROUND(AZ57,2)</f>
        <v>0</v>
      </c>
      <c r="BA56" s="77">
        <f>ROUND(BA57,2)</f>
        <v>0</v>
      </c>
      <c r="BB56" s="77">
        <f>ROUND(BB57,2)</f>
        <v>0</v>
      </c>
      <c r="BC56" s="77">
        <f>ROUND(BC57,2)</f>
        <v>0</v>
      </c>
      <c r="BD56" s="79">
        <f>ROUND(BD57,2)</f>
        <v>0</v>
      </c>
      <c r="BS56" s="80" t="s">
        <v>73</v>
      </c>
      <c r="BT56" s="80" t="s">
        <v>82</v>
      </c>
      <c r="BU56" s="80" t="s">
        <v>75</v>
      </c>
      <c r="BV56" s="80" t="s">
        <v>76</v>
      </c>
      <c r="BW56" s="80" t="s">
        <v>87</v>
      </c>
      <c r="BX56" s="80" t="s">
        <v>5</v>
      </c>
      <c r="CL56" s="80" t="s">
        <v>19</v>
      </c>
      <c r="CM56" s="80" t="s">
        <v>84</v>
      </c>
    </row>
    <row r="57" spans="1:91" s="3" customFormat="1" ht="16.5" customHeight="1">
      <c r="A57" s="71" t="s">
        <v>78</v>
      </c>
      <c r="B57" s="45"/>
      <c r="C57" s="9"/>
      <c r="D57" s="9"/>
      <c r="E57" s="285" t="s">
        <v>88</v>
      </c>
      <c r="F57" s="285"/>
      <c r="G57" s="285"/>
      <c r="H57" s="285"/>
      <c r="I57" s="285"/>
      <c r="J57" s="9"/>
      <c r="K57" s="285" t="s">
        <v>89</v>
      </c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3">
        <f>'34-24 - Oprava střechy Me...'!J32</f>
        <v>0</v>
      </c>
      <c r="AH57" s="284"/>
      <c r="AI57" s="284"/>
      <c r="AJ57" s="284"/>
      <c r="AK57" s="284"/>
      <c r="AL57" s="284"/>
      <c r="AM57" s="284"/>
      <c r="AN57" s="283">
        <f>SUM(AG57,AT57)</f>
        <v>0</v>
      </c>
      <c r="AO57" s="284"/>
      <c r="AP57" s="284"/>
      <c r="AQ57" s="81" t="s">
        <v>90</v>
      </c>
      <c r="AR57" s="45"/>
      <c r="AS57" s="82">
        <v>0</v>
      </c>
      <c r="AT57" s="83">
        <f>ROUND(SUM(AV57:AW57),2)</f>
        <v>0</v>
      </c>
      <c r="AU57" s="84">
        <f>'34-24 - Oprava střechy Me...'!P90</f>
        <v>0</v>
      </c>
      <c r="AV57" s="83">
        <f>'34-24 - Oprava střechy Me...'!J35</f>
        <v>0</v>
      </c>
      <c r="AW57" s="83">
        <f>'34-24 - Oprava střechy Me...'!J36</f>
        <v>0</v>
      </c>
      <c r="AX57" s="83">
        <f>'34-24 - Oprava střechy Me...'!J37</f>
        <v>0</v>
      </c>
      <c r="AY57" s="83">
        <f>'34-24 - Oprava střechy Me...'!J38</f>
        <v>0</v>
      </c>
      <c r="AZ57" s="83">
        <f>'34-24 - Oprava střechy Me...'!F35</f>
        <v>0</v>
      </c>
      <c r="BA57" s="83">
        <f>'34-24 - Oprava střechy Me...'!F36</f>
        <v>0</v>
      </c>
      <c r="BB57" s="83">
        <f>'34-24 - Oprava střechy Me...'!F37</f>
        <v>0</v>
      </c>
      <c r="BC57" s="83">
        <f>'34-24 - Oprava střechy Me...'!F38</f>
        <v>0</v>
      </c>
      <c r="BD57" s="85">
        <f>'34-24 - Oprava střechy Me...'!F39</f>
        <v>0</v>
      </c>
      <c r="BT57" s="25" t="s">
        <v>84</v>
      </c>
      <c r="BV57" s="25" t="s">
        <v>76</v>
      </c>
      <c r="BW57" s="25" t="s">
        <v>91</v>
      </c>
      <c r="BX57" s="25" t="s">
        <v>87</v>
      </c>
      <c r="CL57" s="25" t="s">
        <v>19</v>
      </c>
    </row>
    <row r="58" spans="1:91" s="1" customFormat="1" ht="30" customHeight="1">
      <c r="B58" s="32"/>
      <c r="AR58" s="32"/>
    </row>
    <row r="59" spans="1:91" s="1" customFormat="1" ht="6.95" customHeight="1"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32"/>
    </row>
  </sheetData>
  <sheetProtection algorithmName="SHA-512" hashValue="9c0s1x1YxRAVecLLlOd4+qe9jy1bm0S98qw9yKOfr6YFn+RRk+kVVn+SjnPnYZRpivUCCKEpZHRZ8ANARwNiOQ==" saltValue="6YwGBpOHXlDLxHszaUD8JqlvLyhaR02PruNVTlHuPkpt3nkG1xlR+XkI6xnOvS3mwUpB5qaqJvL2O6jwIfPLy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E57:I57"/>
    <mergeCell ref="K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1 - KOMPLEXNÍ OPRAVA STŘ...'!C2" display="/"/>
    <hyperlink ref="A57" location="'34-24 - Oprava střechy M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82"/>
  <sheetViews>
    <sheetView showGridLines="0" tabSelected="1" topLeftCell="A41" workbookViewId="0">
      <selection activeCell="X109" sqref="X10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7" t="s">
        <v>83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92</v>
      </c>
      <c r="L4" s="20"/>
      <c r="M4" s="8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0" t="str">
        <f>'Rekapitulace stavby'!K6</f>
        <v>KOMPLEXNÍ OPRAVA STŘECHY</v>
      </c>
      <c r="F7" s="311"/>
      <c r="G7" s="311"/>
      <c r="H7" s="311"/>
      <c r="L7" s="20"/>
    </row>
    <row r="8" spans="2:46" s="1" customFormat="1" ht="12" customHeight="1">
      <c r="B8" s="32"/>
      <c r="D8" s="27" t="s">
        <v>93</v>
      </c>
      <c r="L8" s="32"/>
    </row>
    <row r="9" spans="2:46" s="1" customFormat="1" ht="30" customHeight="1">
      <c r="B9" s="32"/>
      <c r="E9" s="296" t="s">
        <v>94</v>
      </c>
      <c r="F9" s="309"/>
      <c r="G9" s="309"/>
      <c r="H9" s="30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29. 4. 2024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2" t="str">
        <f>'Rekapitulace stavby'!E14</f>
        <v>Vyplň údaj</v>
      </c>
      <c r="F18" s="274"/>
      <c r="G18" s="274"/>
      <c r="H18" s="274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29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37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71.25" customHeight="1">
      <c r="B27" s="87"/>
      <c r="E27" s="279" t="s">
        <v>39</v>
      </c>
      <c r="F27" s="279"/>
      <c r="G27" s="279"/>
      <c r="H27" s="279"/>
      <c r="L27" s="87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8" t="s">
        <v>40</v>
      </c>
      <c r="J30" s="63">
        <f>ROUND(J94,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2" t="s">
        <v>44</v>
      </c>
      <c r="E33" s="27" t="s">
        <v>45</v>
      </c>
      <c r="F33" s="89">
        <f>ROUND((SUM(BE94:BE481)),  2)</f>
        <v>0</v>
      </c>
      <c r="I33" s="90">
        <v>0.21</v>
      </c>
      <c r="J33" s="89">
        <f>ROUND(((SUM(BE94:BE481))*I33),  2)</f>
        <v>0</v>
      </c>
      <c r="L33" s="32"/>
    </row>
    <row r="34" spans="2:12" s="1" customFormat="1" ht="14.45" customHeight="1">
      <c r="B34" s="32"/>
      <c r="E34" s="27" t="s">
        <v>46</v>
      </c>
      <c r="F34" s="89">
        <f>ROUND((SUM(BF94:BF481)),  2)</f>
        <v>0</v>
      </c>
      <c r="I34" s="90">
        <v>0.12</v>
      </c>
      <c r="J34" s="89">
        <f>ROUND(((SUM(BF94:BF481))*I34),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9">
        <f>ROUND((SUM(BG94:BG481)),  2)</f>
        <v>0</v>
      </c>
      <c r="I35" s="90">
        <v>0.21</v>
      </c>
      <c r="J35" s="89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9">
        <f>ROUND((SUM(BH94:BH481)),  2)</f>
        <v>0</v>
      </c>
      <c r="I36" s="90">
        <v>0.12</v>
      </c>
      <c r="J36" s="89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9">
        <f>ROUND((SUM(BI94:BI481)),  2)</f>
        <v>0</v>
      </c>
      <c r="I37" s="90">
        <v>0</v>
      </c>
      <c r="J37" s="89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1"/>
      <c r="D39" s="92" t="s">
        <v>50</v>
      </c>
      <c r="E39" s="54"/>
      <c r="F39" s="54"/>
      <c r="G39" s="93" t="s">
        <v>51</v>
      </c>
      <c r="H39" s="94" t="s">
        <v>52</v>
      </c>
      <c r="I39" s="54"/>
      <c r="J39" s="95">
        <f>SUM(J30:J37)</f>
        <v>0</v>
      </c>
      <c r="K39" s="96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10" t="str">
        <f>E7</f>
        <v>KOMPLEXNÍ OPRAVA STŘECHY</v>
      </c>
      <c r="F48" s="311"/>
      <c r="G48" s="311"/>
      <c r="H48" s="311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30" customHeight="1">
      <c r="B50" s="32"/>
      <c r="E50" s="296" t="str">
        <f>E9</f>
        <v>01 - KOMPLEXNÍ OPRAVA STŘECHY - DUKELSKÁ 350 , ŠENOV  U NJ</v>
      </c>
      <c r="F50" s="309"/>
      <c r="G50" s="309"/>
      <c r="H50" s="30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Nový Jíčín</v>
      </c>
      <c r="I52" s="27" t="s">
        <v>23</v>
      </c>
      <c r="J52" s="49" t="str">
        <f>IF(J12="","",J12)</f>
        <v>29. 4. 2024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MENDELOVA STŘEDNÍ ŠKOLA , P.O.NOVÝ JIČÍN </v>
      </c>
      <c r="I54" s="27" t="s">
        <v>32</v>
      </c>
      <c r="J54" s="30" t="str">
        <f>E21</f>
        <v>GaP inženýring s.r.o.</v>
      </c>
      <c r="L54" s="32"/>
    </row>
    <row r="55" spans="2:47" s="1" customFormat="1" ht="15.2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 xml:space="preserve">Ing.Petřkovský Radek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7" t="s">
        <v>96</v>
      </c>
      <c r="D57" s="91"/>
      <c r="E57" s="91"/>
      <c r="F57" s="91"/>
      <c r="G57" s="91"/>
      <c r="H57" s="91"/>
      <c r="I57" s="91"/>
      <c r="J57" s="98" t="s">
        <v>97</v>
      </c>
      <c r="K57" s="91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9" t="s">
        <v>72</v>
      </c>
      <c r="J59" s="63">
        <f>J94</f>
        <v>0</v>
      </c>
      <c r="L59" s="32"/>
      <c r="AU59" s="17" t="s">
        <v>98</v>
      </c>
    </row>
    <row r="60" spans="2:47" s="8" customFormat="1" ht="24.95" customHeight="1">
      <c r="B60" s="100"/>
      <c r="D60" s="101" t="s">
        <v>99</v>
      </c>
      <c r="E60" s="102"/>
      <c r="F60" s="102"/>
      <c r="G60" s="102"/>
      <c r="H60" s="102"/>
      <c r="I60" s="102"/>
      <c r="J60" s="103">
        <f>J95</f>
        <v>0</v>
      </c>
      <c r="L60" s="100"/>
    </row>
    <row r="61" spans="2:47" s="9" customFormat="1" ht="19.899999999999999" customHeight="1">
      <c r="B61" s="104"/>
      <c r="D61" s="105" t="s">
        <v>100</v>
      </c>
      <c r="E61" s="106"/>
      <c r="F61" s="106"/>
      <c r="G61" s="106"/>
      <c r="H61" s="106"/>
      <c r="I61" s="106"/>
      <c r="J61" s="107">
        <f>J96</f>
        <v>0</v>
      </c>
      <c r="L61" s="104"/>
    </row>
    <row r="62" spans="2:47" s="9" customFormat="1" ht="19.899999999999999" customHeight="1">
      <c r="B62" s="104"/>
      <c r="D62" s="105" t="s">
        <v>101</v>
      </c>
      <c r="E62" s="106"/>
      <c r="F62" s="106"/>
      <c r="G62" s="106"/>
      <c r="H62" s="106"/>
      <c r="I62" s="106"/>
      <c r="J62" s="107">
        <f>J149</f>
        <v>0</v>
      </c>
      <c r="L62" s="104"/>
    </row>
    <row r="63" spans="2:47" s="9" customFormat="1" ht="19.899999999999999" customHeight="1">
      <c r="B63" s="104"/>
      <c r="D63" s="105" t="s">
        <v>102</v>
      </c>
      <c r="E63" s="106"/>
      <c r="F63" s="106"/>
      <c r="G63" s="106"/>
      <c r="H63" s="106"/>
      <c r="I63" s="106"/>
      <c r="J63" s="107">
        <f>J210</f>
        <v>0</v>
      </c>
      <c r="L63" s="104"/>
    </row>
    <row r="64" spans="2:47" s="9" customFormat="1" ht="19.899999999999999" customHeight="1">
      <c r="B64" s="104"/>
      <c r="D64" s="105" t="s">
        <v>103</v>
      </c>
      <c r="E64" s="106"/>
      <c r="F64" s="106"/>
      <c r="G64" s="106"/>
      <c r="H64" s="106"/>
      <c r="I64" s="106"/>
      <c r="J64" s="107">
        <f>J238</f>
        <v>0</v>
      </c>
      <c r="L64" s="104"/>
    </row>
    <row r="65" spans="2:12" s="8" customFormat="1" ht="24.95" customHeight="1">
      <c r="B65" s="100"/>
      <c r="D65" s="101" t="s">
        <v>104</v>
      </c>
      <c r="E65" s="102"/>
      <c r="F65" s="102"/>
      <c r="G65" s="102"/>
      <c r="H65" s="102"/>
      <c r="I65" s="102"/>
      <c r="J65" s="103">
        <f>J241</f>
        <v>0</v>
      </c>
      <c r="L65" s="100"/>
    </row>
    <row r="66" spans="2:12" s="9" customFormat="1" ht="19.899999999999999" customHeight="1">
      <c r="B66" s="104"/>
      <c r="D66" s="105" t="s">
        <v>105</v>
      </c>
      <c r="E66" s="106"/>
      <c r="F66" s="106"/>
      <c r="G66" s="106"/>
      <c r="H66" s="106"/>
      <c r="I66" s="106"/>
      <c r="J66" s="107">
        <f>J242</f>
        <v>0</v>
      </c>
      <c r="L66" s="104"/>
    </row>
    <row r="67" spans="2:12" s="9" customFormat="1" ht="19.899999999999999" customHeight="1">
      <c r="B67" s="104"/>
      <c r="D67" s="105" t="s">
        <v>106</v>
      </c>
      <c r="E67" s="106"/>
      <c r="F67" s="106"/>
      <c r="G67" s="106"/>
      <c r="H67" s="106"/>
      <c r="I67" s="106"/>
      <c r="J67" s="107">
        <f>J257</f>
        <v>0</v>
      </c>
      <c r="L67" s="104"/>
    </row>
    <row r="68" spans="2:12" s="9" customFormat="1" ht="19.899999999999999" customHeight="1">
      <c r="B68" s="104"/>
      <c r="D68" s="105" t="s">
        <v>107</v>
      </c>
      <c r="E68" s="106"/>
      <c r="F68" s="106"/>
      <c r="G68" s="106"/>
      <c r="H68" s="106"/>
      <c r="I68" s="106"/>
      <c r="J68" s="107">
        <f>J347</f>
        <v>0</v>
      </c>
      <c r="L68" s="104"/>
    </row>
    <row r="69" spans="2:12" s="9" customFormat="1" ht="19.899999999999999" customHeight="1">
      <c r="B69" s="104"/>
      <c r="D69" s="105" t="s">
        <v>108</v>
      </c>
      <c r="E69" s="106"/>
      <c r="F69" s="106"/>
      <c r="G69" s="106"/>
      <c r="H69" s="106"/>
      <c r="I69" s="106"/>
      <c r="J69" s="107">
        <f>J392</f>
        <v>0</v>
      </c>
      <c r="L69" s="104"/>
    </row>
    <row r="70" spans="2:12" s="9" customFormat="1" ht="19.899999999999999" customHeight="1">
      <c r="B70" s="104"/>
      <c r="D70" s="105" t="s">
        <v>109</v>
      </c>
      <c r="E70" s="106"/>
      <c r="F70" s="106"/>
      <c r="G70" s="106"/>
      <c r="H70" s="106"/>
      <c r="I70" s="106"/>
      <c r="J70" s="107">
        <f>J411</f>
        <v>0</v>
      </c>
      <c r="L70" s="104"/>
    </row>
    <row r="71" spans="2:12" s="9" customFormat="1" ht="19.899999999999999" customHeight="1">
      <c r="B71" s="104"/>
      <c r="D71" s="105" t="s">
        <v>110</v>
      </c>
      <c r="E71" s="106"/>
      <c r="F71" s="106"/>
      <c r="G71" s="106"/>
      <c r="H71" s="106"/>
      <c r="I71" s="106"/>
      <c r="J71" s="107">
        <f>J420</f>
        <v>0</v>
      </c>
      <c r="L71" s="104"/>
    </row>
    <row r="72" spans="2:12" s="9" customFormat="1" ht="19.899999999999999" customHeight="1">
      <c r="B72" s="104"/>
      <c r="D72" s="105" t="s">
        <v>111</v>
      </c>
      <c r="E72" s="106"/>
      <c r="F72" s="106"/>
      <c r="G72" s="106"/>
      <c r="H72" s="106"/>
      <c r="I72" s="106"/>
      <c r="J72" s="107">
        <f>J439</f>
        <v>0</v>
      </c>
      <c r="L72" s="104"/>
    </row>
    <row r="73" spans="2:12" s="8" customFormat="1" ht="24.95" customHeight="1">
      <c r="B73" s="100"/>
      <c r="D73" s="101" t="s">
        <v>112</v>
      </c>
      <c r="E73" s="102"/>
      <c r="F73" s="102"/>
      <c r="G73" s="102"/>
      <c r="H73" s="102"/>
      <c r="I73" s="102"/>
      <c r="J73" s="103">
        <f>J460</f>
        <v>0</v>
      </c>
      <c r="L73" s="100"/>
    </row>
    <row r="74" spans="2:12" s="8" customFormat="1" ht="24.95" customHeight="1">
      <c r="B74" s="100"/>
      <c r="D74" s="101" t="s">
        <v>113</v>
      </c>
      <c r="E74" s="102"/>
      <c r="F74" s="102"/>
      <c r="G74" s="102"/>
      <c r="H74" s="102"/>
      <c r="I74" s="102"/>
      <c r="J74" s="103">
        <f>J465</f>
        <v>0</v>
      </c>
      <c r="L74" s="100"/>
    </row>
    <row r="75" spans="2:12" s="1" customFormat="1" ht="21.75" customHeight="1">
      <c r="B75" s="32"/>
      <c r="L75" s="32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>
      <c r="B81" s="32"/>
      <c r="C81" s="21" t="s">
        <v>114</v>
      </c>
      <c r="L81" s="32"/>
    </row>
    <row r="82" spans="2:63" s="1" customFormat="1" ht="6.95" customHeight="1">
      <c r="B82" s="32"/>
      <c r="L82" s="32"/>
    </row>
    <row r="83" spans="2:63" s="1" customFormat="1" ht="12" customHeight="1">
      <c r="B83" s="32"/>
      <c r="C83" s="27" t="s">
        <v>16</v>
      </c>
      <c r="L83" s="32"/>
    </row>
    <row r="84" spans="2:63" s="1" customFormat="1" ht="16.5" customHeight="1">
      <c r="B84" s="32"/>
      <c r="E84" s="310" t="str">
        <f>E7</f>
        <v>KOMPLEXNÍ OPRAVA STŘECHY</v>
      </c>
      <c r="F84" s="311"/>
      <c r="G84" s="311"/>
      <c r="H84" s="311"/>
      <c r="L84" s="32"/>
    </row>
    <row r="85" spans="2:63" s="1" customFormat="1" ht="12" customHeight="1">
      <c r="B85" s="32"/>
      <c r="C85" s="27" t="s">
        <v>93</v>
      </c>
      <c r="L85" s="32"/>
    </row>
    <row r="86" spans="2:63" s="1" customFormat="1" ht="30" customHeight="1">
      <c r="B86" s="32"/>
      <c r="E86" s="296" t="str">
        <f>E9</f>
        <v>01 - KOMPLEXNÍ OPRAVA STŘECHY - DUKELSKÁ 350 , ŠENOV  U NJ</v>
      </c>
      <c r="F86" s="309"/>
      <c r="G86" s="309"/>
      <c r="H86" s="309"/>
      <c r="L86" s="32"/>
    </row>
    <row r="87" spans="2:63" s="1" customFormat="1" ht="6.95" customHeight="1">
      <c r="B87" s="32"/>
      <c r="L87" s="32"/>
    </row>
    <row r="88" spans="2:63" s="1" customFormat="1" ht="12" customHeight="1">
      <c r="B88" s="32"/>
      <c r="C88" s="27" t="s">
        <v>21</v>
      </c>
      <c r="F88" s="25" t="str">
        <f>F12</f>
        <v>Nový Jíčín</v>
      </c>
      <c r="I88" s="27" t="s">
        <v>23</v>
      </c>
      <c r="J88" s="49" t="str">
        <f>IF(J12="","",J12)</f>
        <v>29. 4. 2024</v>
      </c>
      <c r="L88" s="32"/>
    </row>
    <row r="89" spans="2:63" s="1" customFormat="1" ht="6.95" customHeight="1">
      <c r="B89" s="32"/>
      <c r="L89" s="32"/>
    </row>
    <row r="90" spans="2:63" s="1" customFormat="1" ht="15.2" customHeight="1">
      <c r="B90" s="32"/>
      <c r="C90" s="27" t="s">
        <v>25</v>
      </c>
      <c r="F90" s="25" t="str">
        <f>E15</f>
        <v xml:space="preserve">MENDELOVA STŘEDNÍ ŠKOLA , P.O.NOVÝ JIČÍN </v>
      </c>
      <c r="I90" s="27" t="s">
        <v>32</v>
      </c>
      <c r="J90" s="30" t="str">
        <f>E21</f>
        <v>GaP inženýring s.r.o.</v>
      </c>
      <c r="L90" s="32"/>
    </row>
    <row r="91" spans="2:63" s="1" customFormat="1" ht="15.2" customHeight="1">
      <c r="B91" s="32"/>
      <c r="C91" s="27" t="s">
        <v>30</v>
      </c>
      <c r="F91" s="25" t="str">
        <f>IF(E18="","",E18)</f>
        <v>Vyplň údaj</v>
      </c>
      <c r="I91" s="27" t="s">
        <v>36</v>
      </c>
      <c r="J91" s="30" t="str">
        <f>E24</f>
        <v xml:space="preserve">Ing.Petřkovský Radek </v>
      </c>
      <c r="L91" s="32"/>
    </row>
    <row r="92" spans="2:63" s="1" customFormat="1" ht="10.35" customHeight="1">
      <c r="B92" s="32"/>
      <c r="L92" s="32"/>
    </row>
    <row r="93" spans="2:63" s="10" customFormat="1" ht="29.25" customHeight="1">
      <c r="B93" s="108"/>
      <c r="C93" s="109" t="s">
        <v>115</v>
      </c>
      <c r="D93" s="110" t="s">
        <v>59</v>
      </c>
      <c r="E93" s="110" t="s">
        <v>55</v>
      </c>
      <c r="F93" s="110" t="s">
        <v>56</v>
      </c>
      <c r="G93" s="110" t="s">
        <v>116</v>
      </c>
      <c r="H93" s="110" t="s">
        <v>117</v>
      </c>
      <c r="I93" s="110" t="s">
        <v>118</v>
      </c>
      <c r="J93" s="110" t="s">
        <v>97</v>
      </c>
      <c r="K93" s="111" t="s">
        <v>119</v>
      </c>
      <c r="L93" s="108"/>
      <c r="M93" s="56" t="s">
        <v>19</v>
      </c>
      <c r="N93" s="57" t="s">
        <v>44</v>
      </c>
      <c r="O93" s="57" t="s">
        <v>120</v>
      </c>
      <c r="P93" s="57" t="s">
        <v>121</v>
      </c>
      <c r="Q93" s="57" t="s">
        <v>122</v>
      </c>
      <c r="R93" s="57" t="s">
        <v>123</v>
      </c>
      <c r="S93" s="57" t="s">
        <v>124</v>
      </c>
      <c r="T93" s="58" t="s">
        <v>125</v>
      </c>
    </row>
    <row r="94" spans="2:63" s="1" customFormat="1" ht="22.9" customHeight="1">
      <c r="B94" s="32"/>
      <c r="C94" s="61" t="s">
        <v>126</v>
      </c>
      <c r="J94" s="112">
        <f>BK94</f>
        <v>0</v>
      </c>
      <c r="L94" s="32"/>
      <c r="M94" s="59"/>
      <c r="N94" s="50"/>
      <c r="O94" s="50"/>
      <c r="P94" s="113">
        <f>P95+P241+P460+P465</f>
        <v>0</v>
      </c>
      <c r="Q94" s="50"/>
      <c r="R94" s="113">
        <f>R95+R241+R460+R465</f>
        <v>117.41882370399998</v>
      </c>
      <c r="S94" s="50"/>
      <c r="T94" s="114">
        <f>T95+T241+T460+T465</f>
        <v>216.61707799999999</v>
      </c>
      <c r="AT94" s="17" t="s">
        <v>73</v>
      </c>
      <c r="AU94" s="17" t="s">
        <v>98</v>
      </c>
      <c r="BK94" s="115">
        <f>BK95+BK241+BK460+BK465</f>
        <v>0</v>
      </c>
    </row>
    <row r="95" spans="2:63" s="11" customFormat="1" ht="25.9" customHeight="1">
      <c r="B95" s="116"/>
      <c r="D95" s="117" t="s">
        <v>73</v>
      </c>
      <c r="E95" s="118" t="s">
        <v>127</v>
      </c>
      <c r="F95" s="118" t="s">
        <v>128</v>
      </c>
      <c r="I95" s="119"/>
      <c r="J95" s="120">
        <f>BK95</f>
        <v>0</v>
      </c>
      <c r="L95" s="116"/>
      <c r="M95" s="121"/>
      <c r="P95" s="122">
        <f>P96+P149+P210+P238</f>
        <v>0</v>
      </c>
      <c r="R95" s="122">
        <f>R96+R149+R210+R238</f>
        <v>65.526141519999982</v>
      </c>
      <c r="T95" s="123">
        <f>T96+T149+T210+T238</f>
        <v>190.9384</v>
      </c>
      <c r="AR95" s="117" t="s">
        <v>82</v>
      </c>
      <c r="AT95" s="124" t="s">
        <v>73</v>
      </c>
      <c r="AU95" s="124" t="s">
        <v>74</v>
      </c>
      <c r="AY95" s="117" t="s">
        <v>129</v>
      </c>
      <c r="BK95" s="125">
        <f>BK96+BK149+BK210+BK238</f>
        <v>0</v>
      </c>
    </row>
    <row r="96" spans="2:63" s="11" customFormat="1" ht="22.9" customHeight="1">
      <c r="B96" s="116"/>
      <c r="D96" s="117" t="s">
        <v>73</v>
      </c>
      <c r="E96" s="126" t="s">
        <v>130</v>
      </c>
      <c r="F96" s="126" t="s">
        <v>131</v>
      </c>
      <c r="I96" s="119"/>
      <c r="J96" s="127">
        <f>BK96</f>
        <v>0</v>
      </c>
      <c r="L96" s="116"/>
      <c r="M96" s="121"/>
      <c r="P96" s="122">
        <f>SUM(P97:P148)</f>
        <v>0</v>
      </c>
      <c r="R96" s="122">
        <f>SUM(R97:R148)</f>
        <v>65.510621199999989</v>
      </c>
      <c r="T96" s="123">
        <f>SUM(T97:T148)</f>
        <v>3.8000000000000004E-3</v>
      </c>
      <c r="AR96" s="117" t="s">
        <v>82</v>
      </c>
      <c r="AT96" s="124" t="s">
        <v>73</v>
      </c>
      <c r="AU96" s="124" t="s">
        <v>82</v>
      </c>
      <c r="AY96" s="117" t="s">
        <v>129</v>
      </c>
      <c r="BK96" s="125">
        <f>SUM(BK97:BK148)</f>
        <v>0</v>
      </c>
    </row>
    <row r="97" spans="2:65" s="1" customFormat="1" ht="24.2" customHeight="1">
      <c r="B97" s="32"/>
      <c r="C97" s="128" t="s">
        <v>82</v>
      </c>
      <c r="D97" s="128" t="s">
        <v>132</v>
      </c>
      <c r="E97" s="129" t="s">
        <v>133</v>
      </c>
      <c r="F97" s="130" t="s">
        <v>134</v>
      </c>
      <c r="G97" s="131" t="s">
        <v>135</v>
      </c>
      <c r="H97" s="132">
        <v>57</v>
      </c>
      <c r="I97" s="133"/>
      <c r="J97" s="134">
        <f>ROUND(I97*H97,2)</f>
        <v>0</v>
      </c>
      <c r="K97" s="130" t="s">
        <v>136</v>
      </c>
      <c r="L97" s="32"/>
      <c r="M97" s="135" t="s">
        <v>19</v>
      </c>
      <c r="N97" s="136" t="s">
        <v>45</v>
      </c>
      <c r="P97" s="137">
        <f>O97*H97</f>
        <v>0</v>
      </c>
      <c r="Q97" s="137">
        <v>4.1529999999999997E-2</v>
      </c>
      <c r="R97" s="137">
        <f>Q97*H97</f>
        <v>2.36721</v>
      </c>
      <c r="S97" s="137">
        <v>0</v>
      </c>
      <c r="T97" s="138">
        <f>S97*H97</f>
        <v>0</v>
      </c>
      <c r="AR97" s="139" t="s">
        <v>137</v>
      </c>
      <c r="AT97" s="139" t="s">
        <v>132</v>
      </c>
      <c r="AU97" s="139" t="s">
        <v>84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82</v>
      </c>
      <c r="BK97" s="140">
        <f>ROUND(I97*H97,2)</f>
        <v>0</v>
      </c>
      <c r="BL97" s="17" t="s">
        <v>137</v>
      </c>
      <c r="BM97" s="139" t="s">
        <v>138</v>
      </c>
    </row>
    <row r="98" spans="2:65" s="1" customFormat="1">
      <c r="B98" s="32"/>
      <c r="D98" s="141" t="s">
        <v>139</v>
      </c>
      <c r="F98" s="142" t="s">
        <v>140</v>
      </c>
      <c r="I98" s="143"/>
      <c r="L98" s="32"/>
      <c r="M98" s="144"/>
      <c r="T98" s="53"/>
      <c r="AT98" s="17" t="s">
        <v>139</v>
      </c>
      <c r="AU98" s="17" t="s">
        <v>84</v>
      </c>
    </row>
    <row r="99" spans="2:65" s="12" customFormat="1">
      <c r="B99" s="145"/>
      <c r="D99" s="146" t="s">
        <v>141</v>
      </c>
      <c r="E99" s="147" t="s">
        <v>19</v>
      </c>
      <c r="F99" s="148" t="s">
        <v>142</v>
      </c>
      <c r="H99" s="147" t="s">
        <v>19</v>
      </c>
      <c r="I99" s="149"/>
      <c r="L99" s="145"/>
      <c r="M99" s="150"/>
      <c r="T99" s="151"/>
      <c r="AT99" s="147" t="s">
        <v>141</v>
      </c>
      <c r="AU99" s="147" t="s">
        <v>84</v>
      </c>
      <c r="AV99" s="12" t="s">
        <v>82</v>
      </c>
      <c r="AW99" s="12" t="s">
        <v>35</v>
      </c>
      <c r="AX99" s="12" t="s">
        <v>74</v>
      </c>
      <c r="AY99" s="147" t="s">
        <v>129</v>
      </c>
    </row>
    <row r="100" spans="2:65" s="13" customFormat="1">
      <c r="B100" s="152"/>
      <c r="D100" s="146" t="s">
        <v>141</v>
      </c>
      <c r="E100" s="153" t="s">
        <v>19</v>
      </c>
      <c r="F100" s="154" t="s">
        <v>143</v>
      </c>
      <c r="H100" s="155">
        <v>57</v>
      </c>
      <c r="I100" s="156"/>
      <c r="L100" s="152"/>
      <c r="M100" s="157"/>
      <c r="T100" s="158"/>
      <c r="AT100" s="153" t="s">
        <v>141</v>
      </c>
      <c r="AU100" s="153" t="s">
        <v>84</v>
      </c>
      <c r="AV100" s="13" t="s">
        <v>84</v>
      </c>
      <c r="AW100" s="13" t="s">
        <v>35</v>
      </c>
      <c r="AX100" s="13" t="s">
        <v>74</v>
      </c>
      <c r="AY100" s="153" t="s">
        <v>129</v>
      </c>
    </row>
    <row r="101" spans="2:65" s="14" customFormat="1">
      <c r="B101" s="159"/>
      <c r="D101" s="146" t="s">
        <v>141</v>
      </c>
      <c r="E101" s="160" t="s">
        <v>19</v>
      </c>
      <c r="F101" s="161" t="s">
        <v>144</v>
      </c>
      <c r="H101" s="162">
        <v>57</v>
      </c>
      <c r="I101" s="163"/>
      <c r="L101" s="159"/>
      <c r="M101" s="164"/>
      <c r="T101" s="165"/>
      <c r="AT101" s="160" t="s">
        <v>141</v>
      </c>
      <c r="AU101" s="160" t="s">
        <v>84</v>
      </c>
      <c r="AV101" s="14" t="s">
        <v>137</v>
      </c>
      <c r="AW101" s="14" t="s">
        <v>35</v>
      </c>
      <c r="AX101" s="14" t="s">
        <v>82</v>
      </c>
      <c r="AY101" s="160" t="s">
        <v>129</v>
      </c>
    </row>
    <row r="102" spans="2:65" s="1" customFormat="1" ht="37.9" customHeight="1">
      <c r="B102" s="32"/>
      <c r="C102" s="128" t="s">
        <v>84</v>
      </c>
      <c r="D102" s="128" t="s">
        <v>132</v>
      </c>
      <c r="E102" s="129" t="s">
        <v>145</v>
      </c>
      <c r="F102" s="130" t="s">
        <v>146</v>
      </c>
      <c r="G102" s="131" t="s">
        <v>135</v>
      </c>
      <c r="H102" s="132">
        <v>45</v>
      </c>
      <c r="I102" s="133"/>
      <c r="J102" s="134">
        <f>ROUND(I102*H102,2)</f>
        <v>0</v>
      </c>
      <c r="K102" s="130" t="s">
        <v>136</v>
      </c>
      <c r="L102" s="32"/>
      <c r="M102" s="135" t="s">
        <v>19</v>
      </c>
      <c r="N102" s="136" t="s">
        <v>45</v>
      </c>
      <c r="P102" s="137">
        <f>O102*H102</f>
        <v>0</v>
      </c>
      <c r="Q102" s="137">
        <v>3.3600000000000001E-3</v>
      </c>
      <c r="R102" s="137">
        <f>Q102*H102</f>
        <v>0.1512</v>
      </c>
      <c r="S102" s="137">
        <v>0</v>
      </c>
      <c r="T102" s="138">
        <f>S102*H102</f>
        <v>0</v>
      </c>
      <c r="AR102" s="139" t="s">
        <v>137</v>
      </c>
      <c r="AT102" s="139" t="s">
        <v>132</v>
      </c>
      <c r="AU102" s="139" t="s">
        <v>84</v>
      </c>
      <c r="AY102" s="17" t="s">
        <v>129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82</v>
      </c>
      <c r="BK102" s="140">
        <f>ROUND(I102*H102,2)</f>
        <v>0</v>
      </c>
      <c r="BL102" s="17" t="s">
        <v>137</v>
      </c>
      <c r="BM102" s="139" t="s">
        <v>147</v>
      </c>
    </row>
    <row r="103" spans="2:65" s="1" customFormat="1">
      <c r="B103" s="32"/>
      <c r="D103" s="141" t="s">
        <v>139</v>
      </c>
      <c r="F103" s="142" t="s">
        <v>148</v>
      </c>
      <c r="I103" s="143"/>
      <c r="L103" s="32"/>
      <c r="M103" s="144"/>
      <c r="T103" s="53"/>
      <c r="AT103" s="17" t="s">
        <v>139</v>
      </c>
      <c r="AU103" s="17" t="s">
        <v>84</v>
      </c>
    </row>
    <row r="104" spans="2:65" s="12" customFormat="1">
      <c r="B104" s="145"/>
      <c r="D104" s="146" t="s">
        <v>141</v>
      </c>
      <c r="E104" s="147" t="s">
        <v>19</v>
      </c>
      <c r="F104" s="148" t="s">
        <v>149</v>
      </c>
      <c r="H104" s="147" t="s">
        <v>19</v>
      </c>
      <c r="I104" s="149"/>
      <c r="L104" s="145"/>
      <c r="M104" s="150"/>
      <c r="T104" s="151"/>
      <c r="AT104" s="147" t="s">
        <v>141</v>
      </c>
      <c r="AU104" s="147" t="s">
        <v>84</v>
      </c>
      <c r="AV104" s="12" t="s">
        <v>82</v>
      </c>
      <c r="AW104" s="12" t="s">
        <v>35</v>
      </c>
      <c r="AX104" s="12" t="s">
        <v>74</v>
      </c>
      <c r="AY104" s="147" t="s">
        <v>129</v>
      </c>
    </row>
    <row r="105" spans="2:65" s="13" customFormat="1">
      <c r="B105" s="152"/>
      <c r="D105" s="146" t="s">
        <v>141</v>
      </c>
      <c r="E105" s="153" t="s">
        <v>19</v>
      </c>
      <c r="F105" s="154" t="s">
        <v>150</v>
      </c>
      <c r="H105" s="155">
        <v>45</v>
      </c>
      <c r="I105" s="156"/>
      <c r="L105" s="152"/>
      <c r="M105" s="157"/>
      <c r="T105" s="158"/>
      <c r="AT105" s="153" t="s">
        <v>141</v>
      </c>
      <c r="AU105" s="153" t="s">
        <v>84</v>
      </c>
      <c r="AV105" s="13" t="s">
        <v>84</v>
      </c>
      <c r="AW105" s="13" t="s">
        <v>35</v>
      </c>
      <c r="AX105" s="13" t="s">
        <v>74</v>
      </c>
      <c r="AY105" s="153" t="s">
        <v>129</v>
      </c>
    </row>
    <row r="106" spans="2:65" s="14" customFormat="1">
      <c r="B106" s="159"/>
      <c r="D106" s="146" t="s">
        <v>141</v>
      </c>
      <c r="E106" s="160" t="s">
        <v>19</v>
      </c>
      <c r="F106" s="161" t="s">
        <v>144</v>
      </c>
      <c r="H106" s="162">
        <v>45</v>
      </c>
      <c r="I106" s="163"/>
      <c r="L106" s="159"/>
      <c r="M106" s="164"/>
      <c r="T106" s="165"/>
      <c r="AT106" s="160" t="s">
        <v>141</v>
      </c>
      <c r="AU106" s="160" t="s">
        <v>84</v>
      </c>
      <c r="AV106" s="14" t="s">
        <v>137</v>
      </c>
      <c r="AW106" s="14" t="s">
        <v>35</v>
      </c>
      <c r="AX106" s="14" t="s">
        <v>82</v>
      </c>
      <c r="AY106" s="160" t="s">
        <v>129</v>
      </c>
    </row>
    <row r="107" spans="2:65" s="1" customFormat="1" ht="24.2" customHeight="1">
      <c r="B107" s="32"/>
      <c r="C107" s="128" t="s">
        <v>151</v>
      </c>
      <c r="D107" s="128" t="s">
        <v>132</v>
      </c>
      <c r="E107" s="129" t="s">
        <v>152</v>
      </c>
      <c r="F107" s="130" t="s">
        <v>153</v>
      </c>
      <c r="G107" s="131" t="s">
        <v>135</v>
      </c>
      <c r="H107" s="132">
        <v>45</v>
      </c>
      <c r="I107" s="133"/>
      <c r="J107" s="134">
        <f>ROUND(I107*H107,2)</f>
        <v>0</v>
      </c>
      <c r="K107" s="130" t="s">
        <v>136</v>
      </c>
      <c r="L107" s="32"/>
      <c r="M107" s="135" t="s">
        <v>19</v>
      </c>
      <c r="N107" s="136" t="s">
        <v>45</v>
      </c>
      <c r="P107" s="137">
        <f>O107*H107</f>
        <v>0</v>
      </c>
      <c r="Q107" s="137">
        <v>2.63E-4</v>
      </c>
      <c r="R107" s="137">
        <f>Q107*H107</f>
        <v>1.1835E-2</v>
      </c>
      <c r="S107" s="137">
        <v>0</v>
      </c>
      <c r="T107" s="138">
        <f>S107*H107</f>
        <v>0</v>
      </c>
      <c r="AR107" s="139" t="s">
        <v>137</v>
      </c>
      <c r="AT107" s="139" t="s">
        <v>132</v>
      </c>
      <c r="AU107" s="139" t="s">
        <v>84</v>
      </c>
      <c r="AY107" s="17" t="s">
        <v>129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82</v>
      </c>
      <c r="BK107" s="140">
        <f>ROUND(I107*H107,2)</f>
        <v>0</v>
      </c>
      <c r="BL107" s="17" t="s">
        <v>137</v>
      </c>
      <c r="BM107" s="139" t="s">
        <v>154</v>
      </c>
    </row>
    <row r="108" spans="2:65" s="1" customFormat="1">
      <c r="B108" s="32"/>
      <c r="D108" s="141" t="s">
        <v>139</v>
      </c>
      <c r="F108" s="142" t="s">
        <v>155</v>
      </c>
      <c r="I108" s="143"/>
      <c r="L108" s="32"/>
      <c r="M108" s="144"/>
      <c r="T108" s="53"/>
      <c r="AT108" s="17" t="s">
        <v>139</v>
      </c>
      <c r="AU108" s="17" t="s">
        <v>84</v>
      </c>
    </row>
    <row r="109" spans="2:65" s="12" customFormat="1">
      <c r="B109" s="145"/>
      <c r="D109" s="146" t="s">
        <v>141</v>
      </c>
      <c r="E109" s="147" t="s">
        <v>19</v>
      </c>
      <c r="F109" s="148" t="s">
        <v>149</v>
      </c>
      <c r="H109" s="147" t="s">
        <v>19</v>
      </c>
      <c r="I109" s="149"/>
      <c r="L109" s="145"/>
      <c r="M109" s="150"/>
      <c r="T109" s="151"/>
      <c r="AT109" s="147" t="s">
        <v>141</v>
      </c>
      <c r="AU109" s="147" t="s">
        <v>84</v>
      </c>
      <c r="AV109" s="12" t="s">
        <v>82</v>
      </c>
      <c r="AW109" s="12" t="s">
        <v>35</v>
      </c>
      <c r="AX109" s="12" t="s">
        <v>74</v>
      </c>
      <c r="AY109" s="147" t="s">
        <v>129</v>
      </c>
    </row>
    <row r="110" spans="2:65" s="13" customFormat="1">
      <c r="B110" s="152"/>
      <c r="D110" s="146" t="s">
        <v>141</v>
      </c>
      <c r="E110" s="153" t="s">
        <v>19</v>
      </c>
      <c r="F110" s="154" t="s">
        <v>150</v>
      </c>
      <c r="H110" s="155">
        <v>45</v>
      </c>
      <c r="I110" s="156"/>
      <c r="L110" s="152"/>
      <c r="M110" s="157"/>
      <c r="T110" s="158"/>
      <c r="AT110" s="153" t="s">
        <v>141</v>
      </c>
      <c r="AU110" s="153" t="s">
        <v>84</v>
      </c>
      <c r="AV110" s="13" t="s">
        <v>84</v>
      </c>
      <c r="AW110" s="13" t="s">
        <v>35</v>
      </c>
      <c r="AX110" s="13" t="s">
        <v>74</v>
      </c>
      <c r="AY110" s="153" t="s">
        <v>129</v>
      </c>
    </row>
    <row r="111" spans="2:65" s="14" customFormat="1">
      <c r="B111" s="159"/>
      <c r="D111" s="146" t="s">
        <v>141</v>
      </c>
      <c r="E111" s="160" t="s">
        <v>19</v>
      </c>
      <c r="F111" s="161" t="s">
        <v>144</v>
      </c>
      <c r="H111" s="162">
        <v>45</v>
      </c>
      <c r="I111" s="163"/>
      <c r="L111" s="159"/>
      <c r="M111" s="164"/>
      <c r="T111" s="165"/>
      <c r="AT111" s="160" t="s">
        <v>141</v>
      </c>
      <c r="AU111" s="160" t="s">
        <v>84</v>
      </c>
      <c r="AV111" s="14" t="s">
        <v>137</v>
      </c>
      <c r="AW111" s="14" t="s">
        <v>35</v>
      </c>
      <c r="AX111" s="14" t="s">
        <v>82</v>
      </c>
      <c r="AY111" s="160" t="s">
        <v>129</v>
      </c>
    </row>
    <row r="112" spans="2:65" s="1" customFormat="1" ht="33" customHeight="1">
      <c r="B112" s="32"/>
      <c r="C112" s="128" t="s">
        <v>137</v>
      </c>
      <c r="D112" s="128" t="s">
        <v>132</v>
      </c>
      <c r="E112" s="129" t="s">
        <v>156</v>
      </c>
      <c r="F112" s="130" t="s">
        <v>157</v>
      </c>
      <c r="G112" s="131" t="s">
        <v>135</v>
      </c>
      <c r="H112" s="132">
        <v>81</v>
      </c>
      <c r="I112" s="133"/>
      <c r="J112" s="134">
        <f>ROUND(I112*H112,2)</f>
        <v>0</v>
      </c>
      <c r="K112" s="130" t="s">
        <v>136</v>
      </c>
      <c r="L112" s="32"/>
      <c r="M112" s="135" t="s">
        <v>19</v>
      </c>
      <c r="N112" s="136" t="s">
        <v>45</v>
      </c>
      <c r="P112" s="137">
        <f>O112*H112</f>
        <v>0</v>
      </c>
      <c r="Q112" s="137">
        <v>2.7300000000000001E-2</v>
      </c>
      <c r="R112" s="137">
        <f>Q112*H112</f>
        <v>2.2113</v>
      </c>
      <c r="S112" s="137">
        <v>0</v>
      </c>
      <c r="T112" s="138">
        <f>S112*H112</f>
        <v>0</v>
      </c>
      <c r="AR112" s="139" t="s">
        <v>137</v>
      </c>
      <c r="AT112" s="139" t="s">
        <v>132</v>
      </c>
      <c r="AU112" s="139" t="s">
        <v>84</v>
      </c>
      <c r="AY112" s="17" t="s">
        <v>129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82</v>
      </c>
      <c r="BK112" s="140">
        <f>ROUND(I112*H112,2)</f>
        <v>0</v>
      </c>
      <c r="BL112" s="17" t="s">
        <v>137</v>
      </c>
      <c r="BM112" s="139" t="s">
        <v>158</v>
      </c>
    </row>
    <row r="113" spans="2:65" s="1" customFormat="1">
      <c r="B113" s="32"/>
      <c r="D113" s="141" t="s">
        <v>139</v>
      </c>
      <c r="F113" s="142" t="s">
        <v>159</v>
      </c>
      <c r="I113" s="143"/>
      <c r="L113" s="32"/>
      <c r="M113" s="144"/>
      <c r="T113" s="53"/>
      <c r="AT113" s="17" t="s">
        <v>139</v>
      </c>
      <c r="AU113" s="17" t="s">
        <v>84</v>
      </c>
    </row>
    <row r="114" spans="2:65" s="12" customFormat="1">
      <c r="B114" s="145"/>
      <c r="D114" s="146" t="s">
        <v>141</v>
      </c>
      <c r="E114" s="147" t="s">
        <v>19</v>
      </c>
      <c r="F114" s="148" t="s">
        <v>149</v>
      </c>
      <c r="H114" s="147" t="s">
        <v>19</v>
      </c>
      <c r="I114" s="149"/>
      <c r="L114" s="145"/>
      <c r="M114" s="150"/>
      <c r="T114" s="151"/>
      <c r="AT114" s="147" t="s">
        <v>141</v>
      </c>
      <c r="AU114" s="147" t="s">
        <v>84</v>
      </c>
      <c r="AV114" s="12" t="s">
        <v>82</v>
      </c>
      <c r="AW114" s="12" t="s">
        <v>35</v>
      </c>
      <c r="AX114" s="12" t="s">
        <v>74</v>
      </c>
      <c r="AY114" s="147" t="s">
        <v>129</v>
      </c>
    </row>
    <row r="115" spans="2:65" s="13" customFormat="1">
      <c r="B115" s="152"/>
      <c r="D115" s="146" t="s">
        <v>141</v>
      </c>
      <c r="E115" s="153" t="s">
        <v>19</v>
      </c>
      <c r="F115" s="154" t="s">
        <v>160</v>
      </c>
      <c r="H115" s="155">
        <v>81</v>
      </c>
      <c r="I115" s="156"/>
      <c r="L115" s="152"/>
      <c r="M115" s="157"/>
      <c r="T115" s="158"/>
      <c r="AT115" s="153" t="s">
        <v>141</v>
      </c>
      <c r="AU115" s="153" t="s">
        <v>84</v>
      </c>
      <c r="AV115" s="13" t="s">
        <v>84</v>
      </c>
      <c r="AW115" s="13" t="s">
        <v>35</v>
      </c>
      <c r="AX115" s="13" t="s">
        <v>74</v>
      </c>
      <c r="AY115" s="153" t="s">
        <v>129</v>
      </c>
    </row>
    <row r="116" spans="2:65" s="14" customFormat="1">
      <c r="B116" s="159"/>
      <c r="D116" s="146" t="s">
        <v>141</v>
      </c>
      <c r="E116" s="160" t="s">
        <v>19</v>
      </c>
      <c r="F116" s="161" t="s">
        <v>144</v>
      </c>
      <c r="H116" s="162">
        <v>81</v>
      </c>
      <c r="I116" s="163"/>
      <c r="L116" s="159"/>
      <c r="M116" s="164"/>
      <c r="T116" s="165"/>
      <c r="AT116" s="160" t="s">
        <v>141</v>
      </c>
      <c r="AU116" s="160" t="s">
        <v>84</v>
      </c>
      <c r="AV116" s="14" t="s">
        <v>137</v>
      </c>
      <c r="AW116" s="14" t="s">
        <v>35</v>
      </c>
      <c r="AX116" s="14" t="s">
        <v>82</v>
      </c>
      <c r="AY116" s="160" t="s">
        <v>129</v>
      </c>
    </row>
    <row r="117" spans="2:65" s="1" customFormat="1" ht="66.75" customHeight="1">
      <c r="B117" s="32"/>
      <c r="C117" s="128" t="s">
        <v>161</v>
      </c>
      <c r="D117" s="128" t="s">
        <v>132</v>
      </c>
      <c r="E117" s="129" t="s">
        <v>162</v>
      </c>
      <c r="F117" s="130" t="s">
        <v>163</v>
      </c>
      <c r="G117" s="131" t="s">
        <v>135</v>
      </c>
      <c r="H117" s="132">
        <v>45</v>
      </c>
      <c r="I117" s="133"/>
      <c r="J117" s="134">
        <f>ROUND(I117*H117,2)</f>
        <v>0</v>
      </c>
      <c r="K117" s="130" t="s">
        <v>136</v>
      </c>
      <c r="L117" s="32"/>
      <c r="M117" s="135" t="s">
        <v>19</v>
      </c>
      <c r="N117" s="136" t="s">
        <v>45</v>
      </c>
      <c r="P117" s="137">
        <f>O117*H117</f>
        <v>0</v>
      </c>
      <c r="Q117" s="137">
        <v>8.5961600000000003E-3</v>
      </c>
      <c r="R117" s="137">
        <f>Q117*H117</f>
        <v>0.38682720000000004</v>
      </c>
      <c r="S117" s="137">
        <v>0</v>
      </c>
      <c r="T117" s="138">
        <f>S117*H117</f>
        <v>0</v>
      </c>
      <c r="AR117" s="139" t="s">
        <v>137</v>
      </c>
      <c r="AT117" s="139" t="s">
        <v>132</v>
      </c>
      <c r="AU117" s="139" t="s">
        <v>84</v>
      </c>
      <c r="AY117" s="17" t="s">
        <v>129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82</v>
      </c>
      <c r="BK117" s="140">
        <f>ROUND(I117*H117,2)</f>
        <v>0</v>
      </c>
      <c r="BL117" s="17" t="s">
        <v>137</v>
      </c>
      <c r="BM117" s="139" t="s">
        <v>164</v>
      </c>
    </row>
    <row r="118" spans="2:65" s="1" customFormat="1">
      <c r="B118" s="32"/>
      <c r="D118" s="141" t="s">
        <v>139</v>
      </c>
      <c r="F118" s="142" t="s">
        <v>165</v>
      </c>
      <c r="I118" s="143"/>
      <c r="L118" s="32"/>
      <c r="M118" s="144"/>
      <c r="T118" s="53"/>
      <c r="AT118" s="17" t="s">
        <v>139</v>
      </c>
      <c r="AU118" s="17" t="s">
        <v>84</v>
      </c>
    </row>
    <row r="119" spans="2:65" s="12" customFormat="1">
      <c r="B119" s="145"/>
      <c r="D119" s="146" t="s">
        <v>141</v>
      </c>
      <c r="E119" s="147" t="s">
        <v>19</v>
      </c>
      <c r="F119" s="148" t="s">
        <v>149</v>
      </c>
      <c r="H119" s="147" t="s">
        <v>19</v>
      </c>
      <c r="I119" s="149"/>
      <c r="L119" s="145"/>
      <c r="M119" s="150"/>
      <c r="T119" s="151"/>
      <c r="AT119" s="147" t="s">
        <v>141</v>
      </c>
      <c r="AU119" s="147" t="s">
        <v>84</v>
      </c>
      <c r="AV119" s="12" t="s">
        <v>82</v>
      </c>
      <c r="AW119" s="12" t="s">
        <v>35</v>
      </c>
      <c r="AX119" s="12" t="s">
        <v>74</v>
      </c>
      <c r="AY119" s="147" t="s">
        <v>129</v>
      </c>
    </row>
    <row r="120" spans="2:65" s="13" customFormat="1">
      <c r="B120" s="152"/>
      <c r="D120" s="146" t="s">
        <v>141</v>
      </c>
      <c r="E120" s="153" t="s">
        <v>19</v>
      </c>
      <c r="F120" s="154" t="s">
        <v>150</v>
      </c>
      <c r="H120" s="155">
        <v>45</v>
      </c>
      <c r="I120" s="156"/>
      <c r="L120" s="152"/>
      <c r="M120" s="157"/>
      <c r="T120" s="158"/>
      <c r="AT120" s="153" t="s">
        <v>141</v>
      </c>
      <c r="AU120" s="153" t="s">
        <v>84</v>
      </c>
      <c r="AV120" s="13" t="s">
        <v>84</v>
      </c>
      <c r="AW120" s="13" t="s">
        <v>35</v>
      </c>
      <c r="AX120" s="13" t="s">
        <v>74</v>
      </c>
      <c r="AY120" s="153" t="s">
        <v>129</v>
      </c>
    </row>
    <row r="121" spans="2:65" s="14" customFormat="1">
      <c r="B121" s="159"/>
      <c r="D121" s="146" t="s">
        <v>141</v>
      </c>
      <c r="E121" s="160" t="s">
        <v>19</v>
      </c>
      <c r="F121" s="161" t="s">
        <v>144</v>
      </c>
      <c r="H121" s="162">
        <v>45</v>
      </c>
      <c r="I121" s="163"/>
      <c r="L121" s="159"/>
      <c r="M121" s="164"/>
      <c r="T121" s="165"/>
      <c r="AT121" s="160" t="s">
        <v>141</v>
      </c>
      <c r="AU121" s="160" t="s">
        <v>84</v>
      </c>
      <c r="AV121" s="14" t="s">
        <v>137</v>
      </c>
      <c r="AW121" s="14" t="s">
        <v>35</v>
      </c>
      <c r="AX121" s="14" t="s">
        <v>82</v>
      </c>
      <c r="AY121" s="160" t="s">
        <v>129</v>
      </c>
    </row>
    <row r="122" spans="2:65" s="1" customFormat="1" ht="16.5" customHeight="1">
      <c r="B122" s="32"/>
      <c r="C122" s="166" t="s">
        <v>130</v>
      </c>
      <c r="D122" s="166" t="s">
        <v>166</v>
      </c>
      <c r="E122" s="167" t="s">
        <v>167</v>
      </c>
      <c r="F122" s="168" t="s">
        <v>168</v>
      </c>
      <c r="G122" s="169" t="s">
        <v>135</v>
      </c>
      <c r="H122" s="170">
        <v>47.25</v>
      </c>
      <c r="I122" s="171"/>
      <c r="J122" s="172">
        <f>ROUND(I122*H122,2)</f>
        <v>0</v>
      </c>
      <c r="K122" s="168" t="s">
        <v>136</v>
      </c>
      <c r="L122" s="173"/>
      <c r="M122" s="174" t="s">
        <v>19</v>
      </c>
      <c r="N122" s="175" t="s">
        <v>45</v>
      </c>
      <c r="P122" s="137">
        <f>O122*H122</f>
        <v>0</v>
      </c>
      <c r="Q122" s="137">
        <v>2.2399999999999998E-3</v>
      </c>
      <c r="R122" s="137">
        <f>Q122*H122</f>
        <v>0.10583999999999999</v>
      </c>
      <c r="S122" s="137">
        <v>0</v>
      </c>
      <c r="T122" s="138">
        <f>S122*H122</f>
        <v>0</v>
      </c>
      <c r="AR122" s="139" t="s">
        <v>169</v>
      </c>
      <c r="AT122" s="139" t="s">
        <v>166</v>
      </c>
      <c r="AU122" s="139" t="s">
        <v>84</v>
      </c>
      <c r="AY122" s="17" t="s">
        <v>129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82</v>
      </c>
      <c r="BK122" s="140">
        <f>ROUND(I122*H122,2)</f>
        <v>0</v>
      </c>
      <c r="BL122" s="17" t="s">
        <v>137</v>
      </c>
      <c r="BM122" s="139" t="s">
        <v>170</v>
      </c>
    </row>
    <row r="123" spans="2:65" s="13" customFormat="1">
      <c r="B123" s="152"/>
      <c r="D123" s="146" t="s">
        <v>141</v>
      </c>
      <c r="F123" s="154" t="s">
        <v>171</v>
      </c>
      <c r="H123" s="155">
        <v>47.25</v>
      </c>
      <c r="I123" s="156"/>
      <c r="L123" s="152"/>
      <c r="M123" s="157"/>
      <c r="T123" s="158"/>
      <c r="AT123" s="153" t="s">
        <v>141</v>
      </c>
      <c r="AU123" s="153" t="s">
        <v>84</v>
      </c>
      <c r="AV123" s="13" t="s">
        <v>84</v>
      </c>
      <c r="AW123" s="13" t="s">
        <v>4</v>
      </c>
      <c r="AX123" s="13" t="s">
        <v>82</v>
      </c>
      <c r="AY123" s="153" t="s">
        <v>129</v>
      </c>
    </row>
    <row r="124" spans="2:65" s="1" customFormat="1" ht="24.2" customHeight="1">
      <c r="B124" s="32"/>
      <c r="C124" s="128" t="s">
        <v>172</v>
      </c>
      <c r="D124" s="128" t="s">
        <v>132</v>
      </c>
      <c r="E124" s="129" t="s">
        <v>173</v>
      </c>
      <c r="F124" s="130" t="s">
        <v>174</v>
      </c>
      <c r="G124" s="131" t="s">
        <v>175</v>
      </c>
      <c r="H124" s="132">
        <v>90</v>
      </c>
      <c r="I124" s="133"/>
      <c r="J124" s="134">
        <f>ROUND(I124*H124,2)</f>
        <v>0</v>
      </c>
      <c r="K124" s="130" t="s">
        <v>136</v>
      </c>
      <c r="L124" s="32"/>
      <c r="M124" s="135" t="s">
        <v>19</v>
      </c>
      <c r="N124" s="136" t="s">
        <v>45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137</v>
      </c>
      <c r="AT124" s="139" t="s">
        <v>132</v>
      </c>
      <c r="AU124" s="139" t="s">
        <v>84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82</v>
      </c>
      <c r="BK124" s="140">
        <f>ROUND(I124*H124,2)</f>
        <v>0</v>
      </c>
      <c r="BL124" s="17" t="s">
        <v>137</v>
      </c>
      <c r="BM124" s="139" t="s">
        <v>176</v>
      </c>
    </row>
    <row r="125" spans="2:65" s="1" customFormat="1">
      <c r="B125" s="32"/>
      <c r="D125" s="141" t="s">
        <v>139</v>
      </c>
      <c r="F125" s="142" t="s">
        <v>177</v>
      </c>
      <c r="I125" s="143"/>
      <c r="L125" s="32"/>
      <c r="M125" s="144"/>
      <c r="T125" s="53"/>
      <c r="AT125" s="17" t="s">
        <v>139</v>
      </c>
      <c r="AU125" s="17" t="s">
        <v>84</v>
      </c>
    </row>
    <row r="126" spans="2:65" s="12" customFormat="1">
      <c r="B126" s="145"/>
      <c r="D126" s="146" t="s">
        <v>141</v>
      </c>
      <c r="E126" s="147" t="s">
        <v>19</v>
      </c>
      <c r="F126" s="148" t="s">
        <v>149</v>
      </c>
      <c r="H126" s="147" t="s">
        <v>19</v>
      </c>
      <c r="I126" s="149"/>
      <c r="L126" s="145"/>
      <c r="M126" s="150"/>
      <c r="T126" s="151"/>
      <c r="AT126" s="147" t="s">
        <v>141</v>
      </c>
      <c r="AU126" s="147" t="s">
        <v>84</v>
      </c>
      <c r="AV126" s="12" t="s">
        <v>82</v>
      </c>
      <c r="AW126" s="12" t="s">
        <v>35</v>
      </c>
      <c r="AX126" s="12" t="s">
        <v>74</v>
      </c>
      <c r="AY126" s="147" t="s">
        <v>129</v>
      </c>
    </row>
    <row r="127" spans="2:65" s="13" customFormat="1">
      <c r="B127" s="152"/>
      <c r="D127" s="146" t="s">
        <v>141</v>
      </c>
      <c r="E127" s="153" t="s">
        <v>19</v>
      </c>
      <c r="F127" s="154" t="s">
        <v>178</v>
      </c>
      <c r="H127" s="155">
        <v>90</v>
      </c>
      <c r="I127" s="156"/>
      <c r="L127" s="152"/>
      <c r="M127" s="157"/>
      <c r="T127" s="158"/>
      <c r="AT127" s="153" t="s">
        <v>141</v>
      </c>
      <c r="AU127" s="153" t="s">
        <v>84</v>
      </c>
      <c r="AV127" s="13" t="s">
        <v>84</v>
      </c>
      <c r="AW127" s="13" t="s">
        <v>35</v>
      </c>
      <c r="AX127" s="13" t="s">
        <v>74</v>
      </c>
      <c r="AY127" s="153" t="s">
        <v>129</v>
      </c>
    </row>
    <row r="128" spans="2:65" s="14" customFormat="1">
      <c r="B128" s="159"/>
      <c r="D128" s="146" t="s">
        <v>141</v>
      </c>
      <c r="E128" s="160" t="s">
        <v>19</v>
      </c>
      <c r="F128" s="161" t="s">
        <v>144</v>
      </c>
      <c r="H128" s="162">
        <v>90</v>
      </c>
      <c r="I128" s="163"/>
      <c r="L128" s="159"/>
      <c r="M128" s="164"/>
      <c r="T128" s="165"/>
      <c r="AT128" s="160" t="s">
        <v>141</v>
      </c>
      <c r="AU128" s="160" t="s">
        <v>84</v>
      </c>
      <c r="AV128" s="14" t="s">
        <v>137</v>
      </c>
      <c r="AW128" s="14" t="s">
        <v>35</v>
      </c>
      <c r="AX128" s="14" t="s">
        <v>82</v>
      </c>
      <c r="AY128" s="160" t="s">
        <v>129</v>
      </c>
    </row>
    <row r="129" spans="2:65" s="1" customFormat="1" ht="24.2" customHeight="1">
      <c r="B129" s="32"/>
      <c r="C129" s="166" t="s">
        <v>169</v>
      </c>
      <c r="D129" s="166" t="s">
        <v>166</v>
      </c>
      <c r="E129" s="167" t="s">
        <v>179</v>
      </c>
      <c r="F129" s="168" t="s">
        <v>180</v>
      </c>
      <c r="G129" s="169" t="s">
        <v>175</v>
      </c>
      <c r="H129" s="170">
        <v>90</v>
      </c>
      <c r="I129" s="171"/>
      <c r="J129" s="172">
        <f>ROUND(I129*H129,2)</f>
        <v>0</v>
      </c>
      <c r="K129" s="168" t="s">
        <v>136</v>
      </c>
      <c r="L129" s="173"/>
      <c r="M129" s="174" t="s">
        <v>19</v>
      </c>
      <c r="N129" s="175" t="s">
        <v>45</v>
      </c>
      <c r="P129" s="137">
        <f>O129*H129</f>
        <v>0</v>
      </c>
      <c r="Q129" s="137">
        <v>1.2E-4</v>
      </c>
      <c r="R129" s="137">
        <f>Q129*H129</f>
        <v>1.0800000000000001E-2</v>
      </c>
      <c r="S129" s="137">
        <v>0</v>
      </c>
      <c r="T129" s="138">
        <f>S129*H129</f>
        <v>0</v>
      </c>
      <c r="AR129" s="139" t="s">
        <v>169</v>
      </c>
      <c r="AT129" s="139" t="s">
        <v>166</v>
      </c>
      <c r="AU129" s="139" t="s">
        <v>84</v>
      </c>
      <c r="AY129" s="17" t="s">
        <v>129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7" t="s">
        <v>82</v>
      </c>
      <c r="BK129" s="140">
        <f>ROUND(I129*H129,2)</f>
        <v>0</v>
      </c>
      <c r="BL129" s="17" t="s">
        <v>137</v>
      </c>
      <c r="BM129" s="139" t="s">
        <v>181</v>
      </c>
    </row>
    <row r="130" spans="2:65" s="1" customFormat="1" ht="33" customHeight="1">
      <c r="B130" s="32"/>
      <c r="C130" s="128" t="s">
        <v>182</v>
      </c>
      <c r="D130" s="128" t="s">
        <v>132</v>
      </c>
      <c r="E130" s="129" t="s">
        <v>183</v>
      </c>
      <c r="F130" s="130" t="s">
        <v>184</v>
      </c>
      <c r="G130" s="131" t="s">
        <v>135</v>
      </c>
      <c r="H130" s="132">
        <v>81</v>
      </c>
      <c r="I130" s="133"/>
      <c r="J130" s="134">
        <f>ROUND(I130*H130,2)</f>
        <v>0</v>
      </c>
      <c r="K130" s="130" t="s">
        <v>136</v>
      </c>
      <c r="L130" s="32"/>
      <c r="M130" s="135" t="s">
        <v>19</v>
      </c>
      <c r="N130" s="136" t="s">
        <v>45</v>
      </c>
      <c r="P130" s="137">
        <f>O130*H130</f>
        <v>0</v>
      </c>
      <c r="Q130" s="137">
        <v>2.4279999999999999E-2</v>
      </c>
      <c r="R130" s="137">
        <f>Q130*H130</f>
        <v>1.96668</v>
      </c>
      <c r="S130" s="137">
        <v>0</v>
      </c>
      <c r="T130" s="138">
        <f>S130*H130</f>
        <v>0</v>
      </c>
      <c r="AR130" s="139" t="s">
        <v>137</v>
      </c>
      <c r="AT130" s="139" t="s">
        <v>132</v>
      </c>
      <c r="AU130" s="139" t="s">
        <v>84</v>
      </c>
      <c r="AY130" s="17" t="s">
        <v>129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82</v>
      </c>
      <c r="BK130" s="140">
        <f>ROUND(I130*H130,2)</f>
        <v>0</v>
      </c>
      <c r="BL130" s="17" t="s">
        <v>137</v>
      </c>
      <c r="BM130" s="139" t="s">
        <v>185</v>
      </c>
    </row>
    <row r="131" spans="2:65" s="1" customFormat="1">
      <c r="B131" s="32"/>
      <c r="D131" s="141" t="s">
        <v>139</v>
      </c>
      <c r="F131" s="142" t="s">
        <v>186</v>
      </c>
      <c r="I131" s="143"/>
      <c r="L131" s="32"/>
      <c r="M131" s="144"/>
      <c r="T131" s="53"/>
      <c r="AT131" s="17" t="s">
        <v>139</v>
      </c>
      <c r="AU131" s="17" t="s">
        <v>84</v>
      </c>
    </row>
    <row r="132" spans="2:65" s="12" customFormat="1">
      <c r="B132" s="145"/>
      <c r="D132" s="146" t="s">
        <v>141</v>
      </c>
      <c r="E132" s="147" t="s">
        <v>19</v>
      </c>
      <c r="F132" s="148" t="s">
        <v>149</v>
      </c>
      <c r="H132" s="147" t="s">
        <v>19</v>
      </c>
      <c r="I132" s="149"/>
      <c r="L132" s="145"/>
      <c r="M132" s="150"/>
      <c r="T132" s="151"/>
      <c r="AT132" s="147" t="s">
        <v>141</v>
      </c>
      <c r="AU132" s="147" t="s">
        <v>84</v>
      </c>
      <c r="AV132" s="12" t="s">
        <v>82</v>
      </c>
      <c r="AW132" s="12" t="s">
        <v>35</v>
      </c>
      <c r="AX132" s="12" t="s">
        <v>74</v>
      </c>
      <c r="AY132" s="147" t="s">
        <v>129</v>
      </c>
    </row>
    <row r="133" spans="2:65" s="13" customFormat="1">
      <c r="B133" s="152"/>
      <c r="D133" s="146" t="s">
        <v>141</v>
      </c>
      <c r="E133" s="153" t="s">
        <v>19</v>
      </c>
      <c r="F133" s="154" t="s">
        <v>160</v>
      </c>
      <c r="H133" s="155">
        <v>81</v>
      </c>
      <c r="I133" s="156"/>
      <c r="L133" s="152"/>
      <c r="M133" s="157"/>
      <c r="T133" s="158"/>
      <c r="AT133" s="153" t="s">
        <v>141</v>
      </c>
      <c r="AU133" s="153" t="s">
        <v>84</v>
      </c>
      <c r="AV133" s="13" t="s">
        <v>84</v>
      </c>
      <c r="AW133" s="13" t="s">
        <v>35</v>
      </c>
      <c r="AX133" s="13" t="s">
        <v>74</v>
      </c>
      <c r="AY133" s="153" t="s">
        <v>129</v>
      </c>
    </row>
    <row r="134" spans="2:65" s="14" customFormat="1">
      <c r="B134" s="159"/>
      <c r="D134" s="146" t="s">
        <v>141</v>
      </c>
      <c r="E134" s="160" t="s">
        <v>19</v>
      </c>
      <c r="F134" s="161" t="s">
        <v>144</v>
      </c>
      <c r="H134" s="162">
        <v>81</v>
      </c>
      <c r="I134" s="163"/>
      <c r="L134" s="159"/>
      <c r="M134" s="164"/>
      <c r="T134" s="165"/>
      <c r="AT134" s="160" t="s">
        <v>141</v>
      </c>
      <c r="AU134" s="160" t="s">
        <v>84</v>
      </c>
      <c r="AV134" s="14" t="s">
        <v>137</v>
      </c>
      <c r="AW134" s="14" t="s">
        <v>35</v>
      </c>
      <c r="AX134" s="14" t="s">
        <v>82</v>
      </c>
      <c r="AY134" s="160" t="s">
        <v>129</v>
      </c>
    </row>
    <row r="135" spans="2:65" s="1" customFormat="1" ht="37.9" customHeight="1">
      <c r="B135" s="32"/>
      <c r="C135" s="128" t="s">
        <v>187</v>
      </c>
      <c r="D135" s="128" t="s">
        <v>132</v>
      </c>
      <c r="E135" s="129" t="s">
        <v>188</v>
      </c>
      <c r="F135" s="130" t="s">
        <v>189</v>
      </c>
      <c r="G135" s="131" t="s">
        <v>135</v>
      </c>
      <c r="H135" s="132">
        <v>380</v>
      </c>
      <c r="I135" s="133"/>
      <c r="J135" s="134">
        <f>ROUND(I135*H135,2)</f>
        <v>0</v>
      </c>
      <c r="K135" s="130" t="s">
        <v>136</v>
      </c>
      <c r="L135" s="32"/>
      <c r="M135" s="135" t="s">
        <v>19</v>
      </c>
      <c r="N135" s="136" t="s">
        <v>45</v>
      </c>
      <c r="P135" s="137">
        <f>O135*H135</f>
        <v>0</v>
      </c>
      <c r="Q135" s="137">
        <v>0</v>
      </c>
      <c r="R135" s="137">
        <f>Q135*H135</f>
        <v>0</v>
      </c>
      <c r="S135" s="137">
        <v>1.0000000000000001E-5</v>
      </c>
      <c r="T135" s="138">
        <f>S135*H135</f>
        <v>3.8000000000000004E-3</v>
      </c>
      <c r="AR135" s="139" t="s">
        <v>137</v>
      </c>
      <c r="AT135" s="139" t="s">
        <v>132</v>
      </c>
      <c r="AU135" s="139" t="s">
        <v>84</v>
      </c>
      <c r="AY135" s="17" t="s">
        <v>129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7" t="s">
        <v>82</v>
      </c>
      <c r="BK135" s="140">
        <f>ROUND(I135*H135,2)</f>
        <v>0</v>
      </c>
      <c r="BL135" s="17" t="s">
        <v>137</v>
      </c>
      <c r="BM135" s="139" t="s">
        <v>190</v>
      </c>
    </row>
    <row r="136" spans="2:65" s="1" customFormat="1">
      <c r="B136" s="32"/>
      <c r="D136" s="141" t="s">
        <v>139</v>
      </c>
      <c r="F136" s="142" t="s">
        <v>191</v>
      </c>
      <c r="I136" s="143"/>
      <c r="L136" s="32"/>
      <c r="M136" s="144"/>
      <c r="T136" s="53"/>
      <c r="AT136" s="17" t="s">
        <v>139</v>
      </c>
      <c r="AU136" s="17" t="s">
        <v>84</v>
      </c>
    </row>
    <row r="137" spans="2:65" s="12" customFormat="1">
      <c r="B137" s="145"/>
      <c r="D137" s="146" t="s">
        <v>141</v>
      </c>
      <c r="E137" s="147" t="s">
        <v>19</v>
      </c>
      <c r="F137" s="148" t="s">
        <v>192</v>
      </c>
      <c r="H137" s="147" t="s">
        <v>19</v>
      </c>
      <c r="I137" s="149"/>
      <c r="L137" s="145"/>
      <c r="M137" s="150"/>
      <c r="T137" s="151"/>
      <c r="AT137" s="147" t="s">
        <v>141</v>
      </c>
      <c r="AU137" s="147" t="s">
        <v>84</v>
      </c>
      <c r="AV137" s="12" t="s">
        <v>82</v>
      </c>
      <c r="AW137" s="12" t="s">
        <v>35</v>
      </c>
      <c r="AX137" s="12" t="s">
        <v>74</v>
      </c>
      <c r="AY137" s="147" t="s">
        <v>129</v>
      </c>
    </row>
    <row r="138" spans="2:65" s="13" customFormat="1">
      <c r="B138" s="152"/>
      <c r="D138" s="146" t="s">
        <v>141</v>
      </c>
      <c r="E138" s="153" t="s">
        <v>19</v>
      </c>
      <c r="F138" s="154" t="s">
        <v>193</v>
      </c>
      <c r="H138" s="155">
        <v>380</v>
      </c>
      <c r="I138" s="156"/>
      <c r="L138" s="152"/>
      <c r="M138" s="157"/>
      <c r="T138" s="158"/>
      <c r="AT138" s="153" t="s">
        <v>141</v>
      </c>
      <c r="AU138" s="153" t="s">
        <v>84</v>
      </c>
      <c r="AV138" s="13" t="s">
        <v>84</v>
      </c>
      <c r="AW138" s="13" t="s">
        <v>35</v>
      </c>
      <c r="AX138" s="13" t="s">
        <v>74</v>
      </c>
      <c r="AY138" s="153" t="s">
        <v>129</v>
      </c>
    </row>
    <row r="139" spans="2:65" s="14" customFormat="1">
      <c r="B139" s="159"/>
      <c r="D139" s="146" t="s">
        <v>141</v>
      </c>
      <c r="E139" s="160" t="s">
        <v>19</v>
      </c>
      <c r="F139" s="161" t="s">
        <v>144</v>
      </c>
      <c r="H139" s="162">
        <v>380</v>
      </c>
      <c r="I139" s="163"/>
      <c r="L139" s="159"/>
      <c r="M139" s="164"/>
      <c r="T139" s="165"/>
      <c r="AT139" s="160" t="s">
        <v>141</v>
      </c>
      <c r="AU139" s="160" t="s">
        <v>84</v>
      </c>
      <c r="AV139" s="14" t="s">
        <v>137</v>
      </c>
      <c r="AW139" s="14" t="s">
        <v>35</v>
      </c>
      <c r="AX139" s="14" t="s">
        <v>82</v>
      </c>
      <c r="AY139" s="160" t="s">
        <v>129</v>
      </c>
    </row>
    <row r="140" spans="2:65" s="1" customFormat="1" ht="16.5" customHeight="1">
      <c r="B140" s="32"/>
      <c r="C140" s="128" t="s">
        <v>194</v>
      </c>
      <c r="D140" s="128" t="s">
        <v>132</v>
      </c>
      <c r="E140" s="129" t="s">
        <v>195</v>
      </c>
      <c r="F140" s="130" t="s">
        <v>196</v>
      </c>
      <c r="G140" s="131" t="s">
        <v>135</v>
      </c>
      <c r="H140" s="132">
        <v>81</v>
      </c>
      <c r="I140" s="133"/>
      <c r="J140" s="134">
        <f>ROUND(I140*H140,2)</f>
        <v>0</v>
      </c>
      <c r="K140" s="130" t="s">
        <v>136</v>
      </c>
      <c r="L140" s="32"/>
      <c r="M140" s="135" t="s">
        <v>19</v>
      </c>
      <c r="N140" s="136" t="s">
        <v>45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137</v>
      </c>
      <c r="AT140" s="139" t="s">
        <v>132</v>
      </c>
      <c r="AU140" s="139" t="s">
        <v>84</v>
      </c>
      <c r="AY140" s="17" t="s">
        <v>129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82</v>
      </c>
      <c r="BK140" s="140">
        <f>ROUND(I140*H140,2)</f>
        <v>0</v>
      </c>
      <c r="BL140" s="17" t="s">
        <v>137</v>
      </c>
      <c r="BM140" s="139" t="s">
        <v>197</v>
      </c>
    </row>
    <row r="141" spans="2:65" s="1" customFormat="1">
      <c r="B141" s="32"/>
      <c r="D141" s="141" t="s">
        <v>139</v>
      </c>
      <c r="F141" s="142" t="s">
        <v>198</v>
      </c>
      <c r="I141" s="143"/>
      <c r="L141" s="32"/>
      <c r="M141" s="144"/>
      <c r="T141" s="53"/>
      <c r="AT141" s="17" t="s">
        <v>139</v>
      </c>
      <c r="AU141" s="17" t="s">
        <v>84</v>
      </c>
    </row>
    <row r="142" spans="2:65" s="12" customFormat="1">
      <c r="B142" s="145"/>
      <c r="D142" s="146" t="s">
        <v>141</v>
      </c>
      <c r="E142" s="147" t="s">
        <v>19</v>
      </c>
      <c r="F142" s="148" t="s">
        <v>149</v>
      </c>
      <c r="H142" s="147" t="s">
        <v>19</v>
      </c>
      <c r="I142" s="149"/>
      <c r="L142" s="145"/>
      <c r="M142" s="150"/>
      <c r="T142" s="151"/>
      <c r="AT142" s="147" t="s">
        <v>141</v>
      </c>
      <c r="AU142" s="147" t="s">
        <v>84</v>
      </c>
      <c r="AV142" s="12" t="s">
        <v>82</v>
      </c>
      <c r="AW142" s="12" t="s">
        <v>35</v>
      </c>
      <c r="AX142" s="12" t="s">
        <v>74</v>
      </c>
      <c r="AY142" s="147" t="s">
        <v>129</v>
      </c>
    </row>
    <row r="143" spans="2:65" s="13" customFormat="1">
      <c r="B143" s="152"/>
      <c r="D143" s="146" t="s">
        <v>141</v>
      </c>
      <c r="E143" s="153" t="s">
        <v>19</v>
      </c>
      <c r="F143" s="154" t="s">
        <v>160</v>
      </c>
      <c r="H143" s="155">
        <v>81</v>
      </c>
      <c r="I143" s="156"/>
      <c r="L143" s="152"/>
      <c r="M143" s="157"/>
      <c r="T143" s="158"/>
      <c r="AT143" s="153" t="s">
        <v>141</v>
      </c>
      <c r="AU143" s="153" t="s">
        <v>84</v>
      </c>
      <c r="AV143" s="13" t="s">
        <v>84</v>
      </c>
      <c r="AW143" s="13" t="s">
        <v>35</v>
      </c>
      <c r="AX143" s="13" t="s">
        <v>74</v>
      </c>
      <c r="AY143" s="153" t="s">
        <v>129</v>
      </c>
    </row>
    <row r="144" spans="2:65" s="14" customFormat="1">
      <c r="B144" s="159"/>
      <c r="D144" s="146" t="s">
        <v>141</v>
      </c>
      <c r="E144" s="160" t="s">
        <v>19</v>
      </c>
      <c r="F144" s="161" t="s">
        <v>144</v>
      </c>
      <c r="H144" s="162">
        <v>81</v>
      </c>
      <c r="I144" s="163"/>
      <c r="L144" s="159"/>
      <c r="M144" s="164"/>
      <c r="T144" s="165"/>
      <c r="AT144" s="160" t="s">
        <v>141</v>
      </c>
      <c r="AU144" s="160" t="s">
        <v>84</v>
      </c>
      <c r="AV144" s="14" t="s">
        <v>137</v>
      </c>
      <c r="AW144" s="14" t="s">
        <v>35</v>
      </c>
      <c r="AX144" s="14" t="s">
        <v>82</v>
      </c>
      <c r="AY144" s="160" t="s">
        <v>129</v>
      </c>
    </row>
    <row r="145" spans="2:65" s="1" customFormat="1" ht="33" customHeight="1">
      <c r="B145" s="32"/>
      <c r="C145" s="128" t="s">
        <v>8</v>
      </c>
      <c r="D145" s="128" t="s">
        <v>132</v>
      </c>
      <c r="E145" s="129" t="s">
        <v>199</v>
      </c>
      <c r="F145" s="130" t="s">
        <v>200</v>
      </c>
      <c r="G145" s="131" t="s">
        <v>135</v>
      </c>
      <c r="H145" s="132">
        <v>473.59</v>
      </c>
      <c r="I145" s="133"/>
      <c r="J145" s="134">
        <f>ROUND(I145*H145,2)</f>
        <v>0</v>
      </c>
      <c r="K145" s="130" t="s">
        <v>136</v>
      </c>
      <c r="L145" s="32"/>
      <c r="M145" s="135" t="s">
        <v>19</v>
      </c>
      <c r="N145" s="136" t="s">
        <v>45</v>
      </c>
      <c r="P145" s="137">
        <f>O145*H145</f>
        <v>0</v>
      </c>
      <c r="Q145" s="137">
        <v>0.1231</v>
      </c>
      <c r="R145" s="137">
        <f>Q145*H145</f>
        <v>58.298928999999994</v>
      </c>
      <c r="S145" s="137">
        <v>0</v>
      </c>
      <c r="T145" s="138">
        <f>S145*H145</f>
        <v>0</v>
      </c>
      <c r="AR145" s="139" t="s">
        <v>137</v>
      </c>
      <c r="AT145" s="139" t="s">
        <v>132</v>
      </c>
      <c r="AU145" s="139" t="s">
        <v>84</v>
      </c>
      <c r="AY145" s="17" t="s">
        <v>129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7" t="s">
        <v>82</v>
      </c>
      <c r="BK145" s="140">
        <f>ROUND(I145*H145,2)</f>
        <v>0</v>
      </c>
      <c r="BL145" s="17" t="s">
        <v>137</v>
      </c>
      <c r="BM145" s="139" t="s">
        <v>201</v>
      </c>
    </row>
    <row r="146" spans="2:65" s="1" customFormat="1">
      <c r="B146" s="32"/>
      <c r="D146" s="141" t="s">
        <v>139</v>
      </c>
      <c r="F146" s="142" t="s">
        <v>202</v>
      </c>
      <c r="I146" s="143"/>
      <c r="L146" s="32"/>
      <c r="M146" s="144"/>
      <c r="T146" s="53"/>
      <c r="AT146" s="17" t="s">
        <v>139</v>
      </c>
      <c r="AU146" s="17" t="s">
        <v>84</v>
      </c>
    </row>
    <row r="147" spans="2:65" s="13" customFormat="1">
      <c r="B147" s="152"/>
      <c r="D147" s="146" t="s">
        <v>141</v>
      </c>
      <c r="E147" s="153" t="s">
        <v>19</v>
      </c>
      <c r="F147" s="154" t="s">
        <v>203</v>
      </c>
      <c r="H147" s="155">
        <v>473.59</v>
      </c>
      <c r="I147" s="156"/>
      <c r="L147" s="152"/>
      <c r="M147" s="157"/>
      <c r="T147" s="158"/>
      <c r="AT147" s="153" t="s">
        <v>141</v>
      </c>
      <c r="AU147" s="153" t="s">
        <v>84</v>
      </c>
      <c r="AV147" s="13" t="s">
        <v>84</v>
      </c>
      <c r="AW147" s="13" t="s">
        <v>35</v>
      </c>
      <c r="AX147" s="13" t="s">
        <v>74</v>
      </c>
      <c r="AY147" s="153" t="s">
        <v>129</v>
      </c>
    </row>
    <row r="148" spans="2:65" s="14" customFormat="1">
      <c r="B148" s="159"/>
      <c r="D148" s="146" t="s">
        <v>141</v>
      </c>
      <c r="E148" s="160" t="s">
        <v>19</v>
      </c>
      <c r="F148" s="161" t="s">
        <v>144</v>
      </c>
      <c r="H148" s="162">
        <v>473.59</v>
      </c>
      <c r="I148" s="163"/>
      <c r="L148" s="159"/>
      <c r="M148" s="164"/>
      <c r="T148" s="165"/>
      <c r="AT148" s="160" t="s">
        <v>141</v>
      </c>
      <c r="AU148" s="160" t="s">
        <v>84</v>
      </c>
      <c r="AV148" s="14" t="s">
        <v>137</v>
      </c>
      <c r="AW148" s="14" t="s">
        <v>35</v>
      </c>
      <c r="AX148" s="14" t="s">
        <v>82</v>
      </c>
      <c r="AY148" s="160" t="s">
        <v>129</v>
      </c>
    </row>
    <row r="149" spans="2:65" s="11" customFormat="1" ht="22.9" customHeight="1">
      <c r="B149" s="116"/>
      <c r="D149" s="117" t="s">
        <v>73</v>
      </c>
      <c r="E149" s="126" t="s">
        <v>182</v>
      </c>
      <c r="F149" s="126" t="s">
        <v>204</v>
      </c>
      <c r="I149" s="119"/>
      <c r="J149" s="127">
        <f>BK149</f>
        <v>0</v>
      </c>
      <c r="L149" s="116"/>
      <c r="M149" s="121"/>
      <c r="P149" s="122">
        <f>SUM(P150:P209)</f>
        <v>0</v>
      </c>
      <c r="R149" s="122">
        <f>SUM(R150:R209)</f>
        <v>1.5520320000000001E-2</v>
      </c>
      <c r="T149" s="123">
        <f>SUM(T150:T209)</f>
        <v>190.93459999999999</v>
      </c>
      <c r="AR149" s="117" t="s">
        <v>82</v>
      </c>
      <c r="AT149" s="124" t="s">
        <v>73</v>
      </c>
      <c r="AU149" s="124" t="s">
        <v>82</v>
      </c>
      <c r="AY149" s="117" t="s">
        <v>129</v>
      </c>
      <c r="BK149" s="125">
        <f>SUM(BK150:BK209)</f>
        <v>0</v>
      </c>
    </row>
    <row r="150" spans="2:65" s="1" customFormat="1" ht="44.25" customHeight="1">
      <c r="B150" s="32"/>
      <c r="C150" s="128" t="s">
        <v>205</v>
      </c>
      <c r="D150" s="128" t="s">
        <v>132</v>
      </c>
      <c r="E150" s="129" t="s">
        <v>206</v>
      </c>
      <c r="F150" s="130" t="s">
        <v>207</v>
      </c>
      <c r="G150" s="131" t="s">
        <v>135</v>
      </c>
      <c r="H150" s="132">
        <v>1050</v>
      </c>
      <c r="I150" s="133"/>
      <c r="J150" s="134">
        <f>ROUND(I150*H150,2)</f>
        <v>0</v>
      </c>
      <c r="K150" s="130" t="s">
        <v>136</v>
      </c>
      <c r="L150" s="32"/>
      <c r="M150" s="135" t="s">
        <v>19</v>
      </c>
      <c r="N150" s="136" t="s">
        <v>45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137</v>
      </c>
      <c r="AT150" s="139" t="s">
        <v>132</v>
      </c>
      <c r="AU150" s="139" t="s">
        <v>84</v>
      </c>
      <c r="AY150" s="17" t="s">
        <v>129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82</v>
      </c>
      <c r="BK150" s="140">
        <f>ROUND(I150*H150,2)</f>
        <v>0</v>
      </c>
      <c r="BL150" s="17" t="s">
        <v>137</v>
      </c>
      <c r="BM150" s="139" t="s">
        <v>208</v>
      </c>
    </row>
    <row r="151" spans="2:65" s="1" customFormat="1">
      <c r="B151" s="32"/>
      <c r="D151" s="141" t="s">
        <v>139</v>
      </c>
      <c r="F151" s="142" t="s">
        <v>209</v>
      </c>
      <c r="I151" s="143"/>
      <c r="L151" s="32"/>
      <c r="M151" s="144"/>
      <c r="T151" s="53"/>
      <c r="AT151" s="17" t="s">
        <v>139</v>
      </c>
      <c r="AU151" s="17" t="s">
        <v>84</v>
      </c>
    </row>
    <row r="152" spans="2:65" s="13" customFormat="1">
      <c r="B152" s="152"/>
      <c r="D152" s="146" t="s">
        <v>141</v>
      </c>
      <c r="E152" s="153" t="s">
        <v>19</v>
      </c>
      <c r="F152" s="154" t="s">
        <v>210</v>
      </c>
      <c r="H152" s="155">
        <v>1050</v>
      </c>
      <c r="I152" s="156"/>
      <c r="L152" s="152"/>
      <c r="M152" s="157"/>
      <c r="T152" s="158"/>
      <c r="AT152" s="153" t="s">
        <v>141</v>
      </c>
      <c r="AU152" s="153" t="s">
        <v>84</v>
      </c>
      <c r="AV152" s="13" t="s">
        <v>84</v>
      </c>
      <c r="AW152" s="13" t="s">
        <v>35</v>
      </c>
      <c r="AX152" s="13" t="s">
        <v>74</v>
      </c>
      <c r="AY152" s="153" t="s">
        <v>129</v>
      </c>
    </row>
    <row r="153" spans="2:65" s="14" customFormat="1">
      <c r="B153" s="159"/>
      <c r="D153" s="146" t="s">
        <v>141</v>
      </c>
      <c r="E153" s="160" t="s">
        <v>19</v>
      </c>
      <c r="F153" s="161" t="s">
        <v>144</v>
      </c>
      <c r="H153" s="162">
        <v>1050</v>
      </c>
      <c r="I153" s="163"/>
      <c r="L153" s="159"/>
      <c r="M153" s="164"/>
      <c r="T153" s="165"/>
      <c r="AT153" s="160" t="s">
        <v>141</v>
      </c>
      <c r="AU153" s="160" t="s">
        <v>84</v>
      </c>
      <c r="AV153" s="14" t="s">
        <v>137</v>
      </c>
      <c r="AW153" s="14" t="s">
        <v>35</v>
      </c>
      <c r="AX153" s="14" t="s">
        <v>82</v>
      </c>
      <c r="AY153" s="160" t="s">
        <v>129</v>
      </c>
    </row>
    <row r="154" spans="2:65" s="1" customFormat="1" ht="49.15" customHeight="1">
      <c r="B154" s="32"/>
      <c r="C154" s="128" t="s">
        <v>211</v>
      </c>
      <c r="D154" s="128" t="s">
        <v>132</v>
      </c>
      <c r="E154" s="129" t="s">
        <v>212</v>
      </c>
      <c r="F154" s="130" t="s">
        <v>213</v>
      </c>
      <c r="G154" s="131" t="s">
        <v>135</v>
      </c>
      <c r="H154" s="132">
        <v>42000</v>
      </c>
      <c r="I154" s="133"/>
      <c r="J154" s="134">
        <f>ROUND(I154*H154,2)</f>
        <v>0</v>
      </c>
      <c r="K154" s="130" t="s">
        <v>136</v>
      </c>
      <c r="L154" s="32"/>
      <c r="M154" s="135" t="s">
        <v>19</v>
      </c>
      <c r="N154" s="136" t="s">
        <v>45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137</v>
      </c>
      <c r="AT154" s="139" t="s">
        <v>132</v>
      </c>
      <c r="AU154" s="139" t="s">
        <v>84</v>
      </c>
      <c r="AY154" s="17" t="s">
        <v>129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7" t="s">
        <v>82</v>
      </c>
      <c r="BK154" s="140">
        <f>ROUND(I154*H154,2)</f>
        <v>0</v>
      </c>
      <c r="BL154" s="17" t="s">
        <v>137</v>
      </c>
      <c r="BM154" s="139" t="s">
        <v>214</v>
      </c>
    </row>
    <row r="155" spans="2:65" s="1" customFormat="1">
      <c r="B155" s="32"/>
      <c r="D155" s="141" t="s">
        <v>139</v>
      </c>
      <c r="F155" s="142" t="s">
        <v>215</v>
      </c>
      <c r="I155" s="143"/>
      <c r="L155" s="32"/>
      <c r="M155" s="144"/>
      <c r="T155" s="53"/>
      <c r="AT155" s="17" t="s">
        <v>139</v>
      </c>
      <c r="AU155" s="17" t="s">
        <v>84</v>
      </c>
    </row>
    <row r="156" spans="2:65" s="13" customFormat="1">
      <c r="B156" s="152"/>
      <c r="D156" s="146" t="s">
        <v>141</v>
      </c>
      <c r="E156" s="153" t="s">
        <v>19</v>
      </c>
      <c r="F156" s="154" t="s">
        <v>210</v>
      </c>
      <c r="H156" s="155">
        <v>1050</v>
      </c>
      <c r="I156" s="156"/>
      <c r="L156" s="152"/>
      <c r="M156" s="157"/>
      <c r="T156" s="158"/>
      <c r="AT156" s="153" t="s">
        <v>141</v>
      </c>
      <c r="AU156" s="153" t="s">
        <v>84</v>
      </c>
      <c r="AV156" s="13" t="s">
        <v>84</v>
      </c>
      <c r="AW156" s="13" t="s">
        <v>35</v>
      </c>
      <c r="AX156" s="13" t="s">
        <v>74</v>
      </c>
      <c r="AY156" s="153" t="s">
        <v>129</v>
      </c>
    </row>
    <row r="157" spans="2:65" s="14" customFormat="1">
      <c r="B157" s="159"/>
      <c r="D157" s="146" t="s">
        <v>141</v>
      </c>
      <c r="E157" s="160" t="s">
        <v>19</v>
      </c>
      <c r="F157" s="161" t="s">
        <v>144</v>
      </c>
      <c r="H157" s="162">
        <v>1050</v>
      </c>
      <c r="I157" s="163"/>
      <c r="L157" s="159"/>
      <c r="M157" s="164"/>
      <c r="T157" s="165"/>
      <c r="AT157" s="160" t="s">
        <v>141</v>
      </c>
      <c r="AU157" s="160" t="s">
        <v>84</v>
      </c>
      <c r="AV157" s="14" t="s">
        <v>137</v>
      </c>
      <c r="AW157" s="14" t="s">
        <v>35</v>
      </c>
      <c r="AX157" s="14" t="s">
        <v>82</v>
      </c>
      <c r="AY157" s="160" t="s">
        <v>129</v>
      </c>
    </row>
    <row r="158" spans="2:65" s="13" customFormat="1">
      <c r="B158" s="152"/>
      <c r="D158" s="146" t="s">
        <v>141</v>
      </c>
      <c r="F158" s="154" t="s">
        <v>216</v>
      </c>
      <c r="H158" s="155">
        <v>42000</v>
      </c>
      <c r="I158" s="156"/>
      <c r="L158" s="152"/>
      <c r="M158" s="157"/>
      <c r="T158" s="158"/>
      <c r="AT158" s="153" t="s">
        <v>141</v>
      </c>
      <c r="AU158" s="153" t="s">
        <v>84</v>
      </c>
      <c r="AV158" s="13" t="s">
        <v>84</v>
      </c>
      <c r="AW158" s="13" t="s">
        <v>4</v>
      </c>
      <c r="AX158" s="13" t="s">
        <v>82</v>
      </c>
      <c r="AY158" s="153" t="s">
        <v>129</v>
      </c>
    </row>
    <row r="159" spans="2:65" s="1" customFormat="1" ht="44.25" customHeight="1">
      <c r="B159" s="32"/>
      <c r="C159" s="128" t="s">
        <v>217</v>
      </c>
      <c r="D159" s="128" t="s">
        <v>132</v>
      </c>
      <c r="E159" s="129" t="s">
        <v>218</v>
      </c>
      <c r="F159" s="130" t="s">
        <v>219</v>
      </c>
      <c r="G159" s="131" t="s">
        <v>135</v>
      </c>
      <c r="H159" s="132">
        <v>1050</v>
      </c>
      <c r="I159" s="133"/>
      <c r="J159" s="134">
        <f>ROUND(I159*H159,2)</f>
        <v>0</v>
      </c>
      <c r="K159" s="130" t="s">
        <v>136</v>
      </c>
      <c r="L159" s="32"/>
      <c r="M159" s="135" t="s">
        <v>19</v>
      </c>
      <c r="N159" s="136" t="s">
        <v>45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137</v>
      </c>
      <c r="AT159" s="139" t="s">
        <v>132</v>
      </c>
      <c r="AU159" s="139" t="s">
        <v>84</v>
      </c>
      <c r="AY159" s="17" t="s">
        <v>129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7" t="s">
        <v>82</v>
      </c>
      <c r="BK159" s="140">
        <f>ROUND(I159*H159,2)</f>
        <v>0</v>
      </c>
      <c r="BL159" s="17" t="s">
        <v>137</v>
      </c>
      <c r="BM159" s="139" t="s">
        <v>220</v>
      </c>
    </row>
    <row r="160" spans="2:65" s="1" customFormat="1">
      <c r="B160" s="32"/>
      <c r="D160" s="141" t="s">
        <v>139</v>
      </c>
      <c r="F160" s="142" t="s">
        <v>221</v>
      </c>
      <c r="I160" s="143"/>
      <c r="L160" s="32"/>
      <c r="M160" s="144"/>
      <c r="T160" s="53"/>
      <c r="AT160" s="17" t="s">
        <v>139</v>
      </c>
      <c r="AU160" s="17" t="s">
        <v>84</v>
      </c>
    </row>
    <row r="161" spans="2:65" s="13" customFormat="1">
      <c r="B161" s="152"/>
      <c r="D161" s="146" t="s">
        <v>141</v>
      </c>
      <c r="E161" s="153" t="s">
        <v>19</v>
      </c>
      <c r="F161" s="154" t="s">
        <v>210</v>
      </c>
      <c r="H161" s="155">
        <v>1050</v>
      </c>
      <c r="I161" s="156"/>
      <c r="L161" s="152"/>
      <c r="M161" s="157"/>
      <c r="T161" s="158"/>
      <c r="AT161" s="153" t="s">
        <v>141</v>
      </c>
      <c r="AU161" s="153" t="s">
        <v>84</v>
      </c>
      <c r="AV161" s="13" t="s">
        <v>84</v>
      </c>
      <c r="AW161" s="13" t="s">
        <v>35</v>
      </c>
      <c r="AX161" s="13" t="s">
        <v>74</v>
      </c>
      <c r="AY161" s="153" t="s">
        <v>129</v>
      </c>
    </row>
    <row r="162" spans="2:65" s="14" customFormat="1">
      <c r="B162" s="159"/>
      <c r="D162" s="146" t="s">
        <v>141</v>
      </c>
      <c r="E162" s="160" t="s">
        <v>19</v>
      </c>
      <c r="F162" s="161" t="s">
        <v>144</v>
      </c>
      <c r="H162" s="162">
        <v>1050</v>
      </c>
      <c r="I162" s="163"/>
      <c r="L162" s="159"/>
      <c r="M162" s="164"/>
      <c r="T162" s="165"/>
      <c r="AT162" s="160" t="s">
        <v>141</v>
      </c>
      <c r="AU162" s="160" t="s">
        <v>84</v>
      </c>
      <c r="AV162" s="14" t="s">
        <v>137</v>
      </c>
      <c r="AW162" s="14" t="s">
        <v>35</v>
      </c>
      <c r="AX162" s="14" t="s">
        <v>82</v>
      </c>
      <c r="AY162" s="160" t="s">
        <v>129</v>
      </c>
    </row>
    <row r="163" spans="2:65" s="1" customFormat="1" ht="24.2" customHeight="1">
      <c r="B163" s="32"/>
      <c r="C163" s="128" t="s">
        <v>222</v>
      </c>
      <c r="D163" s="128" t="s">
        <v>132</v>
      </c>
      <c r="E163" s="129" t="s">
        <v>223</v>
      </c>
      <c r="F163" s="130" t="s">
        <v>224</v>
      </c>
      <c r="G163" s="131" t="s">
        <v>135</v>
      </c>
      <c r="H163" s="132">
        <v>1050</v>
      </c>
      <c r="I163" s="133"/>
      <c r="J163" s="134">
        <f>ROUND(I163*H163,2)</f>
        <v>0</v>
      </c>
      <c r="K163" s="130" t="s">
        <v>136</v>
      </c>
      <c r="L163" s="32"/>
      <c r="M163" s="135" t="s">
        <v>19</v>
      </c>
      <c r="N163" s="136" t="s">
        <v>45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137</v>
      </c>
      <c r="AT163" s="139" t="s">
        <v>132</v>
      </c>
      <c r="AU163" s="139" t="s">
        <v>84</v>
      </c>
      <c r="AY163" s="17" t="s">
        <v>129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7" t="s">
        <v>82</v>
      </c>
      <c r="BK163" s="140">
        <f>ROUND(I163*H163,2)</f>
        <v>0</v>
      </c>
      <c r="BL163" s="17" t="s">
        <v>137</v>
      </c>
      <c r="BM163" s="139" t="s">
        <v>225</v>
      </c>
    </row>
    <row r="164" spans="2:65" s="1" customFormat="1">
      <c r="B164" s="32"/>
      <c r="D164" s="141" t="s">
        <v>139</v>
      </c>
      <c r="F164" s="142" t="s">
        <v>226</v>
      </c>
      <c r="I164" s="143"/>
      <c r="L164" s="32"/>
      <c r="M164" s="144"/>
      <c r="T164" s="53"/>
      <c r="AT164" s="17" t="s">
        <v>139</v>
      </c>
      <c r="AU164" s="17" t="s">
        <v>84</v>
      </c>
    </row>
    <row r="165" spans="2:65" s="13" customFormat="1">
      <c r="B165" s="152"/>
      <c r="D165" s="146" t="s">
        <v>141</v>
      </c>
      <c r="E165" s="153" t="s">
        <v>19</v>
      </c>
      <c r="F165" s="154" t="s">
        <v>210</v>
      </c>
      <c r="H165" s="155">
        <v>1050</v>
      </c>
      <c r="I165" s="156"/>
      <c r="L165" s="152"/>
      <c r="M165" s="157"/>
      <c r="T165" s="158"/>
      <c r="AT165" s="153" t="s">
        <v>141</v>
      </c>
      <c r="AU165" s="153" t="s">
        <v>84</v>
      </c>
      <c r="AV165" s="13" t="s">
        <v>84</v>
      </c>
      <c r="AW165" s="13" t="s">
        <v>35</v>
      </c>
      <c r="AX165" s="13" t="s">
        <v>74</v>
      </c>
      <c r="AY165" s="153" t="s">
        <v>129</v>
      </c>
    </row>
    <row r="166" spans="2:65" s="14" customFormat="1">
      <c r="B166" s="159"/>
      <c r="D166" s="146" t="s">
        <v>141</v>
      </c>
      <c r="E166" s="160" t="s">
        <v>19</v>
      </c>
      <c r="F166" s="161" t="s">
        <v>144</v>
      </c>
      <c r="H166" s="162">
        <v>1050</v>
      </c>
      <c r="I166" s="163"/>
      <c r="L166" s="159"/>
      <c r="M166" s="164"/>
      <c r="T166" s="165"/>
      <c r="AT166" s="160" t="s">
        <v>141</v>
      </c>
      <c r="AU166" s="160" t="s">
        <v>84</v>
      </c>
      <c r="AV166" s="14" t="s">
        <v>137</v>
      </c>
      <c r="AW166" s="14" t="s">
        <v>35</v>
      </c>
      <c r="AX166" s="14" t="s">
        <v>82</v>
      </c>
      <c r="AY166" s="160" t="s">
        <v>129</v>
      </c>
    </row>
    <row r="167" spans="2:65" s="1" customFormat="1" ht="33" customHeight="1">
      <c r="B167" s="32"/>
      <c r="C167" s="128" t="s">
        <v>227</v>
      </c>
      <c r="D167" s="128" t="s">
        <v>132</v>
      </c>
      <c r="E167" s="129" t="s">
        <v>228</v>
      </c>
      <c r="F167" s="130" t="s">
        <v>229</v>
      </c>
      <c r="G167" s="131" t="s">
        <v>135</v>
      </c>
      <c r="H167" s="132">
        <v>42000</v>
      </c>
      <c r="I167" s="133"/>
      <c r="J167" s="134">
        <f>ROUND(I167*H167,2)</f>
        <v>0</v>
      </c>
      <c r="K167" s="130" t="s">
        <v>136</v>
      </c>
      <c r="L167" s="32"/>
      <c r="M167" s="135" t="s">
        <v>19</v>
      </c>
      <c r="N167" s="136" t="s">
        <v>45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137</v>
      </c>
      <c r="AT167" s="139" t="s">
        <v>132</v>
      </c>
      <c r="AU167" s="139" t="s">
        <v>84</v>
      </c>
      <c r="AY167" s="17" t="s">
        <v>129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82</v>
      </c>
      <c r="BK167" s="140">
        <f>ROUND(I167*H167,2)</f>
        <v>0</v>
      </c>
      <c r="BL167" s="17" t="s">
        <v>137</v>
      </c>
      <c r="BM167" s="139" t="s">
        <v>230</v>
      </c>
    </row>
    <row r="168" spans="2:65" s="1" customFormat="1">
      <c r="B168" s="32"/>
      <c r="D168" s="141" t="s">
        <v>139</v>
      </c>
      <c r="F168" s="142" t="s">
        <v>231</v>
      </c>
      <c r="I168" s="143"/>
      <c r="L168" s="32"/>
      <c r="M168" s="144"/>
      <c r="T168" s="53"/>
      <c r="AT168" s="17" t="s">
        <v>139</v>
      </c>
      <c r="AU168" s="17" t="s">
        <v>84</v>
      </c>
    </row>
    <row r="169" spans="2:65" s="13" customFormat="1">
      <c r="B169" s="152"/>
      <c r="D169" s="146" t="s">
        <v>141</v>
      </c>
      <c r="E169" s="153" t="s">
        <v>19</v>
      </c>
      <c r="F169" s="154" t="s">
        <v>210</v>
      </c>
      <c r="H169" s="155">
        <v>1050</v>
      </c>
      <c r="I169" s="156"/>
      <c r="L169" s="152"/>
      <c r="M169" s="157"/>
      <c r="T169" s="158"/>
      <c r="AT169" s="153" t="s">
        <v>141</v>
      </c>
      <c r="AU169" s="153" t="s">
        <v>84</v>
      </c>
      <c r="AV169" s="13" t="s">
        <v>84</v>
      </c>
      <c r="AW169" s="13" t="s">
        <v>35</v>
      </c>
      <c r="AX169" s="13" t="s">
        <v>74</v>
      </c>
      <c r="AY169" s="153" t="s">
        <v>129</v>
      </c>
    </row>
    <row r="170" spans="2:65" s="14" customFormat="1">
      <c r="B170" s="159"/>
      <c r="D170" s="146" t="s">
        <v>141</v>
      </c>
      <c r="E170" s="160" t="s">
        <v>19</v>
      </c>
      <c r="F170" s="161" t="s">
        <v>144</v>
      </c>
      <c r="H170" s="162">
        <v>1050</v>
      </c>
      <c r="I170" s="163"/>
      <c r="L170" s="159"/>
      <c r="M170" s="164"/>
      <c r="T170" s="165"/>
      <c r="AT170" s="160" t="s">
        <v>141</v>
      </c>
      <c r="AU170" s="160" t="s">
        <v>84</v>
      </c>
      <c r="AV170" s="14" t="s">
        <v>137</v>
      </c>
      <c r="AW170" s="14" t="s">
        <v>35</v>
      </c>
      <c r="AX170" s="14" t="s">
        <v>82</v>
      </c>
      <c r="AY170" s="160" t="s">
        <v>129</v>
      </c>
    </row>
    <row r="171" spans="2:65" s="13" customFormat="1">
      <c r="B171" s="152"/>
      <c r="D171" s="146" t="s">
        <v>141</v>
      </c>
      <c r="F171" s="154" t="s">
        <v>216</v>
      </c>
      <c r="H171" s="155">
        <v>42000</v>
      </c>
      <c r="I171" s="156"/>
      <c r="L171" s="152"/>
      <c r="M171" s="157"/>
      <c r="T171" s="158"/>
      <c r="AT171" s="153" t="s">
        <v>141</v>
      </c>
      <c r="AU171" s="153" t="s">
        <v>84</v>
      </c>
      <c r="AV171" s="13" t="s">
        <v>84</v>
      </c>
      <c r="AW171" s="13" t="s">
        <v>4</v>
      </c>
      <c r="AX171" s="13" t="s">
        <v>82</v>
      </c>
      <c r="AY171" s="153" t="s">
        <v>129</v>
      </c>
    </row>
    <row r="172" spans="2:65" s="1" customFormat="1" ht="24.2" customHeight="1">
      <c r="B172" s="32"/>
      <c r="C172" s="128" t="s">
        <v>232</v>
      </c>
      <c r="D172" s="128" t="s">
        <v>132</v>
      </c>
      <c r="E172" s="129" t="s">
        <v>233</v>
      </c>
      <c r="F172" s="130" t="s">
        <v>234</v>
      </c>
      <c r="G172" s="131" t="s">
        <v>135</v>
      </c>
      <c r="H172" s="132">
        <v>1050</v>
      </c>
      <c r="I172" s="133"/>
      <c r="J172" s="134">
        <f>ROUND(I172*H172,2)</f>
        <v>0</v>
      </c>
      <c r="K172" s="130" t="s">
        <v>136</v>
      </c>
      <c r="L172" s="32"/>
      <c r="M172" s="135" t="s">
        <v>19</v>
      </c>
      <c r="N172" s="136" t="s">
        <v>45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137</v>
      </c>
      <c r="AT172" s="139" t="s">
        <v>132</v>
      </c>
      <c r="AU172" s="139" t="s">
        <v>84</v>
      </c>
      <c r="AY172" s="17" t="s">
        <v>129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82</v>
      </c>
      <c r="BK172" s="140">
        <f>ROUND(I172*H172,2)</f>
        <v>0</v>
      </c>
      <c r="BL172" s="17" t="s">
        <v>137</v>
      </c>
      <c r="BM172" s="139" t="s">
        <v>235</v>
      </c>
    </row>
    <row r="173" spans="2:65" s="1" customFormat="1">
      <c r="B173" s="32"/>
      <c r="D173" s="141" t="s">
        <v>139</v>
      </c>
      <c r="F173" s="142" t="s">
        <v>236</v>
      </c>
      <c r="I173" s="143"/>
      <c r="L173" s="32"/>
      <c r="M173" s="144"/>
      <c r="T173" s="53"/>
      <c r="AT173" s="17" t="s">
        <v>139</v>
      </c>
      <c r="AU173" s="17" t="s">
        <v>84</v>
      </c>
    </row>
    <row r="174" spans="2:65" s="13" customFormat="1">
      <c r="B174" s="152"/>
      <c r="D174" s="146" t="s">
        <v>141</v>
      </c>
      <c r="E174" s="153" t="s">
        <v>19</v>
      </c>
      <c r="F174" s="154" t="s">
        <v>210</v>
      </c>
      <c r="H174" s="155">
        <v>1050</v>
      </c>
      <c r="I174" s="156"/>
      <c r="L174" s="152"/>
      <c r="M174" s="157"/>
      <c r="T174" s="158"/>
      <c r="AT174" s="153" t="s">
        <v>141</v>
      </c>
      <c r="AU174" s="153" t="s">
        <v>84</v>
      </c>
      <c r="AV174" s="13" t="s">
        <v>84</v>
      </c>
      <c r="AW174" s="13" t="s">
        <v>35</v>
      </c>
      <c r="AX174" s="13" t="s">
        <v>74</v>
      </c>
      <c r="AY174" s="153" t="s">
        <v>129</v>
      </c>
    </row>
    <row r="175" spans="2:65" s="14" customFormat="1">
      <c r="B175" s="159"/>
      <c r="D175" s="146" t="s">
        <v>141</v>
      </c>
      <c r="E175" s="160" t="s">
        <v>19</v>
      </c>
      <c r="F175" s="161" t="s">
        <v>144</v>
      </c>
      <c r="H175" s="162">
        <v>1050</v>
      </c>
      <c r="I175" s="163"/>
      <c r="L175" s="159"/>
      <c r="M175" s="164"/>
      <c r="T175" s="165"/>
      <c r="AT175" s="160" t="s">
        <v>141</v>
      </c>
      <c r="AU175" s="160" t="s">
        <v>84</v>
      </c>
      <c r="AV175" s="14" t="s">
        <v>137</v>
      </c>
      <c r="AW175" s="14" t="s">
        <v>35</v>
      </c>
      <c r="AX175" s="14" t="s">
        <v>82</v>
      </c>
      <c r="AY175" s="160" t="s">
        <v>129</v>
      </c>
    </row>
    <row r="176" spans="2:65" s="1" customFormat="1" ht="33" customHeight="1">
      <c r="B176" s="32"/>
      <c r="C176" s="128" t="s">
        <v>237</v>
      </c>
      <c r="D176" s="128" t="s">
        <v>132</v>
      </c>
      <c r="E176" s="129" t="s">
        <v>238</v>
      </c>
      <c r="F176" s="130" t="s">
        <v>239</v>
      </c>
      <c r="G176" s="131" t="s">
        <v>175</v>
      </c>
      <c r="H176" s="132">
        <v>3</v>
      </c>
      <c r="I176" s="133"/>
      <c r="J176" s="134">
        <f>ROUND(I176*H176,2)</f>
        <v>0</v>
      </c>
      <c r="K176" s="130" t="s">
        <v>136</v>
      </c>
      <c r="L176" s="32"/>
      <c r="M176" s="135" t="s">
        <v>19</v>
      </c>
      <c r="N176" s="136" t="s">
        <v>45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137</v>
      </c>
      <c r="AT176" s="139" t="s">
        <v>132</v>
      </c>
      <c r="AU176" s="139" t="s">
        <v>84</v>
      </c>
      <c r="AY176" s="17" t="s">
        <v>129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82</v>
      </c>
      <c r="BK176" s="140">
        <f>ROUND(I176*H176,2)</f>
        <v>0</v>
      </c>
      <c r="BL176" s="17" t="s">
        <v>137</v>
      </c>
      <c r="BM176" s="139" t="s">
        <v>240</v>
      </c>
    </row>
    <row r="177" spans="2:65" s="1" customFormat="1">
      <c r="B177" s="32"/>
      <c r="D177" s="141" t="s">
        <v>139</v>
      </c>
      <c r="F177" s="142" t="s">
        <v>241</v>
      </c>
      <c r="I177" s="143"/>
      <c r="L177" s="32"/>
      <c r="M177" s="144"/>
      <c r="T177" s="53"/>
      <c r="AT177" s="17" t="s">
        <v>139</v>
      </c>
      <c r="AU177" s="17" t="s">
        <v>84</v>
      </c>
    </row>
    <row r="178" spans="2:65" s="13" customFormat="1">
      <c r="B178" s="152"/>
      <c r="D178" s="146" t="s">
        <v>141</v>
      </c>
      <c r="E178" s="153" t="s">
        <v>19</v>
      </c>
      <c r="F178" s="154" t="s">
        <v>242</v>
      </c>
      <c r="H178" s="155">
        <v>3</v>
      </c>
      <c r="I178" s="156"/>
      <c r="L178" s="152"/>
      <c r="M178" s="157"/>
      <c r="T178" s="158"/>
      <c r="AT178" s="153" t="s">
        <v>141</v>
      </c>
      <c r="AU178" s="153" t="s">
        <v>84</v>
      </c>
      <c r="AV178" s="13" t="s">
        <v>84</v>
      </c>
      <c r="AW178" s="13" t="s">
        <v>35</v>
      </c>
      <c r="AX178" s="13" t="s">
        <v>74</v>
      </c>
      <c r="AY178" s="153" t="s">
        <v>129</v>
      </c>
    </row>
    <row r="179" spans="2:65" s="14" customFormat="1">
      <c r="B179" s="159"/>
      <c r="D179" s="146" t="s">
        <v>141</v>
      </c>
      <c r="E179" s="160" t="s">
        <v>19</v>
      </c>
      <c r="F179" s="161" t="s">
        <v>144</v>
      </c>
      <c r="H179" s="162">
        <v>3</v>
      </c>
      <c r="I179" s="163"/>
      <c r="L179" s="159"/>
      <c r="M179" s="164"/>
      <c r="T179" s="165"/>
      <c r="AT179" s="160" t="s">
        <v>141</v>
      </c>
      <c r="AU179" s="160" t="s">
        <v>84</v>
      </c>
      <c r="AV179" s="14" t="s">
        <v>137</v>
      </c>
      <c r="AW179" s="14" t="s">
        <v>35</v>
      </c>
      <c r="AX179" s="14" t="s">
        <v>82</v>
      </c>
      <c r="AY179" s="160" t="s">
        <v>129</v>
      </c>
    </row>
    <row r="180" spans="2:65" s="1" customFormat="1" ht="37.9" customHeight="1">
      <c r="B180" s="32"/>
      <c r="C180" s="128" t="s">
        <v>243</v>
      </c>
      <c r="D180" s="128" t="s">
        <v>132</v>
      </c>
      <c r="E180" s="129" t="s">
        <v>244</v>
      </c>
      <c r="F180" s="130" t="s">
        <v>245</v>
      </c>
      <c r="G180" s="131" t="s">
        <v>175</v>
      </c>
      <c r="H180" s="132">
        <v>120</v>
      </c>
      <c r="I180" s="133"/>
      <c r="J180" s="134">
        <f>ROUND(I180*H180,2)</f>
        <v>0</v>
      </c>
      <c r="K180" s="130" t="s">
        <v>136</v>
      </c>
      <c r="L180" s="32"/>
      <c r="M180" s="135" t="s">
        <v>19</v>
      </c>
      <c r="N180" s="136" t="s">
        <v>45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137</v>
      </c>
      <c r="AT180" s="139" t="s">
        <v>132</v>
      </c>
      <c r="AU180" s="139" t="s">
        <v>84</v>
      </c>
      <c r="AY180" s="17" t="s">
        <v>129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82</v>
      </c>
      <c r="BK180" s="140">
        <f>ROUND(I180*H180,2)</f>
        <v>0</v>
      </c>
      <c r="BL180" s="17" t="s">
        <v>137</v>
      </c>
      <c r="BM180" s="139" t="s">
        <v>246</v>
      </c>
    </row>
    <row r="181" spans="2:65" s="1" customFormat="1">
      <c r="B181" s="32"/>
      <c r="D181" s="141" t="s">
        <v>139</v>
      </c>
      <c r="F181" s="142" t="s">
        <v>247</v>
      </c>
      <c r="I181" s="143"/>
      <c r="L181" s="32"/>
      <c r="M181" s="144"/>
      <c r="T181" s="53"/>
      <c r="AT181" s="17" t="s">
        <v>139</v>
      </c>
      <c r="AU181" s="17" t="s">
        <v>84</v>
      </c>
    </row>
    <row r="182" spans="2:65" s="13" customFormat="1">
      <c r="B182" s="152"/>
      <c r="D182" s="146" t="s">
        <v>141</v>
      </c>
      <c r="E182" s="153" t="s">
        <v>19</v>
      </c>
      <c r="F182" s="154" t="s">
        <v>242</v>
      </c>
      <c r="H182" s="155">
        <v>3</v>
      </c>
      <c r="I182" s="156"/>
      <c r="L182" s="152"/>
      <c r="M182" s="157"/>
      <c r="T182" s="158"/>
      <c r="AT182" s="153" t="s">
        <v>141</v>
      </c>
      <c r="AU182" s="153" t="s">
        <v>84</v>
      </c>
      <c r="AV182" s="13" t="s">
        <v>84</v>
      </c>
      <c r="AW182" s="13" t="s">
        <v>35</v>
      </c>
      <c r="AX182" s="13" t="s">
        <v>74</v>
      </c>
      <c r="AY182" s="153" t="s">
        <v>129</v>
      </c>
    </row>
    <row r="183" spans="2:65" s="14" customFormat="1">
      <c r="B183" s="159"/>
      <c r="D183" s="146" t="s">
        <v>141</v>
      </c>
      <c r="E183" s="160" t="s">
        <v>19</v>
      </c>
      <c r="F183" s="161" t="s">
        <v>144</v>
      </c>
      <c r="H183" s="162">
        <v>3</v>
      </c>
      <c r="I183" s="163"/>
      <c r="L183" s="159"/>
      <c r="M183" s="164"/>
      <c r="T183" s="165"/>
      <c r="AT183" s="160" t="s">
        <v>141</v>
      </c>
      <c r="AU183" s="160" t="s">
        <v>84</v>
      </c>
      <c r="AV183" s="14" t="s">
        <v>137</v>
      </c>
      <c r="AW183" s="14" t="s">
        <v>35</v>
      </c>
      <c r="AX183" s="14" t="s">
        <v>82</v>
      </c>
      <c r="AY183" s="160" t="s">
        <v>129</v>
      </c>
    </row>
    <row r="184" spans="2:65" s="13" customFormat="1">
      <c r="B184" s="152"/>
      <c r="D184" s="146" t="s">
        <v>141</v>
      </c>
      <c r="F184" s="154" t="s">
        <v>248</v>
      </c>
      <c r="H184" s="155">
        <v>120</v>
      </c>
      <c r="I184" s="156"/>
      <c r="L184" s="152"/>
      <c r="M184" s="157"/>
      <c r="T184" s="158"/>
      <c r="AT184" s="153" t="s">
        <v>141</v>
      </c>
      <c r="AU184" s="153" t="s">
        <v>84</v>
      </c>
      <c r="AV184" s="13" t="s">
        <v>84</v>
      </c>
      <c r="AW184" s="13" t="s">
        <v>4</v>
      </c>
      <c r="AX184" s="13" t="s">
        <v>82</v>
      </c>
      <c r="AY184" s="153" t="s">
        <v>129</v>
      </c>
    </row>
    <row r="185" spans="2:65" s="1" customFormat="1" ht="33" customHeight="1">
      <c r="B185" s="32"/>
      <c r="C185" s="128" t="s">
        <v>7</v>
      </c>
      <c r="D185" s="128" t="s">
        <v>132</v>
      </c>
      <c r="E185" s="129" t="s">
        <v>249</v>
      </c>
      <c r="F185" s="130" t="s">
        <v>250</v>
      </c>
      <c r="G185" s="131" t="s">
        <v>175</v>
      </c>
      <c r="H185" s="132">
        <v>3</v>
      </c>
      <c r="I185" s="133"/>
      <c r="J185" s="134">
        <f>ROUND(I185*H185,2)</f>
        <v>0</v>
      </c>
      <c r="K185" s="130" t="s">
        <v>136</v>
      </c>
      <c r="L185" s="32"/>
      <c r="M185" s="135" t="s">
        <v>19</v>
      </c>
      <c r="N185" s="136" t="s">
        <v>45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137</v>
      </c>
      <c r="AT185" s="139" t="s">
        <v>132</v>
      </c>
      <c r="AU185" s="139" t="s">
        <v>84</v>
      </c>
      <c r="AY185" s="17" t="s">
        <v>129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7" t="s">
        <v>82</v>
      </c>
      <c r="BK185" s="140">
        <f>ROUND(I185*H185,2)</f>
        <v>0</v>
      </c>
      <c r="BL185" s="17" t="s">
        <v>137</v>
      </c>
      <c r="BM185" s="139" t="s">
        <v>251</v>
      </c>
    </row>
    <row r="186" spans="2:65" s="1" customFormat="1">
      <c r="B186" s="32"/>
      <c r="D186" s="141" t="s">
        <v>139</v>
      </c>
      <c r="F186" s="142" t="s">
        <v>252</v>
      </c>
      <c r="I186" s="143"/>
      <c r="L186" s="32"/>
      <c r="M186" s="144"/>
      <c r="T186" s="53"/>
      <c r="AT186" s="17" t="s">
        <v>139</v>
      </c>
      <c r="AU186" s="17" t="s">
        <v>84</v>
      </c>
    </row>
    <row r="187" spans="2:65" s="13" customFormat="1">
      <c r="B187" s="152"/>
      <c r="D187" s="146" t="s">
        <v>141</v>
      </c>
      <c r="E187" s="153" t="s">
        <v>19</v>
      </c>
      <c r="F187" s="154" t="s">
        <v>242</v>
      </c>
      <c r="H187" s="155">
        <v>3</v>
      </c>
      <c r="I187" s="156"/>
      <c r="L187" s="152"/>
      <c r="M187" s="157"/>
      <c r="T187" s="158"/>
      <c r="AT187" s="153" t="s">
        <v>141</v>
      </c>
      <c r="AU187" s="153" t="s">
        <v>84</v>
      </c>
      <c r="AV187" s="13" t="s">
        <v>84</v>
      </c>
      <c r="AW187" s="13" t="s">
        <v>35</v>
      </c>
      <c r="AX187" s="13" t="s">
        <v>74</v>
      </c>
      <c r="AY187" s="153" t="s">
        <v>129</v>
      </c>
    </row>
    <row r="188" spans="2:65" s="14" customFormat="1">
      <c r="B188" s="159"/>
      <c r="D188" s="146" t="s">
        <v>141</v>
      </c>
      <c r="E188" s="160" t="s">
        <v>19</v>
      </c>
      <c r="F188" s="161" t="s">
        <v>144</v>
      </c>
      <c r="H188" s="162">
        <v>3</v>
      </c>
      <c r="I188" s="163"/>
      <c r="L188" s="159"/>
      <c r="M188" s="164"/>
      <c r="T188" s="165"/>
      <c r="AT188" s="160" t="s">
        <v>141</v>
      </c>
      <c r="AU188" s="160" t="s">
        <v>84</v>
      </c>
      <c r="AV188" s="14" t="s">
        <v>137</v>
      </c>
      <c r="AW188" s="14" t="s">
        <v>35</v>
      </c>
      <c r="AX188" s="14" t="s">
        <v>82</v>
      </c>
      <c r="AY188" s="160" t="s">
        <v>129</v>
      </c>
    </row>
    <row r="189" spans="2:65" s="1" customFormat="1" ht="33" customHeight="1">
      <c r="B189" s="32"/>
      <c r="C189" s="128" t="s">
        <v>253</v>
      </c>
      <c r="D189" s="128" t="s">
        <v>132</v>
      </c>
      <c r="E189" s="129" t="s">
        <v>254</v>
      </c>
      <c r="F189" s="130" t="s">
        <v>255</v>
      </c>
      <c r="G189" s="131" t="s">
        <v>256</v>
      </c>
      <c r="H189" s="132">
        <v>136.357</v>
      </c>
      <c r="I189" s="133"/>
      <c r="J189" s="134">
        <f>ROUND(I189*H189,2)</f>
        <v>0</v>
      </c>
      <c r="K189" s="130" t="s">
        <v>136</v>
      </c>
      <c r="L189" s="32"/>
      <c r="M189" s="135" t="s">
        <v>19</v>
      </c>
      <c r="N189" s="136" t="s">
        <v>45</v>
      </c>
      <c r="P189" s="137">
        <f>O189*H189</f>
        <v>0</v>
      </c>
      <c r="Q189" s="137">
        <v>0</v>
      </c>
      <c r="R189" s="137">
        <f>Q189*H189</f>
        <v>0</v>
      </c>
      <c r="S189" s="137">
        <v>1.4</v>
      </c>
      <c r="T189" s="138">
        <f>S189*H189</f>
        <v>190.8998</v>
      </c>
      <c r="AR189" s="139" t="s">
        <v>137</v>
      </c>
      <c r="AT189" s="139" t="s">
        <v>132</v>
      </c>
      <c r="AU189" s="139" t="s">
        <v>84</v>
      </c>
      <c r="AY189" s="17" t="s">
        <v>129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82</v>
      </c>
      <c r="BK189" s="140">
        <f>ROUND(I189*H189,2)</f>
        <v>0</v>
      </c>
      <c r="BL189" s="17" t="s">
        <v>137</v>
      </c>
      <c r="BM189" s="139" t="s">
        <v>257</v>
      </c>
    </row>
    <row r="190" spans="2:65" s="1" customFormat="1">
      <c r="B190" s="32"/>
      <c r="D190" s="141" t="s">
        <v>139</v>
      </c>
      <c r="F190" s="142" t="s">
        <v>258</v>
      </c>
      <c r="I190" s="143"/>
      <c r="L190" s="32"/>
      <c r="M190" s="144"/>
      <c r="T190" s="53"/>
      <c r="AT190" s="17" t="s">
        <v>139</v>
      </c>
      <c r="AU190" s="17" t="s">
        <v>84</v>
      </c>
    </row>
    <row r="191" spans="2:65" s="13" customFormat="1">
      <c r="B191" s="152"/>
      <c r="D191" s="146" t="s">
        <v>141</v>
      </c>
      <c r="E191" s="153" t="s">
        <v>19</v>
      </c>
      <c r="F191" s="154" t="s">
        <v>259</v>
      </c>
      <c r="H191" s="155">
        <v>136.357</v>
      </c>
      <c r="I191" s="156"/>
      <c r="L191" s="152"/>
      <c r="M191" s="157"/>
      <c r="T191" s="158"/>
      <c r="AT191" s="153" t="s">
        <v>141</v>
      </c>
      <c r="AU191" s="153" t="s">
        <v>84</v>
      </c>
      <c r="AV191" s="13" t="s">
        <v>84</v>
      </c>
      <c r="AW191" s="13" t="s">
        <v>35</v>
      </c>
      <c r="AX191" s="13" t="s">
        <v>74</v>
      </c>
      <c r="AY191" s="153" t="s">
        <v>129</v>
      </c>
    </row>
    <row r="192" spans="2:65" s="14" customFormat="1">
      <c r="B192" s="159"/>
      <c r="D192" s="146" t="s">
        <v>141</v>
      </c>
      <c r="E192" s="160" t="s">
        <v>19</v>
      </c>
      <c r="F192" s="161" t="s">
        <v>144</v>
      </c>
      <c r="H192" s="162">
        <v>136.357</v>
      </c>
      <c r="I192" s="163"/>
      <c r="L192" s="159"/>
      <c r="M192" s="164"/>
      <c r="T192" s="165"/>
      <c r="AT192" s="160" t="s">
        <v>141</v>
      </c>
      <c r="AU192" s="160" t="s">
        <v>84</v>
      </c>
      <c r="AV192" s="14" t="s">
        <v>137</v>
      </c>
      <c r="AW192" s="14" t="s">
        <v>35</v>
      </c>
      <c r="AX192" s="14" t="s">
        <v>82</v>
      </c>
      <c r="AY192" s="160" t="s">
        <v>129</v>
      </c>
    </row>
    <row r="193" spans="2:65" s="1" customFormat="1" ht="44.25" customHeight="1">
      <c r="B193" s="32"/>
      <c r="C193" s="128" t="s">
        <v>260</v>
      </c>
      <c r="D193" s="128" t="s">
        <v>132</v>
      </c>
      <c r="E193" s="129" t="s">
        <v>261</v>
      </c>
      <c r="F193" s="130" t="s">
        <v>262</v>
      </c>
      <c r="G193" s="131" t="s">
        <v>175</v>
      </c>
      <c r="H193" s="132">
        <v>1.2</v>
      </c>
      <c r="I193" s="133"/>
      <c r="J193" s="134">
        <f>ROUND(I193*H193,2)</f>
        <v>0</v>
      </c>
      <c r="K193" s="130" t="s">
        <v>136</v>
      </c>
      <c r="L193" s="32"/>
      <c r="M193" s="135" t="s">
        <v>19</v>
      </c>
      <c r="N193" s="136" t="s">
        <v>45</v>
      </c>
      <c r="P193" s="137">
        <f>O193*H193</f>
        <v>0</v>
      </c>
      <c r="Q193" s="137">
        <v>1.42E-3</v>
      </c>
      <c r="R193" s="137">
        <f>Q193*H193</f>
        <v>1.704E-3</v>
      </c>
      <c r="S193" s="137">
        <v>2.9000000000000001E-2</v>
      </c>
      <c r="T193" s="138">
        <f>S193*H193</f>
        <v>3.4799999999999998E-2</v>
      </c>
      <c r="AR193" s="139" t="s">
        <v>137</v>
      </c>
      <c r="AT193" s="139" t="s">
        <v>132</v>
      </c>
      <c r="AU193" s="139" t="s">
        <v>84</v>
      </c>
      <c r="AY193" s="17" t="s">
        <v>129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7" t="s">
        <v>82</v>
      </c>
      <c r="BK193" s="140">
        <f>ROUND(I193*H193,2)</f>
        <v>0</v>
      </c>
      <c r="BL193" s="17" t="s">
        <v>137</v>
      </c>
      <c r="BM193" s="139" t="s">
        <v>263</v>
      </c>
    </row>
    <row r="194" spans="2:65" s="1" customFormat="1">
      <c r="B194" s="32"/>
      <c r="D194" s="141" t="s">
        <v>139</v>
      </c>
      <c r="F194" s="142" t="s">
        <v>264</v>
      </c>
      <c r="I194" s="143"/>
      <c r="L194" s="32"/>
      <c r="M194" s="144"/>
      <c r="T194" s="53"/>
      <c r="AT194" s="17" t="s">
        <v>139</v>
      </c>
      <c r="AU194" s="17" t="s">
        <v>84</v>
      </c>
    </row>
    <row r="195" spans="2:65" s="12" customFormat="1">
      <c r="B195" s="145"/>
      <c r="D195" s="146" t="s">
        <v>141</v>
      </c>
      <c r="E195" s="147" t="s">
        <v>19</v>
      </c>
      <c r="F195" s="148" t="s">
        <v>265</v>
      </c>
      <c r="H195" s="147" t="s">
        <v>19</v>
      </c>
      <c r="I195" s="149"/>
      <c r="L195" s="145"/>
      <c r="M195" s="150"/>
      <c r="T195" s="151"/>
      <c r="AT195" s="147" t="s">
        <v>141</v>
      </c>
      <c r="AU195" s="147" t="s">
        <v>84</v>
      </c>
      <c r="AV195" s="12" t="s">
        <v>82</v>
      </c>
      <c r="AW195" s="12" t="s">
        <v>35</v>
      </c>
      <c r="AX195" s="12" t="s">
        <v>74</v>
      </c>
      <c r="AY195" s="147" t="s">
        <v>129</v>
      </c>
    </row>
    <row r="196" spans="2:65" s="13" customFormat="1">
      <c r="B196" s="152"/>
      <c r="D196" s="146" t="s">
        <v>141</v>
      </c>
      <c r="E196" s="153" t="s">
        <v>19</v>
      </c>
      <c r="F196" s="154" t="s">
        <v>266</v>
      </c>
      <c r="H196" s="155">
        <v>1.2</v>
      </c>
      <c r="I196" s="156"/>
      <c r="L196" s="152"/>
      <c r="M196" s="157"/>
      <c r="T196" s="158"/>
      <c r="AT196" s="153" t="s">
        <v>141</v>
      </c>
      <c r="AU196" s="153" t="s">
        <v>84</v>
      </c>
      <c r="AV196" s="13" t="s">
        <v>84</v>
      </c>
      <c r="AW196" s="13" t="s">
        <v>35</v>
      </c>
      <c r="AX196" s="13" t="s">
        <v>74</v>
      </c>
      <c r="AY196" s="153" t="s">
        <v>129</v>
      </c>
    </row>
    <row r="197" spans="2:65" s="14" customFormat="1">
      <c r="B197" s="159"/>
      <c r="D197" s="146" t="s">
        <v>141</v>
      </c>
      <c r="E197" s="160" t="s">
        <v>19</v>
      </c>
      <c r="F197" s="161" t="s">
        <v>144</v>
      </c>
      <c r="H197" s="162">
        <v>1.2</v>
      </c>
      <c r="I197" s="163"/>
      <c r="L197" s="159"/>
      <c r="M197" s="164"/>
      <c r="T197" s="165"/>
      <c r="AT197" s="160" t="s">
        <v>141</v>
      </c>
      <c r="AU197" s="160" t="s">
        <v>84</v>
      </c>
      <c r="AV197" s="14" t="s">
        <v>137</v>
      </c>
      <c r="AW197" s="14" t="s">
        <v>35</v>
      </c>
      <c r="AX197" s="14" t="s">
        <v>82</v>
      </c>
      <c r="AY197" s="160" t="s">
        <v>129</v>
      </c>
    </row>
    <row r="198" spans="2:65" s="1" customFormat="1" ht="37.9" customHeight="1">
      <c r="B198" s="32"/>
      <c r="C198" s="128" t="s">
        <v>267</v>
      </c>
      <c r="D198" s="128" t="s">
        <v>132</v>
      </c>
      <c r="E198" s="129" t="s">
        <v>268</v>
      </c>
      <c r="F198" s="130" t="s">
        <v>269</v>
      </c>
      <c r="G198" s="131" t="s">
        <v>175</v>
      </c>
      <c r="H198" s="132">
        <v>42</v>
      </c>
      <c r="I198" s="133"/>
      <c r="J198" s="134">
        <f>ROUND(I198*H198,2)</f>
        <v>0</v>
      </c>
      <c r="K198" s="130" t="s">
        <v>136</v>
      </c>
      <c r="L198" s="32"/>
      <c r="M198" s="135" t="s">
        <v>19</v>
      </c>
      <c r="N198" s="136" t="s">
        <v>45</v>
      </c>
      <c r="P198" s="137">
        <f>O198*H198</f>
        <v>0</v>
      </c>
      <c r="Q198" s="137">
        <v>2.4096E-4</v>
      </c>
      <c r="R198" s="137">
        <f>Q198*H198</f>
        <v>1.012032E-2</v>
      </c>
      <c r="S198" s="137">
        <v>0</v>
      </c>
      <c r="T198" s="138">
        <f>S198*H198</f>
        <v>0</v>
      </c>
      <c r="AR198" s="139" t="s">
        <v>137</v>
      </c>
      <c r="AT198" s="139" t="s">
        <v>132</v>
      </c>
      <c r="AU198" s="139" t="s">
        <v>84</v>
      </c>
      <c r="AY198" s="17" t="s">
        <v>129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7" t="s">
        <v>82</v>
      </c>
      <c r="BK198" s="140">
        <f>ROUND(I198*H198,2)</f>
        <v>0</v>
      </c>
      <c r="BL198" s="17" t="s">
        <v>137</v>
      </c>
      <c r="BM198" s="139" t="s">
        <v>270</v>
      </c>
    </row>
    <row r="199" spans="2:65" s="1" customFormat="1">
      <c r="B199" s="32"/>
      <c r="D199" s="141" t="s">
        <v>139</v>
      </c>
      <c r="F199" s="142" t="s">
        <v>271</v>
      </c>
      <c r="I199" s="143"/>
      <c r="L199" s="32"/>
      <c r="M199" s="144"/>
      <c r="T199" s="53"/>
      <c r="AT199" s="17" t="s">
        <v>139</v>
      </c>
      <c r="AU199" s="17" t="s">
        <v>84</v>
      </c>
    </row>
    <row r="200" spans="2:65" s="13" customFormat="1">
      <c r="B200" s="152"/>
      <c r="D200" s="146" t="s">
        <v>141</v>
      </c>
      <c r="E200" s="153" t="s">
        <v>19</v>
      </c>
      <c r="F200" s="154" t="s">
        <v>272</v>
      </c>
      <c r="H200" s="155">
        <v>42</v>
      </c>
      <c r="I200" s="156"/>
      <c r="L200" s="152"/>
      <c r="M200" s="157"/>
      <c r="T200" s="158"/>
      <c r="AT200" s="153" t="s">
        <v>141</v>
      </c>
      <c r="AU200" s="153" t="s">
        <v>84</v>
      </c>
      <c r="AV200" s="13" t="s">
        <v>84</v>
      </c>
      <c r="AW200" s="13" t="s">
        <v>35</v>
      </c>
      <c r="AX200" s="13" t="s">
        <v>74</v>
      </c>
      <c r="AY200" s="153" t="s">
        <v>129</v>
      </c>
    </row>
    <row r="201" spans="2:65" s="14" customFormat="1">
      <c r="B201" s="159"/>
      <c r="D201" s="146" t="s">
        <v>141</v>
      </c>
      <c r="E201" s="160" t="s">
        <v>19</v>
      </c>
      <c r="F201" s="161" t="s">
        <v>144</v>
      </c>
      <c r="H201" s="162">
        <v>42</v>
      </c>
      <c r="I201" s="163"/>
      <c r="L201" s="159"/>
      <c r="M201" s="164"/>
      <c r="T201" s="165"/>
      <c r="AT201" s="160" t="s">
        <v>141</v>
      </c>
      <c r="AU201" s="160" t="s">
        <v>84</v>
      </c>
      <c r="AV201" s="14" t="s">
        <v>137</v>
      </c>
      <c r="AW201" s="14" t="s">
        <v>35</v>
      </c>
      <c r="AX201" s="14" t="s">
        <v>82</v>
      </c>
      <c r="AY201" s="160" t="s">
        <v>129</v>
      </c>
    </row>
    <row r="202" spans="2:65" s="1" customFormat="1" ht="24.2" customHeight="1">
      <c r="B202" s="32"/>
      <c r="C202" s="166" t="s">
        <v>273</v>
      </c>
      <c r="D202" s="166" t="s">
        <v>166</v>
      </c>
      <c r="E202" s="167" t="s">
        <v>274</v>
      </c>
      <c r="F202" s="168" t="s">
        <v>275</v>
      </c>
      <c r="G202" s="169" t="s">
        <v>175</v>
      </c>
      <c r="H202" s="170">
        <v>46.2</v>
      </c>
      <c r="I202" s="171"/>
      <c r="J202" s="172">
        <f>ROUND(I202*H202,2)</f>
        <v>0</v>
      </c>
      <c r="K202" s="168" t="s">
        <v>19</v>
      </c>
      <c r="L202" s="173"/>
      <c r="M202" s="174" t="s">
        <v>19</v>
      </c>
      <c r="N202" s="175" t="s">
        <v>45</v>
      </c>
      <c r="P202" s="137">
        <f>O202*H202</f>
        <v>0</v>
      </c>
      <c r="Q202" s="137">
        <v>8.0000000000000007E-5</v>
      </c>
      <c r="R202" s="137">
        <f>Q202*H202</f>
        <v>3.6960000000000005E-3</v>
      </c>
      <c r="S202" s="137">
        <v>0</v>
      </c>
      <c r="T202" s="138">
        <f>S202*H202</f>
        <v>0</v>
      </c>
      <c r="AR202" s="139" t="s">
        <v>169</v>
      </c>
      <c r="AT202" s="139" t="s">
        <v>166</v>
      </c>
      <c r="AU202" s="139" t="s">
        <v>84</v>
      </c>
      <c r="AY202" s="17" t="s">
        <v>129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7" t="s">
        <v>82</v>
      </c>
      <c r="BK202" s="140">
        <f>ROUND(I202*H202,2)</f>
        <v>0</v>
      </c>
      <c r="BL202" s="17" t="s">
        <v>137</v>
      </c>
      <c r="BM202" s="139" t="s">
        <v>276</v>
      </c>
    </row>
    <row r="203" spans="2:65" s="13" customFormat="1">
      <c r="B203" s="152"/>
      <c r="D203" s="146" t="s">
        <v>141</v>
      </c>
      <c r="E203" s="153" t="s">
        <v>19</v>
      </c>
      <c r="F203" s="154" t="s">
        <v>272</v>
      </c>
      <c r="H203" s="155">
        <v>42</v>
      </c>
      <c r="I203" s="156"/>
      <c r="L203" s="152"/>
      <c r="M203" s="157"/>
      <c r="T203" s="158"/>
      <c r="AT203" s="153" t="s">
        <v>141</v>
      </c>
      <c r="AU203" s="153" t="s">
        <v>84</v>
      </c>
      <c r="AV203" s="13" t="s">
        <v>84</v>
      </c>
      <c r="AW203" s="13" t="s">
        <v>35</v>
      </c>
      <c r="AX203" s="13" t="s">
        <v>74</v>
      </c>
      <c r="AY203" s="153" t="s">
        <v>129</v>
      </c>
    </row>
    <row r="204" spans="2:65" s="14" customFormat="1">
      <c r="B204" s="159"/>
      <c r="D204" s="146" t="s">
        <v>141</v>
      </c>
      <c r="E204" s="160" t="s">
        <v>19</v>
      </c>
      <c r="F204" s="161" t="s">
        <v>144</v>
      </c>
      <c r="H204" s="162">
        <v>42</v>
      </c>
      <c r="I204" s="163"/>
      <c r="L204" s="159"/>
      <c r="M204" s="164"/>
      <c r="T204" s="165"/>
      <c r="AT204" s="160" t="s">
        <v>141</v>
      </c>
      <c r="AU204" s="160" t="s">
        <v>84</v>
      </c>
      <c r="AV204" s="14" t="s">
        <v>137</v>
      </c>
      <c r="AW204" s="14" t="s">
        <v>35</v>
      </c>
      <c r="AX204" s="14" t="s">
        <v>82</v>
      </c>
      <c r="AY204" s="160" t="s">
        <v>129</v>
      </c>
    </row>
    <row r="205" spans="2:65" s="13" customFormat="1">
      <c r="B205" s="152"/>
      <c r="D205" s="146" t="s">
        <v>141</v>
      </c>
      <c r="F205" s="154" t="s">
        <v>277</v>
      </c>
      <c r="H205" s="155">
        <v>46.2</v>
      </c>
      <c r="I205" s="156"/>
      <c r="L205" s="152"/>
      <c r="M205" s="157"/>
      <c r="T205" s="158"/>
      <c r="AT205" s="153" t="s">
        <v>141</v>
      </c>
      <c r="AU205" s="153" t="s">
        <v>84</v>
      </c>
      <c r="AV205" s="13" t="s">
        <v>84</v>
      </c>
      <c r="AW205" s="13" t="s">
        <v>4</v>
      </c>
      <c r="AX205" s="13" t="s">
        <v>82</v>
      </c>
      <c r="AY205" s="153" t="s">
        <v>129</v>
      </c>
    </row>
    <row r="206" spans="2:65" s="1" customFormat="1" ht="24.2" customHeight="1">
      <c r="B206" s="32"/>
      <c r="C206" s="128" t="s">
        <v>278</v>
      </c>
      <c r="D206" s="128" t="s">
        <v>132</v>
      </c>
      <c r="E206" s="129" t="s">
        <v>279</v>
      </c>
      <c r="F206" s="130" t="s">
        <v>280</v>
      </c>
      <c r="G206" s="131" t="s">
        <v>175</v>
      </c>
      <c r="H206" s="132">
        <v>42</v>
      </c>
      <c r="I206" s="133"/>
      <c r="J206" s="134">
        <f>ROUND(I206*H206,2)</f>
        <v>0</v>
      </c>
      <c r="K206" s="130" t="s">
        <v>136</v>
      </c>
      <c r="L206" s="32"/>
      <c r="M206" s="135" t="s">
        <v>19</v>
      </c>
      <c r="N206" s="136" t="s">
        <v>45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137</v>
      </c>
      <c r="AT206" s="139" t="s">
        <v>132</v>
      </c>
      <c r="AU206" s="139" t="s">
        <v>84</v>
      </c>
      <c r="AY206" s="17" t="s">
        <v>129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7" t="s">
        <v>82</v>
      </c>
      <c r="BK206" s="140">
        <f>ROUND(I206*H206,2)</f>
        <v>0</v>
      </c>
      <c r="BL206" s="17" t="s">
        <v>137</v>
      </c>
      <c r="BM206" s="139" t="s">
        <v>281</v>
      </c>
    </row>
    <row r="207" spans="2:65" s="1" customFormat="1">
      <c r="B207" s="32"/>
      <c r="D207" s="141" t="s">
        <v>139</v>
      </c>
      <c r="F207" s="142" t="s">
        <v>282</v>
      </c>
      <c r="I207" s="143"/>
      <c r="L207" s="32"/>
      <c r="M207" s="144"/>
      <c r="T207" s="53"/>
      <c r="AT207" s="17" t="s">
        <v>139</v>
      </c>
      <c r="AU207" s="17" t="s">
        <v>84</v>
      </c>
    </row>
    <row r="208" spans="2:65" s="13" customFormat="1">
      <c r="B208" s="152"/>
      <c r="D208" s="146" t="s">
        <v>141</v>
      </c>
      <c r="E208" s="153" t="s">
        <v>19</v>
      </c>
      <c r="F208" s="154" t="s">
        <v>272</v>
      </c>
      <c r="H208" s="155">
        <v>42</v>
      </c>
      <c r="I208" s="156"/>
      <c r="L208" s="152"/>
      <c r="M208" s="157"/>
      <c r="T208" s="158"/>
      <c r="AT208" s="153" t="s">
        <v>141</v>
      </c>
      <c r="AU208" s="153" t="s">
        <v>84</v>
      </c>
      <c r="AV208" s="13" t="s">
        <v>84</v>
      </c>
      <c r="AW208" s="13" t="s">
        <v>35</v>
      </c>
      <c r="AX208" s="13" t="s">
        <v>74</v>
      </c>
      <c r="AY208" s="153" t="s">
        <v>129</v>
      </c>
    </row>
    <row r="209" spans="2:65" s="14" customFormat="1">
      <c r="B209" s="159"/>
      <c r="D209" s="146" t="s">
        <v>141</v>
      </c>
      <c r="E209" s="160" t="s">
        <v>19</v>
      </c>
      <c r="F209" s="161" t="s">
        <v>144</v>
      </c>
      <c r="H209" s="162">
        <v>42</v>
      </c>
      <c r="I209" s="163"/>
      <c r="L209" s="159"/>
      <c r="M209" s="164"/>
      <c r="T209" s="165"/>
      <c r="AT209" s="160" t="s">
        <v>141</v>
      </c>
      <c r="AU209" s="160" t="s">
        <v>84</v>
      </c>
      <c r="AV209" s="14" t="s">
        <v>137</v>
      </c>
      <c r="AW209" s="14" t="s">
        <v>35</v>
      </c>
      <c r="AX209" s="14" t="s">
        <v>82</v>
      </c>
      <c r="AY209" s="160" t="s">
        <v>129</v>
      </c>
    </row>
    <row r="210" spans="2:65" s="11" customFormat="1" ht="22.9" customHeight="1">
      <c r="B210" s="116"/>
      <c r="D210" s="117" t="s">
        <v>73</v>
      </c>
      <c r="E210" s="126" t="s">
        <v>283</v>
      </c>
      <c r="F210" s="126" t="s">
        <v>284</v>
      </c>
      <c r="I210" s="119"/>
      <c r="J210" s="127">
        <f>BK210</f>
        <v>0</v>
      </c>
      <c r="L210" s="116"/>
      <c r="M210" s="121"/>
      <c r="P210" s="122">
        <f>SUM(P211:P237)</f>
        <v>0</v>
      </c>
      <c r="R210" s="122">
        <f>SUM(R211:R237)</f>
        <v>0</v>
      </c>
      <c r="T210" s="123">
        <f>SUM(T211:T237)</f>
        <v>0</v>
      </c>
      <c r="AR210" s="117" t="s">
        <v>82</v>
      </c>
      <c r="AT210" s="124" t="s">
        <v>73</v>
      </c>
      <c r="AU210" s="124" t="s">
        <v>82</v>
      </c>
      <c r="AY210" s="117" t="s">
        <v>129</v>
      </c>
      <c r="BK210" s="125">
        <f>SUM(BK211:BK237)</f>
        <v>0</v>
      </c>
    </row>
    <row r="211" spans="2:65" s="1" customFormat="1" ht="44.25" customHeight="1">
      <c r="B211" s="32"/>
      <c r="C211" s="128" t="s">
        <v>285</v>
      </c>
      <c r="D211" s="128" t="s">
        <v>132</v>
      </c>
      <c r="E211" s="129" t="s">
        <v>286</v>
      </c>
      <c r="F211" s="130" t="s">
        <v>287</v>
      </c>
      <c r="G211" s="131" t="s">
        <v>288</v>
      </c>
      <c r="H211" s="132">
        <v>216.61699999999999</v>
      </c>
      <c r="I211" s="133"/>
      <c r="J211" s="134">
        <f>ROUND(I211*H211,2)</f>
        <v>0</v>
      </c>
      <c r="K211" s="130" t="s">
        <v>136</v>
      </c>
      <c r="L211" s="32"/>
      <c r="M211" s="135" t="s">
        <v>19</v>
      </c>
      <c r="N211" s="136" t="s">
        <v>45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137</v>
      </c>
      <c r="AT211" s="139" t="s">
        <v>132</v>
      </c>
      <c r="AU211" s="139" t="s">
        <v>84</v>
      </c>
      <c r="AY211" s="17" t="s">
        <v>129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7" t="s">
        <v>82</v>
      </c>
      <c r="BK211" s="140">
        <f>ROUND(I211*H211,2)</f>
        <v>0</v>
      </c>
      <c r="BL211" s="17" t="s">
        <v>137</v>
      </c>
      <c r="BM211" s="139" t="s">
        <v>289</v>
      </c>
    </row>
    <row r="212" spans="2:65" s="1" customFormat="1">
      <c r="B212" s="32"/>
      <c r="D212" s="141" t="s">
        <v>139</v>
      </c>
      <c r="F212" s="142" t="s">
        <v>290</v>
      </c>
      <c r="I212" s="143"/>
      <c r="L212" s="32"/>
      <c r="M212" s="144"/>
      <c r="T212" s="53"/>
      <c r="AT212" s="17" t="s">
        <v>139</v>
      </c>
      <c r="AU212" s="17" t="s">
        <v>84</v>
      </c>
    </row>
    <row r="213" spans="2:65" s="1" customFormat="1" ht="24.2" customHeight="1">
      <c r="B213" s="32"/>
      <c r="C213" s="128" t="s">
        <v>291</v>
      </c>
      <c r="D213" s="128" t="s">
        <v>132</v>
      </c>
      <c r="E213" s="129" t="s">
        <v>292</v>
      </c>
      <c r="F213" s="130" t="s">
        <v>293</v>
      </c>
      <c r="G213" s="131" t="s">
        <v>175</v>
      </c>
      <c r="H213" s="132">
        <v>27</v>
      </c>
      <c r="I213" s="133"/>
      <c r="J213" s="134">
        <f>ROUND(I213*H213,2)</f>
        <v>0</v>
      </c>
      <c r="K213" s="130" t="s">
        <v>136</v>
      </c>
      <c r="L213" s="32"/>
      <c r="M213" s="135" t="s">
        <v>19</v>
      </c>
      <c r="N213" s="136" t="s">
        <v>45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AR213" s="139" t="s">
        <v>137</v>
      </c>
      <c r="AT213" s="139" t="s">
        <v>132</v>
      </c>
      <c r="AU213" s="139" t="s">
        <v>84</v>
      </c>
      <c r="AY213" s="17" t="s">
        <v>129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7" t="s">
        <v>82</v>
      </c>
      <c r="BK213" s="140">
        <f>ROUND(I213*H213,2)</f>
        <v>0</v>
      </c>
      <c r="BL213" s="17" t="s">
        <v>137</v>
      </c>
      <c r="BM213" s="139" t="s">
        <v>294</v>
      </c>
    </row>
    <row r="214" spans="2:65" s="1" customFormat="1">
      <c r="B214" s="32"/>
      <c r="D214" s="141" t="s">
        <v>139</v>
      </c>
      <c r="F214" s="142" t="s">
        <v>295</v>
      </c>
      <c r="I214" s="143"/>
      <c r="L214" s="32"/>
      <c r="M214" s="144"/>
      <c r="T214" s="53"/>
      <c r="AT214" s="17" t="s">
        <v>139</v>
      </c>
      <c r="AU214" s="17" t="s">
        <v>84</v>
      </c>
    </row>
    <row r="215" spans="2:65" s="13" customFormat="1">
      <c r="B215" s="152"/>
      <c r="D215" s="146" t="s">
        <v>141</v>
      </c>
      <c r="E215" s="153" t="s">
        <v>19</v>
      </c>
      <c r="F215" s="154" t="s">
        <v>296</v>
      </c>
      <c r="H215" s="155">
        <v>27</v>
      </c>
      <c r="I215" s="156"/>
      <c r="L215" s="152"/>
      <c r="M215" s="157"/>
      <c r="T215" s="158"/>
      <c r="AT215" s="153" t="s">
        <v>141</v>
      </c>
      <c r="AU215" s="153" t="s">
        <v>84</v>
      </c>
      <c r="AV215" s="13" t="s">
        <v>84</v>
      </c>
      <c r="AW215" s="13" t="s">
        <v>35</v>
      </c>
      <c r="AX215" s="13" t="s">
        <v>74</v>
      </c>
      <c r="AY215" s="153" t="s">
        <v>129</v>
      </c>
    </row>
    <row r="216" spans="2:65" s="14" customFormat="1">
      <c r="B216" s="159"/>
      <c r="D216" s="146" t="s">
        <v>141</v>
      </c>
      <c r="E216" s="160" t="s">
        <v>19</v>
      </c>
      <c r="F216" s="161" t="s">
        <v>144</v>
      </c>
      <c r="H216" s="162">
        <v>27</v>
      </c>
      <c r="I216" s="163"/>
      <c r="L216" s="159"/>
      <c r="M216" s="164"/>
      <c r="T216" s="165"/>
      <c r="AT216" s="160" t="s">
        <v>141</v>
      </c>
      <c r="AU216" s="160" t="s">
        <v>84</v>
      </c>
      <c r="AV216" s="14" t="s">
        <v>137</v>
      </c>
      <c r="AW216" s="14" t="s">
        <v>35</v>
      </c>
      <c r="AX216" s="14" t="s">
        <v>82</v>
      </c>
      <c r="AY216" s="160" t="s">
        <v>129</v>
      </c>
    </row>
    <row r="217" spans="2:65" s="1" customFormat="1" ht="37.9" customHeight="1">
      <c r="B217" s="32"/>
      <c r="C217" s="128" t="s">
        <v>297</v>
      </c>
      <c r="D217" s="128" t="s">
        <v>132</v>
      </c>
      <c r="E217" s="129" t="s">
        <v>298</v>
      </c>
      <c r="F217" s="130" t="s">
        <v>299</v>
      </c>
      <c r="G217" s="131" t="s">
        <v>175</v>
      </c>
      <c r="H217" s="132">
        <v>405</v>
      </c>
      <c r="I217" s="133"/>
      <c r="J217" s="134">
        <f>ROUND(I217*H217,2)</f>
        <v>0</v>
      </c>
      <c r="K217" s="130" t="s">
        <v>136</v>
      </c>
      <c r="L217" s="32"/>
      <c r="M217" s="135" t="s">
        <v>19</v>
      </c>
      <c r="N217" s="136" t="s">
        <v>45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137</v>
      </c>
      <c r="AT217" s="139" t="s">
        <v>132</v>
      </c>
      <c r="AU217" s="139" t="s">
        <v>84</v>
      </c>
      <c r="AY217" s="17" t="s">
        <v>129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82</v>
      </c>
      <c r="BK217" s="140">
        <f>ROUND(I217*H217,2)</f>
        <v>0</v>
      </c>
      <c r="BL217" s="17" t="s">
        <v>137</v>
      </c>
      <c r="BM217" s="139" t="s">
        <v>300</v>
      </c>
    </row>
    <row r="218" spans="2:65" s="1" customFormat="1">
      <c r="B218" s="32"/>
      <c r="D218" s="141" t="s">
        <v>139</v>
      </c>
      <c r="F218" s="142" t="s">
        <v>301</v>
      </c>
      <c r="I218" s="143"/>
      <c r="L218" s="32"/>
      <c r="M218" s="144"/>
      <c r="T218" s="53"/>
      <c r="AT218" s="17" t="s">
        <v>139</v>
      </c>
      <c r="AU218" s="17" t="s">
        <v>84</v>
      </c>
    </row>
    <row r="219" spans="2:65" s="13" customFormat="1">
      <c r="B219" s="152"/>
      <c r="D219" s="146" t="s">
        <v>141</v>
      </c>
      <c r="E219" s="153" t="s">
        <v>19</v>
      </c>
      <c r="F219" s="154" t="s">
        <v>296</v>
      </c>
      <c r="H219" s="155">
        <v>27</v>
      </c>
      <c r="I219" s="156"/>
      <c r="L219" s="152"/>
      <c r="M219" s="157"/>
      <c r="T219" s="158"/>
      <c r="AT219" s="153" t="s">
        <v>141</v>
      </c>
      <c r="AU219" s="153" t="s">
        <v>84</v>
      </c>
      <c r="AV219" s="13" t="s">
        <v>84</v>
      </c>
      <c r="AW219" s="13" t="s">
        <v>35</v>
      </c>
      <c r="AX219" s="13" t="s">
        <v>74</v>
      </c>
      <c r="AY219" s="153" t="s">
        <v>129</v>
      </c>
    </row>
    <row r="220" spans="2:65" s="14" customFormat="1">
      <c r="B220" s="159"/>
      <c r="D220" s="146" t="s">
        <v>141</v>
      </c>
      <c r="E220" s="160" t="s">
        <v>19</v>
      </c>
      <c r="F220" s="161" t="s">
        <v>144</v>
      </c>
      <c r="H220" s="162">
        <v>27</v>
      </c>
      <c r="I220" s="163"/>
      <c r="L220" s="159"/>
      <c r="M220" s="164"/>
      <c r="T220" s="165"/>
      <c r="AT220" s="160" t="s">
        <v>141</v>
      </c>
      <c r="AU220" s="160" t="s">
        <v>84</v>
      </c>
      <c r="AV220" s="14" t="s">
        <v>137</v>
      </c>
      <c r="AW220" s="14" t="s">
        <v>35</v>
      </c>
      <c r="AX220" s="14" t="s">
        <v>82</v>
      </c>
      <c r="AY220" s="160" t="s">
        <v>129</v>
      </c>
    </row>
    <row r="221" spans="2:65" s="13" customFormat="1">
      <c r="B221" s="152"/>
      <c r="D221" s="146" t="s">
        <v>141</v>
      </c>
      <c r="F221" s="154" t="s">
        <v>302</v>
      </c>
      <c r="H221" s="155">
        <v>405</v>
      </c>
      <c r="I221" s="156"/>
      <c r="L221" s="152"/>
      <c r="M221" s="157"/>
      <c r="T221" s="158"/>
      <c r="AT221" s="153" t="s">
        <v>141</v>
      </c>
      <c r="AU221" s="153" t="s">
        <v>84</v>
      </c>
      <c r="AV221" s="13" t="s">
        <v>84</v>
      </c>
      <c r="AW221" s="13" t="s">
        <v>4</v>
      </c>
      <c r="AX221" s="13" t="s">
        <v>82</v>
      </c>
      <c r="AY221" s="153" t="s">
        <v>129</v>
      </c>
    </row>
    <row r="222" spans="2:65" s="1" customFormat="1" ht="33" customHeight="1">
      <c r="B222" s="32"/>
      <c r="C222" s="128" t="s">
        <v>303</v>
      </c>
      <c r="D222" s="128" t="s">
        <v>132</v>
      </c>
      <c r="E222" s="129" t="s">
        <v>304</v>
      </c>
      <c r="F222" s="130" t="s">
        <v>305</v>
      </c>
      <c r="G222" s="131" t="s">
        <v>288</v>
      </c>
      <c r="H222" s="132">
        <v>216.61699999999999</v>
      </c>
      <c r="I222" s="133"/>
      <c r="J222" s="134">
        <f>ROUND(I222*H222,2)</f>
        <v>0</v>
      </c>
      <c r="K222" s="130" t="s">
        <v>136</v>
      </c>
      <c r="L222" s="32"/>
      <c r="M222" s="135" t="s">
        <v>19</v>
      </c>
      <c r="N222" s="136" t="s">
        <v>45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AR222" s="139" t="s">
        <v>137</v>
      </c>
      <c r="AT222" s="139" t="s">
        <v>132</v>
      </c>
      <c r="AU222" s="139" t="s">
        <v>84</v>
      </c>
      <c r="AY222" s="17" t="s">
        <v>129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7" t="s">
        <v>82</v>
      </c>
      <c r="BK222" s="140">
        <f>ROUND(I222*H222,2)</f>
        <v>0</v>
      </c>
      <c r="BL222" s="17" t="s">
        <v>137</v>
      </c>
      <c r="BM222" s="139" t="s">
        <v>306</v>
      </c>
    </row>
    <row r="223" spans="2:65" s="1" customFormat="1">
      <c r="B223" s="32"/>
      <c r="D223" s="141" t="s">
        <v>139</v>
      </c>
      <c r="F223" s="142" t="s">
        <v>307</v>
      </c>
      <c r="I223" s="143"/>
      <c r="L223" s="32"/>
      <c r="M223" s="144"/>
      <c r="T223" s="53"/>
      <c r="AT223" s="17" t="s">
        <v>139</v>
      </c>
      <c r="AU223" s="17" t="s">
        <v>84</v>
      </c>
    </row>
    <row r="224" spans="2:65" s="1" customFormat="1" ht="44.25" customHeight="1">
      <c r="B224" s="32"/>
      <c r="C224" s="128" t="s">
        <v>308</v>
      </c>
      <c r="D224" s="128" t="s">
        <v>132</v>
      </c>
      <c r="E224" s="129" t="s">
        <v>309</v>
      </c>
      <c r="F224" s="130" t="s">
        <v>310</v>
      </c>
      <c r="G224" s="131" t="s">
        <v>288</v>
      </c>
      <c r="H224" s="132">
        <v>3032.6379999999999</v>
      </c>
      <c r="I224" s="133"/>
      <c r="J224" s="134">
        <f>ROUND(I224*H224,2)</f>
        <v>0</v>
      </c>
      <c r="K224" s="130" t="s">
        <v>136</v>
      </c>
      <c r="L224" s="32"/>
      <c r="M224" s="135" t="s">
        <v>19</v>
      </c>
      <c r="N224" s="136" t="s">
        <v>45</v>
      </c>
      <c r="P224" s="137">
        <f>O224*H224</f>
        <v>0</v>
      </c>
      <c r="Q224" s="137">
        <v>0</v>
      </c>
      <c r="R224" s="137">
        <f>Q224*H224</f>
        <v>0</v>
      </c>
      <c r="S224" s="137">
        <v>0</v>
      </c>
      <c r="T224" s="138">
        <f>S224*H224</f>
        <v>0</v>
      </c>
      <c r="AR224" s="139" t="s">
        <v>137</v>
      </c>
      <c r="AT224" s="139" t="s">
        <v>132</v>
      </c>
      <c r="AU224" s="139" t="s">
        <v>84</v>
      </c>
      <c r="AY224" s="17" t="s">
        <v>129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7" t="s">
        <v>82</v>
      </c>
      <c r="BK224" s="140">
        <f>ROUND(I224*H224,2)</f>
        <v>0</v>
      </c>
      <c r="BL224" s="17" t="s">
        <v>137</v>
      </c>
      <c r="BM224" s="139" t="s">
        <v>311</v>
      </c>
    </row>
    <row r="225" spans="2:65" s="1" customFormat="1">
      <c r="B225" s="32"/>
      <c r="D225" s="141" t="s">
        <v>139</v>
      </c>
      <c r="F225" s="142" t="s">
        <v>312</v>
      </c>
      <c r="I225" s="143"/>
      <c r="L225" s="32"/>
      <c r="M225" s="144"/>
      <c r="T225" s="53"/>
      <c r="AT225" s="17" t="s">
        <v>139</v>
      </c>
      <c r="AU225" s="17" t="s">
        <v>84</v>
      </c>
    </row>
    <row r="226" spans="2:65" s="13" customFormat="1">
      <c r="B226" s="152"/>
      <c r="D226" s="146" t="s">
        <v>141</v>
      </c>
      <c r="F226" s="154" t="s">
        <v>313</v>
      </c>
      <c r="H226" s="155">
        <v>3032.6379999999999</v>
      </c>
      <c r="I226" s="156"/>
      <c r="L226" s="152"/>
      <c r="M226" s="157"/>
      <c r="T226" s="158"/>
      <c r="AT226" s="153" t="s">
        <v>141</v>
      </c>
      <c r="AU226" s="153" t="s">
        <v>84</v>
      </c>
      <c r="AV226" s="13" t="s">
        <v>84</v>
      </c>
      <c r="AW226" s="13" t="s">
        <v>4</v>
      </c>
      <c r="AX226" s="13" t="s">
        <v>82</v>
      </c>
      <c r="AY226" s="153" t="s">
        <v>129</v>
      </c>
    </row>
    <row r="227" spans="2:65" s="1" customFormat="1" ht="44.25" customHeight="1">
      <c r="B227" s="32"/>
      <c r="C227" s="128" t="s">
        <v>314</v>
      </c>
      <c r="D227" s="128" t="s">
        <v>132</v>
      </c>
      <c r="E227" s="129" t="s">
        <v>315</v>
      </c>
      <c r="F227" s="130" t="s">
        <v>316</v>
      </c>
      <c r="G227" s="131" t="s">
        <v>288</v>
      </c>
      <c r="H227" s="132">
        <v>190.9</v>
      </c>
      <c r="I227" s="133"/>
      <c r="J227" s="134">
        <f>ROUND(I227*H227,2)</f>
        <v>0</v>
      </c>
      <c r="K227" s="130" t="s">
        <v>136</v>
      </c>
      <c r="L227" s="32"/>
      <c r="M227" s="135" t="s">
        <v>19</v>
      </c>
      <c r="N227" s="136" t="s">
        <v>45</v>
      </c>
      <c r="P227" s="137">
        <f>O227*H227</f>
        <v>0</v>
      </c>
      <c r="Q227" s="137">
        <v>0</v>
      </c>
      <c r="R227" s="137">
        <f>Q227*H227</f>
        <v>0</v>
      </c>
      <c r="S227" s="137">
        <v>0</v>
      </c>
      <c r="T227" s="138">
        <f>S227*H227</f>
        <v>0</v>
      </c>
      <c r="AR227" s="139" t="s">
        <v>137</v>
      </c>
      <c r="AT227" s="139" t="s">
        <v>132</v>
      </c>
      <c r="AU227" s="139" t="s">
        <v>84</v>
      </c>
      <c r="AY227" s="17" t="s">
        <v>129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7" t="s">
        <v>82</v>
      </c>
      <c r="BK227" s="140">
        <f>ROUND(I227*H227,2)</f>
        <v>0</v>
      </c>
      <c r="BL227" s="17" t="s">
        <v>137</v>
      </c>
      <c r="BM227" s="139" t="s">
        <v>317</v>
      </c>
    </row>
    <row r="228" spans="2:65" s="1" customFormat="1">
      <c r="B228" s="32"/>
      <c r="D228" s="141" t="s">
        <v>139</v>
      </c>
      <c r="F228" s="142" t="s">
        <v>318</v>
      </c>
      <c r="I228" s="143"/>
      <c r="L228" s="32"/>
      <c r="M228" s="144"/>
      <c r="T228" s="53"/>
      <c r="AT228" s="17" t="s">
        <v>139</v>
      </c>
      <c r="AU228" s="17" t="s">
        <v>84</v>
      </c>
    </row>
    <row r="229" spans="2:65" s="13" customFormat="1">
      <c r="B229" s="152"/>
      <c r="D229" s="146" t="s">
        <v>141</v>
      </c>
      <c r="E229" s="153" t="s">
        <v>19</v>
      </c>
      <c r="F229" s="154" t="s">
        <v>319</v>
      </c>
      <c r="H229" s="155">
        <v>190.9</v>
      </c>
      <c r="I229" s="156"/>
      <c r="L229" s="152"/>
      <c r="M229" s="157"/>
      <c r="T229" s="158"/>
      <c r="AT229" s="153" t="s">
        <v>141</v>
      </c>
      <c r="AU229" s="153" t="s">
        <v>84</v>
      </c>
      <c r="AV229" s="13" t="s">
        <v>84</v>
      </c>
      <c r="AW229" s="13" t="s">
        <v>35</v>
      </c>
      <c r="AX229" s="13" t="s">
        <v>74</v>
      </c>
      <c r="AY229" s="153" t="s">
        <v>129</v>
      </c>
    </row>
    <row r="230" spans="2:65" s="14" customFormat="1">
      <c r="B230" s="159"/>
      <c r="D230" s="146" t="s">
        <v>141</v>
      </c>
      <c r="E230" s="160" t="s">
        <v>19</v>
      </c>
      <c r="F230" s="161" t="s">
        <v>144</v>
      </c>
      <c r="H230" s="162">
        <v>190.9</v>
      </c>
      <c r="I230" s="163"/>
      <c r="L230" s="159"/>
      <c r="M230" s="164"/>
      <c r="T230" s="165"/>
      <c r="AT230" s="160" t="s">
        <v>141</v>
      </c>
      <c r="AU230" s="160" t="s">
        <v>84</v>
      </c>
      <c r="AV230" s="14" t="s">
        <v>137</v>
      </c>
      <c r="AW230" s="14" t="s">
        <v>35</v>
      </c>
      <c r="AX230" s="14" t="s">
        <v>82</v>
      </c>
      <c r="AY230" s="160" t="s">
        <v>129</v>
      </c>
    </row>
    <row r="231" spans="2:65" s="1" customFormat="1" ht="44.25" customHeight="1">
      <c r="B231" s="32"/>
      <c r="C231" s="128" t="s">
        <v>320</v>
      </c>
      <c r="D231" s="128" t="s">
        <v>132</v>
      </c>
      <c r="E231" s="129" t="s">
        <v>321</v>
      </c>
      <c r="F231" s="130" t="s">
        <v>322</v>
      </c>
      <c r="G231" s="131" t="s">
        <v>288</v>
      </c>
      <c r="H231" s="132">
        <v>17.024000000000001</v>
      </c>
      <c r="I231" s="133"/>
      <c r="J231" s="134">
        <f>ROUND(I231*H231,2)</f>
        <v>0</v>
      </c>
      <c r="K231" s="130" t="s">
        <v>136</v>
      </c>
      <c r="L231" s="32"/>
      <c r="M231" s="135" t="s">
        <v>19</v>
      </c>
      <c r="N231" s="136" t="s">
        <v>45</v>
      </c>
      <c r="P231" s="137">
        <f>O231*H231</f>
        <v>0</v>
      </c>
      <c r="Q231" s="137">
        <v>0</v>
      </c>
      <c r="R231" s="137">
        <f>Q231*H231</f>
        <v>0</v>
      </c>
      <c r="S231" s="137">
        <v>0</v>
      </c>
      <c r="T231" s="138">
        <f>S231*H231</f>
        <v>0</v>
      </c>
      <c r="AR231" s="139" t="s">
        <v>137</v>
      </c>
      <c r="AT231" s="139" t="s">
        <v>132</v>
      </c>
      <c r="AU231" s="139" t="s">
        <v>84</v>
      </c>
      <c r="AY231" s="17" t="s">
        <v>129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7" t="s">
        <v>82</v>
      </c>
      <c r="BK231" s="140">
        <f>ROUND(I231*H231,2)</f>
        <v>0</v>
      </c>
      <c r="BL231" s="17" t="s">
        <v>137</v>
      </c>
      <c r="BM231" s="139" t="s">
        <v>323</v>
      </c>
    </row>
    <row r="232" spans="2:65" s="1" customFormat="1">
      <c r="B232" s="32"/>
      <c r="D232" s="141" t="s">
        <v>139</v>
      </c>
      <c r="F232" s="142" t="s">
        <v>324</v>
      </c>
      <c r="I232" s="143"/>
      <c r="L232" s="32"/>
      <c r="M232" s="144"/>
      <c r="T232" s="53"/>
      <c r="AT232" s="17" t="s">
        <v>139</v>
      </c>
      <c r="AU232" s="17" t="s">
        <v>84</v>
      </c>
    </row>
    <row r="233" spans="2:65" s="13" customFormat="1">
      <c r="B233" s="152"/>
      <c r="D233" s="146" t="s">
        <v>141</v>
      </c>
      <c r="E233" s="153" t="s">
        <v>19</v>
      </c>
      <c r="F233" s="154" t="s">
        <v>325</v>
      </c>
      <c r="H233" s="155">
        <v>17.024000000000001</v>
      </c>
      <c r="I233" s="156"/>
      <c r="L233" s="152"/>
      <c r="M233" s="157"/>
      <c r="T233" s="158"/>
      <c r="AT233" s="153" t="s">
        <v>141</v>
      </c>
      <c r="AU233" s="153" t="s">
        <v>84</v>
      </c>
      <c r="AV233" s="13" t="s">
        <v>84</v>
      </c>
      <c r="AW233" s="13" t="s">
        <v>35</v>
      </c>
      <c r="AX233" s="13" t="s">
        <v>82</v>
      </c>
      <c r="AY233" s="153" t="s">
        <v>129</v>
      </c>
    </row>
    <row r="234" spans="2:65" s="1" customFormat="1" ht="44.25" customHeight="1">
      <c r="B234" s="32"/>
      <c r="C234" s="128" t="s">
        <v>326</v>
      </c>
      <c r="D234" s="128" t="s">
        <v>132</v>
      </c>
      <c r="E234" s="129" t="s">
        <v>327</v>
      </c>
      <c r="F234" s="130" t="s">
        <v>328</v>
      </c>
      <c r="G234" s="131" t="s">
        <v>288</v>
      </c>
      <c r="H234" s="132">
        <v>8.1809999999999992</v>
      </c>
      <c r="I234" s="133"/>
      <c r="J234" s="134">
        <f>ROUND(I234*H234,2)</f>
        <v>0</v>
      </c>
      <c r="K234" s="130" t="s">
        <v>136</v>
      </c>
      <c r="L234" s="32"/>
      <c r="M234" s="135" t="s">
        <v>19</v>
      </c>
      <c r="N234" s="136" t="s">
        <v>45</v>
      </c>
      <c r="P234" s="137">
        <f>O234*H234</f>
        <v>0</v>
      </c>
      <c r="Q234" s="137">
        <v>0</v>
      </c>
      <c r="R234" s="137">
        <f>Q234*H234</f>
        <v>0</v>
      </c>
      <c r="S234" s="137">
        <v>0</v>
      </c>
      <c r="T234" s="138">
        <f>S234*H234</f>
        <v>0</v>
      </c>
      <c r="AR234" s="139" t="s">
        <v>137</v>
      </c>
      <c r="AT234" s="139" t="s">
        <v>132</v>
      </c>
      <c r="AU234" s="139" t="s">
        <v>84</v>
      </c>
      <c r="AY234" s="17" t="s">
        <v>129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7" t="s">
        <v>82</v>
      </c>
      <c r="BK234" s="140">
        <f>ROUND(I234*H234,2)</f>
        <v>0</v>
      </c>
      <c r="BL234" s="17" t="s">
        <v>137</v>
      </c>
      <c r="BM234" s="139" t="s">
        <v>329</v>
      </c>
    </row>
    <row r="235" spans="2:65" s="1" customFormat="1">
      <c r="B235" s="32"/>
      <c r="D235" s="141" t="s">
        <v>139</v>
      </c>
      <c r="F235" s="142" t="s">
        <v>330</v>
      </c>
      <c r="I235" s="143"/>
      <c r="L235" s="32"/>
      <c r="M235" s="144"/>
      <c r="T235" s="53"/>
      <c r="AT235" s="17" t="s">
        <v>139</v>
      </c>
      <c r="AU235" s="17" t="s">
        <v>84</v>
      </c>
    </row>
    <row r="236" spans="2:65" s="13" customFormat="1">
      <c r="B236" s="152"/>
      <c r="D236" s="146" t="s">
        <v>141</v>
      </c>
      <c r="E236" s="153" t="s">
        <v>19</v>
      </c>
      <c r="F236" s="154" t="s">
        <v>331</v>
      </c>
      <c r="H236" s="155">
        <v>8.1809999999999992</v>
      </c>
      <c r="I236" s="156"/>
      <c r="L236" s="152"/>
      <c r="M236" s="157"/>
      <c r="T236" s="158"/>
      <c r="AT236" s="153" t="s">
        <v>141</v>
      </c>
      <c r="AU236" s="153" t="s">
        <v>84</v>
      </c>
      <c r="AV236" s="13" t="s">
        <v>84</v>
      </c>
      <c r="AW236" s="13" t="s">
        <v>35</v>
      </c>
      <c r="AX236" s="13" t="s">
        <v>74</v>
      </c>
      <c r="AY236" s="153" t="s">
        <v>129</v>
      </c>
    </row>
    <row r="237" spans="2:65" s="14" customFormat="1">
      <c r="B237" s="159"/>
      <c r="D237" s="146" t="s">
        <v>141</v>
      </c>
      <c r="E237" s="160" t="s">
        <v>19</v>
      </c>
      <c r="F237" s="161" t="s">
        <v>144</v>
      </c>
      <c r="H237" s="162">
        <v>8.1809999999999992</v>
      </c>
      <c r="I237" s="163"/>
      <c r="L237" s="159"/>
      <c r="M237" s="164"/>
      <c r="T237" s="165"/>
      <c r="AT237" s="160" t="s">
        <v>141</v>
      </c>
      <c r="AU237" s="160" t="s">
        <v>84</v>
      </c>
      <c r="AV237" s="14" t="s">
        <v>137</v>
      </c>
      <c r="AW237" s="14" t="s">
        <v>35</v>
      </c>
      <c r="AX237" s="14" t="s">
        <v>82</v>
      </c>
      <c r="AY237" s="160" t="s">
        <v>129</v>
      </c>
    </row>
    <row r="238" spans="2:65" s="11" customFormat="1" ht="22.9" customHeight="1">
      <c r="B238" s="116"/>
      <c r="D238" s="117" t="s">
        <v>73</v>
      </c>
      <c r="E238" s="126" t="s">
        <v>332</v>
      </c>
      <c r="F238" s="126" t="s">
        <v>333</v>
      </c>
      <c r="I238" s="119"/>
      <c r="J238" s="127">
        <f>BK238</f>
        <v>0</v>
      </c>
      <c r="L238" s="116"/>
      <c r="M238" s="121"/>
      <c r="P238" s="122">
        <f>SUM(P239:P240)</f>
        <v>0</v>
      </c>
      <c r="R238" s="122">
        <f>SUM(R239:R240)</f>
        <v>0</v>
      </c>
      <c r="T238" s="123">
        <f>SUM(T239:T240)</f>
        <v>0</v>
      </c>
      <c r="AR238" s="117" t="s">
        <v>82</v>
      </c>
      <c r="AT238" s="124" t="s">
        <v>73</v>
      </c>
      <c r="AU238" s="124" t="s">
        <v>82</v>
      </c>
      <c r="AY238" s="117" t="s">
        <v>129</v>
      </c>
      <c r="BK238" s="125">
        <f>SUM(BK239:BK240)</f>
        <v>0</v>
      </c>
    </row>
    <row r="239" spans="2:65" s="1" customFormat="1" ht="62.65" customHeight="1">
      <c r="B239" s="32"/>
      <c r="C239" s="128" t="s">
        <v>334</v>
      </c>
      <c r="D239" s="128" t="s">
        <v>132</v>
      </c>
      <c r="E239" s="129" t="s">
        <v>335</v>
      </c>
      <c r="F239" s="130" t="s">
        <v>336</v>
      </c>
      <c r="G239" s="131" t="s">
        <v>288</v>
      </c>
      <c r="H239" s="132">
        <v>65.525999999999996</v>
      </c>
      <c r="I239" s="133"/>
      <c r="J239" s="134">
        <f>ROUND(I239*H239,2)</f>
        <v>0</v>
      </c>
      <c r="K239" s="130" t="s">
        <v>136</v>
      </c>
      <c r="L239" s="32"/>
      <c r="M239" s="135" t="s">
        <v>19</v>
      </c>
      <c r="N239" s="136" t="s">
        <v>45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137</v>
      </c>
      <c r="AT239" s="139" t="s">
        <v>132</v>
      </c>
      <c r="AU239" s="139" t="s">
        <v>84</v>
      </c>
      <c r="AY239" s="17" t="s">
        <v>129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82</v>
      </c>
      <c r="BK239" s="140">
        <f>ROUND(I239*H239,2)</f>
        <v>0</v>
      </c>
      <c r="BL239" s="17" t="s">
        <v>137</v>
      </c>
      <c r="BM239" s="139" t="s">
        <v>337</v>
      </c>
    </row>
    <row r="240" spans="2:65" s="1" customFormat="1">
      <c r="B240" s="32"/>
      <c r="D240" s="141" t="s">
        <v>139</v>
      </c>
      <c r="F240" s="142" t="s">
        <v>338</v>
      </c>
      <c r="I240" s="143"/>
      <c r="L240" s="32"/>
      <c r="M240" s="144"/>
      <c r="T240" s="53"/>
      <c r="AT240" s="17" t="s">
        <v>139</v>
      </c>
      <c r="AU240" s="17" t="s">
        <v>84</v>
      </c>
    </row>
    <row r="241" spans="2:65" s="11" customFormat="1" ht="25.9" customHeight="1">
      <c r="B241" s="116"/>
      <c r="D241" s="117" t="s">
        <v>73</v>
      </c>
      <c r="E241" s="118" t="s">
        <v>339</v>
      </c>
      <c r="F241" s="118" t="s">
        <v>340</v>
      </c>
      <c r="I241" s="119"/>
      <c r="J241" s="120">
        <f>BK241</f>
        <v>0</v>
      </c>
      <c r="L241" s="116"/>
      <c r="M241" s="121"/>
      <c r="P241" s="122">
        <f>P242+P257+P347+P392+P411+P420+P439</f>
        <v>0</v>
      </c>
      <c r="R241" s="122">
        <f>R242+R257+R347+R392+R411+R420+R439</f>
        <v>51.892682183999987</v>
      </c>
      <c r="T241" s="123">
        <f>T242+T257+T347+T392+T411+T420+T439</f>
        <v>25.678678000000001</v>
      </c>
      <c r="AR241" s="117" t="s">
        <v>84</v>
      </c>
      <c r="AT241" s="124" t="s">
        <v>73</v>
      </c>
      <c r="AU241" s="124" t="s">
        <v>74</v>
      </c>
      <c r="AY241" s="117" t="s">
        <v>129</v>
      </c>
      <c r="BK241" s="125">
        <f>BK242+BK257+BK347+BK392+BK411+BK420+BK439</f>
        <v>0</v>
      </c>
    </row>
    <row r="242" spans="2:65" s="11" customFormat="1" ht="22.9" customHeight="1">
      <c r="B242" s="116"/>
      <c r="D242" s="117" t="s">
        <v>73</v>
      </c>
      <c r="E242" s="126" t="s">
        <v>341</v>
      </c>
      <c r="F242" s="126" t="s">
        <v>342</v>
      </c>
      <c r="I242" s="119"/>
      <c r="J242" s="127">
        <f>BK242</f>
        <v>0</v>
      </c>
      <c r="L242" s="116"/>
      <c r="M242" s="121"/>
      <c r="P242" s="122">
        <f>SUM(P243:P256)</f>
        <v>0</v>
      </c>
      <c r="R242" s="122">
        <f>SUM(R243:R256)</f>
        <v>0.16899999999999998</v>
      </c>
      <c r="T242" s="123">
        <f>SUM(T243:T256)</f>
        <v>0</v>
      </c>
      <c r="AR242" s="117" t="s">
        <v>84</v>
      </c>
      <c r="AT242" s="124" t="s">
        <v>73</v>
      </c>
      <c r="AU242" s="124" t="s">
        <v>82</v>
      </c>
      <c r="AY242" s="117" t="s">
        <v>129</v>
      </c>
      <c r="BK242" s="125">
        <f>SUM(BK243:BK256)</f>
        <v>0</v>
      </c>
    </row>
    <row r="243" spans="2:65" s="1" customFormat="1" ht="33" customHeight="1">
      <c r="B243" s="32"/>
      <c r="C243" s="128" t="s">
        <v>343</v>
      </c>
      <c r="D243" s="128" t="s">
        <v>132</v>
      </c>
      <c r="E243" s="129" t="s">
        <v>344</v>
      </c>
      <c r="F243" s="130" t="s">
        <v>345</v>
      </c>
      <c r="G243" s="131" t="s">
        <v>135</v>
      </c>
      <c r="H243" s="132">
        <v>501.42200000000003</v>
      </c>
      <c r="I243" s="133"/>
      <c r="J243" s="134">
        <f>ROUND(I243*H243,2)</f>
        <v>0</v>
      </c>
      <c r="K243" s="130" t="s">
        <v>136</v>
      </c>
      <c r="L243" s="32"/>
      <c r="M243" s="135" t="s">
        <v>19</v>
      </c>
      <c r="N243" s="136" t="s">
        <v>45</v>
      </c>
      <c r="P243" s="137">
        <f>O243*H243</f>
        <v>0</v>
      </c>
      <c r="Q243" s="137">
        <v>0</v>
      </c>
      <c r="R243" s="137">
        <f>Q243*H243</f>
        <v>0</v>
      </c>
      <c r="S243" s="137">
        <v>0</v>
      </c>
      <c r="T243" s="138">
        <f>S243*H243</f>
        <v>0</v>
      </c>
      <c r="AR243" s="139" t="s">
        <v>222</v>
      </c>
      <c r="AT243" s="139" t="s">
        <v>132</v>
      </c>
      <c r="AU243" s="139" t="s">
        <v>84</v>
      </c>
      <c r="AY243" s="17" t="s">
        <v>129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7" t="s">
        <v>82</v>
      </c>
      <c r="BK243" s="140">
        <f>ROUND(I243*H243,2)</f>
        <v>0</v>
      </c>
      <c r="BL243" s="17" t="s">
        <v>222</v>
      </c>
      <c r="BM243" s="139" t="s">
        <v>346</v>
      </c>
    </row>
    <row r="244" spans="2:65" s="1" customFormat="1">
      <c r="B244" s="32"/>
      <c r="D244" s="141" t="s">
        <v>139</v>
      </c>
      <c r="F244" s="142" t="s">
        <v>347</v>
      </c>
      <c r="I244" s="143"/>
      <c r="L244" s="32"/>
      <c r="M244" s="144"/>
      <c r="T244" s="53"/>
      <c r="AT244" s="17" t="s">
        <v>139</v>
      </c>
      <c r="AU244" s="17" t="s">
        <v>84</v>
      </c>
    </row>
    <row r="245" spans="2:65" s="13" customFormat="1">
      <c r="B245" s="152"/>
      <c r="D245" s="146" t="s">
        <v>141</v>
      </c>
      <c r="E245" s="153" t="s">
        <v>19</v>
      </c>
      <c r="F245" s="154" t="s">
        <v>348</v>
      </c>
      <c r="H245" s="155">
        <v>501.42200000000003</v>
      </c>
      <c r="I245" s="156"/>
      <c r="L245" s="152"/>
      <c r="M245" s="157"/>
      <c r="T245" s="158"/>
      <c r="AT245" s="153" t="s">
        <v>141</v>
      </c>
      <c r="AU245" s="153" t="s">
        <v>84</v>
      </c>
      <c r="AV245" s="13" t="s">
        <v>84</v>
      </c>
      <c r="AW245" s="13" t="s">
        <v>35</v>
      </c>
      <c r="AX245" s="13" t="s">
        <v>74</v>
      </c>
      <c r="AY245" s="153" t="s">
        <v>129</v>
      </c>
    </row>
    <row r="246" spans="2:65" s="14" customFormat="1">
      <c r="B246" s="159"/>
      <c r="D246" s="146" t="s">
        <v>141</v>
      </c>
      <c r="E246" s="160" t="s">
        <v>19</v>
      </c>
      <c r="F246" s="161" t="s">
        <v>144</v>
      </c>
      <c r="H246" s="162">
        <v>501.42200000000003</v>
      </c>
      <c r="I246" s="163"/>
      <c r="L246" s="159"/>
      <c r="M246" s="164"/>
      <c r="T246" s="165"/>
      <c r="AT246" s="160" t="s">
        <v>141</v>
      </c>
      <c r="AU246" s="160" t="s">
        <v>84</v>
      </c>
      <c r="AV246" s="14" t="s">
        <v>137</v>
      </c>
      <c r="AW246" s="14" t="s">
        <v>35</v>
      </c>
      <c r="AX246" s="14" t="s">
        <v>82</v>
      </c>
      <c r="AY246" s="160" t="s">
        <v>129</v>
      </c>
    </row>
    <row r="247" spans="2:65" s="1" customFormat="1" ht="16.5" customHeight="1">
      <c r="B247" s="32"/>
      <c r="C247" s="166" t="s">
        <v>349</v>
      </c>
      <c r="D247" s="166" t="s">
        <v>166</v>
      </c>
      <c r="E247" s="167" t="s">
        <v>350</v>
      </c>
      <c r="F247" s="168" t="s">
        <v>351</v>
      </c>
      <c r="G247" s="169" t="s">
        <v>288</v>
      </c>
      <c r="H247" s="170">
        <v>0.15</v>
      </c>
      <c r="I247" s="171"/>
      <c r="J247" s="172">
        <f>ROUND(I247*H247,2)</f>
        <v>0</v>
      </c>
      <c r="K247" s="168" t="s">
        <v>136</v>
      </c>
      <c r="L247" s="173"/>
      <c r="M247" s="174" t="s">
        <v>19</v>
      </c>
      <c r="N247" s="175" t="s">
        <v>45</v>
      </c>
      <c r="P247" s="137">
        <f>O247*H247</f>
        <v>0</v>
      </c>
      <c r="Q247" s="137">
        <v>1</v>
      </c>
      <c r="R247" s="137">
        <f>Q247*H247</f>
        <v>0.15</v>
      </c>
      <c r="S247" s="137">
        <v>0</v>
      </c>
      <c r="T247" s="138">
        <f>S247*H247</f>
        <v>0</v>
      </c>
      <c r="AR247" s="139" t="s">
        <v>314</v>
      </c>
      <c r="AT247" s="139" t="s">
        <v>166</v>
      </c>
      <c r="AU247" s="139" t="s">
        <v>84</v>
      </c>
      <c r="AY247" s="17" t="s">
        <v>129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7" t="s">
        <v>82</v>
      </c>
      <c r="BK247" s="140">
        <f>ROUND(I247*H247,2)</f>
        <v>0</v>
      </c>
      <c r="BL247" s="17" t="s">
        <v>222</v>
      </c>
      <c r="BM247" s="139" t="s">
        <v>352</v>
      </c>
    </row>
    <row r="248" spans="2:65" s="13" customFormat="1">
      <c r="B248" s="152"/>
      <c r="D248" s="146" t="s">
        <v>141</v>
      </c>
      <c r="F248" s="154" t="s">
        <v>353</v>
      </c>
      <c r="H248" s="155">
        <v>0.15</v>
      </c>
      <c r="I248" s="156"/>
      <c r="L248" s="152"/>
      <c r="M248" s="157"/>
      <c r="T248" s="158"/>
      <c r="AT248" s="153" t="s">
        <v>141</v>
      </c>
      <c r="AU248" s="153" t="s">
        <v>84</v>
      </c>
      <c r="AV248" s="13" t="s">
        <v>84</v>
      </c>
      <c r="AW248" s="13" t="s">
        <v>4</v>
      </c>
      <c r="AX248" s="13" t="s">
        <v>82</v>
      </c>
      <c r="AY248" s="153" t="s">
        <v>129</v>
      </c>
    </row>
    <row r="249" spans="2:65" s="1" customFormat="1" ht="33" customHeight="1">
      <c r="B249" s="32"/>
      <c r="C249" s="128" t="s">
        <v>354</v>
      </c>
      <c r="D249" s="128" t="s">
        <v>132</v>
      </c>
      <c r="E249" s="129" t="s">
        <v>355</v>
      </c>
      <c r="F249" s="130" t="s">
        <v>356</v>
      </c>
      <c r="G249" s="131" t="s">
        <v>135</v>
      </c>
      <c r="H249" s="132">
        <v>55.923999999999999</v>
      </c>
      <c r="I249" s="133"/>
      <c r="J249" s="134">
        <f>ROUND(I249*H249,2)</f>
        <v>0</v>
      </c>
      <c r="K249" s="130" t="s">
        <v>136</v>
      </c>
      <c r="L249" s="32"/>
      <c r="M249" s="135" t="s">
        <v>19</v>
      </c>
      <c r="N249" s="136" t="s">
        <v>45</v>
      </c>
      <c r="P249" s="137">
        <f>O249*H249</f>
        <v>0</v>
      </c>
      <c r="Q249" s="137">
        <v>0</v>
      </c>
      <c r="R249" s="137">
        <f>Q249*H249</f>
        <v>0</v>
      </c>
      <c r="S249" s="137">
        <v>0</v>
      </c>
      <c r="T249" s="138">
        <f>S249*H249</f>
        <v>0</v>
      </c>
      <c r="AR249" s="139" t="s">
        <v>222</v>
      </c>
      <c r="AT249" s="139" t="s">
        <v>132</v>
      </c>
      <c r="AU249" s="139" t="s">
        <v>84</v>
      </c>
      <c r="AY249" s="17" t="s">
        <v>129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7" t="s">
        <v>82</v>
      </c>
      <c r="BK249" s="140">
        <f>ROUND(I249*H249,2)</f>
        <v>0</v>
      </c>
      <c r="BL249" s="17" t="s">
        <v>222</v>
      </c>
      <c r="BM249" s="139" t="s">
        <v>357</v>
      </c>
    </row>
    <row r="250" spans="2:65" s="1" customFormat="1">
      <c r="B250" s="32"/>
      <c r="D250" s="141" t="s">
        <v>139</v>
      </c>
      <c r="F250" s="142" t="s">
        <v>358</v>
      </c>
      <c r="I250" s="143"/>
      <c r="L250" s="32"/>
      <c r="M250" s="144"/>
      <c r="T250" s="53"/>
      <c r="AT250" s="17" t="s">
        <v>139</v>
      </c>
      <c r="AU250" s="17" t="s">
        <v>84</v>
      </c>
    </row>
    <row r="251" spans="2:65" s="13" customFormat="1">
      <c r="B251" s="152"/>
      <c r="D251" s="146" t="s">
        <v>141</v>
      </c>
      <c r="E251" s="153" t="s">
        <v>19</v>
      </c>
      <c r="F251" s="154" t="s">
        <v>359</v>
      </c>
      <c r="H251" s="155">
        <v>55.923999999999999</v>
      </c>
      <c r="I251" s="156"/>
      <c r="L251" s="152"/>
      <c r="M251" s="157"/>
      <c r="T251" s="158"/>
      <c r="AT251" s="153" t="s">
        <v>141</v>
      </c>
      <c r="AU251" s="153" t="s">
        <v>84</v>
      </c>
      <c r="AV251" s="13" t="s">
        <v>84</v>
      </c>
      <c r="AW251" s="13" t="s">
        <v>35</v>
      </c>
      <c r="AX251" s="13" t="s">
        <v>74</v>
      </c>
      <c r="AY251" s="153" t="s">
        <v>129</v>
      </c>
    </row>
    <row r="252" spans="2:65" s="14" customFormat="1">
      <c r="B252" s="159"/>
      <c r="D252" s="146" t="s">
        <v>141</v>
      </c>
      <c r="E252" s="160" t="s">
        <v>19</v>
      </c>
      <c r="F252" s="161" t="s">
        <v>144</v>
      </c>
      <c r="H252" s="162">
        <v>55.923999999999999</v>
      </c>
      <c r="I252" s="163"/>
      <c r="L252" s="159"/>
      <c r="M252" s="164"/>
      <c r="T252" s="165"/>
      <c r="AT252" s="160" t="s">
        <v>141</v>
      </c>
      <c r="AU252" s="160" t="s">
        <v>84</v>
      </c>
      <c r="AV252" s="14" t="s">
        <v>137</v>
      </c>
      <c r="AW252" s="14" t="s">
        <v>35</v>
      </c>
      <c r="AX252" s="14" t="s">
        <v>82</v>
      </c>
      <c r="AY252" s="160" t="s">
        <v>129</v>
      </c>
    </row>
    <row r="253" spans="2:65" s="1" customFormat="1" ht="16.5" customHeight="1">
      <c r="B253" s="32"/>
      <c r="C253" s="166" t="s">
        <v>360</v>
      </c>
      <c r="D253" s="166" t="s">
        <v>166</v>
      </c>
      <c r="E253" s="167" t="s">
        <v>350</v>
      </c>
      <c r="F253" s="168" t="s">
        <v>351</v>
      </c>
      <c r="G253" s="169" t="s">
        <v>288</v>
      </c>
      <c r="H253" s="170">
        <v>1.9E-2</v>
      </c>
      <c r="I253" s="171"/>
      <c r="J253" s="172">
        <f>ROUND(I253*H253,2)</f>
        <v>0</v>
      </c>
      <c r="K253" s="168" t="s">
        <v>136</v>
      </c>
      <c r="L253" s="173"/>
      <c r="M253" s="174" t="s">
        <v>19</v>
      </c>
      <c r="N253" s="175" t="s">
        <v>45</v>
      </c>
      <c r="P253" s="137">
        <f>O253*H253</f>
        <v>0</v>
      </c>
      <c r="Q253" s="137">
        <v>1</v>
      </c>
      <c r="R253" s="137">
        <f>Q253*H253</f>
        <v>1.9E-2</v>
      </c>
      <c r="S253" s="137">
        <v>0</v>
      </c>
      <c r="T253" s="138">
        <f>S253*H253</f>
        <v>0</v>
      </c>
      <c r="AR253" s="139" t="s">
        <v>314</v>
      </c>
      <c r="AT253" s="139" t="s">
        <v>166</v>
      </c>
      <c r="AU253" s="139" t="s">
        <v>84</v>
      </c>
      <c r="AY253" s="17" t="s">
        <v>129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7" t="s">
        <v>82</v>
      </c>
      <c r="BK253" s="140">
        <f>ROUND(I253*H253,2)</f>
        <v>0</v>
      </c>
      <c r="BL253" s="17" t="s">
        <v>222</v>
      </c>
      <c r="BM253" s="139" t="s">
        <v>361</v>
      </c>
    </row>
    <row r="254" spans="2:65" s="13" customFormat="1">
      <c r="B254" s="152"/>
      <c r="D254" s="146" t="s">
        <v>141</v>
      </c>
      <c r="F254" s="154" t="s">
        <v>362</v>
      </c>
      <c r="H254" s="155">
        <v>1.9E-2</v>
      </c>
      <c r="I254" s="156"/>
      <c r="L254" s="152"/>
      <c r="M254" s="157"/>
      <c r="T254" s="158"/>
      <c r="AT254" s="153" t="s">
        <v>141</v>
      </c>
      <c r="AU254" s="153" t="s">
        <v>84</v>
      </c>
      <c r="AV254" s="13" t="s">
        <v>84</v>
      </c>
      <c r="AW254" s="13" t="s">
        <v>4</v>
      </c>
      <c r="AX254" s="13" t="s">
        <v>82</v>
      </c>
      <c r="AY254" s="153" t="s">
        <v>129</v>
      </c>
    </row>
    <row r="255" spans="2:65" s="1" customFormat="1" ht="49.15" customHeight="1">
      <c r="B255" s="32"/>
      <c r="C255" s="128" t="s">
        <v>363</v>
      </c>
      <c r="D255" s="128" t="s">
        <v>132</v>
      </c>
      <c r="E255" s="129" t="s">
        <v>364</v>
      </c>
      <c r="F255" s="130" t="s">
        <v>365</v>
      </c>
      <c r="G255" s="131" t="s">
        <v>288</v>
      </c>
      <c r="H255" s="132">
        <v>0.16900000000000001</v>
      </c>
      <c r="I255" s="133"/>
      <c r="J255" s="134">
        <f>ROUND(I255*H255,2)</f>
        <v>0</v>
      </c>
      <c r="K255" s="130" t="s">
        <v>136</v>
      </c>
      <c r="L255" s="32"/>
      <c r="M255" s="135" t="s">
        <v>19</v>
      </c>
      <c r="N255" s="136" t="s">
        <v>45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222</v>
      </c>
      <c r="AT255" s="139" t="s">
        <v>132</v>
      </c>
      <c r="AU255" s="139" t="s">
        <v>84</v>
      </c>
      <c r="AY255" s="17" t="s">
        <v>129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7" t="s">
        <v>82</v>
      </c>
      <c r="BK255" s="140">
        <f>ROUND(I255*H255,2)</f>
        <v>0</v>
      </c>
      <c r="BL255" s="17" t="s">
        <v>222</v>
      </c>
      <c r="BM255" s="139" t="s">
        <v>366</v>
      </c>
    </row>
    <row r="256" spans="2:65" s="1" customFormat="1">
      <c r="B256" s="32"/>
      <c r="D256" s="141" t="s">
        <v>139</v>
      </c>
      <c r="F256" s="142" t="s">
        <v>367</v>
      </c>
      <c r="I256" s="143"/>
      <c r="L256" s="32"/>
      <c r="M256" s="144"/>
      <c r="T256" s="53"/>
      <c r="AT256" s="17" t="s">
        <v>139</v>
      </c>
      <c r="AU256" s="17" t="s">
        <v>84</v>
      </c>
    </row>
    <row r="257" spans="2:65" s="11" customFormat="1" ht="22.9" customHeight="1">
      <c r="B257" s="116"/>
      <c r="D257" s="117" t="s">
        <v>73</v>
      </c>
      <c r="E257" s="126" t="s">
        <v>368</v>
      </c>
      <c r="F257" s="126" t="s">
        <v>369</v>
      </c>
      <c r="I257" s="119"/>
      <c r="J257" s="127">
        <f>BK257</f>
        <v>0</v>
      </c>
      <c r="L257" s="116"/>
      <c r="M257" s="121"/>
      <c r="P257" s="122">
        <f>SUM(P258:P346)</f>
        <v>0</v>
      </c>
      <c r="R257" s="122">
        <f>SUM(R258:R346)</f>
        <v>43.721399579999996</v>
      </c>
      <c r="T257" s="123">
        <f>SUM(T258:T346)</f>
        <v>17.024382000000003</v>
      </c>
      <c r="AR257" s="117" t="s">
        <v>84</v>
      </c>
      <c r="AT257" s="124" t="s">
        <v>73</v>
      </c>
      <c r="AU257" s="124" t="s">
        <v>82</v>
      </c>
      <c r="AY257" s="117" t="s">
        <v>129</v>
      </c>
      <c r="BK257" s="125">
        <f>SUM(BK258:BK346)</f>
        <v>0</v>
      </c>
    </row>
    <row r="258" spans="2:65" s="1" customFormat="1" ht="33" customHeight="1">
      <c r="B258" s="32"/>
      <c r="C258" s="128" t="s">
        <v>370</v>
      </c>
      <c r="D258" s="128" t="s">
        <v>132</v>
      </c>
      <c r="E258" s="129" t="s">
        <v>371</v>
      </c>
      <c r="F258" s="130" t="s">
        <v>372</v>
      </c>
      <c r="G258" s="131" t="s">
        <v>373</v>
      </c>
      <c r="H258" s="132">
        <v>4</v>
      </c>
      <c r="I258" s="133"/>
      <c r="J258" s="134">
        <f>ROUND(I258*H258,2)</f>
        <v>0</v>
      </c>
      <c r="K258" s="130" t="s">
        <v>136</v>
      </c>
      <c r="L258" s="32"/>
      <c r="M258" s="135" t="s">
        <v>19</v>
      </c>
      <c r="N258" s="136" t="s">
        <v>45</v>
      </c>
      <c r="P258" s="137">
        <f>O258*H258</f>
        <v>0</v>
      </c>
      <c r="Q258" s="137">
        <v>0</v>
      </c>
      <c r="R258" s="137">
        <f>Q258*H258</f>
        <v>0</v>
      </c>
      <c r="S258" s="137">
        <v>2.9999999999999997E-4</v>
      </c>
      <c r="T258" s="138">
        <f>S258*H258</f>
        <v>1.1999999999999999E-3</v>
      </c>
      <c r="AR258" s="139" t="s">
        <v>222</v>
      </c>
      <c r="AT258" s="139" t="s">
        <v>132</v>
      </c>
      <c r="AU258" s="139" t="s">
        <v>84</v>
      </c>
      <c r="AY258" s="17" t="s">
        <v>129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7" t="s">
        <v>82</v>
      </c>
      <c r="BK258" s="140">
        <f>ROUND(I258*H258,2)</f>
        <v>0</v>
      </c>
      <c r="BL258" s="17" t="s">
        <v>222</v>
      </c>
      <c r="BM258" s="139" t="s">
        <v>374</v>
      </c>
    </row>
    <row r="259" spans="2:65" s="1" customFormat="1">
      <c r="B259" s="32"/>
      <c r="D259" s="141" t="s">
        <v>139</v>
      </c>
      <c r="F259" s="142" t="s">
        <v>375</v>
      </c>
      <c r="I259" s="143"/>
      <c r="L259" s="32"/>
      <c r="M259" s="144"/>
      <c r="T259" s="53"/>
      <c r="AT259" s="17" t="s">
        <v>139</v>
      </c>
      <c r="AU259" s="17" t="s">
        <v>84</v>
      </c>
    </row>
    <row r="260" spans="2:65" s="13" customFormat="1">
      <c r="B260" s="152"/>
      <c r="D260" s="146" t="s">
        <v>141</v>
      </c>
      <c r="E260" s="153" t="s">
        <v>19</v>
      </c>
      <c r="F260" s="154" t="s">
        <v>137</v>
      </c>
      <c r="H260" s="155">
        <v>4</v>
      </c>
      <c r="I260" s="156"/>
      <c r="L260" s="152"/>
      <c r="M260" s="157"/>
      <c r="T260" s="158"/>
      <c r="AT260" s="153" t="s">
        <v>141</v>
      </c>
      <c r="AU260" s="153" t="s">
        <v>84</v>
      </c>
      <c r="AV260" s="13" t="s">
        <v>84</v>
      </c>
      <c r="AW260" s="13" t="s">
        <v>35</v>
      </c>
      <c r="AX260" s="13" t="s">
        <v>74</v>
      </c>
      <c r="AY260" s="153" t="s">
        <v>129</v>
      </c>
    </row>
    <row r="261" spans="2:65" s="14" customFormat="1">
      <c r="B261" s="159"/>
      <c r="D261" s="146" t="s">
        <v>141</v>
      </c>
      <c r="E261" s="160" t="s">
        <v>19</v>
      </c>
      <c r="F261" s="161" t="s">
        <v>144</v>
      </c>
      <c r="H261" s="162">
        <v>4</v>
      </c>
      <c r="I261" s="163"/>
      <c r="L261" s="159"/>
      <c r="M261" s="164"/>
      <c r="T261" s="165"/>
      <c r="AT261" s="160" t="s">
        <v>141</v>
      </c>
      <c r="AU261" s="160" t="s">
        <v>84</v>
      </c>
      <c r="AV261" s="14" t="s">
        <v>137</v>
      </c>
      <c r="AW261" s="14" t="s">
        <v>35</v>
      </c>
      <c r="AX261" s="14" t="s">
        <v>82</v>
      </c>
      <c r="AY261" s="160" t="s">
        <v>129</v>
      </c>
    </row>
    <row r="262" spans="2:65" s="1" customFormat="1" ht="33" customHeight="1">
      <c r="B262" s="32"/>
      <c r="C262" s="128" t="s">
        <v>376</v>
      </c>
      <c r="D262" s="128" t="s">
        <v>132</v>
      </c>
      <c r="E262" s="129" t="s">
        <v>377</v>
      </c>
      <c r="F262" s="130" t="s">
        <v>378</v>
      </c>
      <c r="G262" s="131" t="s">
        <v>135</v>
      </c>
      <c r="H262" s="132">
        <v>557.346</v>
      </c>
      <c r="I262" s="133"/>
      <c r="J262" s="134">
        <f>ROUND(I262*H262,2)</f>
        <v>0</v>
      </c>
      <c r="K262" s="130" t="s">
        <v>136</v>
      </c>
      <c r="L262" s="32"/>
      <c r="M262" s="135" t="s">
        <v>19</v>
      </c>
      <c r="N262" s="136" t="s">
        <v>45</v>
      </c>
      <c r="P262" s="137">
        <f>O262*H262</f>
        <v>0</v>
      </c>
      <c r="Q262" s="137">
        <v>0</v>
      </c>
      <c r="R262" s="137">
        <f>Q262*H262</f>
        <v>0</v>
      </c>
      <c r="S262" s="137">
        <v>0</v>
      </c>
      <c r="T262" s="138">
        <f>S262*H262</f>
        <v>0</v>
      </c>
      <c r="AR262" s="139" t="s">
        <v>222</v>
      </c>
      <c r="AT262" s="139" t="s">
        <v>132</v>
      </c>
      <c r="AU262" s="139" t="s">
        <v>84</v>
      </c>
      <c r="AY262" s="17" t="s">
        <v>129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7" t="s">
        <v>82</v>
      </c>
      <c r="BK262" s="140">
        <f>ROUND(I262*H262,2)</f>
        <v>0</v>
      </c>
      <c r="BL262" s="17" t="s">
        <v>222</v>
      </c>
      <c r="BM262" s="139" t="s">
        <v>379</v>
      </c>
    </row>
    <row r="263" spans="2:65" s="1" customFormat="1">
      <c r="B263" s="32"/>
      <c r="D263" s="141" t="s">
        <v>139</v>
      </c>
      <c r="F263" s="142" t="s">
        <v>380</v>
      </c>
      <c r="I263" s="143"/>
      <c r="L263" s="32"/>
      <c r="M263" s="144"/>
      <c r="T263" s="53"/>
      <c r="AT263" s="17" t="s">
        <v>139</v>
      </c>
      <c r="AU263" s="17" t="s">
        <v>84</v>
      </c>
    </row>
    <row r="264" spans="2:65" s="13" customFormat="1">
      <c r="B264" s="152"/>
      <c r="D264" s="146" t="s">
        <v>141</v>
      </c>
      <c r="E264" s="153" t="s">
        <v>19</v>
      </c>
      <c r="F264" s="154" t="s">
        <v>381</v>
      </c>
      <c r="H264" s="155">
        <v>486.99</v>
      </c>
      <c r="I264" s="156"/>
      <c r="L264" s="152"/>
      <c r="M264" s="157"/>
      <c r="T264" s="158"/>
      <c r="AT264" s="153" t="s">
        <v>141</v>
      </c>
      <c r="AU264" s="153" t="s">
        <v>84</v>
      </c>
      <c r="AV264" s="13" t="s">
        <v>84</v>
      </c>
      <c r="AW264" s="13" t="s">
        <v>35</v>
      </c>
      <c r="AX264" s="13" t="s">
        <v>74</v>
      </c>
      <c r="AY264" s="153" t="s">
        <v>129</v>
      </c>
    </row>
    <row r="265" spans="2:65" s="13" customFormat="1">
      <c r="B265" s="152"/>
      <c r="D265" s="146" t="s">
        <v>141</v>
      </c>
      <c r="E265" s="153" t="s">
        <v>19</v>
      </c>
      <c r="F265" s="154" t="s">
        <v>359</v>
      </c>
      <c r="H265" s="155">
        <v>55.923999999999999</v>
      </c>
      <c r="I265" s="156"/>
      <c r="L265" s="152"/>
      <c r="M265" s="157"/>
      <c r="T265" s="158"/>
      <c r="AT265" s="153" t="s">
        <v>141</v>
      </c>
      <c r="AU265" s="153" t="s">
        <v>84</v>
      </c>
      <c r="AV265" s="13" t="s">
        <v>84</v>
      </c>
      <c r="AW265" s="13" t="s">
        <v>35</v>
      </c>
      <c r="AX265" s="13" t="s">
        <v>74</v>
      </c>
      <c r="AY265" s="153" t="s">
        <v>129</v>
      </c>
    </row>
    <row r="266" spans="2:65" s="13" customFormat="1">
      <c r="B266" s="152"/>
      <c r="D266" s="146" t="s">
        <v>141</v>
      </c>
      <c r="E266" s="153" t="s">
        <v>19</v>
      </c>
      <c r="F266" s="154" t="s">
        <v>382</v>
      </c>
      <c r="H266" s="155">
        <v>14.432</v>
      </c>
      <c r="I266" s="156"/>
      <c r="L266" s="152"/>
      <c r="M266" s="157"/>
      <c r="T266" s="158"/>
      <c r="AT266" s="153" t="s">
        <v>141</v>
      </c>
      <c r="AU266" s="153" t="s">
        <v>84</v>
      </c>
      <c r="AV266" s="13" t="s">
        <v>84</v>
      </c>
      <c r="AW266" s="13" t="s">
        <v>35</v>
      </c>
      <c r="AX266" s="13" t="s">
        <v>74</v>
      </c>
      <c r="AY266" s="153" t="s">
        <v>129</v>
      </c>
    </row>
    <row r="267" spans="2:65" s="14" customFormat="1">
      <c r="B267" s="159"/>
      <c r="D267" s="146" t="s">
        <v>141</v>
      </c>
      <c r="E267" s="160" t="s">
        <v>19</v>
      </c>
      <c r="F267" s="161" t="s">
        <v>144</v>
      </c>
      <c r="H267" s="162">
        <v>557.346</v>
      </c>
      <c r="I267" s="163"/>
      <c r="L267" s="159"/>
      <c r="M267" s="164"/>
      <c r="T267" s="165"/>
      <c r="AT267" s="160" t="s">
        <v>141</v>
      </c>
      <c r="AU267" s="160" t="s">
        <v>84</v>
      </c>
      <c r="AV267" s="14" t="s">
        <v>137</v>
      </c>
      <c r="AW267" s="14" t="s">
        <v>35</v>
      </c>
      <c r="AX267" s="14" t="s">
        <v>82</v>
      </c>
      <c r="AY267" s="160" t="s">
        <v>129</v>
      </c>
    </row>
    <row r="268" spans="2:65" s="1" customFormat="1" ht="49.15" customHeight="1">
      <c r="B268" s="32"/>
      <c r="C268" s="166" t="s">
        <v>383</v>
      </c>
      <c r="D268" s="166" t="s">
        <v>166</v>
      </c>
      <c r="E268" s="167" t="s">
        <v>384</v>
      </c>
      <c r="F268" s="168" t="s">
        <v>385</v>
      </c>
      <c r="G268" s="169" t="s">
        <v>135</v>
      </c>
      <c r="H268" s="170">
        <v>649.58699999999999</v>
      </c>
      <c r="I268" s="171"/>
      <c r="J268" s="172">
        <f>ROUND(I268*H268,2)</f>
        <v>0</v>
      </c>
      <c r="K268" s="168" t="s">
        <v>136</v>
      </c>
      <c r="L268" s="173"/>
      <c r="M268" s="174" t="s">
        <v>19</v>
      </c>
      <c r="N268" s="175" t="s">
        <v>45</v>
      </c>
      <c r="P268" s="137">
        <f>O268*H268</f>
        <v>0</v>
      </c>
      <c r="Q268" s="137">
        <v>4.0000000000000001E-3</v>
      </c>
      <c r="R268" s="137">
        <f>Q268*H268</f>
        <v>2.5983480000000001</v>
      </c>
      <c r="S268" s="137">
        <v>0</v>
      </c>
      <c r="T268" s="138">
        <f>S268*H268</f>
        <v>0</v>
      </c>
      <c r="AR268" s="139" t="s">
        <v>314</v>
      </c>
      <c r="AT268" s="139" t="s">
        <v>166</v>
      </c>
      <c r="AU268" s="139" t="s">
        <v>84</v>
      </c>
      <c r="AY268" s="17" t="s">
        <v>129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7" t="s">
        <v>82</v>
      </c>
      <c r="BK268" s="140">
        <f>ROUND(I268*H268,2)</f>
        <v>0</v>
      </c>
      <c r="BL268" s="17" t="s">
        <v>222</v>
      </c>
      <c r="BM268" s="139" t="s">
        <v>386</v>
      </c>
    </row>
    <row r="269" spans="2:65" s="13" customFormat="1">
      <c r="B269" s="152"/>
      <c r="D269" s="146" t="s">
        <v>141</v>
      </c>
      <c r="F269" s="154" t="s">
        <v>387</v>
      </c>
      <c r="H269" s="155">
        <v>649.58699999999999</v>
      </c>
      <c r="I269" s="156"/>
      <c r="L269" s="152"/>
      <c r="M269" s="157"/>
      <c r="T269" s="158"/>
      <c r="AT269" s="153" t="s">
        <v>141</v>
      </c>
      <c r="AU269" s="153" t="s">
        <v>84</v>
      </c>
      <c r="AV269" s="13" t="s">
        <v>84</v>
      </c>
      <c r="AW269" s="13" t="s">
        <v>4</v>
      </c>
      <c r="AX269" s="13" t="s">
        <v>82</v>
      </c>
      <c r="AY269" s="153" t="s">
        <v>129</v>
      </c>
    </row>
    <row r="270" spans="2:65" s="1" customFormat="1" ht="33" customHeight="1">
      <c r="B270" s="32"/>
      <c r="C270" s="128" t="s">
        <v>388</v>
      </c>
      <c r="D270" s="128" t="s">
        <v>132</v>
      </c>
      <c r="E270" s="129" t="s">
        <v>389</v>
      </c>
      <c r="F270" s="130" t="s">
        <v>390</v>
      </c>
      <c r="G270" s="131" t="s">
        <v>135</v>
      </c>
      <c r="H270" s="132">
        <v>515.85400000000004</v>
      </c>
      <c r="I270" s="133"/>
      <c r="J270" s="134">
        <f>ROUND(I270*H270,2)</f>
        <v>0</v>
      </c>
      <c r="K270" s="130" t="s">
        <v>136</v>
      </c>
      <c r="L270" s="32"/>
      <c r="M270" s="135" t="s">
        <v>19</v>
      </c>
      <c r="N270" s="136" t="s">
        <v>45</v>
      </c>
      <c r="P270" s="137">
        <f>O270*H270</f>
        <v>0</v>
      </c>
      <c r="Q270" s="137">
        <v>0</v>
      </c>
      <c r="R270" s="137">
        <f>Q270*H270</f>
        <v>0</v>
      </c>
      <c r="S270" s="137">
        <v>1.0999999999999999E-2</v>
      </c>
      <c r="T270" s="138">
        <f>S270*H270</f>
        <v>5.6743940000000004</v>
      </c>
      <c r="AR270" s="139" t="s">
        <v>222</v>
      </c>
      <c r="AT270" s="139" t="s">
        <v>132</v>
      </c>
      <c r="AU270" s="139" t="s">
        <v>84</v>
      </c>
      <c r="AY270" s="17" t="s">
        <v>129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7" t="s">
        <v>82</v>
      </c>
      <c r="BK270" s="140">
        <f>ROUND(I270*H270,2)</f>
        <v>0</v>
      </c>
      <c r="BL270" s="17" t="s">
        <v>222</v>
      </c>
      <c r="BM270" s="139" t="s">
        <v>391</v>
      </c>
    </row>
    <row r="271" spans="2:65" s="1" customFormat="1">
      <c r="B271" s="32"/>
      <c r="D271" s="141" t="s">
        <v>139</v>
      </c>
      <c r="F271" s="142" t="s">
        <v>392</v>
      </c>
      <c r="I271" s="143"/>
      <c r="L271" s="32"/>
      <c r="M271" s="144"/>
      <c r="T271" s="53"/>
      <c r="AT271" s="17" t="s">
        <v>139</v>
      </c>
      <c r="AU271" s="17" t="s">
        <v>84</v>
      </c>
    </row>
    <row r="272" spans="2:65" s="12" customFormat="1">
      <c r="B272" s="145"/>
      <c r="D272" s="146" t="s">
        <v>141</v>
      </c>
      <c r="E272" s="147" t="s">
        <v>19</v>
      </c>
      <c r="F272" s="148" t="s">
        <v>393</v>
      </c>
      <c r="H272" s="147" t="s">
        <v>19</v>
      </c>
      <c r="I272" s="149"/>
      <c r="L272" s="145"/>
      <c r="M272" s="150"/>
      <c r="T272" s="151"/>
      <c r="AT272" s="147" t="s">
        <v>141</v>
      </c>
      <c r="AU272" s="147" t="s">
        <v>84</v>
      </c>
      <c r="AV272" s="12" t="s">
        <v>82</v>
      </c>
      <c r="AW272" s="12" t="s">
        <v>35</v>
      </c>
      <c r="AX272" s="12" t="s">
        <v>74</v>
      </c>
      <c r="AY272" s="147" t="s">
        <v>129</v>
      </c>
    </row>
    <row r="273" spans="2:65" s="13" customFormat="1">
      <c r="B273" s="152"/>
      <c r="D273" s="146" t="s">
        <v>141</v>
      </c>
      <c r="E273" s="153" t="s">
        <v>19</v>
      </c>
      <c r="F273" s="154" t="s">
        <v>381</v>
      </c>
      <c r="H273" s="155">
        <v>486.99</v>
      </c>
      <c r="I273" s="156"/>
      <c r="L273" s="152"/>
      <c r="M273" s="157"/>
      <c r="T273" s="158"/>
      <c r="AT273" s="153" t="s">
        <v>141</v>
      </c>
      <c r="AU273" s="153" t="s">
        <v>84</v>
      </c>
      <c r="AV273" s="13" t="s">
        <v>84</v>
      </c>
      <c r="AW273" s="13" t="s">
        <v>35</v>
      </c>
      <c r="AX273" s="13" t="s">
        <v>74</v>
      </c>
      <c r="AY273" s="153" t="s">
        <v>129</v>
      </c>
    </row>
    <row r="274" spans="2:65" s="13" customFormat="1">
      <c r="B274" s="152"/>
      <c r="D274" s="146" t="s">
        <v>141</v>
      </c>
      <c r="E274" s="153" t="s">
        <v>19</v>
      </c>
      <c r="F274" s="154" t="s">
        <v>394</v>
      </c>
      <c r="H274" s="155">
        <v>28.864000000000001</v>
      </c>
      <c r="I274" s="156"/>
      <c r="L274" s="152"/>
      <c r="M274" s="157"/>
      <c r="T274" s="158"/>
      <c r="AT274" s="153" t="s">
        <v>141</v>
      </c>
      <c r="AU274" s="153" t="s">
        <v>84</v>
      </c>
      <c r="AV274" s="13" t="s">
        <v>84</v>
      </c>
      <c r="AW274" s="13" t="s">
        <v>35</v>
      </c>
      <c r="AX274" s="13" t="s">
        <v>74</v>
      </c>
      <c r="AY274" s="153" t="s">
        <v>129</v>
      </c>
    </row>
    <row r="275" spans="2:65" s="14" customFormat="1">
      <c r="B275" s="159"/>
      <c r="D275" s="146" t="s">
        <v>141</v>
      </c>
      <c r="E275" s="160" t="s">
        <v>19</v>
      </c>
      <c r="F275" s="161" t="s">
        <v>144</v>
      </c>
      <c r="H275" s="162">
        <v>515.85400000000004</v>
      </c>
      <c r="I275" s="163"/>
      <c r="L275" s="159"/>
      <c r="M275" s="164"/>
      <c r="T275" s="165"/>
      <c r="AT275" s="160" t="s">
        <v>141</v>
      </c>
      <c r="AU275" s="160" t="s">
        <v>84</v>
      </c>
      <c r="AV275" s="14" t="s">
        <v>137</v>
      </c>
      <c r="AW275" s="14" t="s">
        <v>35</v>
      </c>
      <c r="AX275" s="14" t="s">
        <v>82</v>
      </c>
      <c r="AY275" s="160" t="s">
        <v>129</v>
      </c>
    </row>
    <row r="276" spans="2:65" s="1" customFormat="1" ht="33" customHeight="1">
      <c r="B276" s="32"/>
      <c r="C276" s="128" t="s">
        <v>395</v>
      </c>
      <c r="D276" s="128" t="s">
        <v>132</v>
      </c>
      <c r="E276" s="129" t="s">
        <v>396</v>
      </c>
      <c r="F276" s="130" t="s">
        <v>397</v>
      </c>
      <c r="G276" s="131" t="s">
        <v>135</v>
      </c>
      <c r="H276" s="132">
        <v>515.85400000000004</v>
      </c>
      <c r="I276" s="133"/>
      <c r="J276" s="134">
        <f>ROUND(I276*H276,2)</f>
        <v>0</v>
      </c>
      <c r="K276" s="130" t="s">
        <v>136</v>
      </c>
      <c r="L276" s="32"/>
      <c r="M276" s="135" t="s">
        <v>19</v>
      </c>
      <c r="N276" s="136" t="s">
        <v>45</v>
      </c>
      <c r="P276" s="137">
        <f>O276*H276</f>
        <v>0</v>
      </c>
      <c r="Q276" s="137">
        <v>0</v>
      </c>
      <c r="R276" s="137">
        <f>Q276*H276</f>
        <v>0</v>
      </c>
      <c r="S276" s="137">
        <v>1.6500000000000001E-2</v>
      </c>
      <c r="T276" s="138">
        <f>S276*H276</f>
        <v>8.511591000000001</v>
      </c>
      <c r="AR276" s="139" t="s">
        <v>222</v>
      </c>
      <c r="AT276" s="139" t="s">
        <v>132</v>
      </c>
      <c r="AU276" s="139" t="s">
        <v>84</v>
      </c>
      <c r="AY276" s="17" t="s">
        <v>129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7" t="s">
        <v>82</v>
      </c>
      <c r="BK276" s="140">
        <f>ROUND(I276*H276,2)</f>
        <v>0</v>
      </c>
      <c r="BL276" s="17" t="s">
        <v>222</v>
      </c>
      <c r="BM276" s="139" t="s">
        <v>398</v>
      </c>
    </row>
    <row r="277" spans="2:65" s="1" customFormat="1">
      <c r="B277" s="32"/>
      <c r="D277" s="141" t="s">
        <v>139</v>
      </c>
      <c r="F277" s="142" t="s">
        <v>399</v>
      </c>
      <c r="I277" s="143"/>
      <c r="L277" s="32"/>
      <c r="M277" s="144"/>
      <c r="T277" s="53"/>
      <c r="AT277" s="17" t="s">
        <v>139</v>
      </c>
      <c r="AU277" s="17" t="s">
        <v>84</v>
      </c>
    </row>
    <row r="278" spans="2:65" s="13" customFormat="1">
      <c r="B278" s="152"/>
      <c r="D278" s="146" t="s">
        <v>141</v>
      </c>
      <c r="E278" s="153" t="s">
        <v>19</v>
      </c>
      <c r="F278" s="154" t="s">
        <v>381</v>
      </c>
      <c r="H278" s="155">
        <v>486.99</v>
      </c>
      <c r="I278" s="156"/>
      <c r="L278" s="152"/>
      <c r="M278" s="157"/>
      <c r="T278" s="158"/>
      <c r="AT278" s="153" t="s">
        <v>141</v>
      </c>
      <c r="AU278" s="153" t="s">
        <v>84</v>
      </c>
      <c r="AV278" s="13" t="s">
        <v>84</v>
      </c>
      <c r="AW278" s="13" t="s">
        <v>35</v>
      </c>
      <c r="AX278" s="13" t="s">
        <v>74</v>
      </c>
      <c r="AY278" s="153" t="s">
        <v>129</v>
      </c>
    </row>
    <row r="279" spans="2:65" s="13" customFormat="1">
      <c r="B279" s="152"/>
      <c r="D279" s="146" t="s">
        <v>141</v>
      </c>
      <c r="E279" s="153" t="s">
        <v>19</v>
      </c>
      <c r="F279" s="154" t="s">
        <v>394</v>
      </c>
      <c r="H279" s="155">
        <v>28.864000000000001</v>
      </c>
      <c r="I279" s="156"/>
      <c r="L279" s="152"/>
      <c r="M279" s="157"/>
      <c r="T279" s="158"/>
      <c r="AT279" s="153" t="s">
        <v>141</v>
      </c>
      <c r="AU279" s="153" t="s">
        <v>84</v>
      </c>
      <c r="AV279" s="13" t="s">
        <v>84</v>
      </c>
      <c r="AW279" s="13" t="s">
        <v>35</v>
      </c>
      <c r="AX279" s="13" t="s">
        <v>74</v>
      </c>
      <c r="AY279" s="153" t="s">
        <v>129</v>
      </c>
    </row>
    <row r="280" spans="2:65" s="14" customFormat="1">
      <c r="B280" s="159"/>
      <c r="D280" s="146" t="s">
        <v>141</v>
      </c>
      <c r="E280" s="160" t="s">
        <v>19</v>
      </c>
      <c r="F280" s="161" t="s">
        <v>144</v>
      </c>
      <c r="H280" s="162">
        <v>515.85400000000004</v>
      </c>
      <c r="I280" s="163"/>
      <c r="L280" s="159"/>
      <c r="M280" s="164"/>
      <c r="T280" s="165"/>
      <c r="AT280" s="160" t="s">
        <v>141</v>
      </c>
      <c r="AU280" s="160" t="s">
        <v>84</v>
      </c>
      <c r="AV280" s="14" t="s">
        <v>137</v>
      </c>
      <c r="AW280" s="14" t="s">
        <v>35</v>
      </c>
      <c r="AX280" s="14" t="s">
        <v>82</v>
      </c>
      <c r="AY280" s="160" t="s">
        <v>129</v>
      </c>
    </row>
    <row r="281" spans="2:65" s="1" customFormat="1" ht="37.9" customHeight="1">
      <c r="B281" s="32"/>
      <c r="C281" s="128" t="s">
        <v>400</v>
      </c>
      <c r="D281" s="128" t="s">
        <v>132</v>
      </c>
      <c r="E281" s="129" t="s">
        <v>401</v>
      </c>
      <c r="F281" s="130" t="s">
        <v>402</v>
      </c>
      <c r="G281" s="131" t="s">
        <v>135</v>
      </c>
      <c r="H281" s="132">
        <v>515.85400000000004</v>
      </c>
      <c r="I281" s="133"/>
      <c r="J281" s="134">
        <f>ROUND(I281*H281,2)</f>
        <v>0</v>
      </c>
      <c r="K281" s="130" t="s">
        <v>136</v>
      </c>
      <c r="L281" s="32"/>
      <c r="M281" s="135" t="s">
        <v>19</v>
      </c>
      <c r="N281" s="136" t="s">
        <v>45</v>
      </c>
      <c r="P281" s="137">
        <f>O281*H281</f>
        <v>0</v>
      </c>
      <c r="Q281" s="137">
        <v>0</v>
      </c>
      <c r="R281" s="137">
        <f>Q281*H281</f>
        <v>0</v>
      </c>
      <c r="S281" s="137">
        <v>5.4999999999999997E-3</v>
      </c>
      <c r="T281" s="138">
        <f>S281*H281</f>
        <v>2.8371970000000002</v>
      </c>
      <c r="AR281" s="139" t="s">
        <v>222</v>
      </c>
      <c r="AT281" s="139" t="s">
        <v>132</v>
      </c>
      <c r="AU281" s="139" t="s">
        <v>84</v>
      </c>
      <c r="AY281" s="17" t="s">
        <v>129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7" t="s">
        <v>82</v>
      </c>
      <c r="BK281" s="140">
        <f>ROUND(I281*H281,2)</f>
        <v>0</v>
      </c>
      <c r="BL281" s="17" t="s">
        <v>222</v>
      </c>
      <c r="BM281" s="139" t="s">
        <v>403</v>
      </c>
    </row>
    <row r="282" spans="2:65" s="1" customFormat="1">
      <c r="B282" s="32"/>
      <c r="D282" s="141" t="s">
        <v>139</v>
      </c>
      <c r="F282" s="142" t="s">
        <v>404</v>
      </c>
      <c r="I282" s="143"/>
      <c r="L282" s="32"/>
      <c r="M282" s="144"/>
      <c r="T282" s="53"/>
      <c r="AT282" s="17" t="s">
        <v>139</v>
      </c>
      <c r="AU282" s="17" t="s">
        <v>84</v>
      </c>
    </row>
    <row r="283" spans="2:65" s="13" customFormat="1">
      <c r="B283" s="152"/>
      <c r="D283" s="146" t="s">
        <v>141</v>
      </c>
      <c r="E283" s="153" t="s">
        <v>19</v>
      </c>
      <c r="F283" s="154" t="s">
        <v>381</v>
      </c>
      <c r="H283" s="155">
        <v>486.99</v>
      </c>
      <c r="I283" s="156"/>
      <c r="L283" s="152"/>
      <c r="M283" s="157"/>
      <c r="T283" s="158"/>
      <c r="AT283" s="153" t="s">
        <v>141</v>
      </c>
      <c r="AU283" s="153" t="s">
        <v>84</v>
      </c>
      <c r="AV283" s="13" t="s">
        <v>84</v>
      </c>
      <c r="AW283" s="13" t="s">
        <v>35</v>
      </c>
      <c r="AX283" s="13" t="s">
        <v>74</v>
      </c>
      <c r="AY283" s="153" t="s">
        <v>129</v>
      </c>
    </row>
    <row r="284" spans="2:65" s="13" customFormat="1">
      <c r="B284" s="152"/>
      <c r="D284" s="146" t="s">
        <v>141</v>
      </c>
      <c r="E284" s="153" t="s">
        <v>19</v>
      </c>
      <c r="F284" s="154" t="s">
        <v>394</v>
      </c>
      <c r="H284" s="155">
        <v>28.864000000000001</v>
      </c>
      <c r="I284" s="156"/>
      <c r="L284" s="152"/>
      <c r="M284" s="157"/>
      <c r="T284" s="158"/>
      <c r="AT284" s="153" t="s">
        <v>141</v>
      </c>
      <c r="AU284" s="153" t="s">
        <v>84</v>
      </c>
      <c r="AV284" s="13" t="s">
        <v>84</v>
      </c>
      <c r="AW284" s="13" t="s">
        <v>35</v>
      </c>
      <c r="AX284" s="13" t="s">
        <v>74</v>
      </c>
      <c r="AY284" s="153" t="s">
        <v>129</v>
      </c>
    </row>
    <row r="285" spans="2:65" s="14" customFormat="1">
      <c r="B285" s="159"/>
      <c r="D285" s="146" t="s">
        <v>141</v>
      </c>
      <c r="E285" s="160" t="s">
        <v>19</v>
      </c>
      <c r="F285" s="161" t="s">
        <v>144</v>
      </c>
      <c r="H285" s="162">
        <v>515.85400000000004</v>
      </c>
      <c r="I285" s="163"/>
      <c r="L285" s="159"/>
      <c r="M285" s="164"/>
      <c r="T285" s="165"/>
      <c r="AT285" s="160" t="s">
        <v>141</v>
      </c>
      <c r="AU285" s="160" t="s">
        <v>84</v>
      </c>
      <c r="AV285" s="14" t="s">
        <v>137</v>
      </c>
      <c r="AW285" s="14" t="s">
        <v>35</v>
      </c>
      <c r="AX285" s="14" t="s">
        <v>82</v>
      </c>
      <c r="AY285" s="160" t="s">
        <v>129</v>
      </c>
    </row>
    <row r="286" spans="2:65" s="1" customFormat="1" ht="24.2" customHeight="1">
      <c r="B286" s="32"/>
      <c r="C286" s="128" t="s">
        <v>405</v>
      </c>
      <c r="D286" s="128" t="s">
        <v>132</v>
      </c>
      <c r="E286" s="129" t="s">
        <v>406</v>
      </c>
      <c r="F286" s="130" t="s">
        <v>407</v>
      </c>
      <c r="G286" s="131" t="s">
        <v>135</v>
      </c>
      <c r="H286" s="132">
        <v>541.57000000000005</v>
      </c>
      <c r="I286" s="133"/>
      <c r="J286" s="134">
        <f>ROUND(I286*H286,2)</f>
        <v>0</v>
      </c>
      <c r="K286" s="130" t="s">
        <v>136</v>
      </c>
      <c r="L286" s="32"/>
      <c r="M286" s="135" t="s">
        <v>19</v>
      </c>
      <c r="N286" s="136" t="s">
        <v>45</v>
      </c>
      <c r="P286" s="137">
        <f>O286*H286</f>
        <v>0</v>
      </c>
      <c r="Q286" s="137">
        <v>1.9000000000000001E-4</v>
      </c>
      <c r="R286" s="137">
        <f>Q286*H286</f>
        <v>0.10289830000000001</v>
      </c>
      <c r="S286" s="137">
        <v>0</v>
      </c>
      <c r="T286" s="138">
        <f>S286*H286</f>
        <v>0</v>
      </c>
      <c r="AR286" s="139" t="s">
        <v>222</v>
      </c>
      <c r="AT286" s="139" t="s">
        <v>132</v>
      </c>
      <c r="AU286" s="139" t="s">
        <v>84</v>
      </c>
      <c r="AY286" s="17" t="s">
        <v>129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7" t="s">
        <v>82</v>
      </c>
      <c r="BK286" s="140">
        <f>ROUND(I286*H286,2)</f>
        <v>0</v>
      </c>
      <c r="BL286" s="17" t="s">
        <v>222</v>
      </c>
      <c r="BM286" s="139" t="s">
        <v>408</v>
      </c>
    </row>
    <row r="287" spans="2:65" s="1" customFormat="1">
      <c r="B287" s="32"/>
      <c r="D287" s="141" t="s">
        <v>139</v>
      </c>
      <c r="F287" s="142" t="s">
        <v>409</v>
      </c>
      <c r="I287" s="143"/>
      <c r="L287" s="32"/>
      <c r="M287" s="144"/>
      <c r="T287" s="53"/>
      <c r="AT287" s="17" t="s">
        <v>139</v>
      </c>
      <c r="AU287" s="17" t="s">
        <v>84</v>
      </c>
    </row>
    <row r="288" spans="2:65" s="13" customFormat="1">
      <c r="B288" s="152"/>
      <c r="D288" s="146" t="s">
        <v>141</v>
      </c>
      <c r="E288" s="153" t="s">
        <v>19</v>
      </c>
      <c r="F288" s="154" t="s">
        <v>203</v>
      </c>
      <c r="H288" s="155">
        <v>473.59</v>
      </c>
      <c r="I288" s="156"/>
      <c r="L288" s="152"/>
      <c r="M288" s="157"/>
      <c r="T288" s="158"/>
      <c r="AT288" s="153" t="s">
        <v>141</v>
      </c>
      <c r="AU288" s="153" t="s">
        <v>84</v>
      </c>
      <c r="AV288" s="13" t="s">
        <v>84</v>
      </c>
      <c r="AW288" s="13" t="s">
        <v>35</v>
      </c>
      <c r="AX288" s="13" t="s">
        <v>74</v>
      </c>
      <c r="AY288" s="153" t="s">
        <v>129</v>
      </c>
    </row>
    <row r="289" spans="2:65" s="13" customFormat="1">
      <c r="B289" s="152"/>
      <c r="D289" s="146" t="s">
        <v>141</v>
      </c>
      <c r="E289" s="153" t="s">
        <v>19</v>
      </c>
      <c r="F289" s="154" t="s">
        <v>410</v>
      </c>
      <c r="H289" s="155">
        <v>13.596</v>
      </c>
      <c r="I289" s="156"/>
      <c r="L289" s="152"/>
      <c r="M289" s="157"/>
      <c r="T289" s="158"/>
      <c r="AT289" s="153" t="s">
        <v>141</v>
      </c>
      <c r="AU289" s="153" t="s">
        <v>84</v>
      </c>
      <c r="AV289" s="13" t="s">
        <v>84</v>
      </c>
      <c r="AW289" s="13" t="s">
        <v>35</v>
      </c>
      <c r="AX289" s="13" t="s">
        <v>74</v>
      </c>
      <c r="AY289" s="153" t="s">
        <v>129</v>
      </c>
    </row>
    <row r="290" spans="2:65" s="13" customFormat="1">
      <c r="B290" s="152"/>
      <c r="D290" s="146" t="s">
        <v>141</v>
      </c>
      <c r="E290" s="153" t="s">
        <v>19</v>
      </c>
      <c r="F290" s="154" t="s">
        <v>411</v>
      </c>
      <c r="H290" s="155">
        <v>54.384</v>
      </c>
      <c r="I290" s="156"/>
      <c r="L290" s="152"/>
      <c r="M290" s="157"/>
      <c r="T290" s="158"/>
      <c r="AT290" s="153" t="s">
        <v>141</v>
      </c>
      <c r="AU290" s="153" t="s">
        <v>84</v>
      </c>
      <c r="AV290" s="13" t="s">
        <v>84</v>
      </c>
      <c r="AW290" s="13" t="s">
        <v>35</v>
      </c>
      <c r="AX290" s="13" t="s">
        <v>74</v>
      </c>
      <c r="AY290" s="153" t="s">
        <v>129</v>
      </c>
    </row>
    <row r="291" spans="2:65" s="14" customFormat="1">
      <c r="B291" s="159"/>
      <c r="D291" s="146" t="s">
        <v>141</v>
      </c>
      <c r="E291" s="160" t="s">
        <v>19</v>
      </c>
      <c r="F291" s="161" t="s">
        <v>144</v>
      </c>
      <c r="H291" s="162">
        <v>541.56999999999994</v>
      </c>
      <c r="I291" s="163"/>
      <c r="L291" s="159"/>
      <c r="M291" s="164"/>
      <c r="T291" s="165"/>
      <c r="AT291" s="160" t="s">
        <v>141</v>
      </c>
      <c r="AU291" s="160" t="s">
        <v>84</v>
      </c>
      <c r="AV291" s="14" t="s">
        <v>137</v>
      </c>
      <c r="AW291" s="14" t="s">
        <v>35</v>
      </c>
      <c r="AX291" s="14" t="s">
        <v>82</v>
      </c>
      <c r="AY291" s="160" t="s">
        <v>129</v>
      </c>
    </row>
    <row r="292" spans="2:65" s="1" customFormat="1" ht="33" customHeight="1">
      <c r="B292" s="32"/>
      <c r="C292" s="166" t="s">
        <v>412</v>
      </c>
      <c r="D292" s="166" t="s">
        <v>166</v>
      </c>
      <c r="E292" s="167" t="s">
        <v>413</v>
      </c>
      <c r="F292" s="168" t="s">
        <v>414</v>
      </c>
      <c r="G292" s="169" t="s">
        <v>135</v>
      </c>
      <c r="H292" s="170">
        <v>631.20000000000005</v>
      </c>
      <c r="I292" s="171"/>
      <c r="J292" s="172">
        <f>ROUND(I292*H292,2)</f>
        <v>0</v>
      </c>
      <c r="K292" s="168" t="s">
        <v>136</v>
      </c>
      <c r="L292" s="173"/>
      <c r="M292" s="174" t="s">
        <v>19</v>
      </c>
      <c r="N292" s="175" t="s">
        <v>45</v>
      </c>
      <c r="P292" s="137">
        <f>O292*H292</f>
        <v>0</v>
      </c>
      <c r="Q292" s="137">
        <v>1.8E-3</v>
      </c>
      <c r="R292" s="137">
        <f>Q292*H292</f>
        <v>1.1361600000000001</v>
      </c>
      <c r="S292" s="137">
        <v>0</v>
      </c>
      <c r="T292" s="138">
        <f>S292*H292</f>
        <v>0</v>
      </c>
      <c r="AR292" s="139" t="s">
        <v>314</v>
      </c>
      <c r="AT292" s="139" t="s">
        <v>166</v>
      </c>
      <c r="AU292" s="139" t="s">
        <v>84</v>
      </c>
      <c r="AY292" s="17" t="s">
        <v>129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7" t="s">
        <v>82</v>
      </c>
      <c r="BK292" s="140">
        <f>ROUND(I292*H292,2)</f>
        <v>0</v>
      </c>
      <c r="BL292" s="17" t="s">
        <v>222</v>
      </c>
      <c r="BM292" s="139" t="s">
        <v>415</v>
      </c>
    </row>
    <row r="293" spans="2:65" s="13" customFormat="1">
      <c r="B293" s="152"/>
      <c r="D293" s="146" t="s">
        <v>141</v>
      </c>
      <c r="F293" s="154" t="s">
        <v>416</v>
      </c>
      <c r="H293" s="155">
        <v>631.20000000000005</v>
      </c>
      <c r="I293" s="156"/>
      <c r="L293" s="152"/>
      <c r="M293" s="157"/>
      <c r="T293" s="158"/>
      <c r="AT293" s="153" t="s">
        <v>141</v>
      </c>
      <c r="AU293" s="153" t="s">
        <v>84</v>
      </c>
      <c r="AV293" s="13" t="s">
        <v>84</v>
      </c>
      <c r="AW293" s="13" t="s">
        <v>4</v>
      </c>
      <c r="AX293" s="13" t="s">
        <v>82</v>
      </c>
      <c r="AY293" s="153" t="s">
        <v>129</v>
      </c>
    </row>
    <row r="294" spans="2:65" s="1" customFormat="1" ht="44.25" customHeight="1">
      <c r="B294" s="32"/>
      <c r="C294" s="128" t="s">
        <v>417</v>
      </c>
      <c r="D294" s="128" t="s">
        <v>132</v>
      </c>
      <c r="E294" s="129" t="s">
        <v>418</v>
      </c>
      <c r="F294" s="130" t="s">
        <v>419</v>
      </c>
      <c r="G294" s="131" t="s">
        <v>175</v>
      </c>
      <c r="H294" s="132">
        <v>257</v>
      </c>
      <c r="I294" s="133"/>
      <c r="J294" s="134">
        <f>ROUND(I294*H294,2)</f>
        <v>0</v>
      </c>
      <c r="K294" s="130" t="s">
        <v>19</v>
      </c>
      <c r="L294" s="32"/>
      <c r="M294" s="135" t="s">
        <v>19</v>
      </c>
      <c r="N294" s="136" t="s">
        <v>45</v>
      </c>
      <c r="P294" s="137">
        <f>O294*H294</f>
        <v>0</v>
      </c>
      <c r="Q294" s="137">
        <v>0</v>
      </c>
      <c r="R294" s="137">
        <f>Q294*H294</f>
        <v>0</v>
      </c>
      <c r="S294" s="137">
        <v>0</v>
      </c>
      <c r="T294" s="138">
        <f>S294*H294</f>
        <v>0</v>
      </c>
      <c r="AR294" s="139" t="s">
        <v>222</v>
      </c>
      <c r="AT294" s="139" t="s">
        <v>132</v>
      </c>
      <c r="AU294" s="139" t="s">
        <v>84</v>
      </c>
      <c r="AY294" s="17" t="s">
        <v>129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82</v>
      </c>
      <c r="BK294" s="140">
        <f>ROUND(I294*H294,2)</f>
        <v>0</v>
      </c>
      <c r="BL294" s="17" t="s">
        <v>222</v>
      </c>
      <c r="BM294" s="139" t="s">
        <v>420</v>
      </c>
    </row>
    <row r="295" spans="2:65" s="13" customFormat="1">
      <c r="B295" s="152"/>
      <c r="D295" s="146" t="s">
        <v>141</v>
      </c>
      <c r="E295" s="153" t="s">
        <v>19</v>
      </c>
      <c r="F295" s="154" t="s">
        <v>421</v>
      </c>
      <c r="H295" s="155">
        <v>257</v>
      </c>
      <c r="I295" s="156"/>
      <c r="L295" s="152"/>
      <c r="M295" s="157"/>
      <c r="T295" s="158"/>
      <c r="AT295" s="153" t="s">
        <v>141</v>
      </c>
      <c r="AU295" s="153" t="s">
        <v>84</v>
      </c>
      <c r="AV295" s="13" t="s">
        <v>84</v>
      </c>
      <c r="AW295" s="13" t="s">
        <v>35</v>
      </c>
      <c r="AX295" s="13" t="s">
        <v>74</v>
      </c>
      <c r="AY295" s="153" t="s">
        <v>129</v>
      </c>
    </row>
    <row r="296" spans="2:65" s="14" customFormat="1">
      <c r="B296" s="159"/>
      <c r="D296" s="146" t="s">
        <v>141</v>
      </c>
      <c r="E296" s="160" t="s">
        <v>19</v>
      </c>
      <c r="F296" s="161" t="s">
        <v>144</v>
      </c>
      <c r="H296" s="162">
        <v>257</v>
      </c>
      <c r="I296" s="163"/>
      <c r="L296" s="159"/>
      <c r="M296" s="164"/>
      <c r="T296" s="165"/>
      <c r="AT296" s="160" t="s">
        <v>141</v>
      </c>
      <c r="AU296" s="160" t="s">
        <v>84</v>
      </c>
      <c r="AV296" s="14" t="s">
        <v>137</v>
      </c>
      <c r="AW296" s="14" t="s">
        <v>35</v>
      </c>
      <c r="AX296" s="14" t="s">
        <v>82</v>
      </c>
      <c r="AY296" s="160" t="s">
        <v>129</v>
      </c>
    </row>
    <row r="297" spans="2:65" s="1" customFormat="1" ht="33" customHeight="1">
      <c r="B297" s="32"/>
      <c r="C297" s="166" t="s">
        <v>422</v>
      </c>
      <c r="D297" s="166" t="s">
        <v>166</v>
      </c>
      <c r="E297" s="167" t="s">
        <v>413</v>
      </c>
      <c r="F297" s="168" t="s">
        <v>414</v>
      </c>
      <c r="G297" s="169" t="s">
        <v>135</v>
      </c>
      <c r="H297" s="170">
        <v>90.75</v>
      </c>
      <c r="I297" s="171"/>
      <c r="J297" s="172">
        <f>ROUND(I297*H297,2)</f>
        <v>0</v>
      </c>
      <c r="K297" s="168" t="s">
        <v>136</v>
      </c>
      <c r="L297" s="173"/>
      <c r="M297" s="174" t="s">
        <v>19</v>
      </c>
      <c r="N297" s="175" t="s">
        <v>45</v>
      </c>
      <c r="P297" s="137">
        <f>O297*H297</f>
        <v>0</v>
      </c>
      <c r="Q297" s="137">
        <v>1.8E-3</v>
      </c>
      <c r="R297" s="137">
        <f>Q297*H297</f>
        <v>0.16335</v>
      </c>
      <c r="S297" s="137">
        <v>0</v>
      </c>
      <c r="T297" s="138">
        <f>S297*H297</f>
        <v>0</v>
      </c>
      <c r="AR297" s="139" t="s">
        <v>314</v>
      </c>
      <c r="AT297" s="139" t="s">
        <v>166</v>
      </c>
      <c r="AU297" s="139" t="s">
        <v>84</v>
      </c>
      <c r="AY297" s="17" t="s">
        <v>129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7" t="s">
        <v>82</v>
      </c>
      <c r="BK297" s="140">
        <f>ROUND(I297*H297,2)</f>
        <v>0</v>
      </c>
      <c r="BL297" s="17" t="s">
        <v>222</v>
      </c>
      <c r="BM297" s="139" t="s">
        <v>423</v>
      </c>
    </row>
    <row r="298" spans="2:65" s="13" customFormat="1">
      <c r="B298" s="152"/>
      <c r="D298" s="146" t="s">
        <v>141</v>
      </c>
      <c r="E298" s="153" t="s">
        <v>19</v>
      </c>
      <c r="F298" s="154" t="s">
        <v>424</v>
      </c>
      <c r="H298" s="155">
        <v>82.5</v>
      </c>
      <c r="I298" s="156"/>
      <c r="L298" s="152"/>
      <c r="M298" s="157"/>
      <c r="T298" s="158"/>
      <c r="AT298" s="153" t="s">
        <v>141</v>
      </c>
      <c r="AU298" s="153" t="s">
        <v>84</v>
      </c>
      <c r="AV298" s="13" t="s">
        <v>84</v>
      </c>
      <c r="AW298" s="13" t="s">
        <v>35</v>
      </c>
      <c r="AX298" s="13" t="s">
        <v>74</v>
      </c>
      <c r="AY298" s="153" t="s">
        <v>129</v>
      </c>
    </row>
    <row r="299" spans="2:65" s="14" customFormat="1">
      <c r="B299" s="159"/>
      <c r="D299" s="146" t="s">
        <v>141</v>
      </c>
      <c r="E299" s="160" t="s">
        <v>19</v>
      </c>
      <c r="F299" s="161" t="s">
        <v>144</v>
      </c>
      <c r="H299" s="162">
        <v>82.5</v>
      </c>
      <c r="I299" s="163"/>
      <c r="L299" s="159"/>
      <c r="M299" s="164"/>
      <c r="T299" s="165"/>
      <c r="AT299" s="160" t="s">
        <v>141</v>
      </c>
      <c r="AU299" s="160" t="s">
        <v>84</v>
      </c>
      <c r="AV299" s="14" t="s">
        <v>137</v>
      </c>
      <c r="AW299" s="14" t="s">
        <v>35</v>
      </c>
      <c r="AX299" s="14" t="s">
        <v>82</v>
      </c>
      <c r="AY299" s="160" t="s">
        <v>129</v>
      </c>
    </row>
    <row r="300" spans="2:65" s="13" customFormat="1">
      <c r="B300" s="152"/>
      <c r="D300" s="146" t="s">
        <v>141</v>
      </c>
      <c r="F300" s="154" t="s">
        <v>425</v>
      </c>
      <c r="H300" s="155">
        <v>90.75</v>
      </c>
      <c r="I300" s="156"/>
      <c r="L300" s="152"/>
      <c r="M300" s="157"/>
      <c r="T300" s="158"/>
      <c r="AT300" s="153" t="s">
        <v>141</v>
      </c>
      <c r="AU300" s="153" t="s">
        <v>84</v>
      </c>
      <c r="AV300" s="13" t="s">
        <v>84</v>
      </c>
      <c r="AW300" s="13" t="s">
        <v>4</v>
      </c>
      <c r="AX300" s="13" t="s">
        <v>82</v>
      </c>
      <c r="AY300" s="153" t="s">
        <v>129</v>
      </c>
    </row>
    <row r="301" spans="2:65" s="1" customFormat="1" ht="55.5" customHeight="1">
      <c r="B301" s="32"/>
      <c r="C301" s="128" t="s">
        <v>426</v>
      </c>
      <c r="D301" s="128" t="s">
        <v>132</v>
      </c>
      <c r="E301" s="129" t="s">
        <v>427</v>
      </c>
      <c r="F301" s="130" t="s">
        <v>428</v>
      </c>
      <c r="G301" s="131" t="s">
        <v>373</v>
      </c>
      <c r="H301" s="132">
        <v>6</v>
      </c>
      <c r="I301" s="133"/>
      <c r="J301" s="134">
        <f>ROUND(I301*H301,2)</f>
        <v>0</v>
      </c>
      <c r="K301" s="130" t="s">
        <v>136</v>
      </c>
      <c r="L301" s="32"/>
      <c r="M301" s="135" t="s">
        <v>19</v>
      </c>
      <c r="N301" s="136" t="s">
        <v>45</v>
      </c>
      <c r="P301" s="137">
        <f>O301*H301</f>
        <v>0</v>
      </c>
      <c r="Q301" s="137">
        <v>7.4999999999999997E-3</v>
      </c>
      <c r="R301" s="137">
        <f>Q301*H301</f>
        <v>4.4999999999999998E-2</v>
      </c>
      <c r="S301" s="137">
        <v>0</v>
      </c>
      <c r="T301" s="138">
        <f>S301*H301</f>
        <v>0</v>
      </c>
      <c r="AR301" s="139" t="s">
        <v>222</v>
      </c>
      <c r="AT301" s="139" t="s">
        <v>132</v>
      </c>
      <c r="AU301" s="139" t="s">
        <v>84</v>
      </c>
      <c r="AY301" s="17" t="s">
        <v>129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7" t="s">
        <v>82</v>
      </c>
      <c r="BK301" s="140">
        <f>ROUND(I301*H301,2)</f>
        <v>0</v>
      </c>
      <c r="BL301" s="17" t="s">
        <v>222</v>
      </c>
      <c r="BM301" s="139" t="s">
        <v>429</v>
      </c>
    </row>
    <row r="302" spans="2:65" s="1" customFormat="1">
      <c r="B302" s="32"/>
      <c r="D302" s="141" t="s">
        <v>139</v>
      </c>
      <c r="F302" s="142" t="s">
        <v>430</v>
      </c>
      <c r="I302" s="143"/>
      <c r="L302" s="32"/>
      <c r="M302" s="144"/>
      <c r="T302" s="53"/>
      <c r="AT302" s="17" t="s">
        <v>139</v>
      </c>
      <c r="AU302" s="17" t="s">
        <v>84</v>
      </c>
    </row>
    <row r="303" spans="2:65" s="1" customFormat="1" ht="24.2" customHeight="1">
      <c r="B303" s="32"/>
      <c r="C303" s="166" t="s">
        <v>431</v>
      </c>
      <c r="D303" s="166" t="s">
        <v>166</v>
      </c>
      <c r="E303" s="167" t="s">
        <v>432</v>
      </c>
      <c r="F303" s="168" t="s">
        <v>433</v>
      </c>
      <c r="G303" s="169" t="s">
        <v>373</v>
      </c>
      <c r="H303" s="170">
        <v>6</v>
      </c>
      <c r="I303" s="171"/>
      <c r="J303" s="172">
        <f>ROUND(I303*H303,2)</f>
        <v>0</v>
      </c>
      <c r="K303" s="168" t="s">
        <v>136</v>
      </c>
      <c r="L303" s="173"/>
      <c r="M303" s="174" t="s">
        <v>19</v>
      </c>
      <c r="N303" s="175" t="s">
        <v>45</v>
      </c>
      <c r="P303" s="137">
        <f>O303*H303</f>
        <v>0</v>
      </c>
      <c r="Q303" s="137">
        <v>2.9999999999999997E-4</v>
      </c>
      <c r="R303" s="137">
        <f>Q303*H303</f>
        <v>1.8E-3</v>
      </c>
      <c r="S303" s="137">
        <v>0</v>
      </c>
      <c r="T303" s="138">
        <f>S303*H303</f>
        <v>0</v>
      </c>
      <c r="AR303" s="139" t="s">
        <v>314</v>
      </c>
      <c r="AT303" s="139" t="s">
        <v>166</v>
      </c>
      <c r="AU303" s="139" t="s">
        <v>84</v>
      </c>
      <c r="AY303" s="17" t="s">
        <v>129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7" t="s">
        <v>82</v>
      </c>
      <c r="BK303" s="140">
        <f>ROUND(I303*H303,2)</f>
        <v>0</v>
      </c>
      <c r="BL303" s="17" t="s">
        <v>222</v>
      </c>
      <c r="BM303" s="139" t="s">
        <v>434</v>
      </c>
    </row>
    <row r="304" spans="2:65" s="1" customFormat="1" ht="66.75" customHeight="1">
      <c r="B304" s="32"/>
      <c r="C304" s="128" t="s">
        <v>435</v>
      </c>
      <c r="D304" s="128" t="s">
        <v>132</v>
      </c>
      <c r="E304" s="129" t="s">
        <v>436</v>
      </c>
      <c r="F304" s="130" t="s">
        <v>437</v>
      </c>
      <c r="G304" s="131" t="s">
        <v>373</v>
      </c>
      <c r="H304" s="132">
        <v>17</v>
      </c>
      <c r="I304" s="133"/>
      <c r="J304" s="134">
        <f>ROUND(I304*H304,2)</f>
        <v>0</v>
      </c>
      <c r="K304" s="130" t="s">
        <v>136</v>
      </c>
      <c r="L304" s="32"/>
      <c r="M304" s="135" t="s">
        <v>19</v>
      </c>
      <c r="N304" s="136" t="s">
        <v>45</v>
      </c>
      <c r="P304" s="137">
        <f>O304*H304</f>
        <v>0</v>
      </c>
      <c r="Q304" s="137">
        <v>0</v>
      </c>
      <c r="R304" s="137">
        <f>Q304*H304</f>
        <v>0</v>
      </c>
      <c r="S304" s="137">
        <v>0</v>
      </c>
      <c r="T304" s="138">
        <f>S304*H304</f>
        <v>0</v>
      </c>
      <c r="AR304" s="139" t="s">
        <v>222</v>
      </c>
      <c r="AT304" s="139" t="s">
        <v>132</v>
      </c>
      <c r="AU304" s="139" t="s">
        <v>84</v>
      </c>
      <c r="AY304" s="17" t="s">
        <v>129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7" t="s">
        <v>82</v>
      </c>
      <c r="BK304" s="140">
        <f>ROUND(I304*H304,2)</f>
        <v>0</v>
      </c>
      <c r="BL304" s="17" t="s">
        <v>222</v>
      </c>
      <c r="BM304" s="139" t="s">
        <v>438</v>
      </c>
    </row>
    <row r="305" spans="2:65" s="1" customFormat="1">
      <c r="B305" s="32"/>
      <c r="D305" s="141" t="s">
        <v>139</v>
      </c>
      <c r="F305" s="142" t="s">
        <v>439</v>
      </c>
      <c r="I305" s="143"/>
      <c r="L305" s="32"/>
      <c r="M305" s="144"/>
      <c r="T305" s="53"/>
      <c r="AT305" s="17" t="s">
        <v>139</v>
      </c>
      <c r="AU305" s="17" t="s">
        <v>84</v>
      </c>
    </row>
    <row r="306" spans="2:65" s="13" customFormat="1">
      <c r="B306" s="152"/>
      <c r="D306" s="146" t="s">
        <v>141</v>
      </c>
      <c r="E306" s="153" t="s">
        <v>19</v>
      </c>
      <c r="F306" s="154" t="s">
        <v>137</v>
      </c>
      <c r="H306" s="155">
        <v>4</v>
      </c>
      <c r="I306" s="156"/>
      <c r="L306" s="152"/>
      <c r="M306" s="157"/>
      <c r="T306" s="158"/>
      <c r="AT306" s="153" t="s">
        <v>141</v>
      </c>
      <c r="AU306" s="153" t="s">
        <v>84</v>
      </c>
      <c r="AV306" s="13" t="s">
        <v>84</v>
      </c>
      <c r="AW306" s="13" t="s">
        <v>35</v>
      </c>
      <c r="AX306" s="13" t="s">
        <v>74</v>
      </c>
      <c r="AY306" s="153" t="s">
        <v>129</v>
      </c>
    </row>
    <row r="307" spans="2:65" s="13" customFormat="1">
      <c r="B307" s="152"/>
      <c r="D307" s="146" t="s">
        <v>141</v>
      </c>
      <c r="E307" s="153" t="s">
        <v>19</v>
      </c>
      <c r="F307" s="154" t="s">
        <v>187</v>
      </c>
      <c r="H307" s="155">
        <v>10</v>
      </c>
      <c r="I307" s="156"/>
      <c r="L307" s="152"/>
      <c r="M307" s="157"/>
      <c r="T307" s="158"/>
      <c r="AT307" s="153" t="s">
        <v>141</v>
      </c>
      <c r="AU307" s="153" t="s">
        <v>84</v>
      </c>
      <c r="AV307" s="13" t="s">
        <v>84</v>
      </c>
      <c r="AW307" s="13" t="s">
        <v>35</v>
      </c>
      <c r="AX307" s="13" t="s">
        <v>74</v>
      </c>
      <c r="AY307" s="153" t="s">
        <v>129</v>
      </c>
    </row>
    <row r="308" spans="2:65" s="13" customFormat="1">
      <c r="B308" s="152"/>
      <c r="D308" s="146" t="s">
        <v>141</v>
      </c>
      <c r="E308" s="153" t="s">
        <v>19</v>
      </c>
      <c r="F308" s="154" t="s">
        <v>151</v>
      </c>
      <c r="H308" s="155">
        <v>3</v>
      </c>
      <c r="I308" s="156"/>
      <c r="L308" s="152"/>
      <c r="M308" s="157"/>
      <c r="T308" s="158"/>
      <c r="AT308" s="153" t="s">
        <v>141</v>
      </c>
      <c r="AU308" s="153" t="s">
        <v>84</v>
      </c>
      <c r="AV308" s="13" t="s">
        <v>84</v>
      </c>
      <c r="AW308" s="13" t="s">
        <v>35</v>
      </c>
      <c r="AX308" s="13" t="s">
        <v>74</v>
      </c>
      <c r="AY308" s="153" t="s">
        <v>129</v>
      </c>
    </row>
    <row r="309" spans="2:65" s="14" customFormat="1">
      <c r="B309" s="159"/>
      <c r="D309" s="146" t="s">
        <v>141</v>
      </c>
      <c r="E309" s="160" t="s">
        <v>19</v>
      </c>
      <c r="F309" s="161" t="s">
        <v>144</v>
      </c>
      <c r="H309" s="162">
        <v>17</v>
      </c>
      <c r="I309" s="163"/>
      <c r="L309" s="159"/>
      <c r="M309" s="164"/>
      <c r="T309" s="165"/>
      <c r="AT309" s="160" t="s">
        <v>141</v>
      </c>
      <c r="AU309" s="160" t="s">
        <v>84</v>
      </c>
      <c r="AV309" s="14" t="s">
        <v>137</v>
      </c>
      <c r="AW309" s="14" t="s">
        <v>35</v>
      </c>
      <c r="AX309" s="14" t="s">
        <v>82</v>
      </c>
      <c r="AY309" s="160" t="s">
        <v>129</v>
      </c>
    </row>
    <row r="310" spans="2:65" s="1" customFormat="1" ht="37.9" customHeight="1">
      <c r="B310" s="32"/>
      <c r="C310" s="128" t="s">
        <v>440</v>
      </c>
      <c r="D310" s="128" t="s">
        <v>132</v>
      </c>
      <c r="E310" s="129" t="s">
        <v>441</v>
      </c>
      <c r="F310" s="130" t="s">
        <v>442</v>
      </c>
      <c r="G310" s="131" t="s">
        <v>175</v>
      </c>
      <c r="H310" s="132">
        <v>98.7</v>
      </c>
      <c r="I310" s="133"/>
      <c r="J310" s="134">
        <f>ROUND(I310*H310,2)</f>
        <v>0</v>
      </c>
      <c r="K310" s="130" t="s">
        <v>136</v>
      </c>
      <c r="L310" s="32"/>
      <c r="M310" s="135" t="s">
        <v>19</v>
      </c>
      <c r="N310" s="136" t="s">
        <v>45</v>
      </c>
      <c r="P310" s="137">
        <f>O310*H310</f>
        <v>0</v>
      </c>
      <c r="Q310" s="137">
        <v>6.0479999999999996E-4</v>
      </c>
      <c r="R310" s="137">
        <f>Q310*H310</f>
        <v>5.9693759999999998E-2</v>
      </c>
      <c r="S310" s="137">
        <v>0</v>
      </c>
      <c r="T310" s="138">
        <f>S310*H310</f>
        <v>0</v>
      </c>
      <c r="AR310" s="139" t="s">
        <v>222</v>
      </c>
      <c r="AT310" s="139" t="s">
        <v>132</v>
      </c>
      <c r="AU310" s="139" t="s">
        <v>84</v>
      </c>
      <c r="AY310" s="17" t="s">
        <v>129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7" t="s">
        <v>82</v>
      </c>
      <c r="BK310" s="140">
        <f>ROUND(I310*H310,2)</f>
        <v>0</v>
      </c>
      <c r="BL310" s="17" t="s">
        <v>222</v>
      </c>
      <c r="BM310" s="139" t="s">
        <v>443</v>
      </c>
    </row>
    <row r="311" spans="2:65" s="1" customFormat="1">
      <c r="B311" s="32"/>
      <c r="D311" s="141" t="s">
        <v>139</v>
      </c>
      <c r="F311" s="142" t="s">
        <v>444</v>
      </c>
      <c r="I311" s="143"/>
      <c r="L311" s="32"/>
      <c r="M311" s="144"/>
      <c r="T311" s="53"/>
      <c r="AT311" s="17" t="s">
        <v>139</v>
      </c>
      <c r="AU311" s="17" t="s">
        <v>84</v>
      </c>
    </row>
    <row r="312" spans="2:65" s="13" customFormat="1">
      <c r="B312" s="152"/>
      <c r="D312" s="146" t="s">
        <v>141</v>
      </c>
      <c r="E312" s="153" t="s">
        <v>19</v>
      </c>
      <c r="F312" s="154" t="s">
        <v>445</v>
      </c>
      <c r="H312" s="155">
        <v>90.2</v>
      </c>
      <c r="I312" s="156"/>
      <c r="L312" s="152"/>
      <c r="M312" s="157"/>
      <c r="T312" s="158"/>
      <c r="AT312" s="153" t="s">
        <v>141</v>
      </c>
      <c r="AU312" s="153" t="s">
        <v>84</v>
      </c>
      <c r="AV312" s="13" t="s">
        <v>84</v>
      </c>
      <c r="AW312" s="13" t="s">
        <v>35</v>
      </c>
      <c r="AX312" s="13" t="s">
        <v>74</v>
      </c>
      <c r="AY312" s="153" t="s">
        <v>129</v>
      </c>
    </row>
    <row r="313" spans="2:65" s="13" customFormat="1">
      <c r="B313" s="152"/>
      <c r="D313" s="146" t="s">
        <v>141</v>
      </c>
      <c r="E313" s="153" t="s">
        <v>19</v>
      </c>
      <c r="F313" s="154" t="s">
        <v>446</v>
      </c>
      <c r="H313" s="155">
        <v>8.5</v>
      </c>
      <c r="I313" s="156"/>
      <c r="L313" s="152"/>
      <c r="M313" s="157"/>
      <c r="T313" s="158"/>
      <c r="AT313" s="153" t="s">
        <v>141</v>
      </c>
      <c r="AU313" s="153" t="s">
        <v>84</v>
      </c>
      <c r="AV313" s="13" t="s">
        <v>84</v>
      </c>
      <c r="AW313" s="13" t="s">
        <v>35</v>
      </c>
      <c r="AX313" s="13" t="s">
        <v>74</v>
      </c>
      <c r="AY313" s="153" t="s">
        <v>129</v>
      </c>
    </row>
    <row r="314" spans="2:65" s="14" customFormat="1">
      <c r="B314" s="159"/>
      <c r="D314" s="146" t="s">
        <v>141</v>
      </c>
      <c r="E314" s="160" t="s">
        <v>19</v>
      </c>
      <c r="F314" s="161" t="s">
        <v>144</v>
      </c>
      <c r="H314" s="162">
        <v>98.7</v>
      </c>
      <c r="I314" s="163"/>
      <c r="L314" s="159"/>
      <c r="M314" s="164"/>
      <c r="T314" s="165"/>
      <c r="AT314" s="160" t="s">
        <v>141</v>
      </c>
      <c r="AU314" s="160" t="s">
        <v>84</v>
      </c>
      <c r="AV314" s="14" t="s">
        <v>137</v>
      </c>
      <c r="AW314" s="14" t="s">
        <v>35</v>
      </c>
      <c r="AX314" s="14" t="s">
        <v>82</v>
      </c>
      <c r="AY314" s="160" t="s">
        <v>129</v>
      </c>
    </row>
    <row r="315" spans="2:65" s="1" customFormat="1" ht="37.9" customHeight="1">
      <c r="B315" s="32"/>
      <c r="C315" s="128" t="s">
        <v>447</v>
      </c>
      <c r="D315" s="128" t="s">
        <v>132</v>
      </c>
      <c r="E315" s="129" t="s">
        <v>448</v>
      </c>
      <c r="F315" s="130" t="s">
        <v>449</v>
      </c>
      <c r="G315" s="131" t="s">
        <v>175</v>
      </c>
      <c r="H315" s="132">
        <v>100.9</v>
      </c>
      <c r="I315" s="133"/>
      <c r="J315" s="134">
        <f>ROUND(I315*H315,2)</f>
        <v>0</v>
      </c>
      <c r="K315" s="130" t="s">
        <v>136</v>
      </c>
      <c r="L315" s="32"/>
      <c r="M315" s="135" t="s">
        <v>19</v>
      </c>
      <c r="N315" s="136" t="s">
        <v>45</v>
      </c>
      <c r="P315" s="137">
        <f>O315*H315</f>
        <v>0</v>
      </c>
      <c r="Q315" s="137">
        <v>6.0479999999999996E-4</v>
      </c>
      <c r="R315" s="137">
        <f>Q315*H315</f>
        <v>6.102432E-2</v>
      </c>
      <c r="S315" s="137">
        <v>0</v>
      </c>
      <c r="T315" s="138">
        <f>S315*H315</f>
        <v>0</v>
      </c>
      <c r="AR315" s="139" t="s">
        <v>222</v>
      </c>
      <c r="AT315" s="139" t="s">
        <v>132</v>
      </c>
      <c r="AU315" s="139" t="s">
        <v>84</v>
      </c>
      <c r="AY315" s="17" t="s">
        <v>129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7" t="s">
        <v>82</v>
      </c>
      <c r="BK315" s="140">
        <f>ROUND(I315*H315,2)</f>
        <v>0</v>
      </c>
      <c r="BL315" s="17" t="s">
        <v>222</v>
      </c>
      <c r="BM315" s="139" t="s">
        <v>450</v>
      </c>
    </row>
    <row r="316" spans="2:65" s="1" customFormat="1">
      <c r="B316" s="32"/>
      <c r="D316" s="141" t="s">
        <v>139</v>
      </c>
      <c r="F316" s="142" t="s">
        <v>451</v>
      </c>
      <c r="I316" s="143"/>
      <c r="L316" s="32"/>
      <c r="M316" s="144"/>
      <c r="T316" s="53"/>
      <c r="AT316" s="17" t="s">
        <v>139</v>
      </c>
      <c r="AU316" s="17" t="s">
        <v>84</v>
      </c>
    </row>
    <row r="317" spans="2:65" s="13" customFormat="1">
      <c r="B317" s="152"/>
      <c r="D317" s="146" t="s">
        <v>141</v>
      </c>
      <c r="E317" s="153" t="s">
        <v>19</v>
      </c>
      <c r="F317" s="154" t="s">
        <v>445</v>
      </c>
      <c r="H317" s="155">
        <v>90.2</v>
      </c>
      <c r="I317" s="156"/>
      <c r="L317" s="152"/>
      <c r="M317" s="157"/>
      <c r="T317" s="158"/>
      <c r="AT317" s="153" t="s">
        <v>141</v>
      </c>
      <c r="AU317" s="153" t="s">
        <v>84</v>
      </c>
      <c r="AV317" s="13" t="s">
        <v>84</v>
      </c>
      <c r="AW317" s="13" t="s">
        <v>35</v>
      </c>
      <c r="AX317" s="13" t="s">
        <v>74</v>
      </c>
      <c r="AY317" s="153" t="s">
        <v>129</v>
      </c>
    </row>
    <row r="318" spans="2:65" s="13" customFormat="1">
      <c r="B318" s="152"/>
      <c r="D318" s="146" t="s">
        <v>141</v>
      </c>
      <c r="E318" s="153" t="s">
        <v>19</v>
      </c>
      <c r="F318" s="154" t="s">
        <v>452</v>
      </c>
      <c r="H318" s="155">
        <v>9.8000000000000007</v>
      </c>
      <c r="I318" s="156"/>
      <c r="L318" s="152"/>
      <c r="M318" s="157"/>
      <c r="T318" s="158"/>
      <c r="AT318" s="153" t="s">
        <v>141</v>
      </c>
      <c r="AU318" s="153" t="s">
        <v>84</v>
      </c>
      <c r="AV318" s="13" t="s">
        <v>84</v>
      </c>
      <c r="AW318" s="13" t="s">
        <v>35</v>
      </c>
      <c r="AX318" s="13" t="s">
        <v>74</v>
      </c>
      <c r="AY318" s="153" t="s">
        <v>129</v>
      </c>
    </row>
    <row r="319" spans="2:65" s="13" customFormat="1">
      <c r="B319" s="152"/>
      <c r="D319" s="146" t="s">
        <v>141</v>
      </c>
      <c r="E319" s="153" t="s">
        <v>19</v>
      </c>
      <c r="F319" s="154" t="s">
        <v>453</v>
      </c>
      <c r="H319" s="155">
        <v>0.9</v>
      </c>
      <c r="I319" s="156"/>
      <c r="L319" s="152"/>
      <c r="M319" s="157"/>
      <c r="T319" s="158"/>
      <c r="AT319" s="153" t="s">
        <v>141</v>
      </c>
      <c r="AU319" s="153" t="s">
        <v>84</v>
      </c>
      <c r="AV319" s="13" t="s">
        <v>84</v>
      </c>
      <c r="AW319" s="13" t="s">
        <v>35</v>
      </c>
      <c r="AX319" s="13" t="s">
        <v>74</v>
      </c>
      <c r="AY319" s="153" t="s">
        <v>129</v>
      </c>
    </row>
    <row r="320" spans="2:65" s="14" customFormat="1">
      <c r="B320" s="159"/>
      <c r="D320" s="146" t="s">
        <v>141</v>
      </c>
      <c r="E320" s="160" t="s">
        <v>19</v>
      </c>
      <c r="F320" s="161" t="s">
        <v>144</v>
      </c>
      <c r="H320" s="162">
        <v>100.9</v>
      </c>
      <c r="I320" s="163"/>
      <c r="L320" s="159"/>
      <c r="M320" s="164"/>
      <c r="T320" s="165"/>
      <c r="AT320" s="160" t="s">
        <v>141</v>
      </c>
      <c r="AU320" s="160" t="s">
        <v>84</v>
      </c>
      <c r="AV320" s="14" t="s">
        <v>137</v>
      </c>
      <c r="AW320" s="14" t="s">
        <v>35</v>
      </c>
      <c r="AX320" s="14" t="s">
        <v>82</v>
      </c>
      <c r="AY320" s="160" t="s">
        <v>129</v>
      </c>
    </row>
    <row r="321" spans="2:65" s="1" customFormat="1" ht="37.9" customHeight="1">
      <c r="B321" s="32"/>
      <c r="C321" s="128" t="s">
        <v>454</v>
      </c>
      <c r="D321" s="128" t="s">
        <v>132</v>
      </c>
      <c r="E321" s="129" t="s">
        <v>455</v>
      </c>
      <c r="F321" s="130" t="s">
        <v>456</v>
      </c>
      <c r="G321" s="131" t="s">
        <v>175</v>
      </c>
      <c r="H321" s="132">
        <v>19.100000000000001</v>
      </c>
      <c r="I321" s="133"/>
      <c r="J321" s="134">
        <f>ROUND(I321*H321,2)</f>
        <v>0</v>
      </c>
      <c r="K321" s="130" t="s">
        <v>136</v>
      </c>
      <c r="L321" s="32"/>
      <c r="M321" s="135" t="s">
        <v>19</v>
      </c>
      <c r="N321" s="136" t="s">
        <v>45</v>
      </c>
      <c r="P321" s="137">
        <f>O321*H321</f>
        <v>0</v>
      </c>
      <c r="Q321" s="137">
        <v>4.3199999999999998E-4</v>
      </c>
      <c r="R321" s="137">
        <f>Q321*H321</f>
        <v>8.2512000000000002E-3</v>
      </c>
      <c r="S321" s="137">
        <v>0</v>
      </c>
      <c r="T321" s="138">
        <f>S321*H321</f>
        <v>0</v>
      </c>
      <c r="AR321" s="139" t="s">
        <v>222</v>
      </c>
      <c r="AT321" s="139" t="s">
        <v>132</v>
      </c>
      <c r="AU321" s="139" t="s">
        <v>84</v>
      </c>
      <c r="AY321" s="17" t="s">
        <v>129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7" t="s">
        <v>82</v>
      </c>
      <c r="BK321" s="140">
        <f>ROUND(I321*H321,2)</f>
        <v>0</v>
      </c>
      <c r="BL321" s="17" t="s">
        <v>222</v>
      </c>
      <c r="BM321" s="139" t="s">
        <v>457</v>
      </c>
    </row>
    <row r="322" spans="2:65" s="1" customFormat="1">
      <c r="B322" s="32"/>
      <c r="D322" s="141" t="s">
        <v>139</v>
      </c>
      <c r="F322" s="142" t="s">
        <v>458</v>
      </c>
      <c r="I322" s="143"/>
      <c r="L322" s="32"/>
      <c r="M322" s="144"/>
      <c r="T322" s="53"/>
      <c r="AT322" s="17" t="s">
        <v>139</v>
      </c>
      <c r="AU322" s="17" t="s">
        <v>84</v>
      </c>
    </row>
    <row r="323" spans="2:65" s="13" customFormat="1">
      <c r="B323" s="152"/>
      <c r="D323" s="146" t="s">
        <v>141</v>
      </c>
      <c r="E323" s="153" t="s">
        <v>19</v>
      </c>
      <c r="F323" s="154" t="s">
        <v>459</v>
      </c>
      <c r="H323" s="155">
        <v>19.100000000000001</v>
      </c>
      <c r="I323" s="156"/>
      <c r="L323" s="152"/>
      <c r="M323" s="157"/>
      <c r="T323" s="158"/>
      <c r="AT323" s="153" t="s">
        <v>141</v>
      </c>
      <c r="AU323" s="153" t="s">
        <v>84</v>
      </c>
      <c r="AV323" s="13" t="s">
        <v>84</v>
      </c>
      <c r="AW323" s="13" t="s">
        <v>35</v>
      </c>
      <c r="AX323" s="13" t="s">
        <v>74</v>
      </c>
      <c r="AY323" s="153" t="s">
        <v>129</v>
      </c>
    </row>
    <row r="324" spans="2:65" s="14" customFormat="1">
      <c r="B324" s="159"/>
      <c r="D324" s="146" t="s">
        <v>141</v>
      </c>
      <c r="E324" s="160" t="s">
        <v>19</v>
      </c>
      <c r="F324" s="161" t="s">
        <v>144</v>
      </c>
      <c r="H324" s="162">
        <v>19.100000000000001</v>
      </c>
      <c r="I324" s="163"/>
      <c r="L324" s="159"/>
      <c r="M324" s="164"/>
      <c r="T324" s="165"/>
      <c r="AT324" s="160" t="s">
        <v>141</v>
      </c>
      <c r="AU324" s="160" t="s">
        <v>84</v>
      </c>
      <c r="AV324" s="14" t="s">
        <v>137</v>
      </c>
      <c r="AW324" s="14" t="s">
        <v>35</v>
      </c>
      <c r="AX324" s="14" t="s">
        <v>82</v>
      </c>
      <c r="AY324" s="160" t="s">
        <v>129</v>
      </c>
    </row>
    <row r="325" spans="2:65" s="1" customFormat="1" ht="33" customHeight="1">
      <c r="B325" s="32"/>
      <c r="C325" s="128" t="s">
        <v>460</v>
      </c>
      <c r="D325" s="128" t="s">
        <v>132</v>
      </c>
      <c r="E325" s="129" t="s">
        <v>461</v>
      </c>
      <c r="F325" s="130" t="s">
        <v>462</v>
      </c>
      <c r="G325" s="131" t="s">
        <v>135</v>
      </c>
      <c r="H325" s="132">
        <v>1083.1400000000001</v>
      </c>
      <c r="I325" s="133"/>
      <c r="J325" s="134">
        <f>ROUND(I325*H325,2)</f>
        <v>0</v>
      </c>
      <c r="K325" s="130" t="s">
        <v>136</v>
      </c>
      <c r="L325" s="32"/>
      <c r="M325" s="135" t="s">
        <v>19</v>
      </c>
      <c r="N325" s="136" t="s">
        <v>45</v>
      </c>
      <c r="P325" s="137">
        <f>O325*H325</f>
        <v>0</v>
      </c>
      <c r="Q325" s="137">
        <v>0</v>
      </c>
      <c r="R325" s="137">
        <f>Q325*H325</f>
        <v>0</v>
      </c>
      <c r="S325" s="137">
        <v>0</v>
      </c>
      <c r="T325" s="138">
        <f>S325*H325</f>
        <v>0</v>
      </c>
      <c r="AR325" s="139" t="s">
        <v>222</v>
      </c>
      <c r="AT325" s="139" t="s">
        <v>132</v>
      </c>
      <c r="AU325" s="139" t="s">
        <v>84</v>
      </c>
      <c r="AY325" s="17" t="s">
        <v>129</v>
      </c>
      <c r="BE325" s="140">
        <f>IF(N325="základní",J325,0)</f>
        <v>0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7" t="s">
        <v>82</v>
      </c>
      <c r="BK325" s="140">
        <f>ROUND(I325*H325,2)</f>
        <v>0</v>
      </c>
      <c r="BL325" s="17" t="s">
        <v>222</v>
      </c>
      <c r="BM325" s="139" t="s">
        <v>463</v>
      </c>
    </row>
    <row r="326" spans="2:65" s="1" customFormat="1">
      <c r="B326" s="32"/>
      <c r="D326" s="141" t="s">
        <v>139</v>
      </c>
      <c r="F326" s="142" t="s">
        <v>464</v>
      </c>
      <c r="I326" s="143"/>
      <c r="L326" s="32"/>
      <c r="M326" s="144"/>
      <c r="T326" s="53"/>
      <c r="AT326" s="17" t="s">
        <v>139</v>
      </c>
      <c r="AU326" s="17" t="s">
        <v>84</v>
      </c>
    </row>
    <row r="327" spans="2:65" s="13" customFormat="1">
      <c r="B327" s="152"/>
      <c r="D327" s="146" t="s">
        <v>141</v>
      </c>
      <c r="E327" s="153" t="s">
        <v>19</v>
      </c>
      <c r="F327" s="154" t="s">
        <v>203</v>
      </c>
      <c r="H327" s="155">
        <v>473.59</v>
      </c>
      <c r="I327" s="156"/>
      <c r="L327" s="152"/>
      <c r="M327" s="157"/>
      <c r="T327" s="158"/>
      <c r="AT327" s="153" t="s">
        <v>141</v>
      </c>
      <c r="AU327" s="153" t="s">
        <v>84</v>
      </c>
      <c r="AV327" s="13" t="s">
        <v>84</v>
      </c>
      <c r="AW327" s="13" t="s">
        <v>35</v>
      </c>
      <c r="AX327" s="13" t="s">
        <v>74</v>
      </c>
      <c r="AY327" s="153" t="s">
        <v>129</v>
      </c>
    </row>
    <row r="328" spans="2:65" s="13" customFormat="1">
      <c r="B328" s="152"/>
      <c r="D328" s="146" t="s">
        <v>141</v>
      </c>
      <c r="E328" s="153" t="s">
        <v>19</v>
      </c>
      <c r="F328" s="154" t="s">
        <v>410</v>
      </c>
      <c r="H328" s="155">
        <v>13.596</v>
      </c>
      <c r="I328" s="156"/>
      <c r="L328" s="152"/>
      <c r="M328" s="157"/>
      <c r="T328" s="158"/>
      <c r="AT328" s="153" t="s">
        <v>141</v>
      </c>
      <c r="AU328" s="153" t="s">
        <v>84</v>
      </c>
      <c r="AV328" s="13" t="s">
        <v>84</v>
      </c>
      <c r="AW328" s="13" t="s">
        <v>35</v>
      </c>
      <c r="AX328" s="13" t="s">
        <v>74</v>
      </c>
      <c r="AY328" s="153" t="s">
        <v>129</v>
      </c>
    </row>
    <row r="329" spans="2:65" s="13" customFormat="1">
      <c r="B329" s="152"/>
      <c r="D329" s="146" t="s">
        <v>141</v>
      </c>
      <c r="E329" s="153" t="s">
        <v>19</v>
      </c>
      <c r="F329" s="154" t="s">
        <v>411</v>
      </c>
      <c r="H329" s="155">
        <v>54.384</v>
      </c>
      <c r="I329" s="156"/>
      <c r="L329" s="152"/>
      <c r="M329" s="157"/>
      <c r="T329" s="158"/>
      <c r="AT329" s="153" t="s">
        <v>141</v>
      </c>
      <c r="AU329" s="153" t="s">
        <v>84</v>
      </c>
      <c r="AV329" s="13" t="s">
        <v>84</v>
      </c>
      <c r="AW329" s="13" t="s">
        <v>35</v>
      </c>
      <c r="AX329" s="13" t="s">
        <v>74</v>
      </c>
      <c r="AY329" s="153" t="s">
        <v>129</v>
      </c>
    </row>
    <row r="330" spans="2:65" s="14" customFormat="1">
      <c r="B330" s="159"/>
      <c r="D330" s="146" t="s">
        <v>141</v>
      </c>
      <c r="E330" s="160" t="s">
        <v>19</v>
      </c>
      <c r="F330" s="161" t="s">
        <v>144</v>
      </c>
      <c r="H330" s="162">
        <v>541.56999999999994</v>
      </c>
      <c r="I330" s="163"/>
      <c r="L330" s="159"/>
      <c r="M330" s="164"/>
      <c r="T330" s="165"/>
      <c r="AT330" s="160" t="s">
        <v>141</v>
      </c>
      <c r="AU330" s="160" t="s">
        <v>84</v>
      </c>
      <c r="AV330" s="14" t="s">
        <v>137</v>
      </c>
      <c r="AW330" s="14" t="s">
        <v>35</v>
      </c>
      <c r="AX330" s="14" t="s">
        <v>82</v>
      </c>
      <c r="AY330" s="160" t="s">
        <v>129</v>
      </c>
    </row>
    <row r="331" spans="2:65" s="13" customFormat="1">
      <c r="B331" s="152"/>
      <c r="D331" s="146" t="s">
        <v>141</v>
      </c>
      <c r="F331" s="154" t="s">
        <v>465</v>
      </c>
      <c r="H331" s="155">
        <v>1083.1400000000001</v>
      </c>
      <c r="I331" s="156"/>
      <c r="L331" s="152"/>
      <c r="M331" s="157"/>
      <c r="T331" s="158"/>
      <c r="AT331" s="153" t="s">
        <v>141</v>
      </c>
      <c r="AU331" s="153" t="s">
        <v>84</v>
      </c>
      <c r="AV331" s="13" t="s">
        <v>84</v>
      </c>
      <c r="AW331" s="13" t="s">
        <v>4</v>
      </c>
      <c r="AX331" s="13" t="s">
        <v>82</v>
      </c>
      <c r="AY331" s="153" t="s">
        <v>129</v>
      </c>
    </row>
    <row r="332" spans="2:65" s="1" customFormat="1" ht="16.5" customHeight="1">
      <c r="B332" s="32"/>
      <c r="C332" s="166" t="s">
        <v>466</v>
      </c>
      <c r="D332" s="166" t="s">
        <v>166</v>
      </c>
      <c r="E332" s="167" t="s">
        <v>467</v>
      </c>
      <c r="F332" s="168" t="s">
        <v>468</v>
      </c>
      <c r="G332" s="169" t="s">
        <v>135</v>
      </c>
      <c r="H332" s="170">
        <v>541.57000000000005</v>
      </c>
      <c r="I332" s="171"/>
      <c r="J332" s="172">
        <f>ROUND(I332*H332,2)</f>
        <v>0</v>
      </c>
      <c r="K332" s="168" t="s">
        <v>136</v>
      </c>
      <c r="L332" s="173"/>
      <c r="M332" s="174" t="s">
        <v>19</v>
      </c>
      <c r="N332" s="175" t="s">
        <v>45</v>
      </c>
      <c r="P332" s="137">
        <f>O332*H332</f>
        <v>0</v>
      </c>
      <c r="Q332" s="137">
        <v>2.9999999999999997E-4</v>
      </c>
      <c r="R332" s="137">
        <f>Q332*H332</f>
        <v>0.162471</v>
      </c>
      <c r="S332" s="137">
        <v>0</v>
      </c>
      <c r="T332" s="138">
        <f>S332*H332</f>
        <v>0</v>
      </c>
      <c r="AR332" s="139" t="s">
        <v>314</v>
      </c>
      <c r="AT332" s="139" t="s">
        <v>166</v>
      </c>
      <c r="AU332" s="139" t="s">
        <v>84</v>
      </c>
      <c r="AY332" s="17" t="s">
        <v>129</v>
      </c>
      <c r="BE332" s="140">
        <f>IF(N332="základní",J332,0)</f>
        <v>0</v>
      </c>
      <c r="BF332" s="140">
        <f>IF(N332="snížená",J332,0)</f>
        <v>0</v>
      </c>
      <c r="BG332" s="140">
        <f>IF(N332="zákl. přenesená",J332,0)</f>
        <v>0</v>
      </c>
      <c r="BH332" s="140">
        <f>IF(N332="sníž. přenesená",J332,0)</f>
        <v>0</v>
      </c>
      <c r="BI332" s="140">
        <f>IF(N332="nulová",J332,0)</f>
        <v>0</v>
      </c>
      <c r="BJ332" s="17" t="s">
        <v>82</v>
      </c>
      <c r="BK332" s="140">
        <f>ROUND(I332*H332,2)</f>
        <v>0</v>
      </c>
      <c r="BL332" s="17" t="s">
        <v>222</v>
      </c>
      <c r="BM332" s="139" t="s">
        <v>469</v>
      </c>
    </row>
    <row r="333" spans="2:65" s="1" customFormat="1" ht="16.5" customHeight="1">
      <c r="B333" s="32"/>
      <c r="C333" s="166" t="s">
        <v>470</v>
      </c>
      <c r="D333" s="166" t="s">
        <v>166</v>
      </c>
      <c r="E333" s="167" t="s">
        <v>471</v>
      </c>
      <c r="F333" s="168" t="s">
        <v>472</v>
      </c>
      <c r="G333" s="169" t="s">
        <v>135</v>
      </c>
      <c r="H333" s="170">
        <v>622.80600000000004</v>
      </c>
      <c r="I333" s="171"/>
      <c r="J333" s="172">
        <f>ROUND(I333*H333,2)</f>
        <v>0</v>
      </c>
      <c r="K333" s="168" t="s">
        <v>136</v>
      </c>
      <c r="L333" s="173"/>
      <c r="M333" s="174" t="s">
        <v>19</v>
      </c>
      <c r="N333" s="175" t="s">
        <v>45</v>
      </c>
      <c r="P333" s="137">
        <f>O333*H333</f>
        <v>0</v>
      </c>
      <c r="Q333" s="137">
        <v>5.0000000000000001E-4</v>
      </c>
      <c r="R333" s="137">
        <f>Q333*H333</f>
        <v>0.31140300000000004</v>
      </c>
      <c r="S333" s="137">
        <v>0</v>
      </c>
      <c r="T333" s="138">
        <f>S333*H333</f>
        <v>0</v>
      </c>
      <c r="AR333" s="139" t="s">
        <v>314</v>
      </c>
      <c r="AT333" s="139" t="s">
        <v>166</v>
      </c>
      <c r="AU333" s="139" t="s">
        <v>84</v>
      </c>
      <c r="AY333" s="17" t="s">
        <v>129</v>
      </c>
      <c r="BE333" s="140">
        <f>IF(N333="základní",J333,0)</f>
        <v>0</v>
      </c>
      <c r="BF333" s="140">
        <f>IF(N333="snížená",J333,0)</f>
        <v>0</v>
      </c>
      <c r="BG333" s="140">
        <f>IF(N333="zákl. přenesená",J333,0)</f>
        <v>0</v>
      </c>
      <c r="BH333" s="140">
        <f>IF(N333="sníž. přenesená",J333,0)</f>
        <v>0</v>
      </c>
      <c r="BI333" s="140">
        <f>IF(N333="nulová",J333,0)</f>
        <v>0</v>
      </c>
      <c r="BJ333" s="17" t="s">
        <v>82</v>
      </c>
      <c r="BK333" s="140">
        <f>ROUND(I333*H333,2)</f>
        <v>0</v>
      </c>
      <c r="BL333" s="17" t="s">
        <v>222</v>
      </c>
      <c r="BM333" s="139" t="s">
        <v>473</v>
      </c>
    </row>
    <row r="334" spans="2:65" s="13" customFormat="1">
      <c r="B334" s="152"/>
      <c r="D334" s="146" t="s">
        <v>141</v>
      </c>
      <c r="E334" s="153" t="s">
        <v>19</v>
      </c>
      <c r="F334" s="154" t="s">
        <v>203</v>
      </c>
      <c r="H334" s="155">
        <v>473.59</v>
      </c>
      <c r="I334" s="156"/>
      <c r="L334" s="152"/>
      <c r="M334" s="157"/>
      <c r="T334" s="158"/>
      <c r="AT334" s="153" t="s">
        <v>141</v>
      </c>
      <c r="AU334" s="153" t="s">
        <v>84</v>
      </c>
      <c r="AV334" s="13" t="s">
        <v>84</v>
      </c>
      <c r="AW334" s="13" t="s">
        <v>35</v>
      </c>
      <c r="AX334" s="13" t="s">
        <v>74</v>
      </c>
      <c r="AY334" s="153" t="s">
        <v>129</v>
      </c>
    </row>
    <row r="335" spans="2:65" s="13" customFormat="1">
      <c r="B335" s="152"/>
      <c r="D335" s="146" t="s">
        <v>141</v>
      </c>
      <c r="E335" s="153" t="s">
        <v>19</v>
      </c>
      <c r="F335" s="154" t="s">
        <v>410</v>
      </c>
      <c r="H335" s="155">
        <v>13.596</v>
      </c>
      <c r="I335" s="156"/>
      <c r="L335" s="152"/>
      <c r="M335" s="157"/>
      <c r="T335" s="158"/>
      <c r="AT335" s="153" t="s">
        <v>141</v>
      </c>
      <c r="AU335" s="153" t="s">
        <v>84</v>
      </c>
      <c r="AV335" s="13" t="s">
        <v>84</v>
      </c>
      <c r="AW335" s="13" t="s">
        <v>35</v>
      </c>
      <c r="AX335" s="13" t="s">
        <v>74</v>
      </c>
      <c r="AY335" s="153" t="s">
        <v>129</v>
      </c>
    </row>
    <row r="336" spans="2:65" s="13" customFormat="1">
      <c r="B336" s="152"/>
      <c r="D336" s="146" t="s">
        <v>141</v>
      </c>
      <c r="E336" s="153" t="s">
        <v>19</v>
      </c>
      <c r="F336" s="154" t="s">
        <v>411</v>
      </c>
      <c r="H336" s="155">
        <v>54.384</v>
      </c>
      <c r="I336" s="156"/>
      <c r="L336" s="152"/>
      <c r="M336" s="157"/>
      <c r="T336" s="158"/>
      <c r="AT336" s="153" t="s">
        <v>141</v>
      </c>
      <c r="AU336" s="153" t="s">
        <v>84</v>
      </c>
      <c r="AV336" s="13" t="s">
        <v>84</v>
      </c>
      <c r="AW336" s="13" t="s">
        <v>35</v>
      </c>
      <c r="AX336" s="13" t="s">
        <v>74</v>
      </c>
      <c r="AY336" s="153" t="s">
        <v>129</v>
      </c>
    </row>
    <row r="337" spans="2:65" s="14" customFormat="1">
      <c r="B337" s="159"/>
      <c r="D337" s="146" t="s">
        <v>141</v>
      </c>
      <c r="E337" s="160" t="s">
        <v>19</v>
      </c>
      <c r="F337" s="161" t="s">
        <v>144</v>
      </c>
      <c r="H337" s="162">
        <v>541.56999999999994</v>
      </c>
      <c r="I337" s="163"/>
      <c r="L337" s="159"/>
      <c r="M337" s="164"/>
      <c r="T337" s="165"/>
      <c r="AT337" s="160" t="s">
        <v>141</v>
      </c>
      <c r="AU337" s="160" t="s">
        <v>84</v>
      </c>
      <c r="AV337" s="14" t="s">
        <v>137</v>
      </c>
      <c r="AW337" s="14" t="s">
        <v>35</v>
      </c>
      <c r="AX337" s="14" t="s">
        <v>82</v>
      </c>
      <c r="AY337" s="160" t="s">
        <v>129</v>
      </c>
    </row>
    <row r="338" spans="2:65" s="13" customFormat="1">
      <c r="B338" s="152"/>
      <c r="D338" s="146" t="s">
        <v>141</v>
      </c>
      <c r="F338" s="154" t="s">
        <v>474</v>
      </c>
      <c r="H338" s="155">
        <v>622.80600000000004</v>
      </c>
      <c r="I338" s="156"/>
      <c r="L338" s="152"/>
      <c r="M338" s="157"/>
      <c r="T338" s="158"/>
      <c r="AT338" s="153" t="s">
        <v>141</v>
      </c>
      <c r="AU338" s="153" t="s">
        <v>84</v>
      </c>
      <c r="AV338" s="13" t="s">
        <v>84</v>
      </c>
      <c r="AW338" s="13" t="s">
        <v>4</v>
      </c>
      <c r="AX338" s="13" t="s">
        <v>82</v>
      </c>
      <c r="AY338" s="153" t="s">
        <v>129</v>
      </c>
    </row>
    <row r="339" spans="2:65" s="1" customFormat="1" ht="37.9" customHeight="1">
      <c r="B339" s="32"/>
      <c r="C339" s="128" t="s">
        <v>475</v>
      </c>
      <c r="D339" s="128" t="s">
        <v>132</v>
      </c>
      <c r="E339" s="129" t="s">
        <v>476</v>
      </c>
      <c r="F339" s="130" t="s">
        <v>477</v>
      </c>
      <c r="G339" s="131" t="s">
        <v>135</v>
      </c>
      <c r="H339" s="132">
        <v>473.59</v>
      </c>
      <c r="I339" s="133"/>
      <c r="J339" s="134">
        <f>ROUND(I339*H339,2)</f>
        <v>0</v>
      </c>
      <c r="K339" s="130" t="s">
        <v>136</v>
      </c>
      <c r="L339" s="32"/>
      <c r="M339" s="135" t="s">
        <v>19</v>
      </c>
      <c r="N339" s="136" t="s">
        <v>45</v>
      </c>
      <c r="P339" s="137">
        <f>O339*H339</f>
        <v>0</v>
      </c>
      <c r="Q339" s="137">
        <v>0</v>
      </c>
      <c r="R339" s="137">
        <f>Q339*H339</f>
        <v>0</v>
      </c>
      <c r="S339" s="137">
        <v>0</v>
      </c>
      <c r="T339" s="138">
        <f>S339*H339</f>
        <v>0</v>
      </c>
      <c r="AR339" s="139" t="s">
        <v>222</v>
      </c>
      <c r="AT339" s="139" t="s">
        <v>132</v>
      </c>
      <c r="AU339" s="139" t="s">
        <v>84</v>
      </c>
      <c r="AY339" s="17" t="s">
        <v>129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7" t="s">
        <v>82</v>
      </c>
      <c r="BK339" s="140">
        <f>ROUND(I339*H339,2)</f>
        <v>0</v>
      </c>
      <c r="BL339" s="17" t="s">
        <v>222</v>
      </c>
      <c r="BM339" s="139" t="s">
        <v>478</v>
      </c>
    </row>
    <row r="340" spans="2:65" s="1" customFormat="1">
      <c r="B340" s="32"/>
      <c r="D340" s="141" t="s">
        <v>139</v>
      </c>
      <c r="F340" s="142" t="s">
        <v>479</v>
      </c>
      <c r="I340" s="143"/>
      <c r="L340" s="32"/>
      <c r="M340" s="144"/>
      <c r="T340" s="53"/>
      <c r="AT340" s="17" t="s">
        <v>139</v>
      </c>
      <c r="AU340" s="17" t="s">
        <v>84</v>
      </c>
    </row>
    <row r="341" spans="2:65" s="13" customFormat="1">
      <c r="B341" s="152"/>
      <c r="D341" s="146" t="s">
        <v>141</v>
      </c>
      <c r="E341" s="153" t="s">
        <v>19</v>
      </c>
      <c r="F341" s="154" t="s">
        <v>203</v>
      </c>
      <c r="H341" s="155">
        <v>473.59</v>
      </c>
      <c r="I341" s="156"/>
      <c r="L341" s="152"/>
      <c r="M341" s="157"/>
      <c r="T341" s="158"/>
      <c r="AT341" s="153" t="s">
        <v>141</v>
      </c>
      <c r="AU341" s="153" t="s">
        <v>84</v>
      </c>
      <c r="AV341" s="13" t="s">
        <v>84</v>
      </c>
      <c r="AW341" s="13" t="s">
        <v>35</v>
      </c>
      <c r="AX341" s="13" t="s">
        <v>74</v>
      </c>
      <c r="AY341" s="153" t="s">
        <v>129</v>
      </c>
    </row>
    <row r="342" spans="2:65" s="14" customFormat="1">
      <c r="B342" s="159"/>
      <c r="D342" s="146" t="s">
        <v>141</v>
      </c>
      <c r="E342" s="160" t="s">
        <v>19</v>
      </c>
      <c r="F342" s="161" t="s">
        <v>144</v>
      </c>
      <c r="H342" s="162">
        <v>473.59</v>
      </c>
      <c r="I342" s="163"/>
      <c r="L342" s="159"/>
      <c r="M342" s="164"/>
      <c r="T342" s="165"/>
      <c r="AT342" s="160" t="s">
        <v>141</v>
      </c>
      <c r="AU342" s="160" t="s">
        <v>84</v>
      </c>
      <c r="AV342" s="14" t="s">
        <v>137</v>
      </c>
      <c r="AW342" s="14" t="s">
        <v>35</v>
      </c>
      <c r="AX342" s="14" t="s">
        <v>82</v>
      </c>
      <c r="AY342" s="160" t="s">
        <v>129</v>
      </c>
    </row>
    <row r="343" spans="2:65" s="1" customFormat="1" ht="16.5" customHeight="1">
      <c r="B343" s="32"/>
      <c r="C343" s="166" t="s">
        <v>480</v>
      </c>
      <c r="D343" s="166" t="s">
        <v>166</v>
      </c>
      <c r="E343" s="167" t="s">
        <v>481</v>
      </c>
      <c r="F343" s="168" t="s">
        <v>482</v>
      </c>
      <c r="G343" s="169" t="s">
        <v>288</v>
      </c>
      <c r="H343" s="170">
        <v>39.070999999999998</v>
      </c>
      <c r="I343" s="171"/>
      <c r="J343" s="172">
        <f>ROUND(I343*H343,2)</f>
        <v>0</v>
      </c>
      <c r="K343" s="168" t="s">
        <v>136</v>
      </c>
      <c r="L343" s="173"/>
      <c r="M343" s="174" t="s">
        <v>19</v>
      </c>
      <c r="N343" s="175" t="s">
        <v>45</v>
      </c>
      <c r="P343" s="137">
        <f>O343*H343</f>
        <v>0</v>
      </c>
      <c r="Q343" s="137">
        <v>1</v>
      </c>
      <c r="R343" s="137">
        <f>Q343*H343</f>
        <v>39.070999999999998</v>
      </c>
      <c r="S343" s="137">
        <v>0</v>
      </c>
      <c r="T343" s="138">
        <f>S343*H343</f>
        <v>0</v>
      </c>
      <c r="AR343" s="139" t="s">
        <v>314</v>
      </c>
      <c r="AT343" s="139" t="s">
        <v>166</v>
      </c>
      <c r="AU343" s="139" t="s">
        <v>84</v>
      </c>
      <c r="AY343" s="17" t="s">
        <v>129</v>
      </c>
      <c r="BE343" s="140">
        <f>IF(N343="základní",J343,0)</f>
        <v>0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7" t="s">
        <v>82</v>
      </c>
      <c r="BK343" s="140">
        <f>ROUND(I343*H343,2)</f>
        <v>0</v>
      </c>
      <c r="BL343" s="17" t="s">
        <v>222</v>
      </c>
      <c r="BM343" s="139" t="s">
        <v>483</v>
      </c>
    </row>
    <row r="344" spans="2:65" s="13" customFormat="1">
      <c r="B344" s="152"/>
      <c r="D344" s="146" t="s">
        <v>141</v>
      </c>
      <c r="F344" s="154" t="s">
        <v>484</v>
      </c>
      <c r="H344" s="155">
        <v>39.070999999999998</v>
      </c>
      <c r="I344" s="156"/>
      <c r="L344" s="152"/>
      <c r="M344" s="157"/>
      <c r="T344" s="158"/>
      <c r="AT344" s="153" t="s">
        <v>141</v>
      </c>
      <c r="AU344" s="153" t="s">
        <v>84</v>
      </c>
      <c r="AV344" s="13" t="s">
        <v>84</v>
      </c>
      <c r="AW344" s="13" t="s">
        <v>4</v>
      </c>
      <c r="AX344" s="13" t="s">
        <v>82</v>
      </c>
      <c r="AY344" s="153" t="s">
        <v>129</v>
      </c>
    </row>
    <row r="345" spans="2:65" s="1" customFormat="1" ht="49.15" customHeight="1">
      <c r="B345" s="32"/>
      <c r="C345" s="128" t="s">
        <v>485</v>
      </c>
      <c r="D345" s="128" t="s">
        <v>132</v>
      </c>
      <c r="E345" s="129" t="s">
        <v>486</v>
      </c>
      <c r="F345" s="130" t="s">
        <v>487</v>
      </c>
      <c r="G345" s="131" t="s">
        <v>288</v>
      </c>
      <c r="H345" s="132">
        <v>43.720999999999997</v>
      </c>
      <c r="I345" s="133"/>
      <c r="J345" s="134">
        <f>ROUND(I345*H345,2)</f>
        <v>0</v>
      </c>
      <c r="K345" s="130" t="s">
        <v>136</v>
      </c>
      <c r="L345" s="32"/>
      <c r="M345" s="135" t="s">
        <v>19</v>
      </c>
      <c r="N345" s="136" t="s">
        <v>45</v>
      </c>
      <c r="P345" s="137">
        <f>O345*H345</f>
        <v>0</v>
      </c>
      <c r="Q345" s="137">
        <v>0</v>
      </c>
      <c r="R345" s="137">
        <f>Q345*H345</f>
        <v>0</v>
      </c>
      <c r="S345" s="137">
        <v>0</v>
      </c>
      <c r="T345" s="138">
        <f>S345*H345</f>
        <v>0</v>
      </c>
      <c r="AR345" s="139" t="s">
        <v>222</v>
      </c>
      <c r="AT345" s="139" t="s">
        <v>132</v>
      </c>
      <c r="AU345" s="139" t="s">
        <v>84</v>
      </c>
      <c r="AY345" s="17" t="s">
        <v>129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7" t="s">
        <v>82</v>
      </c>
      <c r="BK345" s="140">
        <f>ROUND(I345*H345,2)</f>
        <v>0</v>
      </c>
      <c r="BL345" s="17" t="s">
        <v>222</v>
      </c>
      <c r="BM345" s="139" t="s">
        <v>488</v>
      </c>
    </row>
    <row r="346" spans="2:65" s="1" customFormat="1">
      <c r="B346" s="32"/>
      <c r="D346" s="141" t="s">
        <v>139</v>
      </c>
      <c r="F346" s="142" t="s">
        <v>489</v>
      </c>
      <c r="I346" s="143"/>
      <c r="L346" s="32"/>
      <c r="M346" s="144"/>
      <c r="T346" s="53"/>
      <c r="AT346" s="17" t="s">
        <v>139</v>
      </c>
      <c r="AU346" s="17" t="s">
        <v>84</v>
      </c>
    </row>
    <row r="347" spans="2:65" s="11" customFormat="1" ht="22.9" customHeight="1">
      <c r="B347" s="116"/>
      <c r="D347" s="117" t="s">
        <v>73</v>
      </c>
      <c r="E347" s="126" t="s">
        <v>490</v>
      </c>
      <c r="F347" s="126" t="s">
        <v>491</v>
      </c>
      <c r="I347" s="119"/>
      <c r="J347" s="127">
        <f>BK347</f>
        <v>0</v>
      </c>
      <c r="L347" s="116"/>
      <c r="M347" s="121"/>
      <c r="P347" s="122">
        <f>SUM(P348:P391)</f>
        <v>0</v>
      </c>
      <c r="R347" s="122">
        <f>SUM(R348:R391)</f>
        <v>5.0675230139999998</v>
      </c>
      <c r="T347" s="123">
        <f>SUM(T348:T391)</f>
        <v>8.1814320000000009</v>
      </c>
      <c r="AR347" s="117" t="s">
        <v>84</v>
      </c>
      <c r="AT347" s="124" t="s">
        <v>73</v>
      </c>
      <c r="AU347" s="124" t="s">
        <v>82</v>
      </c>
      <c r="AY347" s="117" t="s">
        <v>129</v>
      </c>
      <c r="BK347" s="125">
        <f>SUM(BK348:BK391)</f>
        <v>0</v>
      </c>
    </row>
    <row r="348" spans="2:65" s="1" customFormat="1" ht="49.15" customHeight="1">
      <c r="B348" s="32"/>
      <c r="C348" s="128" t="s">
        <v>492</v>
      </c>
      <c r="D348" s="128" t="s">
        <v>132</v>
      </c>
      <c r="E348" s="129" t="s">
        <v>493</v>
      </c>
      <c r="F348" s="130" t="s">
        <v>494</v>
      </c>
      <c r="G348" s="131" t="s">
        <v>135</v>
      </c>
      <c r="H348" s="132">
        <v>486.99</v>
      </c>
      <c r="I348" s="133"/>
      <c r="J348" s="134">
        <f>ROUND(I348*H348,2)</f>
        <v>0</v>
      </c>
      <c r="K348" s="130" t="s">
        <v>136</v>
      </c>
      <c r="L348" s="32"/>
      <c r="M348" s="135" t="s">
        <v>19</v>
      </c>
      <c r="N348" s="136" t="s">
        <v>45</v>
      </c>
      <c r="P348" s="137">
        <f>O348*H348</f>
        <v>0</v>
      </c>
      <c r="Q348" s="137">
        <v>0</v>
      </c>
      <c r="R348" s="137">
        <f>Q348*H348</f>
        <v>0</v>
      </c>
      <c r="S348" s="137">
        <v>1.4999999999999999E-2</v>
      </c>
      <c r="T348" s="138">
        <f>S348*H348</f>
        <v>7.3048500000000001</v>
      </c>
      <c r="AR348" s="139" t="s">
        <v>222</v>
      </c>
      <c r="AT348" s="139" t="s">
        <v>132</v>
      </c>
      <c r="AU348" s="139" t="s">
        <v>84</v>
      </c>
      <c r="AY348" s="17" t="s">
        <v>129</v>
      </c>
      <c r="BE348" s="140">
        <f>IF(N348="základní",J348,0)</f>
        <v>0</v>
      </c>
      <c r="BF348" s="140">
        <f>IF(N348="snížená",J348,0)</f>
        <v>0</v>
      </c>
      <c r="BG348" s="140">
        <f>IF(N348="zákl. přenesená",J348,0)</f>
        <v>0</v>
      </c>
      <c r="BH348" s="140">
        <f>IF(N348="sníž. přenesená",J348,0)</f>
        <v>0</v>
      </c>
      <c r="BI348" s="140">
        <f>IF(N348="nulová",J348,0)</f>
        <v>0</v>
      </c>
      <c r="BJ348" s="17" t="s">
        <v>82</v>
      </c>
      <c r="BK348" s="140">
        <f>ROUND(I348*H348,2)</f>
        <v>0</v>
      </c>
      <c r="BL348" s="17" t="s">
        <v>222</v>
      </c>
      <c r="BM348" s="139" t="s">
        <v>495</v>
      </c>
    </row>
    <row r="349" spans="2:65" s="1" customFormat="1">
      <c r="B349" s="32"/>
      <c r="D349" s="141" t="s">
        <v>139</v>
      </c>
      <c r="F349" s="142" t="s">
        <v>496</v>
      </c>
      <c r="I349" s="143"/>
      <c r="L349" s="32"/>
      <c r="M349" s="144"/>
      <c r="T349" s="53"/>
      <c r="AT349" s="17" t="s">
        <v>139</v>
      </c>
      <c r="AU349" s="17" t="s">
        <v>84</v>
      </c>
    </row>
    <row r="350" spans="2:65" s="12" customFormat="1">
      <c r="B350" s="145"/>
      <c r="D350" s="146" t="s">
        <v>141</v>
      </c>
      <c r="E350" s="147" t="s">
        <v>19</v>
      </c>
      <c r="F350" s="148" t="s">
        <v>497</v>
      </c>
      <c r="H350" s="147" t="s">
        <v>19</v>
      </c>
      <c r="I350" s="149"/>
      <c r="L350" s="145"/>
      <c r="M350" s="150"/>
      <c r="T350" s="151"/>
      <c r="AT350" s="147" t="s">
        <v>141</v>
      </c>
      <c r="AU350" s="147" t="s">
        <v>84</v>
      </c>
      <c r="AV350" s="12" t="s">
        <v>82</v>
      </c>
      <c r="AW350" s="12" t="s">
        <v>35</v>
      </c>
      <c r="AX350" s="12" t="s">
        <v>74</v>
      </c>
      <c r="AY350" s="147" t="s">
        <v>129</v>
      </c>
    </row>
    <row r="351" spans="2:65" s="13" customFormat="1">
      <c r="B351" s="152"/>
      <c r="D351" s="146" t="s">
        <v>141</v>
      </c>
      <c r="E351" s="153" t="s">
        <v>19</v>
      </c>
      <c r="F351" s="154" t="s">
        <v>381</v>
      </c>
      <c r="H351" s="155">
        <v>486.99</v>
      </c>
      <c r="I351" s="156"/>
      <c r="L351" s="152"/>
      <c r="M351" s="157"/>
      <c r="T351" s="158"/>
      <c r="AT351" s="153" t="s">
        <v>141</v>
      </c>
      <c r="AU351" s="153" t="s">
        <v>84</v>
      </c>
      <c r="AV351" s="13" t="s">
        <v>84</v>
      </c>
      <c r="AW351" s="13" t="s">
        <v>35</v>
      </c>
      <c r="AX351" s="13" t="s">
        <v>74</v>
      </c>
      <c r="AY351" s="153" t="s">
        <v>129</v>
      </c>
    </row>
    <row r="352" spans="2:65" s="14" customFormat="1">
      <c r="B352" s="159"/>
      <c r="D352" s="146" t="s">
        <v>141</v>
      </c>
      <c r="E352" s="160" t="s">
        <v>19</v>
      </c>
      <c r="F352" s="161" t="s">
        <v>144</v>
      </c>
      <c r="H352" s="162">
        <v>486.99</v>
      </c>
      <c r="I352" s="163"/>
      <c r="L352" s="159"/>
      <c r="M352" s="164"/>
      <c r="T352" s="165"/>
      <c r="AT352" s="160" t="s">
        <v>141</v>
      </c>
      <c r="AU352" s="160" t="s">
        <v>84</v>
      </c>
      <c r="AV352" s="14" t="s">
        <v>137</v>
      </c>
      <c r="AW352" s="14" t="s">
        <v>35</v>
      </c>
      <c r="AX352" s="14" t="s">
        <v>82</v>
      </c>
      <c r="AY352" s="160" t="s">
        <v>129</v>
      </c>
    </row>
    <row r="353" spans="2:65" s="1" customFormat="1" ht="49.15" customHeight="1">
      <c r="B353" s="32"/>
      <c r="C353" s="128" t="s">
        <v>498</v>
      </c>
      <c r="D353" s="128" t="s">
        <v>132</v>
      </c>
      <c r="E353" s="129" t="s">
        <v>499</v>
      </c>
      <c r="F353" s="130" t="s">
        <v>500</v>
      </c>
      <c r="G353" s="131" t="s">
        <v>135</v>
      </c>
      <c r="H353" s="132">
        <v>486.99</v>
      </c>
      <c r="I353" s="133"/>
      <c r="J353" s="134">
        <f>ROUND(I353*H353,2)</f>
        <v>0</v>
      </c>
      <c r="K353" s="130" t="s">
        <v>136</v>
      </c>
      <c r="L353" s="32"/>
      <c r="M353" s="135" t="s">
        <v>19</v>
      </c>
      <c r="N353" s="136" t="s">
        <v>45</v>
      </c>
      <c r="P353" s="137">
        <f>O353*H353</f>
        <v>0</v>
      </c>
      <c r="Q353" s="137">
        <v>0</v>
      </c>
      <c r="R353" s="137">
        <f>Q353*H353</f>
        <v>0</v>
      </c>
      <c r="S353" s="137">
        <v>1.8E-3</v>
      </c>
      <c r="T353" s="138">
        <f>S353*H353</f>
        <v>0.87658199999999997</v>
      </c>
      <c r="AR353" s="139" t="s">
        <v>222</v>
      </c>
      <c r="AT353" s="139" t="s">
        <v>132</v>
      </c>
      <c r="AU353" s="139" t="s">
        <v>84</v>
      </c>
      <c r="AY353" s="17" t="s">
        <v>129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7" t="s">
        <v>82</v>
      </c>
      <c r="BK353" s="140">
        <f>ROUND(I353*H353,2)</f>
        <v>0</v>
      </c>
      <c r="BL353" s="17" t="s">
        <v>222</v>
      </c>
      <c r="BM353" s="139" t="s">
        <v>501</v>
      </c>
    </row>
    <row r="354" spans="2:65" s="1" customFormat="1">
      <c r="B354" s="32"/>
      <c r="D354" s="141" t="s">
        <v>139</v>
      </c>
      <c r="F354" s="142" t="s">
        <v>502</v>
      </c>
      <c r="I354" s="143"/>
      <c r="L354" s="32"/>
      <c r="M354" s="144"/>
      <c r="T354" s="53"/>
      <c r="AT354" s="17" t="s">
        <v>139</v>
      </c>
      <c r="AU354" s="17" t="s">
        <v>84</v>
      </c>
    </row>
    <row r="355" spans="2:65" s="12" customFormat="1">
      <c r="B355" s="145"/>
      <c r="D355" s="146" t="s">
        <v>141</v>
      </c>
      <c r="E355" s="147" t="s">
        <v>19</v>
      </c>
      <c r="F355" s="148" t="s">
        <v>497</v>
      </c>
      <c r="H355" s="147" t="s">
        <v>19</v>
      </c>
      <c r="I355" s="149"/>
      <c r="L355" s="145"/>
      <c r="M355" s="150"/>
      <c r="T355" s="151"/>
      <c r="AT355" s="147" t="s">
        <v>141</v>
      </c>
      <c r="AU355" s="147" t="s">
        <v>84</v>
      </c>
      <c r="AV355" s="12" t="s">
        <v>82</v>
      </c>
      <c r="AW355" s="12" t="s">
        <v>35</v>
      </c>
      <c r="AX355" s="12" t="s">
        <v>74</v>
      </c>
      <c r="AY355" s="147" t="s">
        <v>129</v>
      </c>
    </row>
    <row r="356" spans="2:65" s="13" customFormat="1">
      <c r="B356" s="152"/>
      <c r="D356" s="146" t="s">
        <v>141</v>
      </c>
      <c r="E356" s="153" t="s">
        <v>19</v>
      </c>
      <c r="F356" s="154" t="s">
        <v>381</v>
      </c>
      <c r="H356" s="155">
        <v>486.99</v>
      </c>
      <c r="I356" s="156"/>
      <c r="L356" s="152"/>
      <c r="M356" s="157"/>
      <c r="T356" s="158"/>
      <c r="AT356" s="153" t="s">
        <v>141</v>
      </c>
      <c r="AU356" s="153" t="s">
        <v>84</v>
      </c>
      <c r="AV356" s="13" t="s">
        <v>84</v>
      </c>
      <c r="AW356" s="13" t="s">
        <v>35</v>
      </c>
      <c r="AX356" s="13" t="s">
        <v>74</v>
      </c>
      <c r="AY356" s="153" t="s">
        <v>129</v>
      </c>
    </row>
    <row r="357" spans="2:65" s="14" customFormat="1">
      <c r="B357" s="159"/>
      <c r="D357" s="146" t="s">
        <v>141</v>
      </c>
      <c r="E357" s="160" t="s">
        <v>19</v>
      </c>
      <c r="F357" s="161" t="s">
        <v>144</v>
      </c>
      <c r="H357" s="162">
        <v>486.99</v>
      </c>
      <c r="I357" s="163"/>
      <c r="L357" s="159"/>
      <c r="M357" s="164"/>
      <c r="T357" s="165"/>
      <c r="AT357" s="160" t="s">
        <v>141</v>
      </c>
      <c r="AU357" s="160" t="s">
        <v>84</v>
      </c>
      <c r="AV357" s="14" t="s">
        <v>137</v>
      </c>
      <c r="AW357" s="14" t="s">
        <v>35</v>
      </c>
      <c r="AX357" s="14" t="s">
        <v>82</v>
      </c>
      <c r="AY357" s="160" t="s">
        <v>129</v>
      </c>
    </row>
    <row r="358" spans="2:65" s="1" customFormat="1" ht="49.15" customHeight="1">
      <c r="B358" s="32"/>
      <c r="C358" s="128" t="s">
        <v>503</v>
      </c>
      <c r="D358" s="128" t="s">
        <v>132</v>
      </c>
      <c r="E358" s="129" t="s">
        <v>504</v>
      </c>
      <c r="F358" s="130" t="s">
        <v>505</v>
      </c>
      <c r="G358" s="131" t="s">
        <v>135</v>
      </c>
      <c r="H358" s="132">
        <v>486.99</v>
      </c>
      <c r="I358" s="133"/>
      <c r="J358" s="134">
        <f>ROUND(I358*H358,2)</f>
        <v>0</v>
      </c>
      <c r="K358" s="130" t="s">
        <v>136</v>
      </c>
      <c r="L358" s="32"/>
      <c r="M358" s="135" t="s">
        <v>19</v>
      </c>
      <c r="N358" s="136" t="s">
        <v>45</v>
      </c>
      <c r="P358" s="137">
        <f>O358*H358</f>
        <v>0</v>
      </c>
      <c r="Q358" s="137">
        <v>1.2E-4</v>
      </c>
      <c r="R358" s="137">
        <f>Q358*H358</f>
        <v>5.8438800000000006E-2</v>
      </c>
      <c r="S358" s="137">
        <v>0</v>
      </c>
      <c r="T358" s="138">
        <f>S358*H358</f>
        <v>0</v>
      </c>
      <c r="AR358" s="139" t="s">
        <v>222</v>
      </c>
      <c r="AT358" s="139" t="s">
        <v>132</v>
      </c>
      <c r="AU358" s="139" t="s">
        <v>84</v>
      </c>
      <c r="AY358" s="17" t="s">
        <v>129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7" t="s">
        <v>82</v>
      </c>
      <c r="BK358" s="140">
        <f>ROUND(I358*H358,2)</f>
        <v>0</v>
      </c>
      <c r="BL358" s="17" t="s">
        <v>222</v>
      </c>
      <c r="BM358" s="139" t="s">
        <v>506</v>
      </c>
    </row>
    <row r="359" spans="2:65" s="1" customFormat="1">
      <c r="B359" s="32"/>
      <c r="D359" s="141" t="s">
        <v>139</v>
      </c>
      <c r="F359" s="142" t="s">
        <v>507</v>
      </c>
      <c r="I359" s="143"/>
      <c r="L359" s="32"/>
      <c r="M359" s="144"/>
      <c r="T359" s="53"/>
      <c r="AT359" s="17" t="s">
        <v>139</v>
      </c>
      <c r="AU359" s="17" t="s">
        <v>84</v>
      </c>
    </row>
    <row r="360" spans="2:65" s="13" customFormat="1">
      <c r="B360" s="152"/>
      <c r="D360" s="146" t="s">
        <v>141</v>
      </c>
      <c r="E360" s="153" t="s">
        <v>19</v>
      </c>
      <c r="F360" s="154" t="s">
        <v>381</v>
      </c>
      <c r="H360" s="155">
        <v>486.99</v>
      </c>
      <c r="I360" s="156"/>
      <c r="L360" s="152"/>
      <c r="M360" s="157"/>
      <c r="T360" s="158"/>
      <c r="AT360" s="153" t="s">
        <v>141</v>
      </c>
      <c r="AU360" s="153" t="s">
        <v>84</v>
      </c>
      <c r="AV360" s="13" t="s">
        <v>84</v>
      </c>
      <c r="AW360" s="13" t="s">
        <v>35</v>
      </c>
      <c r="AX360" s="13" t="s">
        <v>74</v>
      </c>
      <c r="AY360" s="153" t="s">
        <v>129</v>
      </c>
    </row>
    <row r="361" spans="2:65" s="14" customFormat="1">
      <c r="B361" s="159"/>
      <c r="D361" s="146" t="s">
        <v>141</v>
      </c>
      <c r="E361" s="160" t="s">
        <v>19</v>
      </c>
      <c r="F361" s="161" t="s">
        <v>144</v>
      </c>
      <c r="H361" s="162">
        <v>486.99</v>
      </c>
      <c r="I361" s="163"/>
      <c r="L361" s="159"/>
      <c r="M361" s="164"/>
      <c r="T361" s="165"/>
      <c r="AT361" s="160" t="s">
        <v>141</v>
      </c>
      <c r="AU361" s="160" t="s">
        <v>84</v>
      </c>
      <c r="AV361" s="14" t="s">
        <v>137</v>
      </c>
      <c r="AW361" s="14" t="s">
        <v>35</v>
      </c>
      <c r="AX361" s="14" t="s">
        <v>82</v>
      </c>
      <c r="AY361" s="160" t="s">
        <v>129</v>
      </c>
    </row>
    <row r="362" spans="2:65" s="1" customFormat="1" ht="24.2" customHeight="1">
      <c r="B362" s="32"/>
      <c r="C362" s="166" t="s">
        <v>508</v>
      </c>
      <c r="D362" s="166" t="s">
        <v>166</v>
      </c>
      <c r="E362" s="167" t="s">
        <v>509</v>
      </c>
      <c r="F362" s="168" t="s">
        <v>510</v>
      </c>
      <c r="G362" s="169" t="s">
        <v>135</v>
      </c>
      <c r="H362" s="170">
        <v>511.34</v>
      </c>
      <c r="I362" s="171"/>
      <c r="J362" s="172">
        <f>ROUND(I362*H362,2)</f>
        <v>0</v>
      </c>
      <c r="K362" s="168" t="s">
        <v>136</v>
      </c>
      <c r="L362" s="173"/>
      <c r="M362" s="174" t="s">
        <v>19</v>
      </c>
      <c r="N362" s="175" t="s">
        <v>45</v>
      </c>
      <c r="P362" s="137">
        <f>O362*H362</f>
        <v>0</v>
      </c>
      <c r="Q362" s="137">
        <v>4.7999999999999996E-3</v>
      </c>
      <c r="R362" s="137">
        <f>Q362*H362</f>
        <v>2.4544319999999997</v>
      </c>
      <c r="S362" s="137">
        <v>0</v>
      </c>
      <c r="T362" s="138">
        <f>S362*H362</f>
        <v>0</v>
      </c>
      <c r="AR362" s="139" t="s">
        <v>314</v>
      </c>
      <c r="AT362" s="139" t="s">
        <v>166</v>
      </c>
      <c r="AU362" s="139" t="s">
        <v>84</v>
      </c>
      <c r="AY362" s="17" t="s">
        <v>129</v>
      </c>
      <c r="BE362" s="140">
        <f>IF(N362="základní",J362,0)</f>
        <v>0</v>
      </c>
      <c r="BF362" s="140">
        <f>IF(N362="snížená",J362,0)</f>
        <v>0</v>
      </c>
      <c r="BG362" s="140">
        <f>IF(N362="zákl. přenesená",J362,0)</f>
        <v>0</v>
      </c>
      <c r="BH362" s="140">
        <f>IF(N362="sníž. přenesená",J362,0)</f>
        <v>0</v>
      </c>
      <c r="BI362" s="140">
        <f>IF(N362="nulová",J362,0)</f>
        <v>0</v>
      </c>
      <c r="BJ362" s="17" t="s">
        <v>82</v>
      </c>
      <c r="BK362" s="140">
        <f>ROUND(I362*H362,2)</f>
        <v>0</v>
      </c>
      <c r="BL362" s="17" t="s">
        <v>222</v>
      </c>
      <c r="BM362" s="139" t="s">
        <v>511</v>
      </c>
    </row>
    <row r="363" spans="2:65" s="13" customFormat="1">
      <c r="B363" s="152"/>
      <c r="D363" s="146" t="s">
        <v>141</v>
      </c>
      <c r="E363" s="153" t="s">
        <v>19</v>
      </c>
      <c r="F363" s="154" t="s">
        <v>381</v>
      </c>
      <c r="H363" s="155">
        <v>486.99</v>
      </c>
      <c r="I363" s="156"/>
      <c r="L363" s="152"/>
      <c r="M363" s="157"/>
      <c r="T363" s="158"/>
      <c r="AT363" s="153" t="s">
        <v>141</v>
      </c>
      <c r="AU363" s="153" t="s">
        <v>84</v>
      </c>
      <c r="AV363" s="13" t="s">
        <v>84</v>
      </c>
      <c r="AW363" s="13" t="s">
        <v>35</v>
      </c>
      <c r="AX363" s="13" t="s">
        <v>74</v>
      </c>
      <c r="AY363" s="153" t="s">
        <v>129</v>
      </c>
    </row>
    <row r="364" spans="2:65" s="14" customFormat="1">
      <c r="B364" s="159"/>
      <c r="D364" s="146" t="s">
        <v>141</v>
      </c>
      <c r="E364" s="160" t="s">
        <v>19</v>
      </c>
      <c r="F364" s="161" t="s">
        <v>144</v>
      </c>
      <c r="H364" s="162">
        <v>486.99</v>
      </c>
      <c r="I364" s="163"/>
      <c r="L364" s="159"/>
      <c r="M364" s="164"/>
      <c r="T364" s="165"/>
      <c r="AT364" s="160" t="s">
        <v>141</v>
      </c>
      <c r="AU364" s="160" t="s">
        <v>84</v>
      </c>
      <c r="AV364" s="14" t="s">
        <v>137</v>
      </c>
      <c r="AW364" s="14" t="s">
        <v>35</v>
      </c>
      <c r="AX364" s="14" t="s">
        <v>82</v>
      </c>
      <c r="AY364" s="160" t="s">
        <v>129</v>
      </c>
    </row>
    <row r="365" spans="2:65" s="13" customFormat="1">
      <c r="B365" s="152"/>
      <c r="D365" s="146" t="s">
        <v>141</v>
      </c>
      <c r="F365" s="154" t="s">
        <v>512</v>
      </c>
      <c r="H365" s="155">
        <v>511.34</v>
      </c>
      <c r="I365" s="156"/>
      <c r="L365" s="152"/>
      <c r="M365" s="157"/>
      <c r="T365" s="158"/>
      <c r="AT365" s="153" t="s">
        <v>141</v>
      </c>
      <c r="AU365" s="153" t="s">
        <v>84</v>
      </c>
      <c r="AV365" s="13" t="s">
        <v>84</v>
      </c>
      <c r="AW365" s="13" t="s">
        <v>4</v>
      </c>
      <c r="AX365" s="13" t="s">
        <v>82</v>
      </c>
      <c r="AY365" s="153" t="s">
        <v>129</v>
      </c>
    </row>
    <row r="366" spans="2:65" s="1" customFormat="1" ht="37.9" customHeight="1">
      <c r="B366" s="32"/>
      <c r="C366" s="128" t="s">
        <v>513</v>
      </c>
      <c r="D366" s="128" t="s">
        <v>132</v>
      </c>
      <c r="E366" s="129" t="s">
        <v>514</v>
      </c>
      <c r="F366" s="130" t="s">
        <v>515</v>
      </c>
      <c r="G366" s="131" t="s">
        <v>135</v>
      </c>
      <c r="H366" s="132">
        <v>486.99</v>
      </c>
      <c r="I366" s="133"/>
      <c r="J366" s="134">
        <f>ROUND(I366*H366,2)</f>
        <v>0</v>
      </c>
      <c r="K366" s="130" t="s">
        <v>136</v>
      </c>
      <c r="L366" s="32"/>
      <c r="M366" s="135" t="s">
        <v>19</v>
      </c>
      <c r="N366" s="136" t="s">
        <v>45</v>
      </c>
      <c r="P366" s="137">
        <f>O366*H366</f>
        <v>0</v>
      </c>
      <c r="Q366" s="137">
        <v>1.2E-4</v>
      </c>
      <c r="R366" s="137">
        <f>Q366*H366</f>
        <v>5.8438800000000006E-2</v>
      </c>
      <c r="S366" s="137">
        <v>0</v>
      </c>
      <c r="T366" s="138">
        <f>S366*H366</f>
        <v>0</v>
      </c>
      <c r="AR366" s="139" t="s">
        <v>222</v>
      </c>
      <c r="AT366" s="139" t="s">
        <v>132</v>
      </c>
      <c r="AU366" s="139" t="s">
        <v>84</v>
      </c>
      <c r="AY366" s="17" t="s">
        <v>129</v>
      </c>
      <c r="BE366" s="140">
        <f>IF(N366="základní",J366,0)</f>
        <v>0</v>
      </c>
      <c r="BF366" s="140">
        <f>IF(N366="snížená",J366,0)</f>
        <v>0</v>
      </c>
      <c r="BG366" s="140">
        <f>IF(N366="zákl. přenesená",J366,0)</f>
        <v>0</v>
      </c>
      <c r="BH366" s="140">
        <f>IF(N366="sníž. přenesená",J366,0)</f>
        <v>0</v>
      </c>
      <c r="BI366" s="140">
        <f>IF(N366="nulová",J366,0)</f>
        <v>0</v>
      </c>
      <c r="BJ366" s="17" t="s">
        <v>82</v>
      </c>
      <c r="BK366" s="140">
        <f>ROUND(I366*H366,2)</f>
        <v>0</v>
      </c>
      <c r="BL366" s="17" t="s">
        <v>222</v>
      </c>
      <c r="BM366" s="139" t="s">
        <v>516</v>
      </c>
    </row>
    <row r="367" spans="2:65" s="1" customFormat="1">
      <c r="B367" s="32"/>
      <c r="D367" s="141" t="s">
        <v>139</v>
      </c>
      <c r="F367" s="142" t="s">
        <v>517</v>
      </c>
      <c r="I367" s="143"/>
      <c r="L367" s="32"/>
      <c r="M367" s="144"/>
      <c r="T367" s="53"/>
      <c r="AT367" s="17" t="s">
        <v>139</v>
      </c>
      <c r="AU367" s="17" t="s">
        <v>84</v>
      </c>
    </row>
    <row r="368" spans="2:65" s="13" customFormat="1">
      <c r="B368" s="152"/>
      <c r="D368" s="146" t="s">
        <v>141</v>
      </c>
      <c r="E368" s="153" t="s">
        <v>19</v>
      </c>
      <c r="F368" s="154" t="s">
        <v>381</v>
      </c>
      <c r="H368" s="155">
        <v>486.99</v>
      </c>
      <c r="I368" s="156"/>
      <c r="L368" s="152"/>
      <c r="M368" s="157"/>
      <c r="T368" s="158"/>
      <c r="AT368" s="153" t="s">
        <v>141</v>
      </c>
      <c r="AU368" s="153" t="s">
        <v>84</v>
      </c>
      <c r="AV368" s="13" t="s">
        <v>84</v>
      </c>
      <c r="AW368" s="13" t="s">
        <v>35</v>
      </c>
      <c r="AX368" s="13" t="s">
        <v>74</v>
      </c>
      <c r="AY368" s="153" t="s">
        <v>129</v>
      </c>
    </row>
    <row r="369" spans="2:65" s="14" customFormat="1">
      <c r="B369" s="159"/>
      <c r="D369" s="146" t="s">
        <v>141</v>
      </c>
      <c r="E369" s="160" t="s">
        <v>19</v>
      </c>
      <c r="F369" s="161" t="s">
        <v>144</v>
      </c>
      <c r="H369" s="162">
        <v>486.99</v>
      </c>
      <c r="I369" s="163"/>
      <c r="L369" s="159"/>
      <c r="M369" s="164"/>
      <c r="T369" s="165"/>
      <c r="AT369" s="160" t="s">
        <v>141</v>
      </c>
      <c r="AU369" s="160" t="s">
        <v>84</v>
      </c>
      <c r="AV369" s="14" t="s">
        <v>137</v>
      </c>
      <c r="AW369" s="14" t="s">
        <v>35</v>
      </c>
      <c r="AX369" s="14" t="s">
        <v>82</v>
      </c>
      <c r="AY369" s="160" t="s">
        <v>129</v>
      </c>
    </row>
    <row r="370" spans="2:65" s="1" customFormat="1" ht="37.9" customHeight="1">
      <c r="B370" s="32"/>
      <c r="C370" s="166" t="s">
        <v>518</v>
      </c>
      <c r="D370" s="166" t="s">
        <v>166</v>
      </c>
      <c r="E370" s="167" t="s">
        <v>519</v>
      </c>
      <c r="F370" s="168" t="s">
        <v>520</v>
      </c>
      <c r="G370" s="169" t="s">
        <v>135</v>
      </c>
      <c r="H370" s="170">
        <v>2.2999999999999998</v>
      </c>
      <c r="I370" s="171"/>
      <c r="J370" s="172">
        <f>ROUND(I370*H370,2)</f>
        <v>0</v>
      </c>
      <c r="K370" s="168" t="s">
        <v>136</v>
      </c>
      <c r="L370" s="173"/>
      <c r="M370" s="174" t="s">
        <v>19</v>
      </c>
      <c r="N370" s="175" t="s">
        <v>45</v>
      </c>
      <c r="P370" s="137">
        <f>O370*H370</f>
        <v>0</v>
      </c>
      <c r="Q370" s="137">
        <v>4.7999999999999996E-3</v>
      </c>
      <c r="R370" s="137">
        <f>Q370*H370</f>
        <v>1.1039999999999998E-2</v>
      </c>
      <c r="S370" s="137">
        <v>0</v>
      </c>
      <c r="T370" s="138">
        <f>S370*H370</f>
        <v>0</v>
      </c>
      <c r="AR370" s="139" t="s">
        <v>314</v>
      </c>
      <c r="AT370" s="139" t="s">
        <v>166</v>
      </c>
      <c r="AU370" s="139" t="s">
        <v>84</v>
      </c>
      <c r="AY370" s="17" t="s">
        <v>129</v>
      </c>
      <c r="BE370" s="140">
        <f>IF(N370="základní",J370,0)</f>
        <v>0</v>
      </c>
      <c r="BF370" s="140">
        <f>IF(N370="snížená",J370,0)</f>
        <v>0</v>
      </c>
      <c r="BG370" s="140">
        <f>IF(N370="zákl. přenesená",J370,0)</f>
        <v>0</v>
      </c>
      <c r="BH370" s="140">
        <f>IF(N370="sníž. přenesená",J370,0)</f>
        <v>0</v>
      </c>
      <c r="BI370" s="140">
        <f>IF(N370="nulová",J370,0)</f>
        <v>0</v>
      </c>
      <c r="BJ370" s="17" t="s">
        <v>82</v>
      </c>
      <c r="BK370" s="140">
        <f>ROUND(I370*H370,2)</f>
        <v>0</v>
      </c>
      <c r="BL370" s="17" t="s">
        <v>222</v>
      </c>
      <c r="BM370" s="139" t="s">
        <v>521</v>
      </c>
    </row>
    <row r="371" spans="2:65" s="13" customFormat="1">
      <c r="B371" s="152"/>
      <c r="D371" s="146" t="s">
        <v>141</v>
      </c>
      <c r="E371" s="153" t="s">
        <v>19</v>
      </c>
      <c r="F371" s="154" t="s">
        <v>522</v>
      </c>
      <c r="H371" s="155">
        <v>2</v>
      </c>
      <c r="I371" s="156"/>
      <c r="L371" s="152"/>
      <c r="M371" s="157"/>
      <c r="T371" s="158"/>
      <c r="AT371" s="153" t="s">
        <v>141</v>
      </c>
      <c r="AU371" s="153" t="s">
        <v>84</v>
      </c>
      <c r="AV371" s="13" t="s">
        <v>84</v>
      </c>
      <c r="AW371" s="13" t="s">
        <v>35</v>
      </c>
      <c r="AX371" s="13" t="s">
        <v>74</v>
      </c>
      <c r="AY371" s="153" t="s">
        <v>129</v>
      </c>
    </row>
    <row r="372" spans="2:65" s="14" customFormat="1">
      <c r="B372" s="159"/>
      <c r="D372" s="146" t="s">
        <v>141</v>
      </c>
      <c r="E372" s="160" t="s">
        <v>19</v>
      </c>
      <c r="F372" s="161" t="s">
        <v>144</v>
      </c>
      <c r="H372" s="162">
        <v>2</v>
      </c>
      <c r="I372" s="163"/>
      <c r="L372" s="159"/>
      <c r="M372" s="164"/>
      <c r="T372" s="165"/>
      <c r="AT372" s="160" t="s">
        <v>141</v>
      </c>
      <c r="AU372" s="160" t="s">
        <v>84</v>
      </c>
      <c r="AV372" s="14" t="s">
        <v>137</v>
      </c>
      <c r="AW372" s="14" t="s">
        <v>35</v>
      </c>
      <c r="AX372" s="14" t="s">
        <v>82</v>
      </c>
      <c r="AY372" s="160" t="s">
        <v>129</v>
      </c>
    </row>
    <row r="373" spans="2:65" s="13" customFormat="1">
      <c r="B373" s="152"/>
      <c r="D373" s="146" t="s">
        <v>141</v>
      </c>
      <c r="F373" s="154" t="s">
        <v>523</v>
      </c>
      <c r="H373" s="155">
        <v>2.2999999999999998</v>
      </c>
      <c r="I373" s="156"/>
      <c r="L373" s="152"/>
      <c r="M373" s="157"/>
      <c r="T373" s="158"/>
      <c r="AT373" s="153" t="s">
        <v>141</v>
      </c>
      <c r="AU373" s="153" t="s">
        <v>84</v>
      </c>
      <c r="AV373" s="13" t="s">
        <v>84</v>
      </c>
      <c r="AW373" s="13" t="s">
        <v>4</v>
      </c>
      <c r="AX373" s="13" t="s">
        <v>82</v>
      </c>
      <c r="AY373" s="153" t="s">
        <v>129</v>
      </c>
    </row>
    <row r="374" spans="2:65" s="1" customFormat="1" ht="16.5" customHeight="1">
      <c r="B374" s="32"/>
      <c r="C374" s="166" t="s">
        <v>524</v>
      </c>
      <c r="D374" s="166" t="s">
        <v>166</v>
      </c>
      <c r="E374" s="167" t="s">
        <v>525</v>
      </c>
      <c r="F374" s="168" t="s">
        <v>526</v>
      </c>
      <c r="G374" s="169" t="s">
        <v>256</v>
      </c>
      <c r="H374" s="170">
        <v>92.528000000000006</v>
      </c>
      <c r="I374" s="171"/>
      <c r="J374" s="172">
        <f>ROUND(I374*H374,2)</f>
        <v>0</v>
      </c>
      <c r="K374" s="168" t="s">
        <v>136</v>
      </c>
      <c r="L374" s="173"/>
      <c r="M374" s="174" t="s">
        <v>19</v>
      </c>
      <c r="N374" s="175" t="s">
        <v>45</v>
      </c>
      <c r="P374" s="137">
        <f>O374*H374</f>
        <v>0</v>
      </c>
      <c r="Q374" s="137">
        <v>2.5000000000000001E-2</v>
      </c>
      <c r="R374" s="137">
        <f>Q374*H374</f>
        <v>2.3132000000000001</v>
      </c>
      <c r="S374" s="137">
        <v>0</v>
      </c>
      <c r="T374" s="138">
        <f>S374*H374</f>
        <v>0</v>
      </c>
      <c r="AR374" s="139" t="s">
        <v>314</v>
      </c>
      <c r="AT374" s="139" t="s">
        <v>166</v>
      </c>
      <c r="AU374" s="139" t="s">
        <v>84</v>
      </c>
      <c r="AY374" s="17" t="s">
        <v>129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7" t="s">
        <v>82</v>
      </c>
      <c r="BK374" s="140">
        <f>ROUND(I374*H374,2)</f>
        <v>0</v>
      </c>
      <c r="BL374" s="17" t="s">
        <v>222</v>
      </c>
      <c r="BM374" s="139" t="s">
        <v>527</v>
      </c>
    </row>
    <row r="375" spans="2:65" s="13" customFormat="1">
      <c r="B375" s="152"/>
      <c r="D375" s="146" t="s">
        <v>141</v>
      </c>
      <c r="E375" s="153" t="s">
        <v>19</v>
      </c>
      <c r="F375" s="154" t="s">
        <v>528</v>
      </c>
      <c r="H375" s="155">
        <v>92.528000000000006</v>
      </c>
      <c r="I375" s="156"/>
      <c r="L375" s="152"/>
      <c r="M375" s="157"/>
      <c r="T375" s="158"/>
      <c r="AT375" s="153" t="s">
        <v>141</v>
      </c>
      <c r="AU375" s="153" t="s">
        <v>84</v>
      </c>
      <c r="AV375" s="13" t="s">
        <v>84</v>
      </c>
      <c r="AW375" s="13" t="s">
        <v>35</v>
      </c>
      <c r="AX375" s="13" t="s">
        <v>74</v>
      </c>
      <c r="AY375" s="153" t="s">
        <v>129</v>
      </c>
    </row>
    <row r="376" spans="2:65" s="14" customFormat="1">
      <c r="B376" s="159"/>
      <c r="D376" s="146" t="s">
        <v>141</v>
      </c>
      <c r="E376" s="160" t="s">
        <v>19</v>
      </c>
      <c r="F376" s="161" t="s">
        <v>144</v>
      </c>
      <c r="H376" s="162">
        <v>92.528000000000006</v>
      </c>
      <c r="I376" s="163"/>
      <c r="L376" s="159"/>
      <c r="M376" s="164"/>
      <c r="T376" s="165"/>
      <c r="AT376" s="160" t="s">
        <v>141</v>
      </c>
      <c r="AU376" s="160" t="s">
        <v>84</v>
      </c>
      <c r="AV376" s="14" t="s">
        <v>137</v>
      </c>
      <c r="AW376" s="14" t="s">
        <v>35</v>
      </c>
      <c r="AX376" s="14" t="s">
        <v>82</v>
      </c>
      <c r="AY376" s="160" t="s">
        <v>129</v>
      </c>
    </row>
    <row r="377" spans="2:65" s="1" customFormat="1" ht="37.9" customHeight="1">
      <c r="B377" s="32"/>
      <c r="C377" s="128" t="s">
        <v>529</v>
      </c>
      <c r="D377" s="128" t="s">
        <v>132</v>
      </c>
      <c r="E377" s="129" t="s">
        <v>530</v>
      </c>
      <c r="F377" s="130" t="s">
        <v>531</v>
      </c>
      <c r="G377" s="131" t="s">
        <v>175</v>
      </c>
      <c r="H377" s="132">
        <v>90.2</v>
      </c>
      <c r="I377" s="133"/>
      <c r="J377" s="134">
        <f>ROUND(I377*H377,2)</f>
        <v>0</v>
      </c>
      <c r="K377" s="130" t="s">
        <v>136</v>
      </c>
      <c r="L377" s="32"/>
      <c r="M377" s="135" t="s">
        <v>19</v>
      </c>
      <c r="N377" s="136" t="s">
        <v>45</v>
      </c>
      <c r="P377" s="137">
        <f>O377*H377</f>
        <v>0</v>
      </c>
      <c r="Q377" s="137">
        <v>1.0454999999999999E-4</v>
      </c>
      <c r="R377" s="137">
        <f>Q377*H377</f>
        <v>9.4304100000000002E-3</v>
      </c>
      <c r="S377" s="137">
        <v>0</v>
      </c>
      <c r="T377" s="138">
        <f>S377*H377</f>
        <v>0</v>
      </c>
      <c r="AR377" s="139" t="s">
        <v>222</v>
      </c>
      <c r="AT377" s="139" t="s">
        <v>132</v>
      </c>
      <c r="AU377" s="139" t="s">
        <v>84</v>
      </c>
      <c r="AY377" s="17" t="s">
        <v>129</v>
      </c>
      <c r="BE377" s="140">
        <f>IF(N377="základní",J377,0)</f>
        <v>0</v>
      </c>
      <c r="BF377" s="140">
        <f>IF(N377="snížená",J377,0)</f>
        <v>0</v>
      </c>
      <c r="BG377" s="140">
        <f>IF(N377="zákl. přenesená",J377,0)</f>
        <v>0</v>
      </c>
      <c r="BH377" s="140">
        <f>IF(N377="sníž. přenesená",J377,0)</f>
        <v>0</v>
      </c>
      <c r="BI377" s="140">
        <f>IF(N377="nulová",J377,0)</f>
        <v>0</v>
      </c>
      <c r="BJ377" s="17" t="s">
        <v>82</v>
      </c>
      <c r="BK377" s="140">
        <f>ROUND(I377*H377,2)</f>
        <v>0</v>
      </c>
      <c r="BL377" s="17" t="s">
        <v>222</v>
      </c>
      <c r="BM377" s="139" t="s">
        <v>532</v>
      </c>
    </row>
    <row r="378" spans="2:65" s="1" customFormat="1">
      <c r="B378" s="32"/>
      <c r="D378" s="141" t="s">
        <v>139</v>
      </c>
      <c r="F378" s="142" t="s">
        <v>533</v>
      </c>
      <c r="I378" s="143"/>
      <c r="L378" s="32"/>
      <c r="M378" s="144"/>
      <c r="T378" s="53"/>
      <c r="AT378" s="17" t="s">
        <v>139</v>
      </c>
      <c r="AU378" s="17" t="s">
        <v>84</v>
      </c>
    </row>
    <row r="379" spans="2:65" s="13" customFormat="1">
      <c r="B379" s="152"/>
      <c r="D379" s="146" t="s">
        <v>141</v>
      </c>
      <c r="E379" s="153" t="s">
        <v>19</v>
      </c>
      <c r="F379" s="154" t="s">
        <v>445</v>
      </c>
      <c r="H379" s="155">
        <v>90.2</v>
      </c>
      <c r="I379" s="156"/>
      <c r="L379" s="152"/>
      <c r="M379" s="157"/>
      <c r="T379" s="158"/>
      <c r="AT379" s="153" t="s">
        <v>141</v>
      </c>
      <c r="AU379" s="153" t="s">
        <v>84</v>
      </c>
      <c r="AV379" s="13" t="s">
        <v>84</v>
      </c>
      <c r="AW379" s="13" t="s">
        <v>35</v>
      </c>
      <c r="AX379" s="13" t="s">
        <v>74</v>
      </c>
      <c r="AY379" s="153" t="s">
        <v>129</v>
      </c>
    </row>
    <row r="380" spans="2:65" s="14" customFormat="1">
      <c r="B380" s="159"/>
      <c r="D380" s="146" t="s">
        <v>141</v>
      </c>
      <c r="E380" s="160" t="s">
        <v>19</v>
      </c>
      <c r="F380" s="161" t="s">
        <v>144</v>
      </c>
      <c r="H380" s="162">
        <v>90.2</v>
      </c>
      <c r="I380" s="163"/>
      <c r="L380" s="159"/>
      <c r="M380" s="164"/>
      <c r="T380" s="165"/>
      <c r="AT380" s="160" t="s">
        <v>141</v>
      </c>
      <c r="AU380" s="160" t="s">
        <v>84</v>
      </c>
      <c r="AV380" s="14" t="s">
        <v>137</v>
      </c>
      <c r="AW380" s="14" t="s">
        <v>35</v>
      </c>
      <c r="AX380" s="14" t="s">
        <v>82</v>
      </c>
      <c r="AY380" s="160" t="s">
        <v>129</v>
      </c>
    </row>
    <row r="381" spans="2:65" s="1" customFormat="1" ht="24.2" customHeight="1">
      <c r="B381" s="32"/>
      <c r="C381" s="166" t="s">
        <v>534</v>
      </c>
      <c r="D381" s="166" t="s">
        <v>166</v>
      </c>
      <c r="E381" s="167" t="s">
        <v>535</v>
      </c>
      <c r="F381" s="168" t="s">
        <v>536</v>
      </c>
      <c r="G381" s="169" t="s">
        <v>135</v>
      </c>
      <c r="H381" s="170">
        <v>45.1</v>
      </c>
      <c r="I381" s="171"/>
      <c r="J381" s="172">
        <f>ROUND(I381*H381,2)</f>
        <v>0</v>
      </c>
      <c r="K381" s="168" t="s">
        <v>136</v>
      </c>
      <c r="L381" s="173"/>
      <c r="M381" s="174" t="s">
        <v>19</v>
      </c>
      <c r="N381" s="175" t="s">
        <v>45</v>
      </c>
      <c r="P381" s="137">
        <f>O381*H381</f>
        <v>0</v>
      </c>
      <c r="Q381" s="137">
        <v>1.5E-3</v>
      </c>
      <c r="R381" s="137">
        <f>Q381*H381</f>
        <v>6.7650000000000002E-2</v>
      </c>
      <c r="S381" s="137">
        <v>0</v>
      </c>
      <c r="T381" s="138">
        <f>S381*H381</f>
        <v>0</v>
      </c>
      <c r="AR381" s="139" t="s">
        <v>314</v>
      </c>
      <c r="AT381" s="139" t="s">
        <v>166</v>
      </c>
      <c r="AU381" s="139" t="s">
        <v>84</v>
      </c>
      <c r="AY381" s="17" t="s">
        <v>129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7" t="s">
        <v>82</v>
      </c>
      <c r="BK381" s="140">
        <f>ROUND(I381*H381,2)</f>
        <v>0</v>
      </c>
      <c r="BL381" s="17" t="s">
        <v>222</v>
      </c>
      <c r="BM381" s="139" t="s">
        <v>537</v>
      </c>
    </row>
    <row r="382" spans="2:65" s="13" customFormat="1">
      <c r="B382" s="152"/>
      <c r="D382" s="146" t="s">
        <v>141</v>
      </c>
      <c r="E382" s="153" t="s">
        <v>19</v>
      </c>
      <c r="F382" s="154" t="s">
        <v>538</v>
      </c>
      <c r="H382" s="155">
        <v>45.1</v>
      </c>
      <c r="I382" s="156"/>
      <c r="L382" s="152"/>
      <c r="M382" s="157"/>
      <c r="T382" s="158"/>
      <c r="AT382" s="153" t="s">
        <v>141</v>
      </c>
      <c r="AU382" s="153" t="s">
        <v>84</v>
      </c>
      <c r="AV382" s="13" t="s">
        <v>84</v>
      </c>
      <c r="AW382" s="13" t="s">
        <v>35</v>
      </c>
      <c r="AX382" s="13" t="s">
        <v>74</v>
      </c>
      <c r="AY382" s="153" t="s">
        <v>129</v>
      </c>
    </row>
    <row r="383" spans="2:65" s="14" customFormat="1">
      <c r="B383" s="159"/>
      <c r="D383" s="146" t="s">
        <v>141</v>
      </c>
      <c r="E383" s="160" t="s">
        <v>19</v>
      </c>
      <c r="F383" s="161" t="s">
        <v>144</v>
      </c>
      <c r="H383" s="162">
        <v>45.1</v>
      </c>
      <c r="I383" s="163"/>
      <c r="L383" s="159"/>
      <c r="M383" s="164"/>
      <c r="T383" s="165"/>
      <c r="AT383" s="160" t="s">
        <v>141</v>
      </c>
      <c r="AU383" s="160" t="s">
        <v>84</v>
      </c>
      <c r="AV383" s="14" t="s">
        <v>137</v>
      </c>
      <c r="AW383" s="14" t="s">
        <v>35</v>
      </c>
      <c r="AX383" s="14" t="s">
        <v>82</v>
      </c>
      <c r="AY383" s="160" t="s">
        <v>129</v>
      </c>
    </row>
    <row r="384" spans="2:65" s="1" customFormat="1" ht="49.15" customHeight="1">
      <c r="B384" s="32"/>
      <c r="C384" s="128" t="s">
        <v>539</v>
      </c>
      <c r="D384" s="128" t="s">
        <v>132</v>
      </c>
      <c r="E384" s="129" t="s">
        <v>540</v>
      </c>
      <c r="F384" s="130" t="s">
        <v>541</v>
      </c>
      <c r="G384" s="131" t="s">
        <v>135</v>
      </c>
      <c r="H384" s="132">
        <v>41.491999999999997</v>
      </c>
      <c r="I384" s="133"/>
      <c r="J384" s="134">
        <f>ROUND(I384*H384,2)</f>
        <v>0</v>
      </c>
      <c r="K384" s="130" t="s">
        <v>136</v>
      </c>
      <c r="L384" s="32"/>
      <c r="M384" s="135" t="s">
        <v>19</v>
      </c>
      <c r="N384" s="136" t="s">
        <v>45</v>
      </c>
      <c r="P384" s="137">
        <f>O384*H384</f>
        <v>0</v>
      </c>
      <c r="Q384" s="137">
        <v>1.8699999999999999E-4</v>
      </c>
      <c r="R384" s="137">
        <f>Q384*H384</f>
        <v>7.759003999999999E-3</v>
      </c>
      <c r="S384" s="137">
        <v>0</v>
      </c>
      <c r="T384" s="138">
        <f>S384*H384</f>
        <v>0</v>
      </c>
      <c r="AR384" s="139" t="s">
        <v>222</v>
      </c>
      <c r="AT384" s="139" t="s">
        <v>132</v>
      </c>
      <c r="AU384" s="139" t="s">
        <v>84</v>
      </c>
      <c r="AY384" s="17" t="s">
        <v>129</v>
      </c>
      <c r="BE384" s="140">
        <f>IF(N384="základní",J384,0)</f>
        <v>0</v>
      </c>
      <c r="BF384" s="140">
        <f>IF(N384="snížená",J384,0)</f>
        <v>0</v>
      </c>
      <c r="BG384" s="140">
        <f>IF(N384="zákl. přenesená",J384,0)</f>
        <v>0</v>
      </c>
      <c r="BH384" s="140">
        <f>IF(N384="sníž. přenesená",J384,0)</f>
        <v>0</v>
      </c>
      <c r="BI384" s="140">
        <f>IF(N384="nulová",J384,0)</f>
        <v>0</v>
      </c>
      <c r="BJ384" s="17" t="s">
        <v>82</v>
      </c>
      <c r="BK384" s="140">
        <f>ROUND(I384*H384,2)</f>
        <v>0</v>
      </c>
      <c r="BL384" s="17" t="s">
        <v>222</v>
      </c>
      <c r="BM384" s="139" t="s">
        <v>542</v>
      </c>
    </row>
    <row r="385" spans="2:65" s="1" customFormat="1">
      <c r="B385" s="32"/>
      <c r="D385" s="141" t="s">
        <v>139</v>
      </c>
      <c r="F385" s="142" t="s">
        <v>543</v>
      </c>
      <c r="I385" s="143"/>
      <c r="L385" s="32"/>
      <c r="M385" s="144"/>
      <c r="T385" s="53"/>
      <c r="AT385" s="17" t="s">
        <v>139</v>
      </c>
      <c r="AU385" s="17" t="s">
        <v>84</v>
      </c>
    </row>
    <row r="386" spans="2:65" s="13" customFormat="1">
      <c r="B386" s="152"/>
      <c r="D386" s="146" t="s">
        <v>141</v>
      </c>
      <c r="E386" s="153" t="s">
        <v>19</v>
      </c>
      <c r="F386" s="154" t="s">
        <v>544</v>
      </c>
      <c r="H386" s="155">
        <v>41.491999999999997</v>
      </c>
      <c r="I386" s="156"/>
      <c r="L386" s="152"/>
      <c r="M386" s="157"/>
      <c r="T386" s="158"/>
      <c r="AT386" s="153" t="s">
        <v>141</v>
      </c>
      <c r="AU386" s="153" t="s">
        <v>84</v>
      </c>
      <c r="AV386" s="13" t="s">
        <v>84</v>
      </c>
      <c r="AW386" s="13" t="s">
        <v>35</v>
      </c>
      <c r="AX386" s="13" t="s">
        <v>74</v>
      </c>
      <c r="AY386" s="153" t="s">
        <v>129</v>
      </c>
    </row>
    <row r="387" spans="2:65" s="14" customFormat="1">
      <c r="B387" s="159"/>
      <c r="D387" s="146" t="s">
        <v>141</v>
      </c>
      <c r="E387" s="160" t="s">
        <v>19</v>
      </c>
      <c r="F387" s="161" t="s">
        <v>144</v>
      </c>
      <c r="H387" s="162">
        <v>41.491999999999997</v>
      </c>
      <c r="I387" s="163"/>
      <c r="L387" s="159"/>
      <c r="M387" s="164"/>
      <c r="T387" s="165"/>
      <c r="AT387" s="160" t="s">
        <v>141</v>
      </c>
      <c r="AU387" s="160" t="s">
        <v>84</v>
      </c>
      <c r="AV387" s="14" t="s">
        <v>137</v>
      </c>
      <c r="AW387" s="14" t="s">
        <v>35</v>
      </c>
      <c r="AX387" s="14" t="s">
        <v>82</v>
      </c>
      <c r="AY387" s="160" t="s">
        <v>129</v>
      </c>
    </row>
    <row r="388" spans="2:65" s="1" customFormat="1" ht="24.2" customHeight="1">
      <c r="B388" s="32"/>
      <c r="C388" s="166" t="s">
        <v>545</v>
      </c>
      <c r="D388" s="166" t="s">
        <v>166</v>
      </c>
      <c r="E388" s="167" t="s">
        <v>546</v>
      </c>
      <c r="F388" s="168" t="s">
        <v>547</v>
      </c>
      <c r="G388" s="169" t="s">
        <v>135</v>
      </c>
      <c r="H388" s="170">
        <v>43.567</v>
      </c>
      <c r="I388" s="171"/>
      <c r="J388" s="172">
        <f>ROUND(I388*H388,2)</f>
        <v>0</v>
      </c>
      <c r="K388" s="168" t="s">
        <v>136</v>
      </c>
      <c r="L388" s="173"/>
      <c r="M388" s="174" t="s">
        <v>19</v>
      </c>
      <c r="N388" s="175" t="s">
        <v>45</v>
      </c>
      <c r="P388" s="137">
        <f>O388*H388</f>
        <v>0</v>
      </c>
      <c r="Q388" s="137">
        <v>2E-3</v>
      </c>
      <c r="R388" s="137">
        <f>Q388*H388</f>
        <v>8.7134000000000003E-2</v>
      </c>
      <c r="S388" s="137">
        <v>0</v>
      </c>
      <c r="T388" s="138">
        <f>S388*H388</f>
        <v>0</v>
      </c>
      <c r="AR388" s="139" t="s">
        <v>314</v>
      </c>
      <c r="AT388" s="139" t="s">
        <v>166</v>
      </c>
      <c r="AU388" s="139" t="s">
        <v>84</v>
      </c>
      <c r="AY388" s="17" t="s">
        <v>129</v>
      </c>
      <c r="BE388" s="140">
        <f>IF(N388="základní",J388,0)</f>
        <v>0</v>
      </c>
      <c r="BF388" s="140">
        <f>IF(N388="snížená",J388,0)</f>
        <v>0</v>
      </c>
      <c r="BG388" s="140">
        <f>IF(N388="zákl. přenesená",J388,0)</f>
        <v>0</v>
      </c>
      <c r="BH388" s="140">
        <f>IF(N388="sníž. přenesená",J388,0)</f>
        <v>0</v>
      </c>
      <c r="BI388" s="140">
        <f>IF(N388="nulová",J388,0)</f>
        <v>0</v>
      </c>
      <c r="BJ388" s="17" t="s">
        <v>82</v>
      </c>
      <c r="BK388" s="140">
        <f>ROUND(I388*H388,2)</f>
        <v>0</v>
      </c>
      <c r="BL388" s="17" t="s">
        <v>222</v>
      </c>
      <c r="BM388" s="139" t="s">
        <v>548</v>
      </c>
    </row>
    <row r="389" spans="2:65" s="13" customFormat="1">
      <c r="B389" s="152"/>
      <c r="D389" s="146" t="s">
        <v>141</v>
      </c>
      <c r="F389" s="154" t="s">
        <v>549</v>
      </c>
      <c r="H389" s="155">
        <v>43.567</v>
      </c>
      <c r="I389" s="156"/>
      <c r="L389" s="152"/>
      <c r="M389" s="157"/>
      <c r="T389" s="158"/>
      <c r="AT389" s="153" t="s">
        <v>141</v>
      </c>
      <c r="AU389" s="153" t="s">
        <v>84</v>
      </c>
      <c r="AV389" s="13" t="s">
        <v>84</v>
      </c>
      <c r="AW389" s="13" t="s">
        <v>4</v>
      </c>
      <c r="AX389" s="13" t="s">
        <v>82</v>
      </c>
      <c r="AY389" s="153" t="s">
        <v>129</v>
      </c>
    </row>
    <row r="390" spans="2:65" s="1" customFormat="1" ht="55.5" customHeight="1">
      <c r="B390" s="32"/>
      <c r="C390" s="128" t="s">
        <v>550</v>
      </c>
      <c r="D390" s="128" t="s">
        <v>132</v>
      </c>
      <c r="E390" s="129" t="s">
        <v>551</v>
      </c>
      <c r="F390" s="130" t="s">
        <v>552</v>
      </c>
      <c r="G390" s="131" t="s">
        <v>288</v>
      </c>
      <c r="H390" s="132">
        <v>5.0679999999999996</v>
      </c>
      <c r="I390" s="133"/>
      <c r="J390" s="134">
        <f>ROUND(I390*H390,2)</f>
        <v>0</v>
      </c>
      <c r="K390" s="130" t="s">
        <v>136</v>
      </c>
      <c r="L390" s="32"/>
      <c r="M390" s="135" t="s">
        <v>19</v>
      </c>
      <c r="N390" s="136" t="s">
        <v>45</v>
      </c>
      <c r="P390" s="137">
        <f>O390*H390</f>
        <v>0</v>
      </c>
      <c r="Q390" s="137">
        <v>0</v>
      </c>
      <c r="R390" s="137">
        <f>Q390*H390</f>
        <v>0</v>
      </c>
      <c r="S390" s="137">
        <v>0</v>
      </c>
      <c r="T390" s="138">
        <f>S390*H390</f>
        <v>0</v>
      </c>
      <c r="AR390" s="139" t="s">
        <v>222</v>
      </c>
      <c r="AT390" s="139" t="s">
        <v>132</v>
      </c>
      <c r="AU390" s="139" t="s">
        <v>84</v>
      </c>
      <c r="AY390" s="17" t="s">
        <v>129</v>
      </c>
      <c r="BE390" s="140">
        <f>IF(N390="základní",J390,0)</f>
        <v>0</v>
      </c>
      <c r="BF390" s="140">
        <f>IF(N390="snížená",J390,0)</f>
        <v>0</v>
      </c>
      <c r="BG390" s="140">
        <f>IF(N390="zákl. přenesená",J390,0)</f>
        <v>0</v>
      </c>
      <c r="BH390" s="140">
        <f>IF(N390="sníž. přenesená",J390,0)</f>
        <v>0</v>
      </c>
      <c r="BI390" s="140">
        <f>IF(N390="nulová",J390,0)</f>
        <v>0</v>
      </c>
      <c r="BJ390" s="17" t="s">
        <v>82</v>
      </c>
      <c r="BK390" s="140">
        <f>ROUND(I390*H390,2)</f>
        <v>0</v>
      </c>
      <c r="BL390" s="17" t="s">
        <v>222</v>
      </c>
      <c r="BM390" s="139" t="s">
        <v>553</v>
      </c>
    </row>
    <row r="391" spans="2:65" s="1" customFormat="1">
      <c r="B391" s="32"/>
      <c r="D391" s="141" t="s">
        <v>139</v>
      </c>
      <c r="F391" s="142" t="s">
        <v>554</v>
      </c>
      <c r="I391" s="143"/>
      <c r="L391" s="32"/>
      <c r="M391" s="144"/>
      <c r="T391" s="53"/>
      <c r="AT391" s="17" t="s">
        <v>139</v>
      </c>
      <c r="AU391" s="17" t="s">
        <v>84</v>
      </c>
    </row>
    <row r="392" spans="2:65" s="11" customFormat="1" ht="22.9" customHeight="1">
      <c r="B392" s="116"/>
      <c r="D392" s="117" t="s">
        <v>73</v>
      </c>
      <c r="E392" s="126" t="s">
        <v>555</v>
      </c>
      <c r="F392" s="126" t="s">
        <v>556</v>
      </c>
      <c r="I392" s="119"/>
      <c r="J392" s="127">
        <f>BK392</f>
        <v>0</v>
      </c>
      <c r="L392" s="116"/>
      <c r="M392" s="121"/>
      <c r="P392" s="122">
        <f>SUM(P393:P410)</f>
        <v>0</v>
      </c>
      <c r="R392" s="122">
        <f>SUM(R393:R410)</f>
        <v>2.9115000000000002E-2</v>
      </c>
      <c r="T392" s="123">
        <f>SUM(T393:T410)</f>
        <v>0</v>
      </c>
      <c r="AR392" s="117" t="s">
        <v>84</v>
      </c>
      <c r="AT392" s="124" t="s">
        <v>73</v>
      </c>
      <c r="AU392" s="124" t="s">
        <v>82</v>
      </c>
      <c r="AY392" s="117" t="s">
        <v>129</v>
      </c>
      <c r="BK392" s="125">
        <f>SUM(BK393:BK410)</f>
        <v>0</v>
      </c>
    </row>
    <row r="393" spans="2:65" s="1" customFormat="1" ht="16.5" customHeight="1">
      <c r="B393" s="32"/>
      <c r="C393" s="128" t="s">
        <v>557</v>
      </c>
      <c r="D393" s="128" t="s">
        <v>132</v>
      </c>
      <c r="E393" s="129" t="s">
        <v>558</v>
      </c>
      <c r="F393" s="130" t="s">
        <v>559</v>
      </c>
      <c r="G393" s="131" t="s">
        <v>175</v>
      </c>
      <c r="H393" s="132">
        <v>10</v>
      </c>
      <c r="I393" s="133"/>
      <c r="J393" s="134">
        <f>ROUND(I393*H393,2)</f>
        <v>0</v>
      </c>
      <c r="K393" s="130" t="s">
        <v>136</v>
      </c>
      <c r="L393" s="32"/>
      <c r="M393" s="135" t="s">
        <v>19</v>
      </c>
      <c r="N393" s="136" t="s">
        <v>45</v>
      </c>
      <c r="P393" s="137">
        <f>O393*H393</f>
        <v>0</v>
      </c>
      <c r="Q393" s="137">
        <v>1.6800000000000001E-3</v>
      </c>
      <c r="R393" s="137">
        <f>Q393*H393</f>
        <v>1.6800000000000002E-2</v>
      </c>
      <c r="S393" s="137">
        <v>0</v>
      </c>
      <c r="T393" s="138">
        <f>S393*H393</f>
        <v>0</v>
      </c>
      <c r="AR393" s="139" t="s">
        <v>222</v>
      </c>
      <c r="AT393" s="139" t="s">
        <v>132</v>
      </c>
      <c r="AU393" s="139" t="s">
        <v>84</v>
      </c>
      <c r="AY393" s="17" t="s">
        <v>129</v>
      </c>
      <c r="BE393" s="140">
        <f>IF(N393="základní",J393,0)</f>
        <v>0</v>
      </c>
      <c r="BF393" s="140">
        <f>IF(N393="snížená",J393,0)</f>
        <v>0</v>
      </c>
      <c r="BG393" s="140">
        <f>IF(N393="zákl. přenesená",J393,0)</f>
        <v>0</v>
      </c>
      <c r="BH393" s="140">
        <f>IF(N393="sníž. přenesená",J393,0)</f>
        <v>0</v>
      </c>
      <c r="BI393" s="140">
        <f>IF(N393="nulová",J393,0)</f>
        <v>0</v>
      </c>
      <c r="BJ393" s="17" t="s">
        <v>82</v>
      </c>
      <c r="BK393" s="140">
        <f>ROUND(I393*H393,2)</f>
        <v>0</v>
      </c>
      <c r="BL393" s="17" t="s">
        <v>222</v>
      </c>
      <c r="BM393" s="139" t="s">
        <v>560</v>
      </c>
    </row>
    <row r="394" spans="2:65" s="1" customFormat="1">
      <c r="B394" s="32"/>
      <c r="D394" s="141" t="s">
        <v>139</v>
      </c>
      <c r="F394" s="142" t="s">
        <v>561</v>
      </c>
      <c r="I394" s="143"/>
      <c r="L394" s="32"/>
      <c r="M394" s="144"/>
      <c r="T394" s="53"/>
      <c r="AT394" s="17" t="s">
        <v>139</v>
      </c>
      <c r="AU394" s="17" t="s">
        <v>84</v>
      </c>
    </row>
    <row r="395" spans="2:65" s="13" customFormat="1">
      <c r="B395" s="152"/>
      <c r="D395" s="146" t="s">
        <v>141</v>
      </c>
      <c r="E395" s="153" t="s">
        <v>19</v>
      </c>
      <c r="F395" s="154" t="s">
        <v>562</v>
      </c>
      <c r="H395" s="155">
        <v>10</v>
      </c>
      <c r="I395" s="156"/>
      <c r="L395" s="152"/>
      <c r="M395" s="157"/>
      <c r="T395" s="158"/>
      <c r="AT395" s="153" t="s">
        <v>141</v>
      </c>
      <c r="AU395" s="153" t="s">
        <v>84</v>
      </c>
      <c r="AV395" s="13" t="s">
        <v>84</v>
      </c>
      <c r="AW395" s="13" t="s">
        <v>35</v>
      </c>
      <c r="AX395" s="13" t="s">
        <v>74</v>
      </c>
      <c r="AY395" s="153" t="s">
        <v>129</v>
      </c>
    </row>
    <row r="396" spans="2:65" s="14" customFormat="1">
      <c r="B396" s="159"/>
      <c r="D396" s="146" t="s">
        <v>141</v>
      </c>
      <c r="E396" s="160" t="s">
        <v>19</v>
      </c>
      <c r="F396" s="161" t="s">
        <v>144</v>
      </c>
      <c r="H396" s="162">
        <v>10</v>
      </c>
      <c r="I396" s="163"/>
      <c r="L396" s="159"/>
      <c r="M396" s="164"/>
      <c r="T396" s="165"/>
      <c r="AT396" s="160" t="s">
        <v>141</v>
      </c>
      <c r="AU396" s="160" t="s">
        <v>84</v>
      </c>
      <c r="AV396" s="14" t="s">
        <v>137</v>
      </c>
      <c r="AW396" s="14" t="s">
        <v>35</v>
      </c>
      <c r="AX396" s="14" t="s">
        <v>82</v>
      </c>
      <c r="AY396" s="160" t="s">
        <v>129</v>
      </c>
    </row>
    <row r="397" spans="2:65" s="1" customFormat="1" ht="24.2" customHeight="1">
      <c r="B397" s="32"/>
      <c r="C397" s="128" t="s">
        <v>563</v>
      </c>
      <c r="D397" s="128" t="s">
        <v>132</v>
      </c>
      <c r="E397" s="129" t="s">
        <v>564</v>
      </c>
      <c r="F397" s="130" t="s">
        <v>565</v>
      </c>
      <c r="G397" s="131" t="s">
        <v>373</v>
      </c>
      <c r="H397" s="132">
        <v>2</v>
      </c>
      <c r="I397" s="133"/>
      <c r="J397" s="134">
        <f>ROUND(I397*H397,2)</f>
        <v>0</v>
      </c>
      <c r="K397" s="130" t="s">
        <v>136</v>
      </c>
      <c r="L397" s="32"/>
      <c r="M397" s="135" t="s">
        <v>19</v>
      </c>
      <c r="N397" s="136" t="s">
        <v>45</v>
      </c>
      <c r="P397" s="137">
        <f>O397*H397</f>
        <v>0</v>
      </c>
      <c r="Q397" s="137">
        <v>2.1299999999999999E-3</v>
      </c>
      <c r="R397" s="137">
        <f>Q397*H397</f>
        <v>4.2599999999999999E-3</v>
      </c>
      <c r="S397" s="137">
        <v>0</v>
      </c>
      <c r="T397" s="138">
        <f>S397*H397</f>
        <v>0</v>
      </c>
      <c r="AR397" s="139" t="s">
        <v>222</v>
      </c>
      <c r="AT397" s="139" t="s">
        <v>132</v>
      </c>
      <c r="AU397" s="139" t="s">
        <v>84</v>
      </c>
      <c r="AY397" s="17" t="s">
        <v>129</v>
      </c>
      <c r="BE397" s="140">
        <f>IF(N397="základní",J397,0)</f>
        <v>0</v>
      </c>
      <c r="BF397" s="140">
        <f>IF(N397="snížená",J397,0)</f>
        <v>0</v>
      </c>
      <c r="BG397" s="140">
        <f>IF(N397="zákl. přenesená",J397,0)</f>
        <v>0</v>
      </c>
      <c r="BH397" s="140">
        <f>IF(N397="sníž. přenesená",J397,0)</f>
        <v>0</v>
      </c>
      <c r="BI397" s="140">
        <f>IF(N397="nulová",J397,0)</f>
        <v>0</v>
      </c>
      <c r="BJ397" s="17" t="s">
        <v>82</v>
      </c>
      <c r="BK397" s="140">
        <f>ROUND(I397*H397,2)</f>
        <v>0</v>
      </c>
      <c r="BL397" s="17" t="s">
        <v>222</v>
      </c>
      <c r="BM397" s="139" t="s">
        <v>566</v>
      </c>
    </row>
    <row r="398" spans="2:65" s="1" customFormat="1">
      <c r="B398" s="32"/>
      <c r="D398" s="141" t="s">
        <v>139</v>
      </c>
      <c r="F398" s="142" t="s">
        <v>567</v>
      </c>
      <c r="I398" s="143"/>
      <c r="L398" s="32"/>
      <c r="M398" s="144"/>
      <c r="T398" s="53"/>
      <c r="AT398" s="17" t="s">
        <v>139</v>
      </c>
      <c r="AU398" s="17" t="s">
        <v>84</v>
      </c>
    </row>
    <row r="399" spans="2:65" s="13" customFormat="1">
      <c r="B399" s="152"/>
      <c r="D399" s="146" t="s">
        <v>141</v>
      </c>
      <c r="E399" s="153" t="s">
        <v>19</v>
      </c>
      <c r="F399" s="154" t="s">
        <v>84</v>
      </c>
      <c r="H399" s="155">
        <v>2</v>
      </c>
      <c r="I399" s="156"/>
      <c r="L399" s="152"/>
      <c r="M399" s="157"/>
      <c r="T399" s="158"/>
      <c r="AT399" s="153" t="s">
        <v>141</v>
      </c>
      <c r="AU399" s="153" t="s">
        <v>84</v>
      </c>
      <c r="AV399" s="13" t="s">
        <v>84</v>
      </c>
      <c r="AW399" s="13" t="s">
        <v>35</v>
      </c>
      <c r="AX399" s="13" t="s">
        <v>74</v>
      </c>
      <c r="AY399" s="153" t="s">
        <v>129</v>
      </c>
    </row>
    <row r="400" spans="2:65" s="14" customFormat="1">
      <c r="B400" s="159"/>
      <c r="D400" s="146" t="s">
        <v>141</v>
      </c>
      <c r="E400" s="160" t="s">
        <v>19</v>
      </c>
      <c r="F400" s="161" t="s">
        <v>144</v>
      </c>
      <c r="H400" s="162">
        <v>2</v>
      </c>
      <c r="I400" s="163"/>
      <c r="L400" s="159"/>
      <c r="M400" s="164"/>
      <c r="T400" s="165"/>
      <c r="AT400" s="160" t="s">
        <v>141</v>
      </c>
      <c r="AU400" s="160" t="s">
        <v>84</v>
      </c>
      <c r="AV400" s="14" t="s">
        <v>137</v>
      </c>
      <c r="AW400" s="14" t="s">
        <v>35</v>
      </c>
      <c r="AX400" s="14" t="s">
        <v>82</v>
      </c>
      <c r="AY400" s="160" t="s">
        <v>129</v>
      </c>
    </row>
    <row r="401" spans="2:65" s="1" customFormat="1" ht="16.5" customHeight="1">
      <c r="B401" s="32"/>
      <c r="C401" s="128" t="s">
        <v>568</v>
      </c>
      <c r="D401" s="128" t="s">
        <v>132</v>
      </c>
      <c r="E401" s="129" t="s">
        <v>569</v>
      </c>
      <c r="F401" s="130" t="s">
        <v>570</v>
      </c>
      <c r="G401" s="131" t="s">
        <v>373</v>
      </c>
      <c r="H401" s="132">
        <v>5</v>
      </c>
      <c r="I401" s="133"/>
      <c r="J401" s="134">
        <f>ROUND(I401*H401,2)</f>
        <v>0</v>
      </c>
      <c r="K401" s="130" t="s">
        <v>136</v>
      </c>
      <c r="L401" s="32"/>
      <c r="M401" s="135" t="s">
        <v>19</v>
      </c>
      <c r="N401" s="136" t="s">
        <v>45</v>
      </c>
      <c r="P401" s="137">
        <f>O401*H401</f>
        <v>0</v>
      </c>
      <c r="Q401" s="137">
        <v>2.8499999999999999E-4</v>
      </c>
      <c r="R401" s="137">
        <f>Q401*H401</f>
        <v>1.4250000000000001E-3</v>
      </c>
      <c r="S401" s="137">
        <v>0</v>
      </c>
      <c r="T401" s="138">
        <f>S401*H401</f>
        <v>0</v>
      </c>
      <c r="AR401" s="139" t="s">
        <v>222</v>
      </c>
      <c r="AT401" s="139" t="s">
        <v>132</v>
      </c>
      <c r="AU401" s="139" t="s">
        <v>84</v>
      </c>
      <c r="AY401" s="17" t="s">
        <v>129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7" t="s">
        <v>82</v>
      </c>
      <c r="BK401" s="140">
        <f>ROUND(I401*H401,2)</f>
        <v>0</v>
      </c>
      <c r="BL401" s="17" t="s">
        <v>222</v>
      </c>
      <c r="BM401" s="139" t="s">
        <v>571</v>
      </c>
    </row>
    <row r="402" spans="2:65" s="1" customFormat="1">
      <c r="B402" s="32"/>
      <c r="D402" s="141" t="s">
        <v>139</v>
      </c>
      <c r="F402" s="142" t="s">
        <v>572</v>
      </c>
      <c r="I402" s="143"/>
      <c r="L402" s="32"/>
      <c r="M402" s="144"/>
      <c r="T402" s="53"/>
      <c r="AT402" s="17" t="s">
        <v>139</v>
      </c>
      <c r="AU402" s="17" t="s">
        <v>84</v>
      </c>
    </row>
    <row r="403" spans="2:65" s="13" customFormat="1">
      <c r="B403" s="152"/>
      <c r="D403" s="146" t="s">
        <v>141</v>
      </c>
      <c r="E403" s="153" t="s">
        <v>19</v>
      </c>
      <c r="F403" s="154" t="s">
        <v>161</v>
      </c>
      <c r="H403" s="155">
        <v>5</v>
      </c>
      <c r="I403" s="156"/>
      <c r="L403" s="152"/>
      <c r="M403" s="157"/>
      <c r="T403" s="158"/>
      <c r="AT403" s="153" t="s">
        <v>141</v>
      </c>
      <c r="AU403" s="153" t="s">
        <v>84</v>
      </c>
      <c r="AV403" s="13" t="s">
        <v>84</v>
      </c>
      <c r="AW403" s="13" t="s">
        <v>35</v>
      </c>
      <c r="AX403" s="13" t="s">
        <v>74</v>
      </c>
      <c r="AY403" s="153" t="s">
        <v>129</v>
      </c>
    </row>
    <row r="404" spans="2:65" s="14" customFormat="1">
      <c r="B404" s="159"/>
      <c r="D404" s="146" t="s">
        <v>141</v>
      </c>
      <c r="E404" s="160" t="s">
        <v>19</v>
      </c>
      <c r="F404" s="161" t="s">
        <v>144</v>
      </c>
      <c r="H404" s="162">
        <v>5</v>
      </c>
      <c r="I404" s="163"/>
      <c r="L404" s="159"/>
      <c r="M404" s="164"/>
      <c r="T404" s="165"/>
      <c r="AT404" s="160" t="s">
        <v>141</v>
      </c>
      <c r="AU404" s="160" t="s">
        <v>84</v>
      </c>
      <c r="AV404" s="14" t="s">
        <v>137</v>
      </c>
      <c r="AW404" s="14" t="s">
        <v>35</v>
      </c>
      <c r="AX404" s="14" t="s">
        <v>82</v>
      </c>
      <c r="AY404" s="160" t="s">
        <v>129</v>
      </c>
    </row>
    <row r="405" spans="2:65" s="1" customFormat="1" ht="24.2" customHeight="1">
      <c r="B405" s="32"/>
      <c r="C405" s="166" t="s">
        <v>573</v>
      </c>
      <c r="D405" s="166" t="s">
        <v>166</v>
      </c>
      <c r="E405" s="167" t="s">
        <v>574</v>
      </c>
      <c r="F405" s="168" t="s">
        <v>575</v>
      </c>
      <c r="G405" s="169" t="s">
        <v>373</v>
      </c>
      <c r="H405" s="170">
        <v>3</v>
      </c>
      <c r="I405" s="171"/>
      <c r="J405" s="172">
        <f>ROUND(I405*H405,2)</f>
        <v>0</v>
      </c>
      <c r="K405" s="168" t="s">
        <v>136</v>
      </c>
      <c r="L405" s="173"/>
      <c r="M405" s="174" t="s">
        <v>19</v>
      </c>
      <c r="N405" s="175" t="s">
        <v>45</v>
      </c>
      <c r="P405" s="137">
        <f>O405*H405</f>
        <v>0</v>
      </c>
      <c r="Q405" s="137">
        <v>2.2100000000000002E-3</v>
      </c>
      <c r="R405" s="137">
        <f>Q405*H405</f>
        <v>6.6300000000000005E-3</v>
      </c>
      <c r="S405" s="137">
        <v>0</v>
      </c>
      <c r="T405" s="138">
        <f>S405*H405</f>
        <v>0</v>
      </c>
      <c r="AR405" s="139" t="s">
        <v>314</v>
      </c>
      <c r="AT405" s="139" t="s">
        <v>166</v>
      </c>
      <c r="AU405" s="139" t="s">
        <v>84</v>
      </c>
      <c r="AY405" s="17" t="s">
        <v>129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7" t="s">
        <v>82</v>
      </c>
      <c r="BK405" s="140">
        <f>ROUND(I405*H405,2)</f>
        <v>0</v>
      </c>
      <c r="BL405" s="17" t="s">
        <v>222</v>
      </c>
      <c r="BM405" s="139" t="s">
        <v>576</v>
      </c>
    </row>
    <row r="406" spans="2:65" s="12" customFormat="1">
      <c r="B406" s="145"/>
      <c r="D406" s="146" t="s">
        <v>141</v>
      </c>
      <c r="E406" s="147" t="s">
        <v>19</v>
      </c>
      <c r="F406" s="148" t="s">
        <v>577</v>
      </c>
      <c r="H406" s="147" t="s">
        <v>19</v>
      </c>
      <c r="I406" s="149"/>
      <c r="L406" s="145"/>
      <c r="M406" s="150"/>
      <c r="T406" s="151"/>
      <c r="AT406" s="147" t="s">
        <v>141</v>
      </c>
      <c r="AU406" s="147" t="s">
        <v>84</v>
      </c>
      <c r="AV406" s="12" t="s">
        <v>82</v>
      </c>
      <c r="AW406" s="12" t="s">
        <v>35</v>
      </c>
      <c r="AX406" s="12" t="s">
        <v>74</v>
      </c>
      <c r="AY406" s="147" t="s">
        <v>129</v>
      </c>
    </row>
    <row r="407" spans="2:65" s="13" customFormat="1">
      <c r="B407" s="152"/>
      <c r="D407" s="146" t="s">
        <v>141</v>
      </c>
      <c r="E407" s="153" t="s">
        <v>19</v>
      </c>
      <c r="F407" s="154" t="s">
        <v>151</v>
      </c>
      <c r="H407" s="155">
        <v>3</v>
      </c>
      <c r="I407" s="156"/>
      <c r="L407" s="152"/>
      <c r="M407" s="157"/>
      <c r="T407" s="158"/>
      <c r="AT407" s="153" t="s">
        <v>141</v>
      </c>
      <c r="AU407" s="153" t="s">
        <v>84</v>
      </c>
      <c r="AV407" s="13" t="s">
        <v>84</v>
      </c>
      <c r="AW407" s="13" t="s">
        <v>35</v>
      </c>
      <c r="AX407" s="13" t="s">
        <v>74</v>
      </c>
      <c r="AY407" s="153" t="s">
        <v>129</v>
      </c>
    </row>
    <row r="408" spans="2:65" s="14" customFormat="1">
      <c r="B408" s="159"/>
      <c r="D408" s="146" t="s">
        <v>141</v>
      </c>
      <c r="E408" s="160" t="s">
        <v>19</v>
      </c>
      <c r="F408" s="161" t="s">
        <v>144</v>
      </c>
      <c r="H408" s="162">
        <v>3</v>
      </c>
      <c r="I408" s="163"/>
      <c r="L408" s="159"/>
      <c r="M408" s="164"/>
      <c r="T408" s="165"/>
      <c r="AT408" s="160" t="s">
        <v>141</v>
      </c>
      <c r="AU408" s="160" t="s">
        <v>84</v>
      </c>
      <c r="AV408" s="14" t="s">
        <v>137</v>
      </c>
      <c r="AW408" s="14" t="s">
        <v>35</v>
      </c>
      <c r="AX408" s="14" t="s">
        <v>82</v>
      </c>
      <c r="AY408" s="160" t="s">
        <v>129</v>
      </c>
    </row>
    <row r="409" spans="2:65" s="1" customFormat="1" ht="49.15" customHeight="1">
      <c r="B409" s="32"/>
      <c r="C409" s="128" t="s">
        <v>578</v>
      </c>
      <c r="D409" s="128" t="s">
        <v>132</v>
      </c>
      <c r="E409" s="129" t="s">
        <v>579</v>
      </c>
      <c r="F409" s="130" t="s">
        <v>580</v>
      </c>
      <c r="G409" s="131" t="s">
        <v>288</v>
      </c>
      <c r="H409" s="132">
        <v>2.9000000000000001E-2</v>
      </c>
      <c r="I409" s="133"/>
      <c r="J409" s="134">
        <f>ROUND(I409*H409,2)</f>
        <v>0</v>
      </c>
      <c r="K409" s="130" t="s">
        <v>136</v>
      </c>
      <c r="L409" s="32"/>
      <c r="M409" s="135" t="s">
        <v>19</v>
      </c>
      <c r="N409" s="136" t="s">
        <v>45</v>
      </c>
      <c r="P409" s="137">
        <f>O409*H409</f>
        <v>0</v>
      </c>
      <c r="Q409" s="137">
        <v>0</v>
      </c>
      <c r="R409" s="137">
        <f>Q409*H409</f>
        <v>0</v>
      </c>
      <c r="S409" s="137">
        <v>0</v>
      </c>
      <c r="T409" s="138">
        <f>S409*H409</f>
        <v>0</v>
      </c>
      <c r="AR409" s="139" t="s">
        <v>222</v>
      </c>
      <c r="AT409" s="139" t="s">
        <v>132</v>
      </c>
      <c r="AU409" s="139" t="s">
        <v>84</v>
      </c>
      <c r="AY409" s="17" t="s">
        <v>129</v>
      </c>
      <c r="BE409" s="140">
        <f>IF(N409="základní",J409,0)</f>
        <v>0</v>
      </c>
      <c r="BF409" s="140">
        <f>IF(N409="snížená",J409,0)</f>
        <v>0</v>
      </c>
      <c r="BG409" s="140">
        <f>IF(N409="zákl. přenesená",J409,0)</f>
        <v>0</v>
      </c>
      <c r="BH409" s="140">
        <f>IF(N409="sníž. přenesená",J409,0)</f>
        <v>0</v>
      </c>
      <c r="BI409" s="140">
        <f>IF(N409="nulová",J409,0)</f>
        <v>0</v>
      </c>
      <c r="BJ409" s="17" t="s">
        <v>82</v>
      </c>
      <c r="BK409" s="140">
        <f>ROUND(I409*H409,2)</f>
        <v>0</v>
      </c>
      <c r="BL409" s="17" t="s">
        <v>222</v>
      </c>
      <c r="BM409" s="139" t="s">
        <v>581</v>
      </c>
    </row>
    <row r="410" spans="2:65" s="1" customFormat="1">
      <c r="B410" s="32"/>
      <c r="D410" s="141" t="s">
        <v>139</v>
      </c>
      <c r="F410" s="142" t="s">
        <v>582</v>
      </c>
      <c r="I410" s="143"/>
      <c r="L410" s="32"/>
      <c r="M410" s="144"/>
      <c r="T410" s="53"/>
      <c r="AT410" s="17" t="s">
        <v>139</v>
      </c>
      <c r="AU410" s="17" t="s">
        <v>84</v>
      </c>
    </row>
    <row r="411" spans="2:65" s="11" customFormat="1" ht="22.9" customHeight="1">
      <c r="B411" s="116"/>
      <c r="D411" s="117" t="s">
        <v>73</v>
      </c>
      <c r="E411" s="126" t="s">
        <v>583</v>
      </c>
      <c r="F411" s="126" t="s">
        <v>584</v>
      </c>
      <c r="I411" s="119"/>
      <c r="J411" s="127">
        <f>BK411</f>
        <v>0</v>
      </c>
      <c r="L411" s="116"/>
      <c r="M411" s="121"/>
      <c r="P411" s="122">
        <f>SUM(P412:P419)</f>
        <v>0</v>
      </c>
      <c r="R411" s="122">
        <f>SUM(R412:R419)</f>
        <v>1.5704722</v>
      </c>
      <c r="T411" s="123">
        <f>SUM(T412:T419)</f>
        <v>0</v>
      </c>
      <c r="AR411" s="117" t="s">
        <v>84</v>
      </c>
      <c r="AT411" s="124" t="s">
        <v>73</v>
      </c>
      <c r="AU411" s="124" t="s">
        <v>82</v>
      </c>
      <c r="AY411" s="117" t="s">
        <v>129</v>
      </c>
      <c r="BK411" s="125">
        <f>SUM(BK412:BK419)</f>
        <v>0</v>
      </c>
    </row>
    <row r="412" spans="2:65" s="1" customFormat="1" ht="49.15" customHeight="1">
      <c r="B412" s="32"/>
      <c r="C412" s="128" t="s">
        <v>585</v>
      </c>
      <c r="D412" s="128" t="s">
        <v>132</v>
      </c>
      <c r="E412" s="129" t="s">
        <v>586</v>
      </c>
      <c r="F412" s="130" t="s">
        <v>587</v>
      </c>
      <c r="G412" s="131" t="s">
        <v>135</v>
      </c>
      <c r="H412" s="132">
        <v>45.1</v>
      </c>
      <c r="I412" s="133"/>
      <c r="J412" s="134">
        <f>ROUND(I412*H412,2)</f>
        <v>0</v>
      </c>
      <c r="K412" s="130" t="s">
        <v>136</v>
      </c>
      <c r="L412" s="32"/>
      <c r="M412" s="135" t="s">
        <v>19</v>
      </c>
      <c r="N412" s="136" t="s">
        <v>45</v>
      </c>
      <c r="P412" s="137">
        <f>O412*H412</f>
        <v>0</v>
      </c>
      <c r="Q412" s="137">
        <v>1.5792E-2</v>
      </c>
      <c r="R412" s="137">
        <f>Q412*H412</f>
        <v>0.71221920000000005</v>
      </c>
      <c r="S412" s="137">
        <v>0</v>
      </c>
      <c r="T412" s="138">
        <f>S412*H412</f>
        <v>0</v>
      </c>
      <c r="AR412" s="139" t="s">
        <v>222</v>
      </c>
      <c r="AT412" s="139" t="s">
        <v>132</v>
      </c>
      <c r="AU412" s="139" t="s">
        <v>84</v>
      </c>
      <c r="AY412" s="17" t="s">
        <v>129</v>
      </c>
      <c r="BE412" s="140">
        <f>IF(N412="základní",J412,0)</f>
        <v>0</v>
      </c>
      <c r="BF412" s="140">
        <f>IF(N412="snížená",J412,0)</f>
        <v>0</v>
      </c>
      <c r="BG412" s="140">
        <f>IF(N412="zákl. přenesená",J412,0)</f>
        <v>0</v>
      </c>
      <c r="BH412" s="140">
        <f>IF(N412="sníž. přenesená",J412,0)</f>
        <v>0</v>
      </c>
      <c r="BI412" s="140">
        <f>IF(N412="nulová",J412,0)</f>
        <v>0</v>
      </c>
      <c r="BJ412" s="17" t="s">
        <v>82</v>
      </c>
      <c r="BK412" s="140">
        <f>ROUND(I412*H412,2)</f>
        <v>0</v>
      </c>
      <c r="BL412" s="17" t="s">
        <v>222</v>
      </c>
      <c r="BM412" s="139" t="s">
        <v>588</v>
      </c>
    </row>
    <row r="413" spans="2:65" s="1" customFormat="1">
      <c r="B413" s="32"/>
      <c r="D413" s="141" t="s">
        <v>139</v>
      </c>
      <c r="F413" s="142" t="s">
        <v>589</v>
      </c>
      <c r="I413" s="143"/>
      <c r="L413" s="32"/>
      <c r="M413" s="144"/>
      <c r="T413" s="53"/>
      <c r="AT413" s="17" t="s">
        <v>139</v>
      </c>
      <c r="AU413" s="17" t="s">
        <v>84</v>
      </c>
    </row>
    <row r="414" spans="2:65" s="13" customFormat="1">
      <c r="B414" s="152"/>
      <c r="D414" s="146" t="s">
        <v>141</v>
      </c>
      <c r="E414" s="153" t="s">
        <v>19</v>
      </c>
      <c r="F414" s="154" t="s">
        <v>538</v>
      </c>
      <c r="H414" s="155">
        <v>45.1</v>
      </c>
      <c r="I414" s="156"/>
      <c r="L414" s="152"/>
      <c r="M414" s="157"/>
      <c r="T414" s="158"/>
      <c r="AT414" s="153" t="s">
        <v>141</v>
      </c>
      <c r="AU414" s="153" t="s">
        <v>84</v>
      </c>
      <c r="AV414" s="13" t="s">
        <v>84</v>
      </c>
      <c r="AW414" s="13" t="s">
        <v>35</v>
      </c>
      <c r="AX414" s="13" t="s">
        <v>74</v>
      </c>
      <c r="AY414" s="153" t="s">
        <v>129</v>
      </c>
    </row>
    <row r="415" spans="2:65" s="14" customFormat="1">
      <c r="B415" s="159"/>
      <c r="D415" s="146" t="s">
        <v>141</v>
      </c>
      <c r="E415" s="160" t="s">
        <v>19</v>
      </c>
      <c r="F415" s="161" t="s">
        <v>144</v>
      </c>
      <c r="H415" s="162">
        <v>45.1</v>
      </c>
      <c r="I415" s="163"/>
      <c r="L415" s="159"/>
      <c r="M415" s="164"/>
      <c r="T415" s="165"/>
      <c r="AT415" s="160" t="s">
        <v>141</v>
      </c>
      <c r="AU415" s="160" t="s">
        <v>84</v>
      </c>
      <c r="AV415" s="14" t="s">
        <v>137</v>
      </c>
      <c r="AW415" s="14" t="s">
        <v>35</v>
      </c>
      <c r="AX415" s="14" t="s">
        <v>82</v>
      </c>
      <c r="AY415" s="160" t="s">
        <v>129</v>
      </c>
    </row>
    <row r="416" spans="2:65" s="1" customFormat="1" ht="21.75" customHeight="1">
      <c r="B416" s="32"/>
      <c r="C416" s="166" t="s">
        <v>590</v>
      </c>
      <c r="D416" s="166" t="s">
        <v>166</v>
      </c>
      <c r="E416" s="167" t="s">
        <v>591</v>
      </c>
      <c r="F416" s="168" t="s">
        <v>592</v>
      </c>
      <c r="G416" s="169" t="s">
        <v>135</v>
      </c>
      <c r="H416" s="170">
        <v>49.61</v>
      </c>
      <c r="I416" s="171"/>
      <c r="J416" s="172">
        <f>ROUND(I416*H416,2)</f>
        <v>0</v>
      </c>
      <c r="K416" s="168" t="s">
        <v>136</v>
      </c>
      <c r="L416" s="173"/>
      <c r="M416" s="174" t="s">
        <v>19</v>
      </c>
      <c r="N416" s="175" t="s">
        <v>45</v>
      </c>
      <c r="P416" s="137">
        <f>O416*H416</f>
        <v>0</v>
      </c>
      <c r="Q416" s="137">
        <v>1.7299999999999999E-2</v>
      </c>
      <c r="R416" s="137">
        <f>Q416*H416</f>
        <v>0.85825299999999993</v>
      </c>
      <c r="S416" s="137">
        <v>0</v>
      </c>
      <c r="T416" s="138">
        <f>S416*H416</f>
        <v>0</v>
      </c>
      <c r="AR416" s="139" t="s">
        <v>314</v>
      </c>
      <c r="AT416" s="139" t="s">
        <v>166</v>
      </c>
      <c r="AU416" s="139" t="s">
        <v>84</v>
      </c>
      <c r="AY416" s="17" t="s">
        <v>129</v>
      </c>
      <c r="BE416" s="140">
        <f>IF(N416="základní",J416,0)</f>
        <v>0</v>
      </c>
      <c r="BF416" s="140">
        <f>IF(N416="snížená",J416,0)</f>
        <v>0</v>
      </c>
      <c r="BG416" s="140">
        <f>IF(N416="zákl. přenesená",J416,0)</f>
        <v>0</v>
      </c>
      <c r="BH416" s="140">
        <f>IF(N416="sníž. přenesená",J416,0)</f>
        <v>0</v>
      </c>
      <c r="BI416" s="140">
        <f>IF(N416="nulová",J416,0)</f>
        <v>0</v>
      </c>
      <c r="BJ416" s="17" t="s">
        <v>82</v>
      </c>
      <c r="BK416" s="140">
        <f>ROUND(I416*H416,2)</f>
        <v>0</v>
      </c>
      <c r="BL416" s="17" t="s">
        <v>222</v>
      </c>
      <c r="BM416" s="139" t="s">
        <v>593</v>
      </c>
    </row>
    <row r="417" spans="2:65" s="13" customFormat="1">
      <c r="B417" s="152"/>
      <c r="D417" s="146" t="s">
        <v>141</v>
      </c>
      <c r="F417" s="154" t="s">
        <v>594</v>
      </c>
      <c r="H417" s="155">
        <v>49.61</v>
      </c>
      <c r="I417" s="156"/>
      <c r="L417" s="152"/>
      <c r="M417" s="157"/>
      <c r="T417" s="158"/>
      <c r="AT417" s="153" t="s">
        <v>141</v>
      </c>
      <c r="AU417" s="153" t="s">
        <v>84</v>
      </c>
      <c r="AV417" s="13" t="s">
        <v>84</v>
      </c>
      <c r="AW417" s="13" t="s">
        <v>4</v>
      </c>
      <c r="AX417" s="13" t="s">
        <v>82</v>
      </c>
      <c r="AY417" s="153" t="s">
        <v>129</v>
      </c>
    </row>
    <row r="418" spans="2:65" s="1" customFormat="1" ht="49.15" customHeight="1">
      <c r="B418" s="32"/>
      <c r="C418" s="128" t="s">
        <v>595</v>
      </c>
      <c r="D418" s="128" t="s">
        <v>132</v>
      </c>
      <c r="E418" s="129" t="s">
        <v>596</v>
      </c>
      <c r="F418" s="130" t="s">
        <v>597</v>
      </c>
      <c r="G418" s="131" t="s">
        <v>288</v>
      </c>
      <c r="H418" s="132">
        <v>1.57</v>
      </c>
      <c r="I418" s="133"/>
      <c r="J418" s="134">
        <f>ROUND(I418*H418,2)</f>
        <v>0</v>
      </c>
      <c r="K418" s="130" t="s">
        <v>136</v>
      </c>
      <c r="L418" s="32"/>
      <c r="M418" s="135" t="s">
        <v>19</v>
      </c>
      <c r="N418" s="136" t="s">
        <v>45</v>
      </c>
      <c r="P418" s="137">
        <f>O418*H418</f>
        <v>0</v>
      </c>
      <c r="Q418" s="137">
        <v>0</v>
      </c>
      <c r="R418" s="137">
        <f>Q418*H418</f>
        <v>0</v>
      </c>
      <c r="S418" s="137">
        <v>0</v>
      </c>
      <c r="T418" s="138">
        <f>S418*H418</f>
        <v>0</v>
      </c>
      <c r="AR418" s="139" t="s">
        <v>222</v>
      </c>
      <c r="AT418" s="139" t="s">
        <v>132</v>
      </c>
      <c r="AU418" s="139" t="s">
        <v>84</v>
      </c>
      <c r="AY418" s="17" t="s">
        <v>129</v>
      </c>
      <c r="BE418" s="140">
        <f>IF(N418="základní",J418,0)</f>
        <v>0</v>
      </c>
      <c r="BF418" s="140">
        <f>IF(N418="snížená",J418,0)</f>
        <v>0</v>
      </c>
      <c r="BG418" s="140">
        <f>IF(N418="zákl. přenesená",J418,0)</f>
        <v>0</v>
      </c>
      <c r="BH418" s="140">
        <f>IF(N418="sníž. přenesená",J418,0)</f>
        <v>0</v>
      </c>
      <c r="BI418" s="140">
        <f>IF(N418="nulová",J418,0)</f>
        <v>0</v>
      </c>
      <c r="BJ418" s="17" t="s">
        <v>82</v>
      </c>
      <c r="BK418" s="140">
        <f>ROUND(I418*H418,2)</f>
        <v>0</v>
      </c>
      <c r="BL418" s="17" t="s">
        <v>222</v>
      </c>
      <c r="BM418" s="139" t="s">
        <v>598</v>
      </c>
    </row>
    <row r="419" spans="2:65" s="1" customFormat="1">
      <c r="B419" s="32"/>
      <c r="D419" s="141" t="s">
        <v>139</v>
      </c>
      <c r="F419" s="142" t="s">
        <v>599</v>
      </c>
      <c r="I419" s="143"/>
      <c r="L419" s="32"/>
      <c r="M419" s="144"/>
      <c r="T419" s="53"/>
      <c r="AT419" s="17" t="s">
        <v>139</v>
      </c>
      <c r="AU419" s="17" t="s">
        <v>84</v>
      </c>
    </row>
    <row r="420" spans="2:65" s="11" customFormat="1" ht="22.9" customHeight="1">
      <c r="B420" s="116"/>
      <c r="D420" s="117" t="s">
        <v>73</v>
      </c>
      <c r="E420" s="126" t="s">
        <v>600</v>
      </c>
      <c r="F420" s="126" t="s">
        <v>601</v>
      </c>
      <c r="I420" s="119"/>
      <c r="J420" s="127">
        <f>BK420</f>
        <v>0</v>
      </c>
      <c r="L420" s="116"/>
      <c r="M420" s="121"/>
      <c r="P420" s="122">
        <f>SUM(P421:P438)</f>
        <v>0</v>
      </c>
      <c r="R420" s="122">
        <f>SUM(R421:R438)</f>
        <v>0.77657239000000011</v>
      </c>
      <c r="T420" s="123">
        <f>SUM(T421:T438)</f>
        <v>0.35506400000000005</v>
      </c>
      <c r="AR420" s="117" t="s">
        <v>84</v>
      </c>
      <c r="AT420" s="124" t="s">
        <v>73</v>
      </c>
      <c r="AU420" s="124" t="s">
        <v>82</v>
      </c>
      <c r="AY420" s="117" t="s">
        <v>129</v>
      </c>
      <c r="BK420" s="125">
        <f>SUM(BK421:BK438)</f>
        <v>0</v>
      </c>
    </row>
    <row r="421" spans="2:65" s="1" customFormat="1" ht="24.2" customHeight="1">
      <c r="B421" s="32"/>
      <c r="C421" s="128" t="s">
        <v>602</v>
      </c>
      <c r="D421" s="128" t="s">
        <v>132</v>
      </c>
      <c r="E421" s="129" t="s">
        <v>603</v>
      </c>
      <c r="F421" s="130" t="s">
        <v>604</v>
      </c>
      <c r="G421" s="131" t="s">
        <v>175</v>
      </c>
      <c r="H421" s="132">
        <v>180.4</v>
      </c>
      <c r="I421" s="133"/>
      <c r="J421" s="134">
        <f>ROUND(I421*H421,2)</f>
        <v>0</v>
      </c>
      <c r="K421" s="130" t="s">
        <v>136</v>
      </c>
      <c r="L421" s="32"/>
      <c r="M421" s="135" t="s">
        <v>19</v>
      </c>
      <c r="N421" s="136" t="s">
        <v>45</v>
      </c>
      <c r="P421" s="137">
        <f>O421*H421</f>
        <v>0</v>
      </c>
      <c r="Q421" s="137">
        <v>0</v>
      </c>
      <c r="R421" s="137">
        <f>Q421*H421</f>
        <v>0</v>
      </c>
      <c r="S421" s="137">
        <v>1.91E-3</v>
      </c>
      <c r="T421" s="138">
        <f>S421*H421</f>
        <v>0.34456400000000004</v>
      </c>
      <c r="AR421" s="139" t="s">
        <v>222</v>
      </c>
      <c r="AT421" s="139" t="s">
        <v>132</v>
      </c>
      <c r="AU421" s="139" t="s">
        <v>84</v>
      </c>
      <c r="AY421" s="17" t="s">
        <v>129</v>
      </c>
      <c r="BE421" s="140">
        <f>IF(N421="základní",J421,0)</f>
        <v>0</v>
      </c>
      <c r="BF421" s="140">
        <f>IF(N421="snížená",J421,0)</f>
        <v>0</v>
      </c>
      <c r="BG421" s="140">
        <f>IF(N421="zákl. přenesená",J421,0)</f>
        <v>0</v>
      </c>
      <c r="BH421" s="140">
        <f>IF(N421="sníž. přenesená",J421,0)</f>
        <v>0</v>
      </c>
      <c r="BI421" s="140">
        <f>IF(N421="nulová",J421,0)</f>
        <v>0</v>
      </c>
      <c r="BJ421" s="17" t="s">
        <v>82</v>
      </c>
      <c r="BK421" s="140">
        <f>ROUND(I421*H421,2)</f>
        <v>0</v>
      </c>
      <c r="BL421" s="17" t="s">
        <v>222</v>
      </c>
      <c r="BM421" s="139" t="s">
        <v>605</v>
      </c>
    </row>
    <row r="422" spans="2:65" s="1" customFormat="1">
      <c r="B422" s="32"/>
      <c r="D422" s="141" t="s">
        <v>139</v>
      </c>
      <c r="F422" s="142" t="s">
        <v>606</v>
      </c>
      <c r="I422" s="143"/>
      <c r="L422" s="32"/>
      <c r="M422" s="144"/>
      <c r="T422" s="53"/>
      <c r="AT422" s="17" t="s">
        <v>139</v>
      </c>
      <c r="AU422" s="17" t="s">
        <v>84</v>
      </c>
    </row>
    <row r="423" spans="2:65" s="13" customFormat="1">
      <c r="B423" s="152"/>
      <c r="D423" s="146" t="s">
        <v>141</v>
      </c>
      <c r="E423" s="153" t="s">
        <v>19</v>
      </c>
      <c r="F423" s="154" t="s">
        <v>607</v>
      </c>
      <c r="H423" s="155">
        <v>180.4</v>
      </c>
      <c r="I423" s="156"/>
      <c r="L423" s="152"/>
      <c r="M423" s="157"/>
      <c r="T423" s="158"/>
      <c r="AT423" s="153" t="s">
        <v>141</v>
      </c>
      <c r="AU423" s="153" t="s">
        <v>84</v>
      </c>
      <c r="AV423" s="13" t="s">
        <v>84</v>
      </c>
      <c r="AW423" s="13" t="s">
        <v>35</v>
      </c>
      <c r="AX423" s="13" t="s">
        <v>74</v>
      </c>
      <c r="AY423" s="153" t="s">
        <v>129</v>
      </c>
    </row>
    <row r="424" spans="2:65" s="14" customFormat="1">
      <c r="B424" s="159"/>
      <c r="D424" s="146" t="s">
        <v>141</v>
      </c>
      <c r="E424" s="160" t="s">
        <v>19</v>
      </c>
      <c r="F424" s="161" t="s">
        <v>144</v>
      </c>
      <c r="H424" s="162">
        <v>180.4</v>
      </c>
      <c r="I424" s="163"/>
      <c r="L424" s="159"/>
      <c r="M424" s="164"/>
      <c r="T424" s="165"/>
      <c r="AT424" s="160" t="s">
        <v>141</v>
      </c>
      <c r="AU424" s="160" t="s">
        <v>84</v>
      </c>
      <c r="AV424" s="14" t="s">
        <v>137</v>
      </c>
      <c r="AW424" s="14" t="s">
        <v>35</v>
      </c>
      <c r="AX424" s="14" t="s">
        <v>82</v>
      </c>
      <c r="AY424" s="160" t="s">
        <v>129</v>
      </c>
    </row>
    <row r="425" spans="2:65" s="1" customFormat="1" ht="21.75" customHeight="1">
      <c r="B425" s="32"/>
      <c r="C425" s="128" t="s">
        <v>608</v>
      </c>
      <c r="D425" s="128" t="s">
        <v>132</v>
      </c>
      <c r="E425" s="129" t="s">
        <v>609</v>
      </c>
      <c r="F425" s="130" t="s">
        <v>610</v>
      </c>
      <c r="G425" s="131" t="s">
        <v>175</v>
      </c>
      <c r="H425" s="132">
        <v>6</v>
      </c>
      <c r="I425" s="133"/>
      <c r="J425" s="134">
        <f>ROUND(I425*H425,2)</f>
        <v>0</v>
      </c>
      <c r="K425" s="130" t="s">
        <v>136</v>
      </c>
      <c r="L425" s="32"/>
      <c r="M425" s="135" t="s">
        <v>19</v>
      </c>
      <c r="N425" s="136" t="s">
        <v>45</v>
      </c>
      <c r="P425" s="137">
        <f>O425*H425</f>
        <v>0</v>
      </c>
      <c r="Q425" s="137">
        <v>0</v>
      </c>
      <c r="R425" s="137">
        <f>Q425*H425</f>
        <v>0</v>
      </c>
      <c r="S425" s="137">
        <v>1.75E-3</v>
      </c>
      <c r="T425" s="138">
        <f>S425*H425</f>
        <v>1.0500000000000001E-2</v>
      </c>
      <c r="AR425" s="139" t="s">
        <v>222</v>
      </c>
      <c r="AT425" s="139" t="s">
        <v>132</v>
      </c>
      <c r="AU425" s="139" t="s">
        <v>84</v>
      </c>
      <c r="AY425" s="17" t="s">
        <v>129</v>
      </c>
      <c r="BE425" s="140">
        <f>IF(N425="základní",J425,0)</f>
        <v>0</v>
      </c>
      <c r="BF425" s="140">
        <f>IF(N425="snížená",J425,0)</f>
        <v>0</v>
      </c>
      <c r="BG425" s="140">
        <f>IF(N425="zákl. přenesená",J425,0)</f>
        <v>0</v>
      </c>
      <c r="BH425" s="140">
        <f>IF(N425="sníž. přenesená",J425,0)</f>
        <v>0</v>
      </c>
      <c r="BI425" s="140">
        <f>IF(N425="nulová",J425,0)</f>
        <v>0</v>
      </c>
      <c r="BJ425" s="17" t="s">
        <v>82</v>
      </c>
      <c r="BK425" s="140">
        <f>ROUND(I425*H425,2)</f>
        <v>0</v>
      </c>
      <c r="BL425" s="17" t="s">
        <v>222</v>
      </c>
      <c r="BM425" s="139" t="s">
        <v>611</v>
      </c>
    </row>
    <row r="426" spans="2:65" s="1" customFormat="1">
      <c r="B426" s="32"/>
      <c r="D426" s="141" t="s">
        <v>139</v>
      </c>
      <c r="F426" s="142" t="s">
        <v>612</v>
      </c>
      <c r="I426" s="143"/>
      <c r="L426" s="32"/>
      <c r="M426" s="144"/>
      <c r="T426" s="53"/>
      <c r="AT426" s="17" t="s">
        <v>139</v>
      </c>
      <c r="AU426" s="17" t="s">
        <v>84</v>
      </c>
    </row>
    <row r="427" spans="2:65" s="13" customFormat="1">
      <c r="B427" s="152"/>
      <c r="D427" s="146" t="s">
        <v>141</v>
      </c>
      <c r="E427" s="153" t="s">
        <v>19</v>
      </c>
      <c r="F427" s="154" t="s">
        <v>613</v>
      </c>
      <c r="H427" s="155">
        <v>6</v>
      </c>
      <c r="I427" s="156"/>
      <c r="L427" s="152"/>
      <c r="M427" s="157"/>
      <c r="T427" s="158"/>
      <c r="AT427" s="153" t="s">
        <v>141</v>
      </c>
      <c r="AU427" s="153" t="s">
        <v>84</v>
      </c>
      <c r="AV427" s="13" t="s">
        <v>84</v>
      </c>
      <c r="AW427" s="13" t="s">
        <v>35</v>
      </c>
      <c r="AX427" s="13" t="s">
        <v>74</v>
      </c>
      <c r="AY427" s="153" t="s">
        <v>129</v>
      </c>
    </row>
    <row r="428" spans="2:65" s="14" customFormat="1">
      <c r="B428" s="159"/>
      <c r="D428" s="146" t="s">
        <v>141</v>
      </c>
      <c r="E428" s="160" t="s">
        <v>19</v>
      </c>
      <c r="F428" s="161" t="s">
        <v>144</v>
      </c>
      <c r="H428" s="162">
        <v>6</v>
      </c>
      <c r="I428" s="163"/>
      <c r="L428" s="159"/>
      <c r="M428" s="164"/>
      <c r="T428" s="165"/>
      <c r="AT428" s="160" t="s">
        <v>141</v>
      </c>
      <c r="AU428" s="160" t="s">
        <v>84</v>
      </c>
      <c r="AV428" s="14" t="s">
        <v>137</v>
      </c>
      <c r="AW428" s="14" t="s">
        <v>35</v>
      </c>
      <c r="AX428" s="14" t="s">
        <v>82</v>
      </c>
      <c r="AY428" s="160" t="s">
        <v>129</v>
      </c>
    </row>
    <row r="429" spans="2:65" s="1" customFormat="1" ht="24.2" customHeight="1">
      <c r="B429" s="32"/>
      <c r="C429" s="128" t="s">
        <v>614</v>
      </c>
      <c r="D429" s="128" t="s">
        <v>132</v>
      </c>
      <c r="E429" s="129" t="s">
        <v>615</v>
      </c>
      <c r="F429" s="130" t="s">
        <v>616</v>
      </c>
      <c r="G429" s="131" t="s">
        <v>175</v>
      </c>
      <c r="H429" s="132">
        <v>180.4</v>
      </c>
      <c r="I429" s="133"/>
      <c r="J429" s="134">
        <f>ROUND(I429*H429,2)</f>
        <v>0</v>
      </c>
      <c r="K429" s="130" t="s">
        <v>136</v>
      </c>
      <c r="L429" s="32"/>
      <c r="M429" s="135" t="s">
        <v>19</v>
      </c>
      <c r="N429" s="136" t="s">
        <v>45</v>
      </c>
      <c r="P429" s="137">
        <f>O429*H429</f>
        <v>0</v>
      </c>
      <c r="Q429" s="137">
        <v>1.38375E-3</v>
      </c>
      <c r="R429" s="137">
        <f>Q429*H429</f>
        <v>0.2496285</v>
      </c>
      <c r="S429" s="137">
        <v>0</v>
      </c>
      <c r="T429" s="138">
        <f>S429*H429</f>
        <v>0</v>
      </c>
      <c r="AR429" s="139" t="s">
        <v>222</v>
      </c>
      <c r="AT429" s="139" t="s">
        <v>132</v>
      </c>
      <c r="AU429" s="139" t="s">
        <v>84</v>
      </c>
      <c r="AY429" s="17" t="s">
        <v>129</v>
      </c>
      <c r="BE429" s="140">
        <f>IF(N429="základní",J429,0)</f>
        <v>0</v>
      </c>
      <c r="BF429" s="140">
        <f>IF(N429="snížená",J429,0)</f>
        <v>0</v>
      </c>
      <c r="BG429" s="140">
        <f>IF(N429="zákl. přenesená",J429,0)</f>
        <v>0</v>
      </c>
      <c r="BH429" s="140">
        <f>IF(N429="sníž. přenesená",J429,0)</f>
        <v>0</v>
      </c>
      <c r="BI429" s="140">
        <f>IF(N429="nulová",J429,0)</f>
        <v>0</v>
      </c>
      <c r="BJ429" s="17" t="s">
        <v>82</v>
      </c>
      <c r="BK429" s="140">
        <f>ROUND(I429*H429,2)</f>
        <v>0</v>
      </c>
      <c r="BL429" s="17" t="s">
        <v>222</v>
      </c>
      <c r="BM429" s="139" t="s">
        <v>617</v>
      </c>
    </row>
    <row r="430" spans="2:65" s="1" customFormat="1">
      <c r="B430" s="32"/>
      <c r="D430" s="141" t="s">
        <v>139</v>
      </c>
      <c r="F430" s="142" t="s">
        <v>618</v>
      </c>
      <c r="I430" s="143"/>
      <c r="L430" s="32"/>
      <c r="M430" s="144"/>
      <c r="T430" s="53"/>
      <c r="AT430" s="17" t="s">
        <v>139</v>
      </c>
      <c r="AU430" s="17" t="s">
        <v>84</v>
      </c>
    </row>
    <row r="431" spans="2:65" s="13" customFormat="1">
      <c r="B431" s="152"/>
      <c r="D431" s="146" t="s">
        <v>141</v>
      </c>
      <c r="E431" s="153" t="s">
        <v>19</v>
      </c>
      <c r="F431" s="154" t="s">
        <v>607</v>
      </c>
      <c r="H431" s="155">
        <v>180.4</v>
      </c>
      <c r="I431" s="156"/>
      <c r="L431" s="152"/>
      <c r="M431" s="157"/>
      <c r="T431" s="158"/>
      <c r="AT431" s="153" t="s">
        <v>141</v>
      </c>
      <c r="AU431" s="153" t="s">
        <v>84</v>
      </c>
      <c r="AV431" s="13" t="s">
        <v>84</v>
      </c>
      <c r="AW431" s="13" t="s">
        <v>35</v>
      </c>
      <c r="AX431" s="13" t="s">
        <v>74</v>
      </c>
      <c r="AY431" s="153" t="s">
        <v>129</v>
      </c>
    </row>
    <row r="432" spans="2:65" s="14" customFormat="1">
      <c r="B432" s="159"/>
      <c r="D432" s="146" t="s">
        <v>141</v>
      </c>
      <c r="E432" s="160" t="s">
        <v>19</v>
      </c>
      <c r="F432" s="161" t="s">
        <v>144</v>
      </c>
      <c r="H432" s="162">
        <v>180.4</v>
      </c>
      <c r="I432" s="163"/>
      <c r="L432" s="159"/>
      <c r="M432" s="164"/>
      <c r="T432" s="165"/>
      <c r="AT432" s="160" t="s">
        <v>141</v>
      </c>
      <c r="AU432" s="160" t="s">
        <v>84</v>
      </c>
      <c r="AV432" s="14" t="s">
        <v>137</v>
      </c>
      <c r="AW432" s="14" t="s">
        <v>35</v>
      </c>
      <c r="AX432" s="14" t="s">
        <v>82</v>
      </c>
      <c r="AY432" s="160" t="s">
        <v>129</v>
      </c>
    </row>
    <row r="433" spans="2:65" s="1" customFormat="1" ht="37.9" customHeight="1">
      <c r="B433" s="32"/>
      <c r="C433" s="128" t="s">
        <v>619</v>
      </c>
      <c r="D433" s="128" t="s">
        <v>132</v>
      </c>
      <c r="E433" s="129" t="s">
        <v>620</v>
      </c>
      <c r="F433" s="130" t="s">
        <v>621</v>
      </c>
      <c r="G433" s="131" t="s">
        <v>175</v>
      </c>
      <c r="H433" s="132">
        <v>90.2</v>
      </c>
      <c r="I433" s="133"/>
      <c r="J433" s="134">
        <f>ROUND(I433*H433,2)</f>
        <v>0</v>
      </c>
      <c r="K433" s="130" t="s">
        <v>136</v>
      </c>
      <c r="L433" s="32"/>
      <c r="M433" s="135" t="s">
        <v>19</v>
      </c>
      <c r="N433" s="136" t="s">
        <v>45</v>
      </c>
      <c r="P433" s="137">
        <f>O433*H433</f>
        <v>0</v>
      </c>
      <c r="Q433" s="137">
        <v>5.8419500000000003E-3</v>
      </c>
      <c r="R433" s="137">
        <f>Q433*H433</f>
        <v>0.52694389000000008</v>
      </c>
      <c r="S433" s="137">
        <v>0</v>
      </c>
      <c r="T433" s="138">
        <f>S433*H433</f>
        <v>0</v>
      </c>
      <c r="AR433" s="139" t="s">
        <v>222</v>
      </c>
      <c r="AT433" s="139" t="s">
        <v>132</v>
      </c>
      <c r="AU433" s="139" t="s">
        <v>84</v>
      </c>
      <c r="AY433" s="17" t="s">
        <v>129</v>
      </c>
      <c r="BE433" s="140">
        <f>IF(N433="základní",J433,0)</f>
        <v>0</v>
      </c>
      <c r="BF433" s="140">
        <f>IF(N433="snížená",J433,0)</f>
        <v>0</v>
      </c>
      <c r="BG433" s="140">
        <f>IF(N433="zákl. přenesená",J433,0)</f>
        <v>0</v>
      </c>
      <c r="BH433" s="140">
        <f>IF(N433="sníž. přenesená",J433,0)</f>
        <v>0</v>
      </c>
      <c r="BI433" s="140">
        <f>IF(N433="nulová",J433,0)</f>
        <v>0</v>
      </c>
      <c r="BJ433" s="17" t="s">
        <v>82</v>
      </c>
      <c r="BK433" s="140">
        <f>ROUND(I433*H433,2)</f>
        <v>0</v>
      </c>
      <c r="BL433" s="17" t="s">
        <v>222</v>
      </c>
      <c r="BM433" s="139" t="s">
        <v>622</v>
      </c>
    </row>
    <row r="434" spans="2:65" s="1" customFormat="1">
      <c r="B434" s="32"/>
      <c r="D434" s="141" t="s">
        <v>139</v>
      </c>
      <c r="F434" s="142" t="s">
        <v>623</v>
      </c>
      <c r="I434" s="143"/>
      <c r="L434" s="32"/>
      <c r="M434" s="144"/>
      <c r="T434" s="53"/>
      <c r="AT434" s="17" t="s">
        <v>139</v>
      </c>
      <c r="AU434" s="17" t="s">
        <v>84</v>
      </c>
    </row>
    <row r="435" spans="2:65" s="13" customFormat="1">
      <c r="B435" s="152"/>
      <c r="D435" s="146" t="s">
        <v>141</v>
      </c>
      <c r="E435" s="153" t="s">
        <v>19</v>
      </c>
      <c r="F435" s="154" t="s">
        <v>445</v>
      </c>
      <c r="H435" s="155">
        <v>90.2</v>
      </c>
      <c r="I435" s="156"/>
      <c r="L435" s="152"/>
      <c r="M435" s="157"/>
      <c r="T435" s="158"/>
      <c r="AT435" s="153" t="s">
        <v>141</v>
      </c>
      <c r="AU435" s="153" t="s">
        <v>84</v>
      </c>
      <c r="AV435" s="13" t="s">
        <v>84</v>
      </c>
      <c r="AW435" s="13" t="s">
        <v>35</v>
      </c>
      <c r="AX435" s="13" t="s">
        <v>74</v>
      </c>
      <c r="AY435" s="153" t="s">
        <v>129</v>
      </c>
    </row>
    <row r="436" spans="2:65" s="14" customFormat="1">
      <c r="B436" s="159"/>
      <c r="D436" s="146" t="s">
        <v>141</v>
      </c>
      <c r="E436" s="160" t="s">
        <v>19</v>
      </c>
      <c r="F436" s="161" t="s">
        <v>144</v>
      </c>
      <c r="H436" s="162">
        <v>90.2</v>
      </c>
      <c r="I436" s="163"/>
      <c r="L436" s="159"/>
      <c r="M436" s="164"/>
      <c r="T436" s="165"/>
      <c r="AT436" s="160" t="s">
        <v>141</v>
      </c>
      <c r="AU436" s="160" t="s">
        <v>84</v>
      </c>
      <c r="AV436" s="14" t="s">
        <v>137</v>
      </c>
      <c r="AW436" s="14" t="s">
        <v>35</v>
      </c>
      <c r="AX436" s="14" t="s">
        <v>82</v>
      </c>
      <c r="AY436" s="160" t="s">
        <v>129</v>
      </c>
    </row>
    <row r="437" spans="2:65" s="1" customFormat="1" ht="49.15" customHeight="1">
      <c r="B437" s="32"/>
      <c r="C437" s="128" t="s">
        <v>624</v>
      </c>
      <c r="D437" s="128" t="s">
        <v>132</v>
      </c>
      <c r="E437" s="129" t="s">
        <v>625</v>
      </c>
      <c r="F437" s="130" t="s">
        <v>626</v>
      </c>
      <c r="G437" s="131" t="s">
        <v>288</v>
      </c>
      <c r="H437" s="132">
        <v>0.77700000000000002</v>
      </c>
      <c r="I437" s="133"/>
      <c r="J437" s="134">
        <f>ROUND(I437*H437,2)</f>
        <v>0</v>
      </c>
      <c r="K437" s="130" t="s">
        <v>136</v>
      </c>
      <c r="L437" s="32"/>
      <c r="M437" s="135" t="s">
        <v>19</v>
      </c>
      <c r="N437" s="136" t="s">
        <v>45</v>
      </c>
      <c r="P437" s="137">
        <f>O437*H437</f>
        <v>0</v>
      </c>
      <c r="Q437" s="137">
        <v>0</v>
      </c>
      <c r="R437" s="137">
        <f>Q437*H437</f>
        <v>0</v>
      </c>
      <c r="S437" s="137">
        <v>0</v>
      </c>
      <c r="T437" s="138">
        <f>S437*H437</f>
        <v>0</v>
      </c>
      <c r="AR437" s="139" t="s">
        <v>222</v>
      </c>
      <c r="AT437" s="139" t="s">
        <v>132</v>
      </c>
      <c r="AU437" s="139" t="s">
        <v>84</v>
      </c>
      <c r="AY437" s="17" t="s">
        <v>129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7" t="s">
        <v>82</v>
      </c>
      <c r="BK437" s="140">
        <f>ROUND(I437*H437,2)</f>
        <v>0</v>
      </c>
      <c r="BL437" s="17" t="s">
        <v>222</v>
      </c>
      <c r="BM437" s="139" t="s">
        <v>627</v>
      </c>
    </row>
    <row r="438" spans="2:65" s="1" customFormat="1">
      <c r="B438" s="32"/>
      <c r="D438" s="141" t="s">
        <v>139</v>
      </c>
      <c r="F438" s="142" t="s">
        <v>628</v>
      </c>
      <c r="I438" s="143"/>
      <c r="L438" s="32"/>
      <c r="M438" s="144"/>
      <c r="T438" s="53"/>
      <c r="AT438" s="17" t="s">
        <v>139</v>
      </c>
      <c r="AU438" s="17" t="s">
        <v>84</v>
      </c>
    </row>
    <row r="439" spans="2:65" s="11" customFormat="1" ht="22.9" customHeight="1">
      <c r="B439" s="116"/>
      <c r="D439" s="117" t="s">
        <v>73</v>
      </c>
      <c r="E439" s="126" t="s">
        <v>629</v>
      </c>
      <c r="F439" s="126" t="s">
        <v>630</v>
      </c>
      <c r="I439" s="119"/>
      <c r="J439" s="127">
        <f>BK439</f>
        <v>0</v>
      </c>
      <c r="L439" s="116"/>
      <c r="M439" s="121"/>
      <c r="P439" s="122">
        <f>SUM(P440:P459)</f>
        <v>0</v>
      </c>
      <c r="R439" s="122">
        <f>SUM(R440:R459)</f>
        <v>0.55859999999999999</v>
      </c>
      <c r="T439" s="123">
        <f>SUM(T440:T459)</f>
        <v>0.1178</v>
      </c>
      <c r="AR439" s="117" t="s">
        <v>84</v>
      </c>
      <c r="AT439" s="124" t="s">
        <v>73</v>
      </c>
      <c r="AU439" s="124" t="s">
        <v>82</v>
      </c>
      <c r="AY439" s="117" t="s">
        <v>129</v>
      </c>
      <c r="BK439" s="125">
        <f>SUM(BK440:BK459)</f>
        <v>0</v>
      </c>
    </row>
    <row r="440" spans="2:65" s="1" customFormat="1" ht="16.5" customHeight="1">
      <c r="B440" s="32"/>
      <c r="C440" s="128" t="s">
        <v>631</v>
      </c>
      <c r="D440" s="128" t="s">
        <v>132</v>
      </c>
      <c r="E440" s="129" t="s">
        <v>632</v>
      </c>
      <c r="F440" s="130" t="s">
        <v>633</v>
      </c>
      <c r="G440" s="131" t="s">
        <v>135</v>
      </c>
      <c r="H440" s="132">
        <v>380</v>
      </c>
      <c r="I440" s="133"/>
      <c r="J440" s="134">
        <f>ROUND(I440*H440,2)</f>
        <v>0</v>
      </c>
      <c r="K440" s="130" t="s">
        <v>136</v>
      </c>
      <c r="L440" s="32"/>
      <c r="M440" s="135" t="s">
        <v>19</v>
      </c>
      <c r="N440" s="136" t="s">
        <v>45</v>
      </c>
      <c r="P440" s="137">
        <f>O440*H440</f>
        <v>0</v>
      </c>
      <c r="Q440" s="137">
        <v>1E-3</v>
      </c>
      <c r="R440" s="137">
        <f>Q440*H440</f>
        <v>0.38</v>
      </c>
      <c r="S440" s="137">
        <v>3.1E-4</v>
      </c>
      <c r="T440" s="138">
        <f>S440*H440</f>
        <v>0.1178</v>
      </c>
      <c r="AR440" s="139" t="s">
        <v>222</v>
      </c>
      <c r="AT440" s="139" t="s">
        <v>132</v>
      </c>
      <c r="AU440" s="139" t="s">
        <v>84</v>
      </c>
      <c r="AY440" s="17" t="s">
        <v>129</v>
      </c>
      <c r="BE440" s="140">
        <f>IF(N440="základní",J440,0)</f>
        <v>0</v>
      </c>
      <c r="BF440" s="140">
        <f>IF(N440="snížená",J440,0)</f>
        <v>0</v>
      </c>
      <c r="BG440" s="140">
        <f>IF(N440="zákl. přenesená",J440,0)</f>
        <v>0</v>
      </c>
      <c r="BH440" s="140">
        <f>IF(N440="sníž. přenesená",J440,0)</f>
        <v>0</v>
      </c>
      <c r="BI440" s="140">
        <f>IF(N440="nulová",J440,0)</f>
        <v>0</v>
      </c>
      <c r="BJ440" s="17" t="s">
        <v>82</v>
      </c>
      <c r="BK440" s="140">
        <f>ROUND(I440*H440,2)</f>
        <v>0</v>
      </c>
      <c r="BL440" s="17" t="s">
        <v>222</v>
      </c>
      <c r="BM440" s="139" t="s">
        <v>634</v>
      </c>
    </row>
    <row r="441" spans="2:65" s="1" customFormat="1">
      <c r="B441" s="32"/>
      <c r="D441" s="141" t="s">
        <v>139</v>
      </c>
      <c r="F441" s="142" t="s">
        <v>635</v>
      </c>
      <c r="I441" s="143"/>
      <c r="L441" s="32"/>
      <c r="M441" s="144"/>
      <c r="T441" s="53"/>
      <c r="AT441" s="17" t="s">
        <v>139</v>
      </c>
      <c r="AU441" s="17" t="s">
        <v>84</v>
      </c>
    </row>
    <row r="442" spans="2:65" s="12" customFormat="1">
      <c r="B442" s="145"/>
      <c r="D442" s="146" t="s">
        <v>141</v>
      </c>
      <c r="E442" s="147" t="s">
        <v>19</v>
      </c>
      <c r="F442" s="148" t="s">
        <v>636</v>
      </c>
      <c r="H442" s="147" t="s">
        <v>19</v>
      </c>
      <c r="I442" s="149"/>
      <c r="L442" s="145"/>
      <c r="M442" s="150"/>
      <c r="T442" s="151"/>
      <c r="AT442" s="147" t="s">
        <v>141</v>
      </c>
      <c r="AU442" s="147" t="s">
        <v>84</v>
      </c>
      <c r="AV442" s="12" t="s">
        <v>82</v>
      </c>
      <c r="AW442" s="12" t="s">
        <v>35</v>
      </c>
      <c r="AX442" s="12" t="s">
        <v>74</v>
      </c>
      <c r="AY442" s="147" t="s">
        <v>129</v>
      </c>
    </row>
    <row r="443" spans="2:65" s="13" customFormat="1">
      <c r="B443" s="152"/>
      <c r="D443" s="146" t="s">
        <v>141</v>
      </c>
      <c r="E443" s="153" t="s">
        <v>19</v>
      </c>
      <c r="F443" s="154" t="s">
        <v>193</v>
      </c>
      <c r="H443" s="155">
        <v>380</v>
      </c>
      <c r="I443" s="156"/>
      <c r="L443" s="152"/>
      <c r="M443" s="157"/>
      <c r="T443" s="158"/>
      <c r="AT443" s="153" t="s">
        <v>141</v>
      </c>
      <c r="AU443" s="153" t="s">
        <v>84</v>
      </c>
      <c r="AV443" s="13" t="s">
        <v>84</v>
      </c>
      <c r="AW443" s="13" t="s">
        <v>35</v>
      </c>
      <c r="AX443" s="13" t="s">
        <v>74</v>
      </c>
      <c r="AY443" s="153" t="s">
        <v>129</v>
      </c>
    </row>
    <row r="444" spans="2:65" s="14" customFormat="1">
      <c r="B444" s="159"/>
      <c r="D444" s="146" t="s">
        <v>141</v>
      </c>
      <c r="E444" s="160" t="s">
        <v>19</v>
      </c>
      <c r="F444" s="161" t="s">
        <v>144</v>
      </c>
      <c r="H444" s="162">
        <v>380</v>
      </c>
      <c r="I444" s="163"/>
      <c r="L444" s="159"/>
      <c r="M444" s="164"/>
      <c r="T444" s="165"/>
      <c r="AT444" s="160" t="s">
        <v>141</v>
      </c>
      <c r="AU444" s="160" t="s">
        <v>84</v>
      </c>
      <c r="AV444" s="14" t="s">
        <v>137</v>
      </c>
      <c r="AW444" s="14" t="s">
        <v>35</v>
      </c>
      <c r="AX444" s="14" t="s">
        <v>82</v>
      </c>
      <c r="AY444" s="160" t="s">
        <v>129</v>
      </c>
    </row>
    <row r="445" spans="2:65" s="1" customFormat="1" ht="33" customHeight="1">
      <c r="B445" s="32"/>
      <c r="C445" s="128" t="s">
        <v>637</v>
      </c>
      <c r="D445" s="128" t="s">
        <v>132</v>
      </c>
      <c r="E445" s="129" t="s">
        <v>638</v>
      </c>
      <c r="F445" s="130" t="s">
        <v>639</v>
      </c>
      <c r="G445" s="131" t="s">
        <v>135</v>
      </c>
      <c r="H445" s="132">
        <v>380</v>
      </c>
      <c r="I445" s="133"/>
      <c r="J445" s="134">
        <f>ROUND(I445*H445,2)</f>
        <v>0</v>
      </c>
      <c r="K445" s="130" t="s">
        <v>136</v>
      </c>
      <c r="L445" s="32"/>
      <c r="M445" s="135" t="s">
        <v>19</v>
      </c>
      <c r="N445" s="136" t="s">
        <v>45</v>
      </c>
      <c r="P445" s="137">
        <f>O445*H445</f>
        <v>0</v>
      </c>
      <c r="Q445" s="137">
        <v>2.0000000000000001E-4</v>
      </c>
      <c r="R445" s="137">
        <f>Q445*H445</f>
        <v>7.5999999999999998E-2</v>
      </c>
      <c r="S445" s="137">
        <v>0</v>
      </c>
      <c r="T445" s="138">
        <f>S445*H445</f>
        <v>0</v>
      </c>
      <c r="AR445" s="139" t="s">
        <v>222</v>
      </c>
      <c r="AT445" s="139" t="s">
        <v>132</v>
      </c>
      <c r="AU445" s="139" t="s">
        <v>84</v>
      </c>
      <c r="AY445" s="17" t="s">
        <v>129</v>
      </c>
      <c r="BE445" s="140">
        <f>IF(N445="základní",J445,0)</f>
        <v>0</v>
      </c>
      <c r="BF445" s="140">
        <f>IF(N445="snížená",J445,0)</f>
        <v>0</v>
      </c>
      <c r="BG445" s="140">
        <f>IF(N445="zákl. přenesená",J445,0)</f>
        <v>0</v>
      </c>
      <c r="BH445" s="140">
        <f>IF(N445="sníž. přenesená",J445,0)</f>
        <v>0</v>
      </c>
      <c r="BI445" s="140">
        <f>IF(N445="nulová",J445,0)</f>
        <v>0</v>
      </c>
      <c r="BJ445" s="17" t="s">
        <v>82</v>
      </c>
      <c r="BK445" s="140">
        <f>ROUND(I445*H445,2)</f>
        <v>0</v>
      </c>
      <c r="BL445" s="17" t="s">
        <v>222</v>
      </c>
      <c r="BM445" s="139" t="s">
        <v>640</v>
      </c>
    </row>
    <row r="446" spans="2:65" s="1" customFormat="1">
      <c r="B446" s="32"/>
      <c r="D446" s="141" t="s">
        <v>139</v>
      </c>
      <c r="F446" s="142" t="s">
        <v>641</v>
      </c>
      <c r="I446" s="143"/>
      <c r="L446" s="32"/>
      <c r="M446" s="144"/>
      <c r="T446" s="53"/>
      <c r="AT446" s="17" t="s">
        <v>139</v>
      </c>
      <c r="AU446" s="17" t="s">
        <v>84</v>
      </c>
    </row>
    <row r="447" spans="2:65" s="12" customFormat="1">
      <c r="B447" s="145"/>
      <c r="D447" s="146" t="s">
        <v>141</v>
      </c>
      <c r="E447" s="147" t="s">
        <v>19</v>
      </c>
      <c r="F447" s="148" t="s">
        <v>636</v>
      </c>
      <c r="H447" s="147" t="s">
        <v>19</v>
      </c>
      <c r="I447" s="149"/>
      <c r="L447" s="145"/>
      <c r="M447" s="150"/>
      <c r="T447" s="151"/>
      <c r="AT447" s="147" t="s">
        <v>141</v>
      </c>
      <c r="AU447" s="147" t="s">
        <v>84</v>
      </c>
      <c r="AV447" s="12" t="s">
        <v>82</v>
      </c>
      <c r="AW447" s="12" t="s">
        <v>35</v>
      </c>
      <c r="AX447" s="12" t="s">
        <v>74</v>
      </c>
      <c r="AY447" s="147" t="s">
        <v>129</v>
      </c>
    </row>
    <row r="448" spans="2:65" s="13" customFormat="1">
      <c r="B448" s="152"/>
      <c r="D448" s="146" t="s">
        <v>141</v>
      </c>
      <c r="E448" s="153" t="s">
        <v>19</v>
      </c>
      <c r="F448" s="154" t="s">
        <v>193</v>
      </c>
      <c r="H448" s="155">
        <v>380</v>
      </c>
      <c r="I448" s="156"/>
      <c r="L448" s="152"/>
      <c r="M448" s="157"/>
      <c r="T448" s="158"/>
      <c r="AT448" s="153" t="s">
        <v>141</v>
      </c>
      <c r="AU448" s="153" t="s">
        <v>84</v>
      </c>
      <c r="AV448" s="13" t="s">
        <v>84</v>
      </c>
      <c r="AW448" s="13" t="s">
        <v>35</v>
      </c>
      <c r="AX448" s="13" t="s">
        <v>74</v>
      </c>
      <c r="AY448" s="153" t="s">
        <v>129</v>
      </c>
    </row>
    <row r="449" spans="2:65" s="14" customFormat="1">
      <c r="B449" s="159"/>
      <c r="D449" s="146" t="s">
        <v>141</v>
      </c>
      <c r="E449" s="160" t="s">
        <v>19</v>
      </c>
      <c r="F449" s="161" t="s">
        <v>144</v>
      </c>
      <c r="H449" s="162">
        <v>380</v>
      </c>
      <c r="I449" s="163"/>
      <c r="L449" s="159"/>
      <c r="M449" s="164"/>
      <c r="T449" s="165"/>
      <c r="AT449" s="160" t="s">
        <v>141</v>
      </c>
      <c r="AU449" s="160" t="s">
        <v>84</v>
      </c>
      <c r="AV449" s="14" t="s">
        <v>137</v>
      </c>
      <c r="AW449" s="14" t="s">
        <v>35</v>
      </c>
      <c r="AX449" s="14" t="s">
        <v>82</v>
      </c>
      <c r="AY449" s="160" t="s">
        <v>129</v>
      </c>
    </row>
    <row r="450" spans="2:65" s="1" customFormat="1" ht="24.2" customHeight="1">
      <c r="B450" s="32"/>
      <c r="C450" s="128" t="s">
        <v>642</v>
      </c>
      <c r="D450" s="128" t="s">
        <v>132</v>
      </c>
      <c r="E450" s="129" t="s">
        <v>643</v>
      </c>
      <c r="F450" s="130" t="s">
        <v>644</v>
      </c>
      <c r="G450" s="131" t="s">
        <v>135</v>
      </c>
      <c r="H450" s="132">
        <v>380</v>
      </c>
      <c r="I450" s="133"/>
      <c r="J450" s="134">
        <f>ROUND(I450*H450,2)</f>
        <v>0</v>
      </c>
      <c r="K450" s="130" t="s">
        <v>136</v>
      </c>
      <c r="L450" s="32"/>
      <c r="M450" s="135" t="s">
        <v>19</v>
      </c>
      <c r="N450" s="136" t="s">
        <v>45</v>
      </c>
      <c r="P450" s="137">
        <f>O450*H450</f>
        <v>0</v>
      </c>
      <c r="Q450" s="137">
        <v>1.0000000000000001E-5</v>
      </c>
      <c r="R450" s="137">
        <f>Q450*H450</f>
        <v>3.8000000000000004E-3</v>
      </c>
      <c r="S450" s="137">
        <v>0</v>
      </c>
      <c r="T450" s="138">
        <f>S450*H450</f>
        <v>0</v>
      </c>
      <c r="AR450" s="139" t="s">
        <v>222</v>
      </c>
      <c r="AT450" s="139" t="s">
        <v>132</v>
      </c>
      <c r="AU450" s="139" t="s">
        <v>84</v>
      </c>
      <c r="AY450" s="17" t="s">
        <v>129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7" t="s">
        <v>82</v>
      </c>
      <c r="BK450" s="140">
        <f>ROUND(I450*H450,2)</f>
        <v>0</v>
      </c>
      <c r="BL450" s="17" t="s">
        <v>222</v>
      </c>
      <c r="BM450" s="139" t="s">
        <v>645</v>
      </c>
    </row>
    <row r="451" spans="2:65" s="1" customFormat="1">
      <c r="B451" s="32"/>
      <c r="D451" s="141" t="s">
        <v>139</v>
      </c>
      <c r="F451" s="142" t="s">
        <v>646</v>
      </c>
      <c r="I451" s="143"/>
      <c r="L451" s="32"/>
      <c r="M451" s="144"/>
      <c r="T451" s="53"/>
      <c r="AT451" s="17" t="s">
        <v>139</v>
      </c>
      <c r="AU451" s="17" t="s">
        <v>84</v>
      </c>
    </row>
    <row r="452" spans="2:65" s="12" customFormat="1">
      <c r="B452" s="145"/>
      <c r="D452" s="146" t="s">
        <v>141</v>
      </c>
      <c r="E452" s="147" t="s">
        <v>19</v>
      </c>
      <c r="F452" s="148" t="s">
        <v>636</v>
      </c>
      <c r="H452" s="147" t="s">
        <v>19</v>
      </c>
      <c r="I452" s="149"/>
      <c r="L452" s="145"/>
      <c r="M452" s="150"/>
      <c r="T452" s="151"/>
      <c r="AT452" s="147" t="s">
        <v>141</v>
      </c>
      <c r="AU452" s="147" t="s">
        <v>84</v>
      </c>
      <c r="AV452" s="12" t="s">
        <v>82</v>
      </c>
      <c r="AW452" s="12" t="s">
        <v>35</v>
      </c>
      <c r="AX452" s="12" t="s">
        <v>74</v>
      </c>
      <c r="AY452" s="147" t="s">
        <v>129</v>
      </c>
    </row>
    <row r="453" spans="2:65" s="13" customFormat="1">
      <c r="B453" s="152"/>
      <c r="D453" s="146" t="s">
        <v>141</v>
      </c>
      <c r="E453" s="153" t="s">
        <v>19</v>
      </c>
      <c r="F453" s="154" t="s">
        <v>193</v>
      </c>
      <c r="H453" s="155">
        <v>380</v>
      </c>
      <c r="I453" s="156"/>
      <c r="L453" s="152"/>
      <c r="M453" s="157"/>
      <c r="T453" s="158"/>
      <c r="AT453" s="153" t="s">
        <v>141</v>
      </c>
      <c r="AU453" s="153" t="s">
        <v>84</v>
      </c>
      <c r="AV453" s="13" t="s">
        <v>84</v>
      </c>
      <c r="AW453" s="13" t="s">
        <v>35</v>
      </c>
      <c r="AX453" s="13" t="s">
        <v>74</v>
      </c>
      <c r="AY453" s="153" t="s">
        <v>129</v>
      </c>
    </row>
    <row r="454" spans="2:65" s="14" customFormat="1">
      <c r="B454" s="159"/>
      <c r="D454" s="146" t="s">
        <v>141</v>
      </c>
      <c r="E454" s="160" t="s">
        <v>19</v>
      </c>
      <c r="F454" s="161" t="s">
        <v>144</v>
      </c>
      <c r="H454" s="162">
        <v>380</v>
      </c>
      <c r="I454" s="163"/>
      <c r="L454" s="159"/>
      <c r="M454" s="164"/>
      <c r="T454" s="165"/>
      <c r="AT454" s="160" t="s">
        <v>141</v>
      </c>
      <c r="AU454" s="160" t="s">
        <v>84</v>
      </c>
      <c r="AV454" s="14" t="s">
        <v>137</v>
      </c>
      <c r="AW454" s="14" t="s">
        <v>35</v>
      </c>
      <c r="AX454" s="14" t="s">
        <v>82</v>
      </c>
      <c r="AY454" s="160" t="s">
        <v>129</v>
      </c>
    </row>
    <row r="455" spans="2:65" s="1" customFormat="1" ht="37.9" customHeight="1">
      <c r="B455" s="32"/>
      <c r="C455" s="128" t="s">
        <v>647</v>
      </c>
      <c r="D455" s="128" t="s">
        <v>132</v>
      </c>
      <c r="E455" s="129" t="s">
        <v>648</v>
      </c>
      <c r="F455" s="130" t="s">
        <v>649</v>
      </c>
      <c r="G455" s="131" t="s">
        <v>135</v>
      </c>
      <c r="H455" s="132">
        <v>380</v>
      </c>
      <c r="I455" s="133"/>
      <c r="J455" s="134">
        <f>ROUND(I455*H455,2)</f>
        <v>0</v>
      </c>
      <c r="K455" s="130" t="s">
        <v>136</v>
      </c>
      <c r="L455" s="32"/>
      <c r="M455" s="135" t="s">
        <v>19</v>
      </c>
      <c r="N455" s="136" t="s">
        <v>45</v>
      </c>
      <c r="P455" s="137">
        <f>O455*H455</f>
        <v>0</v>
      </c>
      <c r="Q455" s="137">
        <v>2.5999999999999998E-4</v>
      </c>
      <c r="R455" s="137">
        <f>Q455*H455</f>
        <v>9.8799999999999985E-2</v>
      </c>
      <c r="S455" s="137">
        <v>0</v>
      </c>
      <c r="T455" s="138">
        <f>S455*H455</f>
        <v>0</v>
      </c>
      <c r="AR455" s="139" t="s">
        <v>222</v>
      </c>
      <c r="AT455" s="139" t="s">
        <v>132</v>
      </c>
      <c r="AU455" s="139" t="s">
        <v>84</v>
      </c>
      <c r="AY455" s="17" t="s">
        <v>129</v>
      </c>
      <c r="BE455" s="140">
        <f>IF(N455="základní",J455,0)</f>
        <v>0</v>
      </c>
      <c r="BF455" s="140">
        <f>IF(N455="snížená",J455,0)</f>
        <v>0</v>
      </c>
      <c r="BG455" s="140">
        <f>IF(N455="zákl. přenesená",J455,0)</f>
        <v>0</v>
      </c>
      <c r="BH455" s="140">
        <f>IF(N455="sníž. přenesená",J455,0)</f>
        <v>0</v>
      </c>
      <c r="BI455" s="140">
        <f>IF(N455="nulová",J455,0)</f>
        <v>0</v>
      </c>
      <c r="BJ455" s="17" t="s">
        <v>82</v>
      </c>
      <c r="BK455" s="140">
        <f>ROUND(I455*H455,2)</f>
        <v>0</v>
      </c>
      <c r="BL455" s="17" t="s">
        <v>222</v>
      </c>
      <c r="BM455" s="139" t="s">
        <v>650</v>
      </c>
    </row>
    <row r="456" spans="2:65" s="1" customFormat="1">
      <c r="B456" s="32"/>
      <c r="D456" s="141" t="s">
        <v>139</v>
      </c>
      <c r="F456" s="142" t="s">
        <v>651</v>
      </c>
      <c r="I456" s="143"/>
      <c r="L456" s="32"/>
      <c r="M456" s="144"/>
      <c r="T456" s="53"/>
      <c r="AT456" s="17" t="s">
        <v>139</v>
      </c>
      <c r="AU456" s="17" t="s">
        <v>84</v>
      </c>
    </row>
    <row r="457" spans="2:65" s="12" customFormat="1">
      <c r="B457" s="145"/>
      <c r="D457" s="146" t="s">
        <v>141</v>
      </c>
      <c r="E457" s="147" t="s">
        <v>19</v>
      </c>
      <c r="F457" s="148" t="s">
        <v>636</v>
      </c>
      <c r="H457" s="147" t="s">
        <v>19</v>
      </c>
      <c r="I457" s="149"/>
      <c r="L457" s="145"/>
      <c r="M457" s="150"/>
      <c r="T457" s="151"/>
      <c r="AT457" s="147" t="s">
        <v>141</v>
      </c>
      <c r="AU457" s="147" t="s">
        <v>84</v>
      </c>
      <c r="AV457" s="12" t="s">
        <v>82</v>
      </c>
      <c r="AW457" s="12" t="s">
        <v>35</v>
      </c>
      <c r="AX457" s="12" t="s">
        <v>74</v>
      </c>
      <c r="AY457" s="147" t="s">
        <v>129</v>
      </c>
    </row>
    <row r="458" spans="2:65" s="13" customFormat="1">
      <c r="B458" s="152"/>
      <c r="D458" s="146" t="s">
        <v>141</v>
      </c>
      <c r="E458" s="153" t="s">
        <v>19</v>
      </c>
      <c r="F458" s="154" t="s">
        <v>193</v>
      </c>
      <c r="H458" s="155">
        <v>380</v>
      </c>
      <c r="I458" s="156"/>
      <c r="L458" s="152"/>
      <c r="M458" s="157"/>
      <c r="T458" s="158"/>
      <c r="AT458" s="153" t="s">
        <v>141</v>
      </c>
      <c r="AU458" s="153" t="s">
        <v>84</v>
      </c>
      <c r="AV458" s="13" t="s">
        <v>84</v>
      </c>
      <c r="AW458" s="13" t="s">
        <v>35</v>
      </c>
      <c r="AX458" s="13" t="s">
        <v>74</v>
      </c>
      <c r="AY458" s="153" t="s">
        <v>129</v>
      </c>
    </row>
    <row r="459" spans="2:65" s="14" customFormat="1">
      <c r="B459" s="159"/>
      <c r="D459" s="146" t="s">
        <v>141</v>
      </c>
      <c r="E459" s="160" t="s">
        <v>19</v>
      </c>
      <c r="F459" s="161" t="s">
        <v>144</v>
      </c>
      <c r="H459" s="162">
        <v>380</v>
      </c>
      <c r="I459" s="163"/>
      <c r="L459" s="159"/>
      <c r="M459" s="164"/>
      <c r="T459" s="165"/>
      <c r="AT459" s="160" t="s">
        <v>141</v>
      </c>
      <c r="AU459" s="160" t="s">
        <v>84</v>
      </c>
      <c r="AV459" s="14" t="s">
        <v>137</v>
      </c>
      <c r="AW459" s="14" t="s">
        <v>35</v>
      </c>
      <c r="AX459" s="14" t="s">
        <v>82</v>
      </c>
      <c r="AY459" s="160" t="s">
        <v>129</v>
      </c>
    </row>
    <row r="460" spans="2:65" s="11" customFormat="1" ht="25.9" customHeight="1">
      <c r="B460" s="116"/>
      <c r="D460" s="117" t="s">
        <v>73</v>
      </c>
      <c r="E460" s="118" t="s">
        <v>652</v>
      </c>
      <c r="F460" s="118" t="s">
        <v>653</v>
      </c>
      <c r="I460" s="119"/>
      <c r="J460" s="120">
        <f>BK460</f>
        <v>0</v>
      </c>
      <c r="L460" s="116"/>
      <c r="M460" s="121"/>
      <c r="P460" s="122">
        <f>SUM(P461:P464)</f>
        <v>0</v>
      </c>
      <c r="R460" s="122">
        <f>SUM(R461:R464)</f>
        <v>0</v>
      </c>
      <c r="T460" s="123">
        <f>SUM(T461:T464)</f>
        <v>0</v>
      </c>
      <c r="AR460" s="117" t="s">
        <v>137</v>
      </c>
      <c r="AT460" s="124" t="s">
        <v>73</v>
      </c>
      <c r="AU460" s="124" t="s">
        <v>74</v>
      </c>
      <c r="AY460" s="117" t="s">
        <v>129</v>
      </c>
      <c r="BK460" s="125">
        <f>SUM(BK461:BK464)</f>
        <v>0</v>
      </c>
    </row>
    <row r="461" spans="2:65" s="1" customFormat="1" ht="21.75" customHeight="1">
      <c r="B461" s="32"/>
      <c r="C461" s="128" t="s">
        <v>654</v>
      </c>
      <c r="D461" s="128" t="s">
        <v>132</v>
      </c>
      <c r="E461" s="129" t="s">
        <v>655</v>
      </c>
      <c r="F461" s="130" t="s">
        <v>656</v>
      </c>
      <c r="G461" s="131" t="s">
        <v>657</v>
      </c>
      <c r="H461" s="132">
        <v>3</v>
      </c>
      <c r="I461" s="133"/>
      <c r="J461" s="134">
        <f>ROUND(I461*H461,2)</f>
        <v>0</v>
      </c>
      <c r="K461" s="130" t="s">
        <v>19</v>
      </c>
      <c r="L461" s="32"/>
      <c r="M461" s="135" t="s">
        <v>19</v>
      </c>
      <c r="N461" s="136" t="s">
        <v>45</v>
      </c>
      <c r="P461" s="137">
        <f>O461*H461</f>
        <v>0</v>
      </c>
      <c r="Q461" s="137">
        <v>0</v>
      </c>
      <c r="R461" s="137">
        <f>Q461*H461</f>
        <v>0</v>
      </c>
      <c r="S461" s="137">
        <v>0</v>
      </c>
      <c r="T461" s="138">
        <f>S461*H461</f>
        <v>0</v>
      </c>
      <c r="AR461" s="139" t="s">
        <v>658</v>
      </c>
      <c r="AT461" s="139" t="s">
        <v>132</v>
      </c>
      <c r="AU461" s="139" t="s">
        <v>82</v>
      </c>
      <c r="AY461" s="17" t="s">
        <v>129</v>
      </c>
      <c r="BE461" s="140">
        <f>IF(N461="základní",J461,0)</f>
        <v>0</v>
      </c>
      <c r="BF461" s="140">
        <f>IF(N461="snížená",J461,0)</f>
        <v>0</v>
      </c>
      <c r="BG461" s="140">
        <f>IF(N461="zákl. přenesená",J461,0)</f>
        <v>0</v>
      </c>
      <c r="BH461" s="140">
        <f>IF(N461="sníž. přenesená",J461,0)</f>
        <v>0</v>
      </c>
      <c r="BI461" s="140">
        <f>IF(N461="nulová",J461,0)</f>
        <v>0</v>
      </c>
      <c r="BJ461" s="17" t="s">
        <v>82</v>
      </c>
      <c r="BK461" s="140">
        <f>ROUND(I461*H461,2)</f>
        <v>0</v>
      </c>
      <c r="BL461" s="17" t="s">
        <v>658</v>
      </c>
      <c r="BM461" s="139" t="s">
        <v>659</v>
      </c>
    </row>
    <row r="462" spans="2:65" s="1" customFormat="1" ht="16.5" customHeight="1">
      <c r="B462" s="32"/>
      <c r="C462" s="128" t="s">
        <v>660</v>
      </c>
      <c r="D462" s="128" t="s">
        <v>132</v>
      </c>
      <c r="E462" s="129" t="s">
        <v>661</v>
      </c>
      <c r="F462" s="130" t="s">
        <v>662</v>
      </c>
      <c r="G462" s="131" t="s">
        <v>657</v>
      </c>
      <c r="H462" s="132">
        <v>3</v>
      </c>
      <c r="I462" s="133"/>
      <c r="J462" s="134">
        <f>ROUND(I462*H462,2)</f>
        <v>0</v>
      </c>
      <c r="K462" s="130" t="s">
        <v>19</v>
      </c>
      <c r="L462" s="32"/>
      <c r="M462" s="135" t="s">
        <v>19</v>
      </c>
      <c r="N462" s="136" t="s">
        <v>45</v>
      </c>
      <c r="P462" s="137">
        <f>O462*H462</f>
        <v>0</v>
      </c>
      <c r="Q462" s="137">
        <v>0</v>
      </c>
      <c r="R462" s="137">
        <f>Q462*H462</f>
        <v>0</v>
      </c>
      <c r="S462" s="137">
        <v>0</v>
      </c>
      <c r="T462" s="138">
        <f>S462*H462</f>
        <v>0</v>
      </c>
      <c r="AR462" s="139" t="s">
        <v>658</v>
      </c>
      <c r="AT462" s="139" t="s">
        <v>132</v>
      </c>
      <c r="AU462" s="139" t="s">
        <v>82</v>
      </c>
      <c r="AY462" s="17" t="s">
        <v>129</v>
      </c>
      <c r="BE462" s="140">
        <f>IF(N462="základní",J462,0)</f>
        <v>0</v>
      </c>
      <c r="BF462" s="140">
        <f>IF(N462="snížená",J462,0)</f>
        <v>0</v>
      </c>
      <c r="BG462" s="140">
        <f>IF(N462="zákl. přenesená",J462,0)</f>
        <v>0</v>
      </c>
      <c r="BH462" s="140">
        <f>IF(N462="sníž. přenesená",J462,0)</f>
        <v>0</v>
      </c>
      <c r="BI462" s="140">
        <f>IF(N462="nulová",J462,0)</f>
        <v>0</v>
      </c>
      <c r="BJ462" s="17" t="s">
        <v>82</v>
      </c>
      <c r="BK462" s="140">
        <f>ROUND(I462*H462,2)</f>
        <v>0</v>
      </c>
      <c r="BL462" s="17" t="s">
        <v>658</v>
      </c>
      <c r="BM462" s="139" t="s">
        <v>663</v>
      </c>
    </row>
    <row r="463" spans="2:65" s="1" customFormat="1" ht="24.2" customHeight="1">
      <c r="B463" s="32"/>
      <c r="C463" s="128" t="s">
        <v>664</v>
      </c>
      <c r="D463" s="128" t="s">
        <v>132</v>
      </c>
      <c r="E463" s="129" t="s">
        <v>665</v>
      </c>
      <c r="F463" s="130" t="s">
        <v>666</v>
      </c>
      <c r="G463" s="131" t="s">
        <v>667</v>
      </c>
      <c r="H463" s="132">
        <v>1</v>
      </c>
      <c r="I463" s="133"/>
      <c r="J463" s="134">
        <f>ROUND(I463*H463,2)</f>
        <v>0</v>
      </c>
      <c r="K463" s="130" t="s">
        <v>19</v>
      </c>
      <c r="L463" s="32"/>
      <c r="M463" s="135" t="s">
        <v>19</v>
      </c>
      <c r="N463" s="136" t="s">
        <v>45</v>
      </c>
      <c r="P463" s="137">
        <f>O463*H463</f>
        <v>0</v>
      </c>
      <c r="Q463" s="137">
        <v>0</v>
      </c>
      <c r="R463" s="137">
        <f>Q463*H463</f>
        <v>0</v>
      </c>
      <c r="S463" s="137">
        <v>0</v>
      </c>
      <c r="T463" s="138">
        <f>S463*H463</f>
        <v>0</v>
      </c>
      <c r="AR463" s="139" t="s">
        <v>668</v>
      </c>
      <c r="AT463" s="139" t="s">
        <v>132</v>
      </c>
      <c r="AU463" s="139" t="s">
        <v>82</v>
      </c>
      <c r="AY463" s="17" t="s">
        <v>129</v>
      </c>
      <c r="BE463" s="140">
        <f>IF(N463="základní",J463,0)</f>
        <v>0</v>
      </c>
      <c r="BF463" s="140">
        <f>IF(N463="snížená",J463,0)</f>
        <v>0</v>
      </c>
      <c r="BG463" s="140">
        <f>IF(N463="zákl. přenesená",J463,0)</f>
        <v>0</v>
      </c>
      <c r="BH463" s="140">
        <f>IF(N463="sníž. přenesená",J463,0)</f>
        <v>0</v>
      </c>
      <c r="BI463" s="140">
        <f>IF(N463="nulová",J463,0)</f>
        <v>0</v>
      </c>
      <c r="BJ463" s="17" t="s">
        <v>82</v>
      </c>
      <c r="BK463" s="140">
        <f>ROUND(I463*H463,2)</f>
        <v>0</v>
      </c>
      <c r="BL463" s="17" t="s">
        <v>668</v>
      </c>
      <c r="BM463" s="139" t="s">
        <v>669</v>
      </c>
    </row>
    <row r="464" spans="2:65" s="1" customFormat="1" ht="16.5" customHeight="1">
      <c r="B464" s="32"/>
      <c r="C464" s="128" t="s">
        <v>670</v>
      </c>
      <c r="D464" s="128" t="s">
        <v>132</v>
      </c>
      <c r="E464" s="129" t="s">
        <v>671</v>
      </c>
      <c r="F464" s="130" t="s">
        <v>672</v>
      </c>
      <c r="G464" s="131" t="s">
        <v>673</v>
      </c>
      <c r="H464" s="132">
        <v>1</v>
      </c>
      <c r="I464" s="133"/>
      <c r="J464" s="134">
        <f>ROUND(I464*H464,2)</f>
        <v>0</v>
      </c>
      <c r="K464" s="130" t="s">
        <v>19</v>
      </c>
      <c r="L464" s="32"/>
      <c r="M464" s="135" t="s">
        <v>19</v>
      </c>
      <c r="N464" s="136" t="s">
        <v>45</v>
      </c>
      <c r="P464" s="137">
        <f>O464*H464</f>
        <v>0</v>
      </c>
      <c r="Q464" s="137">
        <v>0</v>
      </c>
      <c r="R464" s="137">
        <f>Q464*H464</f>
        <v>0</v>
      </c>
      <c r="S464" s="137">
        <v>0</v>
      </c>
      <c r="T464" s="138">
        <f>S464*H464</f>
        <v>0</v>
      </c>
      <c r="AR464" s="139" t="s">
        <v>668</v>
      </c>
      <c r="AT464" s="139" t="s">
        <v>132</v>
      </c>
      <c r="AU464" s="139" t="s">
        <v>82</v>
      </c>
      <c r="AY464" s="17" t="s">
        <v>129</v>
      </c>
      <c r="BE464" s="140">
        <f>IF(N464="základní",J464,0)</f>
        <v>0</v>
      </c>
      <c r="BF464" s="140">
        <f>IF(N464="snížená",J464,0)</f>
        <v>0</v>
      </c>
      <c r="BG464" s="140">
        <f>IF(N464="zákl. přenesená",J464,0)</f>
        <v>0</v>
      </c>
      <c r="BH464" s="140">
        <f>IF(N464="sníž. přenesená",J464,0)</f>
        <v>0</v>
      </c>
      <c r="BI464" s="140">
        <f>IF(N464="nulová",J464,0)</f>
        <v>0</v>
      </c>
      <c r="BJ464" s="17" t="s">
        <v>82</v>
      </c>
      <c r="BK464" s="140">
        <f>ROUND(I464*H464,2)</f>
        <v>0</v>
      </c>
      <c r="BL464" s="17" t="s">
        <v>668</v>
      </c>
      <c r="BM464" s="139" t="s">
        <v>674</v>
      </c>
    </row>
    <row r="465" spans="2:65" s="11" customFormat="1" ht="25.9" customHeight="1">
      <c r="B465" s="116"/>
      <c r="D465" s="117" t="s">
        <v>73</v>
      </c>
      <c r="E465" s="118" t="s">
        <v>675</v>
      </c>
      <c r="F465" s="118" t="s">
        <v>676</v>
      </c>
      <c r="I465" s="119"/>
      <c r="J465" s="120">
        <f>BK465</f>
        <v>0</v>
      </c>
      <c r="L465" s="116"/>
      <c r="M465" s="121"/>
      <c r="P465" s="122">
        <f>SUM(P466:P481)</f>
        <v>0</v>
      </c>
      <c r="R465" s="122">
        <f>SUM(R466:R481)</f>
        <v>0</v>
      </c>
      <c r="T465" s="123">
        <f>SUM(T466:T481)</f>
        <v>0</v>
      </c>
      <c r="AR465" s="117" t="s">
        <v>161</v>
      </c>
      <c r="AT465" s="124" t="s">
        <v>73</v>
      </c>
      <c r="AU465" s="124" t="s">
        <v>74</v>
      </c>
      <c r="AY465" s="117" t="s">
        <v>129</v>
      </c>
      <c r="BK465" s="125">
        <f>SUM(BK466:BK481)</f>
        <v>0</v>
      </c>
    </row>
    <row r="466" spans="2:65" s="1" customFormat="1" ht="16.5" customHeight="1">
      <c r="B466" s="32"/>
      <c r="C466" s="128" t="s">
        <v>677</v>
      </c>
      <c r="D466" s="128" t="s">
        <v>132</v>
      </c>
      <c r="E466" s="129" t="s">
        <v>678</v>
      </c>
      <c r="F466" s="130" t="s">
        <v>679</v>
      </c>
      <c r="G466" s="131" t="s">
        <v>680</v>
      </c>
      <c r="H466" s="132">
        <v>1</v>
      </c>
      <c r="I466" s="133"/>
      <c r="J466" s="134">
        <f t="shared" ref="J466:J481" si="0">ROUND(I466*H466,2)</f>
        <v>0</v>
      </c>
      <c r="K466" s="130" t="s">
        <v>19</v>
      </c>
      <c r="L466" s="32"/>
      <c r="M466" s="135" t="s">
        <v>19</v>
      </c>
      <c r="N466" s="136" t="s">
        <v>45</v>
      </c>
      <c r="P466" s="137">
        <f t="shared" ref="P466:P481" si="1">O466*H466</f>
        <v>0</v>
      </c>
      <c r="Q466" s="137">
        <v>0</v>
      </c>
      <c r="R466" s="137">
        <f t="shared" ref="R466:R481" si="2">Q466*H466</f>
        <v>0</v>
      </c>
      <c r="S466" s="137">
        <v>0</v>
      </c>
      <c r="T466" s="138">
        <f t="shared" ref="T466:T481" si="3">S466*H466</f>
        <v>0</v>
      </c>
      <c r="AR466" s="139" t="s">
        <v>137</v>
      </c>
      <c r="AT466" s="139" t="s">
        <v>132</v>
      </c>
      <c r="AU466" s="139" t="s">
        <v>82</v>
      </c>
      <c r="AY466" s="17" t="s">
        <v>129</v>
      </c>
      <c r="BE466" s="140">
        <f t="shared" ref="BE466:BE481" si="4">IF(N466="základní",J466,0)</f>
        <v>0</v>
      </c>
      <c r="BF466" s="140">
        <f t="shared" ref="BF466:BF481" si="5">IF(N466="snížená",J466,0)</f>
        <v>0</v>
      </c>
      <c r="BG466" s="140">
        <f t="shared" ref="BG466:BG481" si="6">IF(N466="zákl. přenesená",J466,0)</f>
        <v>0</v>
      </c>
      <c r="BH466" s="140">
        <f t="shared" ref="BH466:BH481" si="7">IF(N466="sníž. přenesená",J466,0)</f>
        <v>0</v>
      </c>
      <c r="BI466" s="140">
        <f t="shared" ref="BI466:BI481" si="8">IF(N466="nulová",J466,0)</f>
        <v>0</v>
      </c>
      <c r="BJ466" s="17" t="s">
        <v>82</v>
      </c>
      <c r="BK466" s="140">
        <f t="shared" ref="BK466:BK481" si="9">ROUND(I466*H466,2)</f>
        <v>0</v>
      </c>
      <c r="BL466" s="17" t="s">
        <v>137</v>
      </c>
      <c r="BM466" s="139" t="s">
        <v>681</v>
      </c>
    </row>
    <row r="467" spans="2:65" s="1" customFormat="1" ht="16.5" customHeight="1">
      <c r="B467" s="32"/>
      <c r="C467" s="128" t="s">
        <v>682</v>
      </c>
      <c r="D467" s="128" t="s">
        <v>132</v>
      </c>
      <c r="E467" s="129" t="s">
        <v>683</v>
      </c>
      <c r="F467" s="130" t="s">
        <v>684</v>
      </c>
      <c r="G467" s="131" t="s">
        <v>680</v>
      </c>
      <c r="H467" s="132">
        <v>1</v>
      </c>
      <c r="I467" s="133"/>
      <c r="J467" s="134">
        <f t="shared" si="0"/>
        <v>0</v>
      </c>
      <c r="K467" s="130" t="s">
        <v>19</v>
      </c>
      <c r="L467" s="32"/>
      <c r="M467" s="135" t="s">
        <v>19</v>
      </c>
      <c r="N467" s="136" t="s">
        <v>45</v>
      </c>
      <c r="P467" s="137">
        <f t="shared" si="1"/>
        <v>0</v>
      </c>
      <c r="Q467" s="137">
        <v>0</v>
      </c>
      <c r="R467" s="137">
        <f t="shared" si="2"/>
        <v>0</v>
      </c>
      <c r="S467" s="137">
        <v>0</v>
      </c>
      <c r="T467" s="138">
        <f t="shared" si="3"/>
        <v>0</v>
      </c>
      <c r="AR467" s="139" t="s">
        <v>137</v>
      </c>
      <c r="AT467" s="139" t="s">
        <v>132</v>
      </c>
      <c r="AU467" s="139" t="s">
        <v>82</v>
      </c>
      <c r="AY467" s="17" t="s">
        <v>129</v>
      </c>
      <c r="BE467" s="140">
        <f t="shared" si="4"/>
        <v>0</v>
      </c>
      <c r="BF467" s="140">
        <f t="shared" si="5"/>
        <v>0</v>
      </c>
      <c r="BG467" s="140">
        <f t="shared" si="6"/>
        <v>0</v>
      </c>
      <c r="BH467" s="140">
        <f t="shared" si="7"/>
        <v>0</v>
      </c>
      <c r="BI467" s="140">
        <f t="shared" si="8"/>
        <v>0</v>
      </c>
      <c r="BJ467" s="17" t="s">
        <v>82</v>
      </c>
      <c r="BK467" s="140">
        <f t="shared" si="9"/>
        <v>0</v>
      </c>
      <c r="BL467" s="17" t="s">
        <v>137</v>
      </c>
      <c r="BM467" s="139" t="s">
        <v>685</v>
      </c>
    </row>
    <row r="468" spans="2:65" s="1" customFormat="1" ht="16.5" customHeight="1">
      <c r="B468" s="32"/>
      <c r="C468" s="128" t="s">
        <v>686</v>
      </c>
      <c r="D468" s="128" t="s">
        <v>132</v>
      </c>
      <c r="E468" s="129" t="s">
        <v>687</v>
      </c>
      <c r="F468" s="130" t="s">
        <v>688</v>
      </c>
      <c r="G468" s="131" t="s">
        <v>680</v>
      </c>
      <c r="H468" s="132">
        <v>1</v>
      </c>
      <c r="I468" s="133"/>
      <c r="J468" s="134">
        <f t="shared" si="0"/>
        <v>0</v>
      </c>
      <c r="K468" s="130" t="s">
        <v>19</v>
      </c>
      <c r="L468" s="32"/>
      <c r="M468" s="135" t="s">
        <v>19</v>
      </c>
      <c r="N468" s="136" t="s">
        <v>45</v>
      </c>
      <c r="P468" s="137">
        <f t="shared" si="1"/>
        <v>0</v>
      </c>
      <c r="Q468" s="137">
        <v>0</v>
      </c>
      <c r="R468" s="137">
        <f t="shared" si="2"/>
        <v>0</v>
      </c>
      <c r="S468" s="137">
        <v>0</v>
      </c>
      <c r="T468" s="138">
        <f t="shared" si="3"/>
        <v>0</v>
      </c>
      <c r="AR468" s="139" t="s">
        <v>137</v>
      </c>
      <c r="AT468" s="139" t="s">
        <v>132</v>
      </c>
      <c r="AU468" s="139" t="s">
        <v>82</v>
      </c>
      <c r="AY468" s="17" t="s">
        <v>129</v>
      </c>
      <c r="BE468" s="140">
        <f t="shared" si="4"/>
        <v>0</v>
      </c>
      <c r="BF468" s="140">
        <f t="shared" si="5"/>
        <v>0</v>
      </c>
      <c r="BG468" s="140">
        <f t="shared" si="6"/>
        <v>0</v>
      </c>
      <c r="BH468" s="140">
        <f t="shared" si="7"/>
        <v>0</v>
      </c>
      <c r="BI468" s="140">
        <f t="shared" si="8"/>
        <v>0</v>
      </c>
      <c r="BJ468" s="17" t="s">
        <v>82</v>
      </c>
      <c r="BK468" s="140">
        <f t="shared" si="9"/>
        <v>0</v>
      </c>
      <c r="BL468" s="17" t="s">
        <v>137</v>
      </c>
      <c r="BM468" s="139" t="s">
        <v>689</v>
      </c>
    </row>
    <row r="469" spans="2:65" s="1" customFormat="1" ht="16.5" customHeight="1">
      <c r="B469" s="32"/>
      <c r="C469" s="128" t="s">
        <v>690</v>
      </c>
      <c r="D469" s="128" t="s">
        <v>132</v>
      </c>
      <c r="E469" s="129" t="s">
        <v>691</v>
      </c>
      <c r="F469" s="130" t="s">
        <v>692</v>
      </c>
      <c r="G469" s="131" t="s">
        <v>680</v>
      </c>
      <c r="H469" s="132">
        <v>1</v>
      </c>
      <c r="I469" s="133"/>
      <c r="J469" s="134">
        <f t="shared" si="0"/>
        <v>0</v>
      </c>
      <c r="K469" s="130" t="s">
        <v>19</v>
      </c>
      <c r="L469" s="32"/>
      <c r="M469" s="135" t="s">
        <v>19</v>
      </c>
      <c r="N469" s="136" t="s">
        <v>45</v>
      </c>
      <c r="P469" s="137">
        <f t="shared" si="1"/>
        <v>0</v>
      </c>
      <c r="Q469" s="137">
        <v>0</v>
      </c>
      <c r="R469" s="137">
        <f t="shared" si="2"/>
        <v>0</v>
      </c>
      <c r="S469" s="137">
        <v>0</v>
      </c>
      <c r="T469" s="138">
        <f t="shared" si="3"/>
        <v>0</v>
      </c>
      <c r="AR469" s="139" t="s">
        <v>137</v>
      </c>
      <c r="AT469" s="139" t="s">
        <v>132</v>
      </c>
      <c r="AU469" s="139" t="s">
        <v>82</v>
      </c>
      <c r="AY469" s="17" t="s">
        <v>129</v>
      </c>
      <c r="BE469" s="140">
        <f t="shared" si="4"/>
        <v>0</v>
      </c>
      <c r="BF469" s="140">
        <f t="shared" si="5"/>
        <v>0</v>
      </c>
      <c r="BG469" s="140">
        <f t="shared" si="6"/>
        <v>0</v>
      </c>
      <c r="BH469" s="140">
        <f t="shared" si="7"/>
        <v>0</v>
      </c>
      <c r="BI469" s="140">
        <f t="shared" si="8"/>
        <v>0</v>
      </c>
      <c r="BJ469" s="17" t="s">
        <v>82</v>
      </c>
      <c r="BK469" s="140">
        <f t="shared" si="9"/>
        <v>0</v>
      </c>
      <c r="BL469" s="17" t="s">
        <v>137</v>
      </c>
      <c r="BM469" s="139" t="s">
        <v>693</v>
      </c>
    </row>
    <row r="470" spans="2:65" s="1" customFormat="1" ht="16.5" customHeight="1">
      <c r="B470" s="32"/>
      <c r="C470" s="128" t="s">
        <v>694</v>
      </c>
      <c r="D470" s="128" t="s">
        <v>132</v>
      </c>
      <c r="E470" s="129" t="s">
        <v>695</v>
      </c>
      <c r="F470" s="130" t="s">
        <v>696</v>
      </c>
      <c r="G470" s="131" t="s">
        <v>680</v>
      </c>
      <c r="H470" s="132">
        <v>1</v>
      </c>
      <c r="I470" s="133"/>
      <c r="J470" s="134">
        <f t="shared" si="0"/>
        <v>0</v>
      </c>
      <c r="K470" s="130" t="s">
        <v>19</v>
      </c>
      <c r="L470" s="32"/>
      <c r="M470" s="135" t="s">
        <v>19</v>
      </c>
      <c r="N470" s="136" t="s">
        <v>45</v>
      </c>
      <c r="P470" s="137">
        <f t="shared" si="1"/>
        <v>0</v>
      </c>
      <c r="Q470" s="137">
        <v>0</v>
      </c>
      <c r="R470" s="137">
        <f t="shared" si="2"/>
        <v>0</v>
      </c>
      <c r="S470" s="137">
        <v>0</v>
      </c>
      <c r="T470" s="138">
        <f t="shared" si="3"/>
        <v>0</v>
      </c>
      <c r="AR470" s="139" t="s">
        <v>137</v>
      </c>
      <c r="AT470" s="139" t="s">
        <v>132</v>
      </c>
      <c r="AU470" s="139" t="s">
        <v>82</v>
      </c>
      <c r="AY470" s="17" t="s">
        <v>129</v>
      </c>
      <c r="BE470" s="140">
        <f t="shared" si="4"/>
        <v>0</v>
      </c>
      <c r="BF470" s="140">
        <f t="shared" si="5"/>
        <v>0</v>
      </c>
      <c r="BG470" s="140">
        <f t="shared" si="6"/>
        <v>0</v>
      </c>
      <c r="BH470" s="140">
        <f t="shared" si="7"/>
        <v>0</v>
      </c>
      <c r="BI470" s="140">
        <f t="shared" si="8"/>
        <v>0</v>
      </c>
      <c r="BJ470" s="17" t="s">
        <v>82</v>
      </c>
      <c r="BK470" s="140">
        <f t="shared" si="9"/>
        <v>0</v>
      </c>
      <c r="BL470" s="17" t="s">
        <v>137</v>
      </c>
      <c r="BM470" s="139" t="s">
        <v>697</v>
      </c>
    </row>
    <row r="471" spans="2:65" s="1" customFormat="1" ht="16.5" customHeight="1">
      <c r="B471" s="32"/>
      <c r="C471" s="128" t="s">
        <v>698</v>
      </c>
      <c r="D471" s="128" t="s">
        <v>132</v>
      </c>
      <c r="E471" s="129" t="s">
        <v>699</v>
      </c>
      <c r="F471" s="130" t="s">
        <v>700</v>
      </c>
      <c r="G471" s="131" t="s">
        <v>680</v>
      </c>
      <c r="H471" s="132">
        <v>1</v>
      </c>
      <c r="I471" s="133"/>
      <c r="J471" s="134">
        <f t="shared" si="0"/>
        <v>0</v>
      </c>
      <c r="K471" s="130" t="s">
        <v>19</v>
      </c>
      <c r="L471" s="32"/>
      <c r="M471" s="135" t="s">
        <v>19</v>
      </c>
      <c r="N471" s="136" t="s">
        <v>45</v>
      </c>
      <c r="P471" s="137">
        <f t="shared" si="1"/>
        <v>0</v>
      </c>
      <c r="Q471" s="137">
        <v>0</v>
      </c>
      <c r="R471" s="137">
        <f t="shared" si="2"/>
        <v>0</v>
      </c>
      <c r="S471" s="137">
        <v>0</v>
      </c>
      <c r="T471" s="138">
        <f t="shared" si="3"/>
        <v>0</v>
      </c>
      <c r="AR471" s="139" t="s">
        <v>137</v>
      </c>
      <c r="AT471" s="139" t="s">
        <v>132</v>
      </c>
      <c r="AU471" s="139" t="s">
        <v>82</v>
      </c>
      <c r="AY471" s="17" t="s">
        <v>129</v>
      </c>
      <c r="BE471" s="140">
        <f t="shared" si="4"/>
        <v>0</v>
      </c>
      <c r="BF471" s="140">
        <f t="shared" si="5"/>
        <v>0</v>
      </c>
      <c r="BG471" s="140">
        <f t="shared" si="6"/>
        <v>0</v>
      </c>
      <c r="BH471" s="140">
        <f t="shared" si="7"/>
        <v>0</v>
      </c>
      <c r="BI471" s="140">
        <f t="shared" si="8"/>
        <v>0</v>
      </c>
      <c r="BJ471" s="17" t="s">
        <v>82</v>
      </c>
      <c r="BK471" s="140">
        <f t="shared" si="9"/>
        <v>0</v>
      </c>
      <c r="BL471" s="17" t="s">
        <v>137</v>
      </c>
      <c r="BM471" s="139" t="s">
        <v>701</v>
      </c>
    </row>
    <row r="472" spans="2:65" s="1" customFormat="1" ht="16.5" customHeight="1">
      <c r="B472" s="32"/>
      <c r="C472" s="128" t="s">
        <v>702</v>
      </c>
      <c r="D472" s="128" t="s">
        <v>132</v>
      </c>
      <c r="E472" s="129" t="s">
        <v>703</v>
      </c>
      <c r="F472" s="130" t="s">
        <v>704</v>
      </c>
      <c r="G472" s="131" t="s">
        <v>680</v>
      </c>
      <c r="H472" s="132">
        <v>1</v>
      </c>
      <c r="I472" s="133"/>
      <c r="J472" s="134">
        <f t="shared" si="0"/>
        <v>0</v>
      </c>
      <c r="K472" s="130" t="s">
        <v>19</v>
      </c>
      <c r="L472" s="32"/>
      <c r="M472" s="135" t="s">
        <v>19</v>
      </c>
      <c r="N472" s="136" t="s">
        <v>45</v>
      </c>
      <c r="P472" s="137">
        <f t="shared" si="1"/>
        <v>0</v>
      </c>
      <c r="Q472" s="137">
        <v>0</v>
      </c>
      <c r="R472" s="137">
        <f t="shared" si="2"/>
        <v>0</v>
      </c>
      <c r="S472" s="137">
        <v>0</v>
      </c>
      <c r="T472" s="138">
        <f t="shared" si="3"/>
        <v>0</v>
      </c>
      <c r="AR472" s="139" t="s">
        <v>137</v>
      </c>
      <c r="AT472" s="139" t="s">
        <v>132</v>
      </c>
      <c r="AU472" s="139" t="s">
        <v>82</v>
      </c>
      <c r="AY472" s="17" t="s">
        <v>129</v>
      </c>
      <c r="BE472" s="140">
        <f t="shared" si="4"/>
        <v>0</v>
      </c>
      <c r="BF472" s="140">
        <f t="shared" si="5"/>
        <v>0</v>
      </c>
      <c r="BG472" s="140">
        <f t="shared" si="6"/>
        <v>0</v>
      </c>
      <c r="BH472" s="140">
        <f t="shared" si="7"/>
        <v>0</v>
      </c>
      <c r="BI472" s="140">
        <f t="shared" si="8"/>
        <v>0</v>
      </c>
      <c r="BJ472" s="17" t="s">
        <v>82</v>
      </c>
      <c r="BK472" s="140">
        <f t="shared" si="9"/>
        <v>0</v>
      </c>
      <c r="BL472" s="17" t="s">
        <v>137</v>
      </c>
      <c r="BM472" s="139" t="s">
        <v>705</v>
      </c>
    </row>
    <row r="473" spans="2:65" s="1" customFormat="1" ht="16.5" customHeight="1">
      <c r="B473" s="32"/>
      <c r="C473" s="128" t="s">
        <v>706</v>
      </c>
      <c r="D473" s="128" t="s">
        <v>132</v>
      </c>
      <c r="E473" s="129" t="s">
        <v>707</v>
      </c>
      <c r="F473" s="130" t="s">
        <v>708</v>
      </c>
      <c r="G473" s="131" t="s">
        <v>680</v>
      </c>
      <c r="H473" s="132">
        <v>1</v>
      </c>
      <c r="I473" s="133"/>
      <c r="J473" s="134">
        <f t="shared" si="0"/>
        <v>0</v>
      </c>
      <c r="K473" s="130" t="s">
        <v>19</v>
      </c>
      <c r="L473" s="32"/>
      <c r="M473" s="135" t="s">
        <v>19</v>
      </c>
      <c r="N473" s="136" t="s">
        <v>45</v>
      </c>
      <c r="P473" s="137">
        <f t="shared" si="1"/>
        <v>0</v>
      </c>
      <c r="Q473" s="137">
        <v>0</v>
      </c>
      <c r="R473" s="137">
        <f t="shared" si="2"/>
        <v>0</v>
      </c>
      <c r="S473" s="137">
        <v>0</v>
      </c>
      <c r="T473" s="138">
        <f t="shared" si="3"/>
        <v>0</v>
      </c>
      <c r="AR473" s="139" t="s">
        <v>137</v>
      </c>
      <c r="AT473" s="139" t="s">
        <v>132</v>
      </c>
      <c r="AU473" s="139" t="s">
        <v>82</v>
      </c>
      <c r="AY473" s="17" t="s">
        <v>129</v>
      </c>
      <c r="BE473" s="140">
        <f t="shared" si="4"/>
        <v>0</v>
      </c>
      <c r="BF473" s="140">
        <f t="shared" si="5"/>
        <v>0</v>
      </c>
      <c r="BG473" s="140">
        <f t="shared" si="6"/>
        <v>0</v>
      </c>
      <c r="BH473" s="140">
        <f t="shared" si="7"/>
        <v>0</v>
      </c>
      <c r="BI473" s="140">
        <f t="shared" si="8"/>
        <v>0</v>
      </c>
      <c r="BJ473" s="17" t="s">
        <v>82</v>
      </c>
      <c r="BK473" s="140">
        <f t="shared" si="9"/>
        <v>0</v>
      </c>
      <c r="BL473" s="17" t="s">
        <v>137</v>
      </c>
      <c r="BM473" s="139" t="s">
        <v>709</v>
      </c>
    </row>
    <row r="474" spans="2:65" s="1" customFormat="1" ht="16.5" customHeight="1">
      <c r="B474" s="32"/>
      <c r="C474" s="128" t="s">
        <v>710</v>
      </c>
      <c r="D474" s="128" t="s">
        <v>132</v>
      </c>
      <c r="E474" s="129" t="s">
        <v>711</v>
      </c>
      <c r="F474" s="130" t="s">
        <v>712</v>
      </c>
      <c r="G474" s="131" t="s">
        <v>680</v>
      </c>
      <c r="H474" s="132">
        <v>1</v>
      </c>
      <c r="I474" s="133"/>
      <c r="J474" s="134">
        <f t="shared" si="0"/>
        <v>0</v>
      </c>
      <c r="K474" s="130" t="s">
        <v>19</v>
      </c>
      <c r="L474" s="32"/>
      <c r="M474" s="135" t="s">
        <v>19</v>
      </c>
      <c r="N474" s="136" t="s">
        <v>45</v>
      </c>
      <c r="P474" s="137">
        <f t="shared" si="1"/>
        <v>0</v>
      </c>
      <c r="Q474" s="137">
        <v>0</v>
      </c>
      <c r="R474" s="137">
        <f t="shared" si="2"/>
        <v>0</v>
      </c>
      <c r="S474" s="137">
        <v>0</v>
      </c>
      <c r="T474" s="138">
        <f t="shared" si="3"/>
        <v>0</v>
      </c>
      <c r="AR474" s="139" t="s">
        <v>137</v>
      </c>
      <c r="AT474" s="139" t="s">
        <v>132</v>
      </c>
      <c r="AU474" s="139" t="s">
        <v>82</v>
      </c>
      <c r="AY474" s="17" t="s">
        <v>129</v>
      </c>
      <c r="BE474" s="140">
        <f t="shared" si="4"/>
        <v>0</v>
      </c>
      <c r="BF474" s="140">
        <f t="shared" si="5"/>
        <v>0</v>
      </c>
      <c r="BG474" s="140">
        <f t="shared" si="6"/>
        <v>0</v>
      </c>
      <c r="BH474" s="140">
        <f t="shared" si="7"/>
        <v>0</v>
      </c>
      <c r="BI474" s="140">
        <f t="shared" si="8"/>
        <v>0</v>
      </c>
      <c r="BJ474" s="17" t="s">
        <v>82</v>
      </c>
      <c r="BK474" s="140">
        <f t="shared" si="9"/>
        <v>0</v>
      </c>
      <c r="BL474" s="17" t="s">
        <v>137</v>
      </c>
      <c r="BM474" s="139" t="s">
        <v>713</v>
      </c>
    </row>
    <row r="475" spans="2:65" s="1" customFormat="1" ht="16.5" customHeight="1">
      <c r="B475" s="32"/>
      <c r="C475" s="128" t="s">
        <v>714</v>
      </c>
      <c r="D475" s="128" t="s">
        <v>132</v>
      </c>
      <c r="E475" s="129" t="s">
        <v>715</v>
      </c>
      <c r="F475" s="130" t="s">
        <v>716</v>
      </c>
      <c r="G475" s="131" t="s">
        <v>680</v>
      </c>
      <c r="H475" s="132">
        <v>1</v>
      </c>
      <c r="I475" s="133"/>
      <c r="J475" s="134">
        <f t="shared" si="0"/>
        <v>0</v>
      </c>
      <c r="K475" s="130" t="s">
        <v>19</v>
      </c>
      <c r="L475" s="32"/>
      <c r="M475" s="135" t="s">
        <v>19</v>
      </c>
      <c r="N475" s="136" t="s">
        <v>45</v>
      </c>
      <c r="P475" s="137">
        <f t="shared" si="1"/>
        <v>0</v>
      </c>
      <c r="Q475" s="137">
        <v>0</v>
      </c>
      <c r="R475" s="137">
        <f t="shared" si="2"/>
        <v>0</v>
      </c>
      <c r="S475" s="137">
        <v>0</v>
      </c>
      <c r="T475" s="138">
        <f t="shared" si="3"/>
        <v>0</v>
      </c>
      <c r="AR475" s="139" t="s">
        <v>137</v>
      </c>
      <c r="AT475" s="139" t="s">
        <v>132</v>
      </c>
      <c r="AU475" s="139" t="s">
        <v>82</v>
      </c>
      <c r="AY475" s="17" t="s">
        <v>129</v>
      </c>
      <c r="BE475" s="140">
        <f t="shared" si="4"/>
        <v>0</v>
      </c>
      <c r="BF475" s="140">
        <f t="shared" si="5"/>
        <v>0</v>
      </c>
      <c r="BG475" s="140">
        <f t="shared" si="6"/>
        <v>0</v>
      </c>
      <c r="BH475" s="140">
        <f t="shared" si="7"/>
        <v>0</v>
      </c>
      <c r="BI475" s="140">
        <f t="shared" si="8"/>
        <v>0</v>
      </c>
      <c r="BJ475" s="17" t="s">
        <v>82</v>
      </c>
      <c r="BK475" s="140">
        <f t="shared" si="9"/>
        <v>0</v>
      </c>
      <c r="BL475" s="17" t="s">
        <v>137</v>
      </c>
      <c r="BM475" s="139" t="s">
        <v>717</v>
      </c>
    </row>
    <row r="476" spans="2:65" s="1" customFormat="1" ht="16.5" customHeight="1">
      <c r="B476" s="32"/>
      <c r="C476" s="128" t="s">
        <v>718</v>
      </c>
      <c r="D476" s="128" t="s">
        <v>132</v>
      </c>
      <c r="E476" s="129" t="s">
        <v>719</v>
      </c>
      <c r="F476" s="130" t="s">
        <v>720</v>
      </c>
      <c r="G476" s="131" t="s">
        <v>680</v>
      </c>
      <c r="H476" s="132">
        <v>1</v>
      </c>
      <c r="I476" s="133"/>
      <c r="J476" s="134">
        <f t="shared" si="0"/>
        <v>0</v>
      </c>
      <c r="K476" s="130" t="s">
        <v>19</v>
      </c>
      <c r="L476" s="32"/>
      <c r="M476" s="135" t="s">
        <v>19</v>
      </c>
      <c r="N476" s="136" t="s">
        <v>45</v>
      </c>
      <c r="P476" s="137">
        <f t="shared" si="1"/>
        <v>0</v>
      </c>
      <c r="Q476" s="137">
        <v>0</v>
      </c>
      <c r="R476" s="137">
        <f t="shared" si="2"/>
        <v>0</v>
      </c>
      <c r="S476" s="137">
        <v>0</v>
      </c>
      <c r="T476" s="138">
        <f t="shared" si="3"/>
        <v>0</v>
      </c>
      <c r="AR476" s="139" t="s">
        <v>137</v>
      </c>
      <c r="AT476" s="139" t="s">
        <v>132</v>
      </c>
      <c r="AU476" s="139" t="s">
        <v>82</v>
      </c>
      <c r="AY476" s="17" t="s">
        <v>129</v>
      </c>
      <c r="BE476" s="140">
        <f t="shared" si="4"/>
        <v>0</v>
      </c>
      <c r="BF476" s="140">
        <f t="shared" si="5"/>
        <v>0</v>
      </c>
      <c r="BG476" s="140">
        <f t="shared" si="6"/>
        <v>0</v>
      </c>
      <c r="BH476" s="140">
        <f t="shared" si="7"/>
        <v>0</v>
      </c>
      <c r="BI476" s="140">
        <f t="shared" si="8"/>
        <v>0</v>
      </c>
      <c r="BJ476" s="17" t="s">
        <v>82</v>
      </c>
      <c r="BK476" s="140">
        <f t="shared" si="9"/>
        <v>0</v>
      </c>
      <c r="BL476" s="17" t="s">
        <v>137</v>
      </c>
      <c r="BM476" s="139" t="s">
        <v>721</v>
      </c>
    </row>
    <row r="477" spans="2:65" s="1" customFormat="1" ht="16.5" customHeight="1">
      <c r="B477" s="32"/>
      <c r="C477" s="128" t="s">
        <v>722</v>
      </c>
      <c r="D477" s="128" t="s">
        <v>132</v>
      </c>
      <c r="E477" s="129" t="s">
        <v>723</v>
      </c>
      <c r="F477" s="130" t="s">
        <v>724</v>
      </c>
      <c r="G477" s="131" t="s">
        <v>680</v>
      </c>
      <c r="H477" s="132">
        <v>1</v>
      </c>
      <c r="I477" s="133"/>
      <c r="J477" s="134">
        <f t="shared" si="0"/>
        <v>0</v>
      </c>
      <c r="K477" s="130" t="s">
        <v>19</v>
      </c>
      <c r="L477" s="32"/>
      <c r="M477" s="135" t="s">
        <v>19</v>
      </c>
      <c r="N477" s="136" t="s">
        <v>45</v>
      </c>
      <c r="P477" s="137">
        <f t="shared" si="1"/>
        <v>0</v>
      </c>
      <c r="Q477" s="137">
        <v>0</v>
      </c>
      <c r="R477" s="137">
        <f t="shared" si="2"/>
        <v>0</v>
      </c>
      <c r="S477" s="137">
        <v>0</v>
      </c>
      <c r="T477" s="138">
        <f t="shared" si="3"/>
        <v>0</v>
      </c>
      <c r="AR477" s="139" t="s">
        <v>137</v>
      </c>
      <c r="AT477" s="139" t="s">
        <v>132</v>
      </c>
      <c r="AU477" s="139" t="s">
        <v>82</v>
      </c>
      <c r="AY477" s="17" t="s">
        <v>129</v>
      </c>
      <c r="BE477" s="140">
        <f t="shared" si="4"/>
        <v>0</v>
      </c>
      <c r="BF477" s="140">
        <f t="shared" si="5"/>
        <v>0</v>
      </c>
      <c r="BG477" s="140">
        <f t="shared" si="6"/>
        <v>0</v>
      </c>
      <c r="BH477" s="140">
        <f t="shared" si="7"/>
        <v>0</v>
      </c>
      <c r="BI477" s="140">
        <f t="shared" si="8"/>
        <v>0</v>
      </c>
      <c r="BJ477" s="17" t="s">
        <v>82</v>
      </c>
      <c r="BK477" s="140">
        <f t="shared" si="9"/>
        <v>0</v>
      </c>
      <c r="BL477" s="17" t="s">
        <v>137</v>
      </c>
      <c r="BM477" s="139" t="s">
        <v>725</v>
      </c>
    </row>
    <row r="478" spans="2:65" s="1" customFormat="1" ht="16.5" customHeight="1">
      <c r="B478" s="32"/>
      <c r="C478" s="128" t="s">
        <v>726</v>
      </c>
      <c r="D478" s="128" t="s">
        <v>132</v>
      </c>
      <c r="E478" s="129" t="s">
        <v>727</v>
      </c>
      <c r="F478" s="130" t="s">
        <v>728</v>
      </c>
      <c r="G478" s="131" t="s">
        <v>680</v>
      </c>
      <c r="H478" s="132">
        <v>1</v>
      </c>
      <c r="I478" s="133"/>
      <c r="J478" s="134">
        <f t="shared" si="0"/>
        <v>0</v>
      </c>
      <c r="K478" s="130" t="s">
        <v>19</v>
      </c>
      <c r="L478" s="32"/>
      <c r="M478" s="135" t="s">
        <v>19</v>
      </c>
      <c r="N478" s="136" t="s">
        <v>45</v>
      </c>
      <c r="P478" s="137">
        <f t="shared" si="1"/>
        <v>0</v>
      </c>
      <c r="Q478" s="137">
        <v>0</v>
      </c>
      <c r="R478" s="137">
        <f t="shared" si="2"/>
        <v>0</v>
      </c>
      <c r="S478" s="137">
        <v>0</v>
      </c>
      <c r="T478" s="138">
        <f t="shared" si="3"/>
        <v>0</v>
      </c>
      <c r="AR478" s="139" t="s">
        <v>137</v>
      </c>
      <c r="AT478" s="139" t="s">
        <v>132</v>
      </c>
      <c r="AU478" s="139" t="s">
        <v>82</v>
      </c>
      <c r="AY478" s="17" t="s">
        <v>129</v>
      </c>
      <c r="BE478" s="140">
        <f t="shared" si="4"/>
        <v>0</v>
      </c>
      <c r="BF478" s="140">
        <f t="shared" si="5"/>
        <v>0</v>
      </c>
      <c r="BG478" s="140">
        <f t="shared" si="6"/>
        <v>0</v>
      </c>
      <c r="BH478" s="140">
        <f t="shared" si="7"/>
        <v>0</v>
      </c>
      <c r="BI478" s="140">
        <f t="shared" si="8"/>
        <v>0</v>
      </c>
      <c r="BJ478" s="17" t="s">
        <v>82</v>
      </c>
      <c r="BK478" s="140">
        <f t="shared" si="9"/>
        <v>0</v>
      </c>
      <c r="BL478" s="17" t="s">
        <v>137</v>
      </c>
      <c r="BM478" s="139" t="s">
        <v>729</v>
      </c>
    </row>
    <row r="479" spans="2:65" s="1" customFormat="1" ht="16.5" customHeight="1">
      <c r="B479" s="32"/>
      <c r="C479" s="128" t="s">
        <v>730</v>
      </c>
      <c r="D479" s="128" t="s">
        <v>132</v>
      </c>
      <c r="E479" s="129" t="s">
        <v>731</v>
      </c>
      <c r="F479" s="130" t="s">
        <v>732</v>
      </c>
      <c r="G479" s="131" t="s">
        <v>680</v>
      </c>
      <c r="H479" s="132">
        <v>1</v>
      </c>
      <c r="I479" s="133"/>
      <c r="J479" s="134">
        <f t="shared" si="0"/>
        <v>0</v>
      </c>
      <c r="K479" s="130" t="s">
        <v>19</v>
      </c>
      <c r="L479" s="32"/>
      <c r="M479" s="135" t="s">
        <v>19</v>
      </c>
      <c r="N479" s="136" t="s">
        <v>45</v>
      </c>
      <c r="P479" s="137">
        <f t="shared" si="1"/>
        <v>0</v>
      </c>
      <c r="Q479" s="137">
        <v>0</v>
      </c>
      <c r="R479" s="137">
        <f t="shared" si="2"/>
        <v>0</v>
      </c>
      <c r="S479" s="137">
        <v>0</v>
      </c>
      <c r="T479" s="138">
        <f t="shared" si="3"/>
        <v>0</v>
      </c>
      <c r="AR479" s="139" t="s">
        <v>137</v>
      </c>
      <c r="AT479" s="139" t="s">
        <v>132</v>
      </c>
      <c r="AU479" s="139" t="s">
        <v>82</v>
      </c>
      <c r="AY479" s="17" t="s">
        <v>129</v>
      </c>
      <c r="BE479" s="140">
        <f t="shared" si="4"/>
        <v>0</v>
      </c>
      <c r="BF479" s="140">
        <f t="shared" si="5"/>
        <v>0</v>
      </c>
      <c r="BG479" s="140">
        <f t="shared" si="6"/>
        <v>0</v>
      </c>
      <c r="BH479" s="140">
        <f t="shared" si="7"/>
        <v>0</v>
      </c>
      <c r="BI479" s="140">
        <f t="shared" si="8"/>
        <v>0</v>
      </c>
      <c r="BJ479" s="17" t="s">
        <v>82</v>
      </c>
      <c r="BK479" s="140">
        <f t="shared" si="9"/>
        <v>0</v>
      </c>
      <c r="BL479" s="17" t="s">
        <v>137</v>
      </c>
      <c r="BM479" s="139" t="s">
        <v>733</v>
      </c>
    </row>
    <row r="480" spans="2:65" s="1" customFormat="1" ht="16.5" customHeight="1">
      <c r="B480" s="32"/>
      <c r="C480" s="128" t="s">
        <v>734</v>
      </c>
      <c r="D480" s="128" t="s">
        <v>132</v>
      </c>
      <c r="E480" s="129" t="s">
        <v>735</v>
      </c>
      <c r="F480" s="130" t="s">
        <v>736</v>
      </c>
      <c r="G480" s="131" t="s">
        <v>680</v>
      </c>
      <c r="H480" s="132">
        <v>1</v>
      </c>
      <c r="I480" s="133"/>
      <c r="J480" s="134">
        <f t="shared" si="0"/>
        <v>0</v>
      </c>
      <c r="K480" s="130" t="s">
        <v>19</v>
      </c>
      <c r="L480" s="32"/>
      <c r="M480" s="135" t="s">
        <v>19</v>
      </c>
      <c r="N480" s="136" t="s">
        <v>45</v>
      </c>
      <c r="P480" s="137">
        <f t="shared" si="1"/>
        <v>0</v>
      </c>
      <c r="Q480" s="137">
        <v>0</v>
      </c>
      <c r="R480" s="137">
        <f t="shared" si="2"/>
        <v>0</v>
      </c>
      <c r="S480" s="137">
        <v>0</v>
      </c>
      <c r="T480" s="138">
        <f t="shared" si="3"/>
        <v>0</v>
      </c>
      <c r="AR480" s="139" t="s">
        <v>137</v>
      </c>
      <c r="AT480" s="139" t="s">
        <v>132</v>
      </c>
      <c r="AU480" s="139" t="s">
        <v>82</v>
      </c>
      <c r="AY480" s="17" t="s">
        <v>129</v>
      </c>
      <c r="BE480" s="140">
        <f t="shared" si="4"/>
        <v>0</v>
      </c>
      <c r="BF480" s="140">
        <f t="shared" si="5"/>
        <v>0</v>
      </c>
      <c r="BG480" s="140">
        <f t="shared" si="6"/>
        <v>0</v>
      </c>
      <c r="BH480" s="140">
        <f t="shared" si="7"/>
        <v>0</v>
      </c>
      <c r="BI480" s="140">
        <f t="shared" si="8"/>
        <v>0</v>
      </c>
      <c r="BJ480" s="17" t="s">
        <v>82</v>
      </c>
      <c r="BK480" s="140">
        <f t="shared" si="9"/>
        <v>0</v>
      </c>
      <c r="BL480" s="17" t="s">
        <v>137</v>
      </c>
      <c r="BM480" s="139" t="s">
        <v>737</v>
      </c>
    </row>
    <row r="481" spans="2:65" s="1" customFormat="1" ht="16.5" customHeight="1">
      <c r="B481" s="32"/>
      <c r="C481" s="128" t="s">
        <v>738</v>
      </c>
      <c r="D481" s="128" t="s">
        <v>132</v>
      </c>
      <c r="E481" s="129" t="s">
        <v>739</v>
      </c>
      <c r="F481" s="130" t="s">
        <v>740</v>
      </c>
      <c r="G481" s="131" t="s">
        <v>680</v>
      </c>
      <c r="H481" s="132">
        <v>1</v>
      </c>
      <c r="I481" s="133"/>
      <c r="J481" s="134">
        <f t="shared" si="0"/>
        <v>0</v>
      </c>
      <c r="K481" s="130" t="s">
        <v>19</v>
      </c>
      <c r="L481" s="32"/>
      <c r="M481" s="176" t="s">
        <v>19</v>
      </c>
      <c r="N481" s="177" t="s">
        <v>45</v>
      </c>
      <c r="O481" s="178"/>
      <c r="P481" s="179">
        <f t="shared" si="1"/>
        <v>0</v>
      </c>
      <c r="Q481" s="179">
        <v>0</v>
      </c>
      <c r="R481" s="179">
        <f t="shared" si="2"/>
        <v>0</v>
      </c>
      <c r="S481" s="179">
        <v>0</v>
      </c>
      <c r="T481" s="180">
        <f t="shared" si="3"/>
        <v>0</v>
      </c>
      <c r="AR481" s="139" t="s">
        <v>137</v>
      </c>
      <c r="AT481" s="139" t="s">
        <v>132</v>
      </c>
      <c r="AU481" s="139" t="s">
        <v>82</v>
      </c>
      <c r="AY481" s="17" t="s">
        <v>129</v>
      </c>
      <c r="BE481" s="140">
        <f t="shared" si="4"/>
        <v>0</v>
      </c>
      <c r="BF481" s="140">
        <f t="shared" si="5"/>
        <v>0</v>
      </c>
      <c r="BG481" s="140">
        <f t="shared" si="6"/>
        <v>0</v>
      </c>
      <c r="BH481" s="140">
        <f t="shared" si="7"/>
        <v>0</v>
      </c>
      <c r="BI481" s="140">
        <f t="shared" si="8"/>
        <v>0</v>
      </c>
      <c r="BJ481" s="17" t="s">
        <v>82</v>
      </c>
      <c r="BK481" s="140">
        <f t="shared" si="9"/>
        <v>0</v>
      </c>
      <c r="BL481" s="17" t="s">
        <v>137</v>
      </c>
      <c r="BM481" s="139" t="s">
        <v>741</v>
      </c>
    </row>
    <row r="482" spans="2:65" s="1" customFormat="1" ht="6.95" customHeight="1">
      <c r="B482" s="41"/>
      <c r="C482" s="42"/>
      <c r="D482" s="42"/>
      <c r="E482" s="42"/>
      <c r="F482" s="42"/>
      <c r="G482" s="42"/>
      <c r="H482" s="42"/>
      <c r="I482" s="42"/>
      <c r="J482" s="42"/>
      <c r="K482" s="42"/>
      <c r="L482" s="32"/>
    </row>
  </sheetData>
  <sheetProtection algorithmName="SHA-512" hashValue="NEq2reDqxSz0HwATuYLzOOXqbNWhaOvDLcFiIYXFx4rcanZVEImYFN5W1PaIx/LhRyWFaMFIE/wqELbwsUj++Q==" saltValue="sB3chHFPSo4p4huP93UYTlVbeXGLe7JbnAlF9qYEFNna1so2TsxDO2rciEtkv19ydUBc3mehtyEmbH9qVGyFZw==" spinCount="100000" sheet="1" objects="1" scenarios="1" formatColumns="0" formatRows="0" autoFilter="0"/>
  <autoFilter ref="C93:K481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/>
    <hyperlink ref="F103" r:id="rId2"/>
    <hyperlink ref="F108" r:id="rId3"/>
    <hyperlink ref="F113" r:id="rId4"/>
    <hyperlink ref="F118" r:id="rId5"/>
    <hyperlink ref="F125" r:id="rId6"/>
    <hyperlink ref="F131" r:id="rId7"/>
    <hyperlink ref="F136" r:id="rId8"/>
    <hyperlink ref="F141" r:id="rId9"/>
    <hyperlink ref="F146" r:id="rId10"/>
    <hyperlink ref="F151" r:id="rId11"/>
    <hyperlink ref="F155" r:id="rId12"/>
    <hyperlink ref="F160" r:id="rId13"/>
    <hyperlink ref="F164" r:id="rId14"/>
    <hyperlink ref="F168" r:id="rId15"/>
    <hyperlink ref="F173" r:id="rId16"/>
    <hyperlink ref="F177" r:id="rId17"/>
    <hyperlink ref="F181" r:id="rId18"/>
    <hyperlink ref="F186" r:id="rId19"/>
    <hyperlink ref="F190" r:id="rId20"/>
    <hyperlink ref="F194" r:id="rId21"/>
    <hyperlink ref="F199" r:id="rId22"/>
    <hyperlink ref="F207" r:id="rId23"/>
    <hyperlink ref="F212" r:id="rId24"/>
    <hyperlink ref="F214" r:id="rId25"/>
    <hyperlink ref="F218" r:id="rId26"/>
    <hyperlink ref="F223" r:id="rId27"/>
    <hyperlink ref="F225" r:id="rId28"/>
    <hyperlink ref="F228" r:id="rId29"/>
    <hyperlink ref="F232" r:id="rId30"/>
    <hyperlink ref="F235" r:id="rId31"/>
    <hyperlink ref="F240" r:id="rId32"/>
    <hyperlink ref="F244" r:id="rId33"/>
    <hyperlink ref="F250" r:id="rId34"/>
    <hyperlink ref="F256" r:id="rId35"/>
    <hyperlink ref="F259" r:id="rId36"/>
    <hyperlink ref="F263" r:id="rId37"/>
    <hyperlink ref="F271" r:id="rId38"/>
    <hyperlink ref="F277" r:id="rId39"/>
    <hyperlink ref="F282" r:id="rId40"/>
    <hyperlink ref="F287" r:id="rId41"/>
    <hyperlink ref="F302" r:id="rId42"/>
    <hyperlink ref="F305" r:id="rId43"/>
    <hyperlink ref="F311" r:id="rId44"/>
    <hyperlink ref="F316" r:id="rId45"/>
    <hyperlink ref="F322" r:id="rId46"/>
    <hyperlink ref="F326" r:id="rId47"/>
    <hyperlink ref="F340" r:id="rId48"/>
    <hyperlink ref="F346" r:id="rId49"/>
    <hyperlink ref="F349" r:id="rId50"/>
    <hyperlink ref="F354" r:id="rId51"/>
    <hyperlink ref="F359" r:id="rId52"/>
    <hyperlink ref="F367" r:id="rId53"/>
    <hyperlink ref="F378" r:id="rId54"/>
    <hyperlink ref="F385" r:id="rId55"/>
    <hyperlink ref="F391" r:id="rId56"/>
    <hyperlink ref="F394" r:id="rId57"/>
    <hyperlink ref="F398" r:id="rId58"/>
    <hyperlink ref="F402" r:id="rId59"/>
    <hyperlink ref="F410" r:id="rId60"/>
    <hyperlink ref="F413" r:id="rId61"/>
    <hyperlink ref="F419" r:id="rId62"/>
    <hyperlink ref="F422" r:id="rId63"/>
    <hyperlink ref="F426" r:id="rId64"/>
    <hyperlink ref="F430" r:id="rId65"/>
    <hyperlink ref="F434" r:id="rId66"/>
    <hyperlink ref="F438" r:id="rId67"/>
    <hyperlink ref="F441" r:id="rId68"/>
    <hyperlink ref="F446" r:id="rId69"/>
    <hyperlink ref="F451" r:id="rId70"/>
    <hyperlink ref="F456" r:id="rId7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92</v>
      </c>
      <c r="L4" s="20"/>
      <c r="M4" s="8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0" t="str">
        <f>'Rekapitulace stavby'!K6</f>
        <v>KOMPLEXNÍ OPRAVA STŘECHY</v>
      </c>
      <c r="F7" s="311"/>
      <c r="G7" s="311"/>
      <c r="H7" s="311"/>
      <c r="L7" s="20"/>
    </row>
    <row r="8" spans="2:46" ht="12" customHeight="1">
      <c r="B8" s="20"/>
      <c r="D8" s="27" t="s">
        <v>93</v>
      </c>
      <c r="L8" s="20"/>
    </row>
    <row r="9" spans="2:46" s="1" customFormat="1" ht="16.5" customHeight="1">
      <c r="B9" s="32"/>
      <c r="E9" s="310" t="s">
        <v>742</v>
      </c>
      <c r="F9" s="309"/>
      <c r="G9" s="309"/>
      <c r="H9" s="309"/>
      <c r="L9" s="32"/>
    </row>
    <row r="10" spans="2:46" s="1" customFormat="1" ht="12" customHeight="1">
      <c r="B10" s="32"/>
      <c r="D10" s="27" t="s">
        <v>743</v>
      </c>
      <c r="L10" s="32"/>
    </row>
    <row r="11" spans="2:46" s="1" customFormat="1" ht="16.5" customHeight="1">
      <c r="B11" s="32"/>
      <c r="E11" s="296" t="s">
        <v>744</v>
      </c>
      <c r="F11" s="309"/>
      <c r="G11" s="309"/>
      <c r="H11" s="309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745</v>
      </c>
      <c r="I14" s="27" t="s">
        <v>23</v>
      </c>
      <c r="J14" s="49" t="str">
        <f>'Rekapitulace stavby'!AN8</f>
        <v>29. 4. 2024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>
      <c r="B17" s="32"/>
      <c r="E17" s="25" t="s">
        <v>746</v>
      </c>
      <c r="I17" s="27" t="s">
        <v>29</v>
      </c>
      <c r="J17" s="25" t="s">
        <v>19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2" t="str">
        <f>'Rekapitulace stavby'!E14</f>
        <v>Vyplň údaj</v>
      </c>
      <c r="F20" s="274"/>
      <c r="G20" s="274"/>
      <c r="H20" s="274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26</v>
      </c>
      <c r="J22" s="25" t="s">
        <v>19</v>
      </c>
      <c r="L22" s="32"/>
    </row>
    <row r="23" spans="2:12" s="1" customFormat="1" ht="18" customHeight="1">
      <c r="B23" s="32"/>
      <c r="E23" s="25" t="s">
        <v>747</v>
      </c>
      <c r="I23" s="27" t="s">
        <v>29</v>
      </c>
      <c r="J23" s="25" t="s">
        <v>19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746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71.25" customHeight="1">
      <c r="B29" s="87"/>
      <c r="E29" s="279" t="s">
        <v>39</v>
      </c>
      <c r="F29" s="279"/>
      <c r="G29" s="279"/>
      <c r="H29" s="279"/>
      <c r="L29" s="8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88" t="s">
        <v>40</v>
      </c>
      <c r="J32" s="63">
        <f>ROUND(J90,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2" t="s">
        <v>44</v>
      </c>
      <c r="E35" s="27" t="s">
        <v>45</v>
      </c>
      <c r="F35" s="89">
        <f>ROUND((SUM(BE90:BE132)),  2)</f>
        <v>0</v>
      </c>
      <c r="I35" s="90">
        <v>0.21</v>
      </c>
      <c r="J35" s="89">
        <f>ROUND(((SUM(BE90:BE132))*I35),  2)</f>
        <v>0</v>
      </c>
      <c r="L35" s="32"/>
    </row>
    <row r="36" spans="2:12" s="1" customFormat="1" ht="14.45" customHeight="1">
      <c r="B36" s="32"/>
      <c r="E36" s="27" t="s">
        <v>46</v>
      </c>
      <c r="F36" s="89">
        <f>ROUND((SUM(BF90:BF132)),  2)</f>
        <v>0</v>
      </c>
      <c r="I36" s="90">
        <v>0.12</v>
      </c>
      <c r="J36" s="89">
        <f>ROUND(((SUM(BF90:BF132))*I36),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9">
        <f>ROUND((SUM(BG90:BG132)),  2)</f>
        <v>0</v>
      </c>
      <c r="I37" s="90">
        <v>0.21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9">
        <f>ROUND((SUM(BH90:BH132)),  2)</f>
        <v>0</v>
      </c>
      <c r="I38" s="90">
        <v>0.12</v>
      </c>
      <c r="J38" s="89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9">
        <f>ROUND((SUM(BI90:BI132)),  2)</f>
        <v>0</v>
      </c>
      <c r="I39" s="90">
        <v>0</v>
      </c>
      <c r="J39" s="8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1"/>
      <c r="D41" s="92" t="s">
        <v>50</v>
      </c>
      <c r="E41" s="54"/>
      <c r="F41" s="54"/>
      <c r="G41" s="93" t="s">
        <v>51</v>
      </c>
      <c r="H41" s="94" t="s">
        <v>52</v>
      </c>
      <c r="I41" s="54"/>
      <c r="J41" s="95">
        <f>SUM(J32:J39)</f>
        <v>0</v>
      </c>
      <c r="K41" s="96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95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10" t="str">
        <f>E7</f>
        <v>KOMPLEXNÍ OPRAVA STŘECHY</v>
      </c>
      <c r="F50" s="311"/>
      <c r="G50" s="311"/>
      <c r="H50" s="311"/>
      <c r="L50" s="32"/>
    </row>
    <row r="51" spans="2:47" ht="12" customHeight="1">
      <c r="B51" s="20"/>
      <c r="C51" s="27" t="s">
        <v>93</v>
      </c>
      <c r="L51" s="20"/>
    </row>
    <row r="52" spans="2:47" s="1" customFormat="1" ht="16.5" customHeight="1">
      <c r="B52" s="32"/>
      <c r="E52" s="310" t="s">
        <v>742</v>
      </c>
      <c r="F52" s="309"/>
      <c r="G52" s="309"/>
      <c r="H52" s="309"/>
      <c r="L52" s="32"/>
    </row>
    <row r="53" spans="2:47" s="1" customFormat="1" ht="12" customHeight="1">
      <c r="B53" s="32"/>
      <c r="C53" s="27" t="s">
        <v>743</v>
      </c>
      <c r="L53" s="32"/>
    </row>
    <row r="54" spans="2:47" s="1" customFormat="1" ht="16.5" customHeight="1">
      <c r="B54" s="32"/>
      <c r="E54" s="296" t="str">
        <f>E11</f>
        <v>34/24 - Oprava střechy Mendelova střední škola</v>
      </c>
      <c r="F54" s="309"/>
      <c r="G54" s="309"/>
      <c r="H54" s="309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Dukelská 350, Šenov u N. Jičína</v>
      </c>
      <c r="I56" s="27" t="s">
        <v>23</v>
      </c>
      <c r="J56" s="49" t="str">
        <f>IF(J14="","",J14)</f>
        <v>29. 4. 2024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 xml:space="preserve"> </v>
      </c>
      <c r="I58" s="27" t="s">
        <v>32</v>
      </c>
      <c r="J58" s="30" t="str">
        <f>E23</f>
        <v>Libor Jurák</v>
      </c>
      <c r="L58" s="32"/>
    </row>
    <row r="59" spans="2:47" s="1" customFormat="1" ht="15.2" customHeight="1">
      <c r="B59" s="32"/>
      <c r="C59" s="27" t="s">
        <v>30</v>
      </c>
      <c r="F59" s="25" t="str">
        <f>IF(E20="","",E20)</f>
        <v>Vyplň údaj</v>
      </c>
      <c r="I59" s="27" t="s">
        <v>36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97" t="s">
        <v>96</v>
      </c>
      <c r="D61" s="91"/>
      <c r="E61" s="91"/>
      <c r="F61" s="91"/>
      <c r="G61" s="91"/>
      <c r="H61" s="91"/>
      <c r="I61" s="91"/>
      <c r="J61" s="98" t="s">
        <v>97</v>
      </c>
      <c r="K61" s="91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99" t="s">
        <v>72</v>
      </c>
      <c r="J63" s="63">
        <f>J90</f>
        <v>0</v>
      </c>
      <c r="L63" s="32"/>
      <c r="AU63" s="17" t="s">
        <v>98</v>
      </c>
    </row>
    <row r="64" spans="2:47" s="8" customFormat="1" ht="24.95" customHeight="1">
      <c r="B64" s="100"/>
      <c r="D64" s="101" t="s">
        <v>104</v>
      </c>
      <c r="E64" s="102"/>
      <c r="F64" s="102"/>
      <c r="G64" s="102"/>
      <c r="H64" s="102"/>
      <c r="I64" s="102"/>
      <c r="J64" s="103">
        <f>J91</f>
        <v>0</v>
      </c>
      <c r="L64" s="100"/>
    </row>
    <row r="65" spans="2:12" s="9" customFormat="1" ht="19.899999999999999" customHeight="1">
      <c r="B65" s="104"/>
      <c r="D65" s="105" t="s">
        <v>748</v>
      </c>
      <c r="E65" s="106"/>
      <c r="F65" s="106"/>
      <c r="G65" s="106"/>
      <c r="H65" s="106"/>
      <c r="I65" s="106"/>
      <c r="J65" s="107">
        <f>J92</f>
        <v>0</v>
      </c>
      <c r="L65" s="104"/>
    </row>
    <row r="66" spans="2:12" s="8" customFormat="1" ht="24.95" customHeight="1">
      <c r="B66" s="100"/>
      <c r="D66" s="101" t="s">
        <v>749</v>
      </c>
      <c r="E66" s="102"/>
      <c r="F66" s="102"/>
      <c r="G66" s="102"/>
      <c r="H66" s="102"/>
      <c r="I66" s="102"/>
      <c r="J66" s="103">
        <f>J124</f>
        <v>0</v>
      </c>
      <c r="L66" s="100"/>
    </row>
    <row r="67" spans="2:12" s="9" customFormat="1" ht="19.899999999999999" customHeight="1">
      <c r="B67" s="104"/>
      <c r="D67" s="105" t="s">
        <v>750</v>
      </c>
      <c r="E67" s="106"/>
      <c r="F67" s="106"/>
      <c r="G67" s="106"/>
      <c r="H67" s="106"/>
      <c r="I67" s="106"/>
      <c r="J67" s="107">
        <f>J125</f>
        <v>0</v>
      </c>
      <c r="L67" s="104"/>
    </row>
    <row r="68" spans="2:12" s="8" customFormat="1" ht="24.95" customHeight="1">
      <c r="B68" s="100"/>
      <c r="D68" s="101" t="s">
        <v>751</v>
      </c>
      <c r="E68" s="102"/>
      <c r="F68" s="102"/>
      <c r="G68" s="102"/>
      <c r="H68" s="102"/>
      <c r="I68" s="102"/>
      <c r="J68" s="103">
        <f>J130</f>
        <v>0</v>
      </c>
      <c r="L68" s="100"/>
    </row>
    <row r="69" spans="2:12" s="1" customFormat="1" ht="21.75" customHeight="1">
      <c r="B69" s="32"/>
      <c r="L69" s="32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>
      <c r="B75" s="32"/>
      <c r="C75" s="21" t="s">
        <v>114</v>
      </c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7" t="s">
        <v>16</v>
      </c>
      <c r="L77" s="32"/>
    </row>
    <row r="78" spans="2:12" s="1" customFormat="1" ht="16.5" customHeight="1">
      <c r="B78" s="32"/>
      <c r="E78" s="310" t="str">
        <f>E7</f>
        <v>KOMPLEXNÍ OPRAVA STŘECHY</v>
      </c>
      <c r="F78" s="311"/>
      <c r="G78" s="311"/>
      <c r="H78" s="311"/>
      <c r="L78" s="32"/>
    </row>
    <row r="79" spans="2:12" ht="12" customHeight="1">
      <c r="B79" s="20"/>
      <c r="C79" s="27" t="s">
        <v>93</v>
      </c>
      <c r="L79" s="20"/>
    </row>
    <row r="80" spans="2:12" s="1" customFormat="1" ht="16.5" customHeight="1">
      <c r="B80" s="32"/>
      <c r="E80" s="310" t="s">
        <v>742</v>
      </c>
      <c r="F80" s="309"/>
      <c r="G80" s="309"/>
      <c r="H80" s="309"/>
      <c r="L80" s="32"/>
    </row>
    <row r="81" spans="2:65" s="1" customFormat="1" ht="12" customHeight="1">
      <c r="B81" s="32"/>
      <c r="C81" s="27" t="s">
        <v>743</v>
      </c>
      <c r="L81" s="32"/>
    </row>
    <row r="82" spans="2:65" s="1" customFormat="1" ht="16.5" customHeight="1">
      <c r="B82" s="32"/>
      <c r="E82" s="296" t="str">
        <f>E11</f>
        <v>34/24 - Oprava střechy Mendelova střední škola</v>
      </c>
      <c r="F82" s="309"/>
      <c r="G82" s="309"/>
      <c r="H82" s="309"/>
      <c r="L82" s="32"/>
    </row>
    <row r="83" spans="2:65" s="1" customFormat="1" ht="6.95" customHeight="1">
      <c r="B83" s="32"/>
      <c r="L83" s="32"/>
    </row>
    <row r="84" spans="2:65" s="1" customFormat="1" ht="12" customHeight="1">
      <c r="B84" s="32"/>
      <c r="C84" s="27" t="s">
        <v>21</v>
      </c>
      <c r="F84" s="25" t="str">
        <f>F14</f>
        <v>Dukelská 350, Šenov u N. Jičína</v>
      </c>
      <c r="I84" s="27" t="s">
        <v>23</v>
      </c>
      <c r="J84" s="49" t="str">
        <f>IF(J14="","",J14)</f>
        <v>29. 4. 2024</v>
      </c>
      <c r="L84" s="32"/>
    </row>
    <row r="85" spans="2:65" s="1" customFormat="1" ht="6.95" customHeight="1">
      <c r="B85" s="32"/>
      <c r="L85" s="32"/>
    </row>
    <row r="86" spans="2:65" s="1" customFormat="1" ht="15.2" customHeight="1">
      <c r="B86" s="32"/>
      <c r="C86" s="27" t="s">
        <v>25</v>
      </c>
      <c r="F86" s="25" t="str">
        <f>E17</f>
        <v xml:space="preserve"> </v>
      </c>
      <c r="I86" s="27" t="s">
        <v>32</v>
      </c>
      <c r="J86" s="30" t="str">
        <f>E23</f>
        <v>Libor Jurák</v>
      </c>
      <c r="L86" s="32"/>
    </row>
    <row r="87" spans="2:65" s="1" customFormat="1" ht="15.2" customHeight="1">
      <c r="B87" s="32"/>
      <c r="C87" s="27" t="s">
        <v>30</v>
      </c>
      <c r="F87" s="25" t="str">
        <f>IF(E20="","",E20)</f>
        <v>Vyplň údaj</v>
      </c>
      <c r="I87" s="27" t="s">
        <v>36</v>
      </c>
      <c r="J87" s="30" t="str">
        <f>E26</f>
        <v xml:space="preserve"> </v>
      </c>
      <c r="L87" s="32"/>
    </row>
    <row r="88" spans="2:65" s="1" customFormat="1" ht="10.35" customHeight="1">
      <c r="B88" s="32"/>
      <c r="L88" s="32"/>
    </row>
    <row r="89" spans="2:65" s="10" customFormat="1" ht="29.25" customHeight="1">
      <c r="B89" s="108"/>
      <c r="C89" s="109" t="s">
        <v>115</v>
      </c>
      <c r="D89" s="110" t="s">
        <v>59</v>
      </c>
      <c r="E89" s="110" t="s">
        <v>55</v>
      </c>
      <c r="F89" s="110" t="s">
        <v>56</v>
      </c>
      <c r="G89" s="110" t="s">
        <v>116</v>
      </c>
      <c r="H89" s="110" t="s">
        <v>117</v>
      </c>
      <c r="I89" s="110" t="s">
        <v>118</v>
      </c>
      <c r="J89" s="110" t="s">
        <v>97</v>
      </c>
      <c r="K89" s="111" t="s">
        <v>119</v>
      </c>
      <c r="L89" s="108"/>
      <c r="M89" s="56" t="s">
        <v>19</v>
      </c>
      <c r="N89" s="57" t="s">
        <v>44</v>
      </c>
      <c r="O89" s="57" t="s">
        <v>120</v>
      </c>
      <c r="P89" s="57" t="s">
        <v>121</v>
      </c>
      <c r="Q89" s="57" t="s">
        <v>122</v>
      </c>
      <c r="R89" s="57" t="s">
        <v>123</v>
      </c>
      <c r="S89" s="57" t="s">
        <v>124</v>
      </c>
      <c r="T89" s="58" t="s">
        <v>125</v>
      </c>
    </row>
    <row r="90" spans="2:65" s="1" customFormat="1" ht="22.9" customHeight="1">
      <c r="B90" s="32"/>
      <c r="C90" s="61" t="s">
        <v>126</v>
      </c>
      <c r="J90" s="112">
        <f>BK90</f>
        <v>0</v>
      </c>
      <c r="L90" s="32"/>
      <c r="M90" s="59"/>
      <c r="N90" s="50"/>
      <c r="O90" s="50"/>
      <c r="P90" s="113">
        <f>P91+P124+P130</f>
        <v>0</v>
      </c>
      <c r="Q90" s="50"/>
      <c r="R90" s="113">
        <f>R91+R124+R130</f>
        <v>0.29648999999999998</v>
      </c>
      <c r="S90" s="50"/>
      <c r="T90" s="114">
        <f>T91+T124+T130</f>
        <v>0</v>
      </c>
      <c r="AT90" s="17" t="s">
        <v>73</v>
      </c>
      <c r="AU90" s="17" t="s">
        <v>98</v>
      </c>
      <c r="BK90" s="115">
        <f>BK91+BK124+BK130</f>
        <v>0</v>
      </c>
    </row>
    <row r="91" spans="2:65" s="11" customFormat="1" ht="25.9" customHeight="1">
      <c r="B91" s="116"/>
      <c r="D91" s="117" t="s">
        <v>73</v>
      </c>
      <c r="E91" s="118" t="s">
        <v>339</v>
      </c>
      <c r="F91" s="118" t="s">
        <v>340</v>
      </c>
      <c r="I91" s="119"/>
      <c r="J91" s="120">
        <f>BK91</f>
        <v>0</v>
      </c>
      <c r="L91" s="116"/>
      <c r="M91" s="121"/>
      <c r="P91" s="122">
        <f>P92</f>
        <v>0</v>
      </c>
      <c r="R91" s="122">
        <f>R92</f>
        <v>0.29648999999999998</v>
      </c>
      <c r="T91" s="123">
        <f>T92</f>
        <v>0</v>
      </c>
      <c r="AR91" s="117" t="s">
        <v>84</v>
      </c>
      <c r="AT91" s="124" t="s">
        <v>73</v>
      </c>
      <c r="AU91" s="124" t="s">
        <v>74</v>
      </c>
      <c r="AY91" s="117" t="s">
        <v>129</v>
      </c>
      <c r="BK91" s="125">
        <f>BK92</f>
        <v>0</v>
      </c>
    </row>
    <row r="92" spans="2:65" s="11" customFormat="1" ht="22.9" customHeight="1">
      <c r="B92" s="116"/>
      <c r="D92" s="117" t="s">
        <v>73</v>
      </c>
      <c r="E92" s="126" t="s">
        <v>752</v>
      </c>
      <c r="F92" s="126" t="s">
        <v>753</v>
      </c>
      <c r="I92" s="119"/>
      <c r="J92" s="127">
        <f>BK92</f>
        <v>0</v>
      </c>
      <c r="L92" s="116"/>
      <c r="M92" s="121"/>
      <c r="P92" s="122">
        <f>SUM(P93:P123)</f>
        <v>0</v>
      </c>
      <c r="R92" s="122">
        <f>SUM(R93:R123)</f>
        <v>0.29648999999999998</v>
      </c>
      <c r="T92" s="123">
        <f>SUM(T93:T123)</f>
        <v>0</v>
      </c>
      <c r="AR92" s="117" t="s">
        <v>84</v>
      </c>
      <c r="AT92" s="124" t="s">
        <v>73</v>
      </c>
      <c r="AU92" s="124" t="s">
        <v>82</v>
      </c>
      <c r="AY92" s="117" t="s">
        <v>129</v>
      </c>
      <c r="BK92" s="125">
        <f>SUM(BK93:BK123)</f>
        <v>0</v>
      </c>
    </row>
    <row r="93" spans="2:65" s="1" customFormat="1" ht="49.15" customHeight="1">
      <c r="B93" s="32"/>
      <c r="C93" s="128" t="s">
        <v>151</v>
      </c>
      <c r="D93" s="128" t="s">
        <v>132</v>
      </c>
      <c r="E93" s="129" t="s">
        <v>754</v>
      </c>
      <c r="F93" s="130" t="s">
        <v>755</v>
      </c>
      <c r="G93" s="131" t="s">
        <v>175</v>
      </c>
      <c r="H93" s="132">
        <v>105</v>
      </c>
      <c r="I93" s="133"/>
      <c r="J93" s="134">
        <f>ROUND(I93*H93,2)</f>
        <v>0</v>
      </c>
      <c r="K93" s="130" t="s">
        <v>136</v>
      </c>
      <c r="L93" s="32"/>
      <c r="M93" s="135" t="s">
        <v>19</v>
      </c>
      <c r="N93" s="136" t="s">
        <v>45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222</v>
      </c>
      <c r="AT93" s="139" t="s">
        <v>132</v>
      </c>
      <c r="AU93" s="139" t="s">
        <v>84</v>
      </c>
      <c r="AY93" s="17" t="s">
        <v>129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82</v>
      </c>
      <c r="BK93" s="140">
        <f>ROUND(I93*H93,2)</f>
        <v>0</v>
      </c>
      <c r="BL93" s="17" t="s">
        <v>222</v>
      </c>
      <c r="BM93" s="139" t="s">
        <v>756</v>
      </c>
    </row>
    <row r="94" spans="2:65" s="1" customFormat="1">
      <c r="B94" s="32"/>
      <c r="D94" s="141" t="s">
        <v>139</v>
      </c>
      <c r="F94" s="142" t="s">
        <v>757</v>
      </c>
      <c r="I94" s="143"/>
      <c r="L94" s="32"/>
      <c r="M94" s="144"/>
      <c r="T94" s="53"/>
      <c r="AT94" s="17" t="s">
        <v>139</v>
      </c>
      <c r="AU94" s="17" t="s">
        <v>84</v>
      </c>
    </row>
    <row r="95" spans="2:65" s="1" customFormat="1" ht="16.5" customHeight="1">
      <c r="B95" s="32"/>
      <c r="C95" s="166" t="s">
        <v>137</v>
      </c>
      <c r="D95" s="166" t="s">
        <v>166</v>
      </c>
      <c r="E95" s="167" t="s">
        <v>758</v>
      </c>
      <c r="F95" s="168" t="s">
        <v>759</v>
      </c>
      <c r="G95" s="169" t="s">
        <v>760</v>
      </c>
      <c r="H95" s="170">
        <v>75.900000000000006</v>
      </c>
      <c r="I95" s="171"/>
      <c r="J95" s="172">
        <f>ROUND(I95*H95,2)</f>
        <v>0</v>
      </c>
      <c r="K95" s="168" t="s">
        <v>136</v>
      </c>
      <c r="L95" s="173"/>
      <c r="M95" s="174" t="s">
        <v>19</v>
      </c>
      <c r="N95" s="175" t="s">
        <v>45</v>
      </c>
      <c r="P95" s="137">
        <f>O95*H95</f>
        <v>0</v>
      </c>
      <c r="Q95" s="137">
        <v>1E-3</v>
      </c>
      <c r="R95" s="137">
        <f>Q95*H95</f>
        <v>7.5900000000000009E-2</v>
      </c>
      <c r="S95" s="137">
        <v>0</v>
      </c>
      <c r="T95" s="138">
        <f>S95*H95</f>
        <v>0</v>
      </c>
      <c r="AR95" s="139" t="s">
        <v>314</v>
      </c>
      <c r="AT95" s="139" t="s">
        <v>166</v>
      </c>
      <c r="AU95" s="139" t="s">
        <v>84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82</v>
      </c>
      <c r="BK95" s="140">
        <f>ROUND(I95*H95,2)</f>
        <v>0</v>
      </c>
      <c r="BL95" s="17" t="s">
        <v>222</v>
      </c>
      <c r="BM95" s="139" t="s">
        <v>761</v>
      </c>
    </row>
    <row r="96" spans="2:65" s="13" customFormat="1">
      <c r="B96" s="152"/>
      <c r="D96" s="146" t="s">
        <v>141</v>
      </c>
      <c r="E96" s="153" t="s">
        <v>19</v>
      </c>
      <c r="F96" s="154" t="s">
        <v>762</v>
      </c>
      <c r="H96" s="155">
        <v>75.900000000000006</v>
      </c>
      <c r="I96" s="156"/>
      <c r="L96" s="152"/>
      <c r="M96" s="157"/>
      <c r="T96" s="158"/>
      <c r="AT96" s="153" t="s">
        <v>141</v>
      </c>
      <c r="AU96" s="153" t="s">
        <v>84</v>
      </c>
      <c r="AV96" s="13" t="s">
        <v>84</v>
      </c>
      <c r="AW96" s="13" t="s">
        <v>35</v>
      </c>
      <c r="AX96" s="13" t="s">
        <v>82</v>
      </c>
      <c r="AY96" s="153" t="s">
        <v>129</v>
      </c>
    </row>
    <row r="97" spans="2:65" s="1" customFormat="1" ht="24.2" customHeight="1">
      <c r="B97" s="32"/>
      <c r="C97" s="128" t="s">
        <v>161</v>
      </c>
      <c r="D97" s="128" t="s">
        <v>132</v>
      </c>
      <c r="E97" s="129" t="s">
        <v>763</v>
      </c>
      <c r="F97" s="130" t="s">
        <v>764</v>
      </c>
      <c r="G97" s="131" t="s">
        <v>175</v>
      </c>
      <c r="H97" s="132">
        <v>190</v>
      </c>
      <c r="I97" s="133"/>
      <c r="J97" s="134">
        <f>ROUND(I97*H97,2)</f>
        <v>0</v>
      </c>
      <c r="K97" s="130" t="s">
        <v>136</v>
      </c>
      <c r="L97" s="32"/>
      <c r="M97" s="135" t="s">
        <v>19</v>
      </c>
      <c r="N97" s="136" t="s">
        <v>45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222</v>
      </c>
      <c r="AT97" s="139" t="s">
        <v>132</v>
      </c>
      <c r="AU97" s="139" t="s">
        <v>84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82</v>
      </c>
      <c r="BK97" s="140">
        <f>ROUND(I97*H97,2)</f>
        <v>0</v>
      </c>
      <c r="BL97" s="17" t="s">
        <v>222</v>
      </c>
      <c r="BM97" s="139" t="s">
        <v>765</v>
      </c>
    </row>
    <row r="98" spans="2:65" s="1" customFormat="1">
      <c r="B98" s="32"/>
      <c r="D98" s="141" t="s">
        <v>139</v>
      </c>
      <c r="F98" s="142" t="s">
        <v>766</v>
      </c>
      <c r="I98" s="143"/>
      <c r="L98" s="32"/>
      <c r="M98" s="144"/>
      <c r="T98" s="53"/>
      <c r="AT98" s="17" t="s">
        <v>139</v>
      </c>
      <c r="AU98" s="17" t="s">
        <v>84</v>
      </c>
    </row>
    <row r="99" spans="2:65" s="1" customFormat="1" ht="16.5" customHeight="1">
      <c r="B99" s="32"/>
      <c r="C99" s="166" t="s">
        <v>130</v>
      </c>
      <c r="D99" s="166" t="s">
        <v>166</v>
      </c>
      <c r="E99" s="167" t="s">
        <v>767</v>
      </c>
      <c r="F99" s="168" t="s">
        <v>768</v>
      </c>
      <c r="G99" s="169" t="s">
        <v>760</v>
      </c>
      <c r="H99" s="170">
        <v>28.75</v>
      </c>
      <c r="I99" s="171"/>
      <c r="J99" s="172">
        <f>ROUND(I99*H99,2)</f>
        <v>0</v>
      </c>
      <c r="K99" s="168" t="s">
        <v>136</v>
      </c>
      <c r="L99" s="173"/>
      <c r="M99" s="174" t="s">
        <v>19</v>
      </c>
      <c r="N99" s="175" t="s">
        <v>45</v>
      </c>
      <c r="P99" s="137">
        <f>O99*H99</f>
        <v>0</v>
      </c>
      <c r="Q99" s="137">
        <v>1E-3</v>
      </c>
      <c r="R99" s="137">
        <f>Q99*H99</f>
        <v>2.8750000000000001E-2</v>
      </c>
      <c r="S99" s="137">
        <v>0</v>
      </c>
      <c r="T99" s="138">
        <f>S99*H99</f>
        <v>0</v>
      </c>
      <c r="AR99" s="139" t="s">
        <v>314</v>
      </c>
      <c r="AT99" s="139" t="s">
        <v>166</v>
      </c>
      <c r="AU99" s="139" t="s">
        <v>84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82</v>
      </c>
      <c r="BK99" s="140">
        <f>ROUND(I99*H99,2)</f>
        <v>0</v>
      </c>
      <c r="BL99" s="17" t="s">
        <v>222</v>
      </c>
      <c r="BM99" s="139" t="s">
        <v>769</v>
      </c>
    </row>
    <row r="100" spans="2:65" s="13" customFormat="1">
      <c r="B100" s="152"/>
      <c r="D100" s="146" t="s">
        <v>141</v>
      </c>
      <c r="E100" s="153" t="s">
        <v>19</v>
      </c>
      <c r="F100" s="154" t="s">
        <v>770</v>
      </c>
      <c r="H100" s="155">
        <v>28.75</v>
      </c>
      <c r="I100" s="156"/>
      <c r="L100" s="152"/>
      <c r="M100" s="157"/>
      <c r="T100" s="158"/>
      <c r="AT100" s="153" t="s">
        <v>141</v>
      </c>
      <c r="AU100" s="153" t="s">
        <v>84</v>
      </c>
      <c r="AV100" s="13" t="s">
        <v>84</v>
      </c>
      <c r="AW100" s="13" t="s">
        <v>35</v>
      </c>
      <c r="AX100" s="13" t="s">
        <v>82</v>
      </c>
      <c r="AY100" s="153" t="s">
        <v>129</v>
      </c>
    </row>
    <row r="101" spans="2:65" s="1" customFormat="1" ht="24.2" customHeight="1">
      <c r="B101" s="32"/>
      <c r="C101" s="128" t="s">
        <v>172</v>
      </c>
      <c r="D101" s="128" t="s">
        <v>132</v>
      </c>
      <c r="E101" s="129" t="s">
        <v>771</v>
      </c>
      <c r="F101" s="130" t="s">
        <v>772</v>
      </c>
      <c r="G101" s="131" t="s">
        <v>373</v>
      </c>
      <c r="H101" s="132">
        <v>20</v>
      </c>
      <c r="I101" s="133"/>
      <c r="J101" s="134">
        <f>ROUND(I101*H101,2)</f>
        <v>0</v>
      </c>
      <c r="K101" s="130" t="s">
        <v>136</v>
      </c>
      <c r="L101" s="32"/>
      <c r="M101" s="135" t="s">
        <v>19</v>
      </c>
      <c r="N101" s="136" t="s">
        <v>45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222</v>
      </c>
      <c r="AT101" s="139" t="s">
        <v>132</v>
      </c>
      <c r="AU101" s="139" t="s">
        <v>84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82</v>
      </c>
      <c r="BK101" s="140">
        <f>ROUND(I101*H101,2)</f>
        <v>0</v>
      </c>
      <c r="BL101" s="17" t="s">
        <v>222</v>
      </c>
      <c r="BM101" s="139" t="s">
        <v>773</v>
      </c>
    </row>
    <row r="102" spans="2:65" s="1" customFormat="1">
      <c r="B102" s="32"/>
      <c r="D102" s="141" t="s">
        <v>139</v>
      </c>
      <c r="F102" s="142" t="s">
        <v>774</v>
      </c>
      <c r="I102" s="143"/>
      <c r="L102" s="32"/>
      <c r="M102" s="144"/>
      <c r="T102" s="53"/>
      <c r="AT102" s="17" t="s">
        <v>139</v>
      </c>
      <c r="AU102" s="17" t="s">
        <v>84</v>
      </c>
    </row>
    <row r="103" spans="2:65" s="1" customFormat="1" ht="16.5" customHeight="1">
      <c r="B103" s="32"/>
      <c r="C103" s="166" t="s">
        <v>169</v>
      </c>
      <c r="D103" s="166" t="s">
        <v>166</v>
      </c>
      <c r="E103" s="167" t="s">
        <v>775</v>
      </c>
      <c r="F103" s="168" t="s">
        <v>776</v>
      </c>
      <c r="G103" s="169" t="s">
        <v>373</v>
      </c>
      <c r="H103" s="170">
        <v>20</v>
      </c>
      <c r="I103" s="171"/>
      <c r="J103" s="172">
        <f>ROUND(I103*H103,2)</f>
        <v>0</v>
      </c>
      <c r="K103" s="168" t="s">
        <v>136</v>
      </c>
      <c r="L103" s="173"/>
      <c r="M103" s="174" t="s">
        <v>19</v>
      </c>
      <c r="N103" s="175" t="s">
        <v>45</v>
      </c>
      <c r="P103" s="137">
        <f>O103*H103</f>
        <v>0</v>
      </c>
      <c r="Q103" s="137">
        <v>1.2999999999999999E-4</v>
      </c>
      <c r="R103" s="137">
        <f>Q103*H103</f>
        <v>2.5999999999999999E-3</v>
      </c>
      <c r="S103" s="137">
        <v>0</v>
      </c>
      <c r="T103" s="138">
        <f>S103*H103</f>
        <v>0</v>
      </c>
      <c r="AR103" s="139" t="s">
        <v>314</v>
      </c>
      <c r="AT103" s="139" t="s">
        <v>166</v>
      </c>
      <c r="AU103" s="139" t="s">
        <v>84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82</v>
      </c>
      <c r="BK103" s="140">
        <f>ROUND(I103*H103,2)</f>
        <v>0</v>
      </c>
      <c r="BL103" s="17" t="s">
        <v>222</v>
      </c>
      <c r="BM103" s="139" t="s">
        <v>777</v>
      </c>
    </row>
    <row r="104" spans="2:65" s="1" customFormat="1" ht="24.2" customHeight="1">
      <c r="B104" s="32"/>
      <c r="C104" s="128" t="s">
        <v>227</v>
      </c>
      <c r="D104" s="128" t="s">
        <v>132</v>
      </c>
      <c r="E104" s="129" t="s">
        <v>771</v>
      </c>
      <c r="F104" s="130" t="s">
        <v>772</v>
      </c>
      <c r="G104" s="131" t="s">
        <v>373</v>
      </c>
      <c r="H104" s="132">
        <v>7</v>
      </c>
      <c r="I104" s="133"/>
      <c r="J104" s="134">
        <f>ROUND(I104*H104,2)</f>
        <v>0</v>
      </c>
      <c r="K104" s="130" t="s">
        <v>136</v>
      </c>
      <c r="L104" s="32"/>
      <c r="M104" s="135" t="s">
        <v>19</v>
      </c>
      <c r="N104" s="136" t="s">
        <v>45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222</v>
      </c>
      <c r="AT104" s="139" t="s">
        <v>132</v>
      </c>
      <c r="AU104" s="139" t="s">
        <v>84</v>
      </c>
      <c r="AY104" s="17" t="s">
        <v>129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7" t="s">
        <v>82</v>
      </c>
      <c r="BK104" s="140">
        <f>ROUND(I104*H104,2)</f>
        <v>0</v>
      </c>
      <c r="BL104" s="17" t="s">
        <v>222</v>
      </c>
      <c r="BM104" s="139" t="s">
        <v>778</v>
      </c>
    </row>
    <row r="105" spans="2:65" s="1" customFormat="1">
      <c r="B105" s="32"/>
      <c r="D105" s="141" t="s">
        <v>139</v>
      </c>
      <c r="F105" s="142" t="s">
        <v>774</v>
      </c>
      <c r="I105" s="143"/>
      <c r="L105" s="32"/>
      <c r="M105" s="144"/>
      <c r="T105" s="53"/>
      <c r="AT105" s="17" t="s">
        <v>139</v>
      </c>
      <c r="AU105" s="17" t="s">
        <v>84</v>
      </c>
    </row>
    <row r="106" spans="2:65" s="1" customFormat="1" ht="24.2" customHeight="1">
      <c r="B106" s="32"/>
      <c r="C106" s="166" t="s">
        <v>237</v>
      </c>
      <c r="D106" s="166" t="s">
        <v>166</v>
      </c>
      <c r="E106" s="167" t="s">
        <v>779</v>
      </c>
      <c r="F106" s="168" t="s">
        <v>780</v>
      </c>
      <c r="G106" s="169" t="s">
        <v>373</v>
      </c>
      <c r="H106" s="170">
        <v>158</v>
      </c>
      <c r="I106" s="171"/>
      <c r="J106" s="172">
        <f t="shared" ref="J106:J112" si="0">ROUND(I106*H106,2)</f>
        <v>0</v>
      </c>
      <c r="K106" s="168" t="s">
        <v>136</v>
      </c>
      <c r="L106" s="173"/>
      <c r="M106" s="174" t="s">
        <v>19</v>
      </c>
      <c r="N106" s="175" t="s">
        <v>45</v>
      </c>
      <c r="P106" s="137">
        <f t="shared" ref="P106:P112" si="1">O106*H106</f>
        <v>0</v>
      </c>
      <c r="Q106" s="137">
        <v>2.5000000000000001E-4</v>
      </c>
      <c r="R106" s="137">
        <f t="shared" ref="R106:R112" si="2">Q106*H106</f>
        <v>3.95E-2</v>
      </c>
      <c r="S106" s="137">
        <v>0</v>
      </c>
      <c r="T106" s="138">
        <f t="shared" ref="T106:T112" si="3">S106*H106</f>
        <v>0</v>
      </c>
      <c r="AR106" s="139" t="s">
        <v>314</v>
      </c>
      <c r="AT106" s="139" t="s">
        <v>166</v>
      </c>
      <c r="AU106" s="139" t="s">
        <v>84</v>
      </c>
      <c r="AY106" s="17" t="s">
        <v>129</v>
      </c>
      <c r="BE106" s="140">
        <f t="shared" ref="BE106:BE112" si="4">IF(N106="základní",J106,0)</f>
        <v>0</v>
      </c>
      <c r="BF106" s="140">
        <f t="shared" ref="BF106:BF112" si="5">IF(N106="snížená",J106,0)</f>
        <v>0</v>
      </c>
      <c r="BG106" s="140">
        <f t="shared" ref="BG106:BG112" si="6">IF(N106="zákl. přenesená",J106,0)</f>
        <v>0</v>
      </c>
      <c r="BH106" s="140">
        <f t="shared" ref="BH106:BH112" si="7">IF(N106="sníž. přenesená",J106,0)</f>
        <v>0</v>
      </c>
      <c r="BI106" s="140">
        <f t="shared" ref="BI106:BI112" si="8">IF(N106="nulová",J106,0)</f>
        <v>0</v>
      </c>
      <c r="BJ106" s="17" t="s">
        <v>82</v>
      </c>
      <c r="BK106" s="140">
        <f t="shared" ref="BK106:BK112" si="9">ROUND(I106*H106,2)</f>
        <v>0</v>
      </c>
      <c r="BL106" s="17" t="s">
        <v>222</v>
      </c>
      <c r="BM106" s="139" t="s">
        <v>781</v>
      </c>
    </row>
    <row r="107" spans="2:65" s="1" customFormat="1" ht="16.5" customHeight="1">
      <c r="B107" s="32"/>
      <c r="C107" s="166" t="s">
        <v>243</v>
      </c>
      <c r="D107" s="166" t="s">
        <v>166</v>
      </c>
      <c r="E107" s="167" t="s">
        <v>782</v>
      </c>
      <c r="F107" s="168" t="s">
        <v>783</v>
      </c>
      <c r="G107" s="169" t="s">
        <v>373</v>
      </c>
      <c r="H107" s="170">
        <v>60</v>
      </c>
      <c r="I107" s="171"/>
      <c r="J107" s="172">
        <f t="shared" si="0"/>
        <v>0</v>
      </c>
      <c r="K107" s="168" t="s">
        <v>136</v>
      </c>
      <c r="L107" s="173"/>
      <c r="M107" s="174" t="s">
        <v>19</v>
      </c>
      <c r="N107" s="175" t="s">
        <v>45</v>
      </c>
      <c r="P107" s="137">
        <f t="shared" si="1"/>
        <v>0</v>
      </c>
      <c r="Q107" s="137">
        <v>5.0000000000000001E-4</v>
      </c>
      <c r="R107" s="137">
        <f t="shared" si="2"/>
        <v>0.03</v>
      </c>
      <c r="S107" s="137">
        <v>0</v>
      </c>
      <c r="T107" s="138">
        <f t="shared" si="3"/>
        <v>0</v>
      </c>
      <c r="AR107" s="139" t="s">
        <v>314</v>
      </c>
      <c r="AT107" s="139" t="s">
        <v>166</v>
      </c>
      <c r="AU107" s="139" t="s">
        <v>84</v>
      </c>
      <c r="AY107" s="17" t="s">
        <v>129</v>
      </c>
      <c r="BE107" s="140">
        <f t="shared" si="4"/>
        <v>0</v>
      </c>
      <c r="BF107" s="140">
        <f t="shared" si="5"/>
        <v>0</v>
      </c>
      <c r="BG107" s="140">
        <f t="shared" si="6"/>
        <v>0</v>
      </c>
      <c r="BH107" s="140">
        <f t="shared" si="7"/>
        <v>0</v>
      </c>
      <c r="BI107" s="140">
        <f t="shared" si="8"/>
        <v>0</v>
      </c>
      <c r="BJ107" s="17" t="s">
        <v>82</v>
      </c>
      <c r="BK107" s="140">
        <f t="shared" si="9"/>
        <v>0</v>
      </c>
      <c r="BL107" s="17" t="s">
        <v>222</v>
      </c>
      <c r="BM107" s="139" t="s">
        <v>784</v>
      </c>
    </row>
    <row r="108" spans="2:65" s="1" customFormat="1" ht="16.5" customHeight="1">
      <c r="B108" s="32"/>
      <c r="C108" s="166" t="s">
        <v>7</v>
      </c>
      <c r="D108" s="166" t="s">
        <v>166</v>
      </c>
      <c r="E108" s="167" t="s">
        <v>785</v>
      </c>
      <c r="F108" s="168" t="s">
        <v>786</v>
      </c>
      <c r="G108" s="169" t="s">
        <v>373</v>
      </c>
      <c r="H108" s="170">
        <v>12</v>
      </c>
      <c r="I108" s="171"/>
      <c r="J108" s="172">
        <f t="shared" si="0"/>
        <v>0</v>
      </c>
      <c r="K108" s="168" t="s">
        <v>136</v>
      </c>
      <c r="L108" s="173"/>
      <c r="M108" s="174" t="s">
        <v>19</v>
      </c>
      <c r="N108" s="175" t="s">
        <v>45</v>
      </c>
      <c r="P108" s="137">
        <f t="shared" si="1"/>
        <v>0</v>
      </c>
      <c r="Q108" s="137">
        <v>3.2000000000000003E-4</v>
      </c>
      <c r="R108" s="137">
        <f t="shared" si="2"/>
        <v>3.8400000000000005E-3</v>
      </c>
      <c r="S108" s="137">
        <v>0</v>
      </c>
      <c r="T108" s="138">
        <f t="shared" si="3"/>
        <v>0</v>
      </c>
      <c r="AR108" s="139" t="s">
        <v>314</v>
      </c>
      <c r="AT108" s="139" t="s">
        <v>166</v>
      </c>
      <c r="AU108" s="139" t="s">
        <v>84</v>
      </c>
      <c r="AY108" s="17" t="s">
        <v>129</v>
      </c>
      <c r="BE108" s="140">
        <f t="shared" si="4"/>
        <v>0</v>
      </c>
      <c r="BF108" s="140">
        <f t="shared" si="5"/>
        <v>0</v>
      </c>
      <c r="BG108" s="140">
        <f t="shared" si="6"/>
        <v>0</v>
      </c>
      <c r="BH108" s="140">
        <f t="shared" si="7"/>
        <v>0</v>
      </c>
      <c r="BI108" s="140">
        <f t="shared" si="8"/>
        <v>0</v>
      </c>
      <c r="BJ108" s="17" t="s">
        <v>82</v>
      </c>
      <c r="BK108" s="140">
        <f t="shared" si="9"/>
        <v>0</v>
      </c>
      <c r="BL108" s="17" t="s">
        <v>222</v>
      </c>
      <c r="BM108" s="139" t="s">
        <v>787</v>
      </c>
    </row>
    <row r="109" spans="2:65" s="1" customFormat="1" ht="24.2" customHeight="1">
      <c r="B109" s="32"/>
      <c r="C109" s="166" t="s">
        <v>253</v>
      </c>
      <c r="D109" s="166" t="s">
        <v>166</v>
      </c>
      <c r="E109" s="167" t="s">
        <v>788</v>
      </c>
      <c r="F109" s="168" t="s">
        <v>789</v>
      </c>
      <c r="G109" s="169" t="s">
        <v>373</v>
      </c>
      <c r="H109" s="170">
        <v>9</v>
      </c>
      <c r="I109" s="171"/>
      <c r="J109" s="172">
        <f t="shared" si="0"/>
        <v>0</v>
      </c>
      <c r="K109" s="168" t="s">
        <v>136</v>
      </c>
      <c r="L109" s="173"/>
      <c r="M109" s="174" t="s">
        <v>19</v>
      </c>
      <c r="N109" s="175" t="s">
        <v>45</v>
      </c>
      <c r="P109" s="137">
        <f t="shared" si="1"/>
        <v>0</v>
      </c>
      <c r="Q109" s="137">
        <v>8.9999999999999993E-3</v>
      </c>
      <c r="R109" s="137">
        <f t="shared" si="2"/>
        <v>8.0999999999999989E-2</v>
      </c>
      <c r="S109" s="137">
        <v>0</v>
      </c>
      <c r="T109" s="138">
        <f t="shared" si="3"/>
        <v>0</v>
      </c>
      <c r="AR109" s="139" t="s">
        <v>314</v>
      </c>
      <c r="AT109" s="139" t="s">
        <v>166</v>
      </c>
      <c r="AU109" s="139" t="s">
        <v>84</v>
      </c>
      <c r="AY109" s="17" t="s">
        <v>129</v>
      </c>
      <c r="BE109" s="140">
        <f t="shared" si="4"/>
        <v>0</v>
      </c>
      <c r="BF109" s="140">
        <f t="shared" si="5"/>
        <v>0</v>
      </c>
      <c r="BG109" s="140">
        <f t="shared" si="6"/>
        <v>0</v>
      </c>
      <c r="BH109" s="140">
        <f t="shared" si="7"/>
        <v>0</v>
      </c>
      <c r="BI109" s="140">
        <f t="shared" si="8"/>
        <v>0</v>
      </c>
      <c r="BJ109" s="17" t="s">
        <v>82</v>
      </c>
      <c r="BK109" s="140">
        <f t="shared" si="9"/>
        <v>0</v>
      </c>
      <c r="BL109" s="17" t="s">
        <v>222</v>
      </c>
      <c r="BM109" s="139" t="s">
        <v>790</v>
      </c>
    </row>
    <row r="110" spans="2:65" s="1" customFormat="1" ht="16.5" customHeight="1">
      <c r="B110" s="32"/>
      <c r="C110" s="166" t="s">
        <v>260</v>
      </c>
      <c r="D110" s="166" t="s">
        <v>166</v>
      </c>
      <c r="E110" s="167" t="s">
        <v>791</v>
      </c>
      <c r="F110" s="168" t="s">
        <v>792</v>
      </c>
      <c r="G110" s="169" t="s">
        <v>373</v>
      </c>
      <c r="H110" s="170">
        <v>7</v>
      </c>
      <c r="I110" s="171"/>
      <c r="J110" s="172">
        <f t="shared" si="0"/>
        <v>0</v>
      </c>
      <c r="K110" s="168" t="s">
        <v>136</v>
      </c>
      <c r="L110" s="173"/>
      <c r="M110" s="174" t="s">
        <v>19</v>
      </c>
      <c r="N110" s="175" t="s">
        <v>45</v>
      </c>
      <c r="P110" s="137">
        <f t="shared" si="1"/>
        <v>0</v>
      </c>
      <c r="Q110" s="137">
        <v>1.0000000000000001E-5</v>
      </c>
      <c r="R110" s="137">
        <f t="shared" si="2"/>
        <v>7.0000000000000007E-5</v>
      </c>
      <c r="S110" s="137">
        <v>0</v>
      </c>
      <c r="T110" s="138">
        <f t="shared" si="3"/>
        <v>0</v>
      </c>
      <c r="AR110" s="139" t="s">
        <v>314</v>
      </c>
      <c r="AT110" s="139" t="s">
        <v>166</v>
      </c>
      <c r="AU110" s="139" t="s">
        <v>84</v>
      </c>
      <c r="AY110" s="17" t="s">
        <v>129</v>
      </c>
      <c r="BE110" s="140">
        <f t="shared" si="4"/>
        <v>0</v>
      </c>
      <c r="BF110" s="140">
        <f t="shared" si="5"/>
        <v>0</v>
      </c>
      <c r="BG110" s="140">
        <f t="shared" si="6"/>
        <v>0</v>
      </c>
      <c r="BH110" s="140">
        <f t="shared" si="7"/>
        <v>0</v>
      </c>
      <c r="BI110" s="140">
        <f t="shared" si="8"/>
        <v>0</v>
      </c>
      <c r="BJ110" s="17" t="s">
        <v>82</v>
      </c>
      <c r="BK110" s="140">
        <f t="shared" si="9"/>
        <v>0</v>
      </c>
      <c r="BL110" s="17" t="s">
        <v>222</v>
      </c>
      <c r="BM110" s="139" t="s">
        <v>793</v>
      </c>
    </row>
    <row r="111" spans="2:65" s="1" customFormat="1" ht="24.2" customHeight="1">
      <c r="B111" s="32"/>
      <c r="C111" s="166" t="s">
        <v>232</v>
      </c>
      <c r="D111" s="166" t="s">
        <v>166</v>
      </c>
      <c r="E111" s="167" t="s">
        <v>794</v>
      </c>
      <c r="F111" s="168" t="s">
        <v>795</v>
      </c>
      <c r="G111" s="169" t="s">
        <v>373</v>
      </c>
      <c r="H111" s="170">
        <v>7</v>
      </c>
      <c r="I111" s="171"/>
      <c r="J111" s="172">
        <f t="shared" si="0"/>
        <v>0</v>
      </c>
      <c r="K111" s="168" t="s">
        <v>136</v>
      </c>
      <c r="L111" s="173"/>
      <c r="M111" s="174" t="s">
        <v>19</v>
      </c>
      <c r="N111" s="175" t="s">
        <v>45</v>
      </c>
      <c r="P111" s="137">
        <f t="shared" si="1"/>
        <v>0</v>
      </c>
      <c r="Q111" s="137">
        <v>1.8000000000000001E-4</v>
      </c>
      <c r="R111" s="137">
        <f t="shared" si="2"/>
        <v>1.2600000000000001E-3</v>
      </c>
      <c r="S111" s="137">
        <v>0</v>
      </c>
      <c r="T111" s="138">
        <f t="shared" si="3"/>
        <v>0</v>
      </c>
      <c r="AR111" s="139" t="s">
        <v>314</v>
      </c>
      <c r="AT111" s="139" t="s">
        <v>166</v>
      </c>
      <c r="AU111" s="139" t="s">
        <v>84</v>
      </c>
      <c r="AY111" s="17" t="s">
        <v>129</v>
      </c>
      <c r="BE111" s="140">
        <f t="shared" si="4"/>
        <v>0</v>
      </c>
      <c r="BF111" s="140">
        <f t="shared" si="5"/>
        <v>0</v>
      </c>
      <c r="BG111" s="140">
        <f t="shared" si="6"/>
        <v>0</v>
      </c>
      <c r="BH111" s="140">
        <f t="shared" si="7"/>
        <v>0</v>
      </c>
      <c r="BI111" s="140">
        <f t="shared" si="8"/>
        <v>0</v>
      </c>
      <c r="BJ111" s="17" t="s">
        <v>82</v>
      </c>
      <c r="BK111" s="140">
        <f t="shared" si="9"/>
        <v>0</v>
      </c>
      <c r="BL111" s="17" t="s">
        <v>222</v>
      </c>
      <c r="BM111" s="139" t="s">
        <v>796</v>
      </c>
    </row>
    <row r="112" spans="2:65" s="1" customFormat="1" ht="24.2" customHeight="1">
      <c r="B112" s="32"/>
      <c r="C112" s="128" t="s">
        <v>182</v>
      </c>
      <c r="D112" s="128" t="s">
        <v>132</v>
      </c>
      <c r="E112" s="129" t="s">
        <v>797</v>
      </c>
      <c r="F112" s="130" t="s">
        <v>798</v>
      </c>
      <c r="G112" s="131" t="s">
        <v>373</v>
      </c>
      <c r="H112" s="132">
        <v>9</v>
      </c>
      <c r="I112" s="133"/>
      <c r="J112" s="134">
        <f t="shared" si="0"/>
        <v>0</v>
      </c>
      <c r="K112" s="130" t="s">
        <v>136</v>
      </c>
      <c r="L112" s="32"/>
      <c r="M112" s="135" t="s">
        <v>19</v>
      </c>
      <c r="N112" s="136" t="s">
        <v>45</v>
      </c>
      <c r="P112" s="137">
        <f t="shared" si="1"/>
        <v>0</v>
      </c>
      <c r="Q112" s="137">
        <v>0</v>
      </c>
      <c r="R112" s="137">
        <f t="shared" si="2"/>
        <v>0</v>
      </c>
      <c r="S112" s="137">
        <v>0</v>
      </c>
      <c r="T112" s="138">
        <f t="shared" si="3"/>
        <v>0</v>
      </c>
      <c r="AR112" s="139" t="s">
        <v>222</v>
      </c>
      <c r="AT112" s="139" t="s">
        <v>132</v>
      </c>
      <c r="AU112" s="139" t="s">
        <v>84</v>
      </c>
      <c r="AY112" s="17" t="s">
        <v>129</v>
      </c>
      <c r="BE112" s="140">
        <f t="shared" si="4"/>
        <v>0</v>
      </c>
      <c r="BF112" s="140">
        <f t="shared" si="5"/>
        <v>0</v>
      </c>
      <c r="BG112" s="140">
        <f t="shared" si="6"/>
        <v>0</v>
      </c>
      <c r="BH112" s="140">
        <f t="shared" si="7"/>
        <v>0</v>
      </c>
      <c r="BI112" s="140">
        <f t="shared" si="8"/>
        <v>0</v>
      </c>
      <c r="BJ112" s="17" t="s">
        <v>82</v>
      </c>
      <c r="BK112" s="140">
        <f t="shared" si="9"/>
        <v>0</v>
      </c>
      <c r="BL112" s="17" t="s">
        <v>222</v>
      </c>
      <c r="BM112" s="139" t="s">
        <v>799</v>
      </c>
    </row>
    <row r="113" spans="2:65" s="1" customFormat="1">
      <c r="B113" s="32"/>
      <c r="D113" s="141" t="s">
        <v>139</v>
      </c>
      <c r="F113" s="142" t="s">
        <v>800</v>
      </c>
      <c r="I113" s="143"/>
      <c r="L113" s="32"/>
      <c r="M113" s="144"/>
      <c r="T113" s="53"/>
      <c r="AT113" s="17" t="s">
        <v>139</v>
      </c>
      <c r="AU113" s="17" t="s">
        <v>84</v>
      </c>
    </row>
    <row r="114" spans="2:65" s="1" customFormat="1" ht="16.5" customHeight="1">
      <c r="B114" s="32"/>
      <c r="C114" s="166" t="s">
        <v>187</v>
      </c>
      <c r="D114" s="166" t="s">
        <v>166</v>
      </c>
      <c r="E114" s="167" t="s">
        <v>801</v>
      </c>
      <c r="F114" s="168" t="s">
        <v>802</v>
      </c>
      <c r="G114" s="169" t="s">
        <v>373</v>
      </c>
      <c r="H114" s="170">
        <v>9</v>
      </c>
      <c r="I114" s="171"/>
      <c r="J114" s="172">
        <f>ROUND(I114*H114,2)</f>
        <v>0</v>
      </c>
      <c r="K114" s="168" t="s">
        <v>136</v>
      </c>
      <c r="L114" s="173"/>
      <c r="M114" s="174" t="s">
        <v>19</v>
      </c>
      <c r="N114" s="175" t="s">
        <v>45</v>
      </c>
      <c r="P114" s="137">
        <f>O114*H114</f>
        <v>0</v>
      </c>
      <c r="Q114" s="137">
        <v>4.2999999999999999E-4</v>
      </c>
      <c r="R114" s="137">
        <f>Q114*H114</f>
        <v>3.8699999999999997E-3</v>
      </c>
      <c r="S114" s="137">
        <v>0</v>
      </c>
      <c r="T114" s="138">
        <f>S114*H114</f>
        <v>0</v>
      </c>
      <c r="AR114" s="139" t="s">
        <v>314</v>
      </c>
      <c r="AT114" s="139" t="s">
        <v>166</v>
      </c>
      <c r="AU114" s="139" t="s">
        <v>84</v>
      </c>
      <c r="AY114" s="17" t="s">
        <v>129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82</v>
      </c>
      <c r="BK114" s="140">
        <f>ROUND(I114*H114,2)</f>
        <v>0</v>
      </c>
      <c r="BL114" s="17" t="s">
        <v>222</v>
      </c>
      <c r="BM114" s="139" t="s">
        <v>803</v>
      </c>
    </row>
    <row r="115" spans="2:65" s="1" customFormat="1" ht="24.2" customHeight="1">
      <c r="B115" s="32"/>
      <c r="C115" s="128" t="s">
        <v>205</v>
      </c>
      <c r="D115" s="128" t="s">
        <v>132</v>
      </c>
      <c r="E115" s="129" t="s">
        <v>804</v>
      </c>
      <c r="F115" s="130" t="s">
        <v>805</v>
      </c>
      <c r="G115" s="131" t="s">
        <v>373</v>
      </c>
      <c r="H115" s="132">
        <v>6</v>
      </c>
      <c r="I115" s="133"/>
      <c r="J115" s="134">
        <f>ROUND(I115*H115,2)</f>
        <v>0</v>
      </c>
      <c r="K115" s="130" t="s">
        <v>136</v>
      </c>
      <c r="L115" s="32"/>
      <c r="M115" s="135" t="s">
        <v>19</v>
      </c>
      <c r="N115" s="136" t="s">
        <v>45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222</v>
      </c>
      <c r="AT115" s="139" t="s">
        <v>132</v>
      </c>
      <c r="AU115" s="139" t="s">
        <v>84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82</v>
      </c>
      <c r="BK115" s="140">
        <f>ROUND(I115*H115,2)</f>
        <v>0</v>
      </c>
      <c r="BL115" s="17" t="s">
        <v>222</v>
      </c>
      <c r="BM115" s="139" t="s">
        <v>806</v>
      </c>
    </row>
    <row r="116" spans="2:65" s="1" customFormat="1">
      <c r="B116" s="32"/>
      <c r="D116" s="141" t="s">
        <v>139</v>
      </c>
      <c r="F116" s="142" t="s">
        <v>807</v>
      </c>
      <c r="I116" s="143"/>
      <c r="L116" s="32"/>
      <c r="M116" s="144"/>
      <c r="T116" s="53"/>
      <c r="AT116" s="17" t="s">
        <v>139</v>
      </c>
      <c r="AU116" s="17" t="s">
        <v>84</v>
      </c>
    </row>
    <row r="117" spans="2:65" s="1" customFormat="1" ht="21.75" customHeight="1">
      <c r="B117" s="32"/>
      <c r="C117" s="166" t="s">
        <v>211</v>
      </c>
      <c r="D117" s="166" t="s">
        <v>166</v>
      </c>
      <c r="E117" s="167" t="s">
        <v>808</v>
      </c>
      <c r="F117" s="168" t="s">
        <v>809</v>
      </c>
      <c r="G117" s="169" t="s">
        <v>373</v>
      </c>
      <c r="H117" s="170">
        <v>6</v>
      </c>
      <c r="I117" s="171"/>
      <c r="J117" s="172">
        <f>ROUND(I117*H117,2)</f>
        <v>0</v>
      </c>
      <c r="K117" s="168" t="s">
        <v>136</v>
      </c>
      <c r="L117" s="173"/>
      <c r="M117" s="174" t="s">
        <v>19</v>
      </c>
      <c r="N117" s="175" t="s">
        <v>45</v>
      </c>
      <c r="P117" s="137">
        <f>O117*H117</f>
        <v>0</v>
      </c>
      <c r="Q117" s="137">
        <v>4.1999999999999997E-3</v>
      </c>
      <c r="R117" s="137">
        <f>Q117*H117</f>
        <v>2.52E-2</v>
      </c>
      <c r="S117" s="137">
        <v>0</v>
      </c>
      <c r="T117" s="138">
        <f>S117*H117</f>
        <v>0</v>
      </c>
      <c r="AR117" s="139" t="s">
        <v>314</v>
      </c>
      <c r="AT117" s="139" t="s">
        <v>166</v>
      </c>
      <c r="AU117" s="139" t="s">
        <v>84</v>
      </c>
      <c r="AY117" s="17" t="s">
        <v>129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82</v>
      </c>
      <c r="BK117" s="140">
        <f>ROUND(I117*H117,2)</f>
        <v>0</v>
      </c>
      <c r="BL117" s="17" t="s">
        <v>222</v>
      </c>
      <c r="BM117" s="139" t="s">
        <v>810</v>
      </c>
    </row>
    <row r="118" spans="2:65" s="1" customFormat="1" ht="24.2" customHeight="1">
      <c r="B118" s="32"/>
      <c r="C118" s="128" t="s">
        <v>217</v>
      </c>
      <c r="D118" s="128" t="s">
        <v>132</v>
      </c>
      <c r="E118" s="129" t="s">
        <v>811</v>
      </c>
      <c r="F118" s="130" t="s">
        <v>812</v>
      </c>
      <c r="G118" s="131" t="s">
        <v>373</v>
      </c>
      <c r="H118" s="132">
        <v>7</v>
      </c>
      <c r="I118" s="133"/>
      <c r="J118" s="134">
        <f>ROUND(I118*H118,2)</f>
        <v>0</v>
      </c>
      <c r="K118" s="130" t="s">
        <v>136</v>
      </c>
      <c r="L118" s="32"/>
      <c r="M118" s="135" t="s">
        <v>19</v>
      </c>
      <c r="N118" s="136" t="s">
        <v>45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222</v>
      </c>
      <c r="AT118" s="139" t="s">
        <v>132</v>
      </c>
      <c r="AU118" s="139" t="s">
        <v>84</v>
      </c>
      <c r="AY118" s="17" t="s">
        <v>129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7" t="s">
        <v>82</v>
      </c>
      <c r="BK118" s="140">
        <f>ROUND(I118*H118,2)</f>
        <v>0</v>
      </c>
      <c r="BL118" s="17" t="s">
        <v>222</v>
      </c>
      <c r="BM118" s="139" t="s">
        <v>813</v>
      </c>
    </row>
    <row r="119" spans="2:65" s="1" customFormat="1">
      <c r="B119" s="32"/>
      <c r="D119" s="141" t="s">
        <v>139</v>
      </c>
      <c r="F119" s="142" t="s">
        <v>814</v>
      </c>
      <c r="I119" s="143"/>
      <c r="L119" s="32"/>
      <c r="M119" s="144"/>
      <c r="T119" s="53"/>
      <c r="AT119" s="17" t="s">
        <v>139</v>
      </c>
      <c r="AU119" s="17" t="s">
        <v>84</v>
      </c>
    </row>
    <row r="120" spans="2:65" s="1" customFormat="1" ht="16.5" customHeight="1">
      <c r="B120" s="32"/>
      <c r="C120" s="166" t="s">
        <v>222</v>
      </c>
      <c r="D120" s="166" t="s">
        <v>166</v>
      </c>
      <c r="E120" s="167" t="s">
        <v>815</v>
      </c>
      <c r="F120" s="168" t="s">
        <v>816</v>
      </c>
      <c r="G120" s="169" t="s">
        <v>373</v>
      </c>
      <c r="H120" s="170">
        <v>7</v>
      </c>
      <c r="I120" s="171"/>
      <c r="J120" s="172">
        <f>ROUND(I120*H120,2)</f>
        <v>0</v>
      </c>
      <c r="K120" s="168" t="s">
        <v>136</v>
      </c>
      <c r="L120" s="173"/>
      <c r="M120" s="174" t="s">
        <v>19</v>
      </c>
      <c r="N120" s="175" t="s">
        <v>45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314</v>
      </c>
      <c r="AT120" s="139" t="s">
        <v>166</v>
      </c>
      <c r="AU120" s="139" t="s">
        <v>84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82</v>
      </c>
      <c r="BK120" s="140">
        <f>ROUND(I120*H120,2)</f>
        <v>0</v>
      </c>
      <c r="BL120" s="17" t="s">
        <v>222</v>
      </c>
      <c r="BM120" s="139" t="s">
        <v>817</v>
      </c>
    </row>
    <row r="121" spans="2:65" s="1" customFormat="1" ht="16.5" customHeight="1">
      <c r="B121" s="32"/>
      <c r="C121" s="128" t="s">
        <v>194</v>
      </c>
      <c r="D121" s="128" t="s">
        <v>132</v>
      </c>
      <c r="E121" s="129" t="s">
        <v>818</v>
      </c>
      <c r="F121" s="130" t="s">
        <v>819</v>
      </c>
      <c r="G121" s="131" t="s">
        <v>373</v>
      </c>
      <c r="H121" s="132">
        <v>9</v>
      </c>
      <c r="I121" s="133"/>
      <c r="J121" s="134">
        <f>ROUND(I121*H121,2)</f>
        <v>0</v>
      </c>
      <c r="K121" s="130" t="s">
        <v>136</v>
      </c>
      <c r="L121" s="32"/>
      <c r="M121" s="135" t="s">
        <v>19</v>
      </c>
      <c r="N121" s="136" t="s">
        <v>45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222</v>
      </c>
      <c r="AT121" s="139" t="s">
        <v>132</v>
      </c>
      <c r="AU121" s="139" t="s">
        <v>84</v>
      </c>
      <c r="AY121" s="17" t="s">
        <v>129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82</v>
      </c>
      <c r="BK121" s="140">
        <f>ROUND(I121*H121,2)</f>
        <v>0</v>
      </c>
      <c r="BL121" s="17" t="s">
        <v>222</v>
      </c>
      <c r="BM121" s="139" t="s">
        <v>820</v>
      </c>
    </row>
    <row r="122" spans="2:65" s="1" customFormat="1">
      <c r="B122" s="32"/>
      <c r="D122" s="141" t="s">
        <v>139</v>
      </c>
      <c r="F122" s="142" t="s">
        <v>821</v>
      </c>
      <c r="I122" s="143"/>
      <c r="L122" s="32"/>
      <c r="M122" s="144"/>
      <c r="T122" s="53"/>
      <c r="AT122" s="17" t="s">
        <v>139</v>
      </c>
      <c r="AU122" s="17" t="s">
        <v>84</v>
      </c>
    </row>
    <row r="123" spans="2:65" s="1" customFormat="1" ht="24.2" customHeight="1">
      <c r="B123" s="32"/>
      <c r="C123" s="166" t="s">
        <v>8</v>
      </c>
      <c r="D123" s="166" t="s">
        <v>166</v>
      </c>
      <c r="E123" s="167" t="s">
        <v>822</v>
      </c>
      <c r="F123" s="168" t="s">
        <v>823</v>
      </c>
      <c r="G123" s="169" t="s">
        <v>373</v>
      </c>
      <c r="H123" s="170">
        <v>9</v>
      </c>
      <c r="I123" s="171"/>
      <c r="J123" s="172">
        <f>ROUND(I123*H123,2)</f>
        <v>0</v>
      </c>
      <c r="K123" s="168" t="s">
        <v>136</v>
      </c>
      <c r="L123" s="173"/>
      <c r="M123" s="174" t="s">
        <v>19</v>
      </c>
      <c r="N123" s="175" t="s">
        <v>45</v>
      </c>
      <c r="P123" s="137">
        <f>O123*H123</f>
        <v>0</v>
      </c>
      <c r="Q123" s="137">
        <v>5.0000000000000001E-4</v>
      </c>
      <c r="R123" s="137">
        <f>Q123*H123</f>
        <v>4.5000000000000005E-3</v>
      </c>
      <c r="S123" s="137">
        <v>0</v>
      </c>
      <c r="T123" s="138">
        <f>S123*H123</f>
        <v>0</v>
      </c>
      <c r="AR123" s="139" t="s">
        <v>314</v>
      </c>
      <c r="AT123" s="139" t="s">
        <v>166</v>
      </c>
      <c r="AU123" s="139" t="s">
        <v>84</v>
      </c>
      <c r="AY123" s="17" t="s">
        <v>129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82</v>
      </c>
      <c r="BK123" s="140">
        <f>ROUND(I123*H123,2)</f>
        <v>0</v>
      </c>
      <c r="BL123" s="17" t="s">
        <v>222</v>
      </c>
      <c r="BM123" s="139" t="s">
        <v>824</v>
      </c>
    </row>
    <row r="124" spans="2:65" s="11" customFormat="1" ht="25.9" customHeight="1">
      <c r="B124" s="116"/>
      <c r="D124" s="117" t="s">
        <v>73</v>
      </c>
      <c r="E124" s="118" t="s">
        <v>166</v>
      </c>
      <c r="F124" s="118" t="s">
        <v>825</v>
      </c>
      <c r="I124" s="119"/>
      <c r="J124" s="120">
        <f>BK124</f>
        <v>0</v>
      </c>
      <c r="L124" s="116"/>
      <c r="M124" s="121"/>
      <c r="P124" s="122">
        <f>P125</f>
        <v>0</v>
      </c>
      <c r="R124" s="122">
        <f>R125</f>
        <v>0</v>
      </c>
      <c r="T124" s="123">
        <f>T125</f>
        <v>0</v>
      </c>
      <c r="AR124" s="117" t="s">
        <v>151</v>
      </c>
      <c r="AT124" s="124" t="s">
        <v>73</v>
      </c>
      <c r="AU124" s="124" t="s">
        <v>74</v>
      </c>
      <c r="AY124" s="117" t="s">
        <v>129</v>
      </c>
      <c r="BK124" s="125">
        <f>BK125</f>
        <v>0</v>
      </c>
    </row>
    <row r="125" spans="2:65" s="11" customFormat="1" ht="22.9" customHeight="1">
      <c r="B125" s="116"/>
      <c r="D125" s="117" t="s">
        <v>73</v>
      </c>
      <c r="E125" s="126" t="s">
        <v>826</v>
      </c>
      <c r="F125" s="126" t="s">
        <v>827</v>
      </c>
      <c r="I125" s="119"/>
      <c r="J125" s="127">
        <f>BK125</f>
        <v>0</v>
      </c>
      <c r="L125" s="116"/>
      <c r="M125" s="121"/>
      <c r="P125" s="122">
        <f>SUM(P126:P129)</f>
        <v>0</v>
      </c>
      <c r="R125" s="122">
        <f>SUM(R126:R129)</f>
        <v>0</v>
      </c>
      <c r="T125" s="123">
        <f>SUM(T126:T129)</f>
        <v>0</v>
      </c>
      <c r="AR125" s="117" t="s">
        <v>151</v>
      </c>
      <c r="AT125" s="124" t="s">
        <v>73</v>
      </c>
      <c r="AU125" s="124" t="s">
        <v>82</v>
      </c>
      <c r="AY125" s="117" t="s">
        <v>129</v>
      </c>
      <c r="BK125" s="125">
        <f>SUM(BK126:BK129)</f>
        <v>0</v>
      </c>
    </row>
    <row r="126" spans="2:65" s="1" customFormat="1" ht="66.75" customHeight="1">
      <c r="B126" s="32"/>
      <c r="C126" s="128" t="s">
        <v>273</v>
      </c>
      <c r="D126" s="128" t="s">
        <v>132</v>
      </c>
      <c r="E126" s="129" t="s">
        <v>828</v>
      </c>
      <c r="F126" s="130" t="s">
        <v>829</v>
      </c>
      <c r="G126" s="131" t="s">
        <v>175</v>
      </c>
      <c r="H126" s="132">
        <v>80</v>
      </c>
      <c r="I126" s="133"/>
      <c r="J126" s="134">
        <f>ROUND(I126*H126,2)</f>
        <v>0</v>
      </c>
      <c r="K126" s="130" t="s">
        <v>136</v>
      </c>
      <c r="L126" s="32"/>
      <c r="M126" s="135" t="s">
        <v>19</v>
      </c>
      <c r="N126" s="136" t="s">
        <v>45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498</v>
      </c>
      <c r="AT126" s="139" t="s">
        <v>132</v>
      </c>
      <c r="AU126" s="139" t="s">
        <v>84</v>
      </c>
      <c r="AY126" s="17" t="s">
        <v>129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7" t="s">
        <v>82</v>
      </c>
      <c r="BK126" s="140">
        <f>ROUND(I126*H126,2)</f>
        <v>0</v>
      </c>
      <c r="BL126" s="17" t="s">
        <v>498</v>
      </c>
      <c r="BM126" s="139" t="s">
        <v>830</v>
      </c>
    </row>
    <row r="127" spans="2:65" s="1" customFormat="1">
      <c r="B127" s="32"/>
      <c r="D127" s="141" t="s">
        <v>139</v>
      </c>
      <c r="F127" s="142" t="s">
        <v>831</v>
      </c>
      <c r="I127" s="143"/>
      <c r="L127" s="32"/>
      <c r="M127" s="144"/>
      <c r="T127" s="53"/>
      <c r="AT127" s="17" t="s">
        <v>139</v>
      </c>
      <c r="AU127" s="17" t="s">
        <v>84</v>
      </c>
    </row>
    <row r="128" spans="2:65" s="1" customFormat="1" ht="55.5" customHeight="1">
      <c r="B128" s="32"/>
      <c r="C128" s="128" t="s">
        <v>285</v>
      </c>
      <c r="D128" s="128" t="s">
        <v>132</v>
      </c>
      <c r="E128" s="129" t="s">
        <v>832</v>
      </c>
      <c r="F128" s="130" t="s">
        <v>833</v>
      </c>
      <c r="G128" s="131" t="s">
        <v>175</v>
      </c>
      <c r="H128" s="132">
        <v>80</v>
      </c>
      <c r="I128" s="133"/>
      <c r="J128" s="134">
        <f>ROUND(I128*H128,2)</f>
        <v>0</v>
      </c>
      <c r="K128" s="130" t="s">
        <v>136</v>
      </c>
      <c r="L128" s="32"/>
      <c r="M128" s="135" t="s">
        <v>19</v>
      </c>
      <c r="N128" s="136" t="s">
        <v>45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498</v>
      </c>
      <c r="AT128" s="139" t="s">
        <v>132</v>
      </c>
      <c r="AU128" s="139" t="s">
        <v>84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82</v>
      </c>
      <c r="BK128" s="140">
        <f>ROUND(I128*H128,2)</f>
        <v>0</v>
      </c>
      <c r="BL128" s="17" t="s">
        <v>498</v>
      </c>
      <c r="BM128" s="139" t="s">
        <v>834</v>
      </c>
    </row>
    <row r="129" spans="2:65" s="1" customFormat="1">
      <c r="B129" s="32"/>
      <c r="D129" s="141" t="s">
        <v>139</v>
      </c>
      <c r="F129" s="142" t="s">
        <v>835</v>
      </c>
      <c r="I129" s="143"/>
      <c r="L129" s="32"/>
      <c r="M129" s="144"/>
      <c r="T129" s="53"/>
      <c r="AT129" s="17" t="s">
        <v>139</v>
      </c>
      <c r="AU129" s="17" t="s">
        <v>84</v>
      </c>
    </row>
    <row r="130" spans="2:65" s="11" customFormat="1" ht="25.9" customHeight="1">
      <c r="B130" s="116"/>
      <c r="D130" s="117" t="s">
        <v>73</v>
      </c>
      <c r="E130" s="118" t="s">
        <v>836</v>
      </c>
      <c r="F130" s="118" t="s">
        <v>837</v>
      </c>
      <c r="I130" s="119"/>
      <c r="J130" s="120">
        <f>BK130</f>
        <v>0</v>
      </c>
      <c r="L130" s="116"/>
      <c r="M130" s="121"/>
      <c r="P130" s="122">
        <f>SUM(P131:P132)</f>
        <v>0</v>
      </c>
      <c r="R130" s="122">
        <f>SUM(R131:R132)</f>
        <v>0</v>
      </c>
      <c r="T130" s="123">
        <f>SUM(T131:T132)</f>
        <v>0</v>
      </c>
      <c r="AR130" s="117" t="s">
        <v>137</v>
      </c>
      <c r="AT130" s="124" t="s">
        <v>73</v>
      </c>
      <c r="AU130" s="124" t="s">
        <v>74</v>
      </c>
      <c r="AY130" s="117" t="s">
        <v>129</v>
      </c>
      <c r="BK130" s="125">
        <f>SUM(BK131:BK132)</f>
        <v>0</v>
      </c>
    </row>
    <row r="131" spans="2:65" s="1" customFormat="1" ht="24.2" customHeight="1">
      <c r="B131" s="32"/>
      <c r="C131" s="128" t="s">
        <v>267</v>
      </c>
      <c r="D131" s="128" t="s">
        <v>132</v>
      </c>
      <c r="E131" s="129" t="s">
        <v>838</v>
      </c>
      <c r="F131" s="130" t="s">
        <v>839</v>
      </c>
      <c r="G131" s="131" t="s">
        <v>840</v>
      </c>
      <c r="H131" s="132">
        <v>10</v>
      </c>
      <c r="I131" s="133"/>
      <c r="J131" s="134">
        <f>ROUND(I131*H131,2)</f>
        <v>0</v>
      </c>
      <c r="K131" s="130" t="s">
        <v>136</v>
      </c>
      <c r="L131" s="32"/>
      <c r="M131" s="135" t="s">
        <v>19</v>
      </c>
      <c r="N131" s="136" t="s">
        <v>45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668</v>
      </c>
      <c r="AT131" s="139" t="s">
        <v>132</v>
      </c>
      <c r="AU131" s="139" t="s">
        <v>82</v>
      </c>
      <c r="AY131" s="17" t="s">
        <v>129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82</v>
      </c>
      <c r="BK131" s="140">
        <f>ROUND(I131*H131,2)</f>
        <v>0</v>
      </c>
      <c r="BL131" s="17" t="s">
        <v>668</v>
      </c>
      <c r="BM131" s="139" t="s">
        <v>841</v>
      </c>
    </row>
    <row r="132" spans="2:65" s="1" customFormat="1">
      <c r="B132" s="32"/>
      <c r="D132" s="141" t="s">
        <v>139</v>
      </c>
      <c r="F132" s="142" t="s">
        <v>842</v>
      </c>
      <c r="I132" s="143"/>
      <c r="L132" s="32"/>
      <c r="M132" s="181"/>
      <c r="N132" s="178"/>
      <c r="O132" s="178"/>
      <c r="P132" s="178"/>
      <c r="Q132" s="178"/>
      <c r="R132" s="178"/>
      <c r="S132" s="178"/>
      <c r="T132" s="182"/>
      <c r="AT132" s="17" t="s">
        <v>139</v>
      </c>
      <c r="AU132" s="17" t="s">
        <v>82</v>
      </c>
    </row>
    <row r="133" spans="2:65" s="1" customFormat="1" ht="6.95" customHeight="1"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32"/>
    </row>
  </sheetData>
  <sheetProtection algorithmName="SHA-512" hashValue="w7bnPmNZ1YC1RIcMQZXzI6eghcr3zMvKoxPvgCTSWcL1cfhYz/7bOqBOO3koHs7JOVWXkEEC6fJCt+C4p0FTMw==" saltValue="qIjy/m+k205Xxf1gw3IpiRbhqCb4F8MicwmsPwggMUDUxir5itmMdB2D/oDKPsXwDODMrnHYwRqi79IjpMwy8Q==" spinCount="100000" sheet="1" objects="1" scenarios="1" formatColumns="0" formatRows="0" autoFilter="0"/>
  <autoFilter ref="C89:K132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/>
    <hyperlink ref="F98" r:id="rId2"/>
    <hyperlink ref="F102" r:id="rId3"/>
    <hyperlink ref="F105" r:id="rId4"/>
    <hyperlink ref="F113" r:id="rId5"/>
    <hyperlink ref="F116" r:id="rId6"/>
    <hyperlink ref="F119" r:id="rId7"/>
    <hyperlink ref="F122" r:id="rId8"/>
    <hyperlink ref="F127" r:id="rId9"/>
    <hyperlink ref="F129" r:id="rId10"/>
    <hyperlink ref="F132" r:id="rId1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83" customWidth="1"/>
    <col min="2" max="2" width="1.6640625" style="183" customWidth="1"/>
    <col min="3" max="4" width="5" style="183" customWidth="1"/>
    <col min="5" max="5" width="11.6640625" style="183" customWidth="1"/>
    <col min="6" max="6" width="9.1640625" style="183" customWidth="1"/>
    <col min="7" max="7" width="5" style="183" customWidth="1"/>
    <col min="8" max="8" width="77.83203125" style="183" customWidth="1"/>
    <col min="9" max="10" width="20" style="183" customWidth="1"/>
    <col min="11" max="11" width="1.6640625" style="183" customWidth="1"/>
  </cols>
  <sheetData>
    <row r="1" spans="2:11" customFormat="1" ht="37.5" customHeight="1"/>
    <row r="2" spans="2:11" customFormat="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5" customFormat="1" ht="45" customHeight="1">
      <c r="B3" s="187"/>
      <c r="C3" s="315" t="s">
        <v>843</v>
      </c>
      <c r="D3" s="315"/>
      <c r="E3" s="315"/>
      <c r="F3" s="315"/>
      <c r="G3" s="315"/>
      <c r="H3" s="315"/>
      <c r="I3" s="315"/>
      <c r="J3" s="315"/>
      <c r="K3" s="188"/>
    </row>
    <row r="4" spans="2:11" customFormat="1" ht="25.5" customHeight="1">
      <c r="B4" s="189"/>
      <c r="C4" s="314" t="s">
        <v>844</v>
      </c>
      <c r="D4" s="314"/>
      <c r="E4" s="314"/>
      <c r="F4" s="314"/>
      <c r="G4" s="314"/>
      <c r="H4" s="314"/>
      <c r="I4" s="314"/>
      <c r="J4" s="314"/>
      <c r="K4" s="190"/>
    </row>
    <row r="5" spans="2:11" customFormat="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customFormat="1" ht="15" customHeight="1">
      <c r="B6" s="189"/>
      <c r="C6" s="313" t="s">
        <v>845</v>
      </c>
      <c r="D6" s="313"/>
      <c r="E6" s="313"/>
      <c r="F6" s="313"/>
      <c r="G6" s="313"/>
      <c r="H6" s="313"/>
      <c r="I6" s="313"/>
      <c r="J6" s="313"/>
      <c r="K6" s="190"/>
    </row>
    <row r="7" spans="2:11" customFormat="1" ht="15" customHeight="1">
      <c r="B7" s="193"/>
      <c r="C7" s="313" t="s">
        <v>846</v>
      </c>
      <c r="D7" s="313"/>
      <c r="E7" s="313"/>
      <c r="F7" s="313"/>
      <c r="G7" s="313"/>
      <c r="H7" s="313"/>
      <c r="I7" s="313"/>
      <c r="J7" s="313"/>
      <c r="K7" s="190"/>
    </row>
    <row r="8" spans="2:1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customFormat="1" ht="15" customHeight="1">
      <c r="B9" s="193"/>
      <c r="C9" s="313" t="s">
        <v>847</v>
      </c>
      <c r="D9" s="313"/>
      <c r="E9" s="313"/>
      <c r="F9" s="313"/>
      <c r="G9" s="313"/>
      <c r="H9" s="313"/>
      <c r="I9" s="313"/>
      <c r="J9" s="313"/>
      <c r="K9" s="190"/>
    </row>
    <row r="10" spans="2:11" customFormat="1" ht="15" customHeight="1">
      <c r="B10" s="193"/>
      <c r="C10" s="192"/>
      <c r="D10" s="313" t="s">
        <v>848</v>
      </c>
      <c r="E10" s="313"/>
      <c r="F10" s="313"/>
      <c r="G10" s="313"/>
      <c r="H10" s="313"/>
      <c r="I10" s="313"/>
      <c r="J10" s="313"/>
      <c r="K10" s="190"/>
    </row>
    <row r="11" spans="2:11" customFormat="1" ht="15" customHeight="1">
      <c r="B11" s="193"/>
      <c r="C11" s="194"/>
      <c r="D11" s="313" t="s">
        <v>849</v>
      </c>
      <c r="E11" s="313"/>
      <c r="F11" s="313"/>
      <c r="G11" s="313"/>
      <c r="H11" s="313"/>
      <c r="I11" s="313"/>
      <c r="J11" s="313"/>
      <c r="K11" s="190"/>
    </row>
    <row r="12" spans="2:1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customFormat="1" ht="15" customHeight="1">
      <c r="B13" s="193"/>
      <c r="C13" s="194"/>
      <c r="D13" s="195" t="s">
        <v>850</v>
      </c>
      <c r="E13" s="192"/>
      <c r="F13" s="192"/>
      <c r="G13" s="192"/>
      <c r="H13" s="192"/>
      <c r="I13" s="192"/>
      <c r="J13" s="192"/>
      <c r="K13" s="190"/>
    </row>
    <row r="14" spans="2:1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customFormat="1" ht="15" customHeight="1">
      <c r="B15" s="193"/>
      <c r="C15" s="194"/>
      <c r="D15" s="313" t="s">
        <v>851</v>
      </c>
      <c r="E15" s="313"/>
      <c r="F15" s="313"/>
      <c r="G15" s="313"/>
      <c r="H15" s="313"/>
      <c r="I15" s="313"/>
      <c r="J15" s="313"/>
      <c r="K15" s="190"/>
    </row>
    <row r="16" spans="2:11" customFormat="1" ht="15" customHeight="1">
      <c r="B16" s="193"/>
      <c r="C16" s="194"/>
      <c r="D16" s="313" t="s">
        <v>852</v>
      </c>
      <c r="E16" s="313"/>
      <c r="F16" s="313"/>
      <c r="G16" s="313"/>
      <c r="H16" s="313"/>
      <c r="I16" s="313"/>
      <c r="J16" s="313"/>
      <c r="K16" s="190"/>
    </row>
    <row r="17" spans="2:11" customFormat="1" ht="15" customHeight="1">
      <c r="B17" s="193"/>
      <c r="C17" s="194"/>
      <c r="D17" s="313" t="s">
        <v>853</v>
      </c>
      <c r="E17" s="313"/>
      <c r="F17" s="313"/>
      <c r="G17" s="313"/>
      <c r="H17" s="313"/>
      <c r="I17" s="313"/>
      <c r="J17" s="313"/>
      <c r="K17" s="190"/>
    </row>
    <row r="18" spans="2:11" customFormat="1" ht="15" customHeight="1">
      <c r="B18" s="193"/>
      <c r="C18" s="194"/>
      <c r="D18" s="194"/>
      <c r="E18" s="196" t="s">
        <v>81</v>
      </c>
      <c r="F18" s="313" t="s">
        <v>854</v>
      </c>
      <c r="G18" s="313"/>
      <c r="H18" s="313"/>
      <c r="I18" s="313"/>
      <c r="J18" s="313"/>
      <c r="K18" s="190"/>
    </row>
    <row r="19" spans="2:11" customFormat="1" ht="15" customHeight="1">
      <c r="B19" s="193"/>
      <c r="C19" s="194"/>
      <c r="D19" s="194"/>
      <c r="E19" s="196" t="s">
        <v>855</v>
      </c>
      <c r="F19" s="313" t="s">
        <v>856</v>
      </c>
      <c r="G19" s="313"/>
      <c r="H19" s="313"/>
      <c r="I19" s="313"/>
      <c r="J19" s="313"/>
      <c r="K19" s="190"/>
    </row>
    <row r="20" spans="2:11" customFormat="1" ht="15" customHeight="1">
      <c r="B20" s="193"/>
      <c r="C20" s="194"/>
      <c r="D20" s="194"/>
      <c r="E20" s="196" t="s">
        <v>857</v>
      </c>
      <c r="F20" s="313" t="s">
        <v>858</v>
      </c>
      <c r="G20" s="313"/>
      <c r="H20" s="313"/>
      <c r="I20" s="313"/>
      <c r="J20" s="313"/>
      <c r="K20" s="190"/>
    </row>
    <row r="21" spans="2:11" customFormat="1" ht="15" customHeight="1">
      <c r="B21" s="193"/>
      <c r="C21" s="194"/>
      <c r="D21" s="194"/>
      <c r="E21" s="196" t="s">
        <v>859</v>
      </c>
      <c r="F21" s="313" t="s">
        <v>860</v>
      </c>
      <c r="G21" s="313"/>
      <c r="H21" s="313"/>
      <c r="I21" s="313"/>
      <c r="J21" s="313"/>
      <c r="K21" s="190"/>
    </row>
    <row r="22" spans="2:11" customFormat="1" ht="15" customHeight="1">
      <c r="B22" s="193"/>
      <c r="C22" s="194"/>
      <c r="D22" s="194"/>
      <c r="E22" s="196" t="s">
        <v>652</v>
      </c>
      <c r="F22" s="313" t="s">
        <v>653</v>
      </c>
      <c r="G22" s="313"/>
      <c r="H22" s="313"/>
      <c r="I22" s="313"/>
      <c r="J22" s="313"/>
      <c r="K22" s="190"/>
    </row>
    <row r="23" spans="2:11" customFormat="1" ht="15" customHeight="1">
      <c r="B23" s="193"/>
      <c r="C23" s="194"/>
      <c r="D23" s="194"/>
      <c r="E23" s="196" t="s">
        <v>90</v>
      </c>
      <c r="F23" s="313" t="s">
        <v>861</v>
      </c>
      <c r="G23" s="313"/>
      <c r="H23" s="313"/>
      <c r="I23" s="313"/>
      <c r="J23" s="313"/>
      <c r="K23" s="190"/>
    </row>
    <row r="24" spans="2:1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customFormat="1" ht="15" customHeight="1">
      <c r="B25" s="193"/>
      <c r="C25" s="313" t="s">
        <v>862</v>
      </c>
      <c r="D25" s="313"/>
      <c r="E25" s="313"/>
      <c r="F25" s="313"/>
      <c r="G25" s="313"/>
      <c r="H25" s="313"/>
      <c r="I25" s="313"/>
      <c r="J25" s="313"/>
      <c r="K25" s="190"/>
    </row>
    <row r="26" spans="2:11" customFormat="1" ht="15" customHeight="1">
      <c r="B26" s="193"/>
      <c r="C26" s="313" t="s">
        <v>863</v>
      </c>
      <c r="D26" s="313"/>
      <c r="E26" s="313"/>
      <c r="F26" s="313"/>
      <c r="G26" s="313"/>
      <c r="H26" s="313"/>
      <c r="I26" s="313"/>
      <c r="J26" s="313"/>
      <c r="K26" s="190"/>
    </row>
    <row r="27" spans="2:11" customFormat="1" ht="15" customHeight="1">
      <c r="B27" s="193"/>
      <c r="C27" s="192"/>
      <c r="D27" s="313" t="s">
        <v>864</v>
      </c>
      <c r="E27" s="313"/>
      <c r="F27" s="313"/>
      <c r="G27" s="313"/>
      <c r="H27" s="313"/>
      <c r="I27" s="313"/>
      <c r="J27" s="313"/>
      <c r="K27" s="190"/>
    </row>
    <row r="28" spans="2:11" customFormat="1" ht="15" customHeight="1">
      <c r="B28" s="193"/>
      <c r="C28" s="194"/>
      <c r="D28" s="313" t="s">
        <v>865</v>
      </c>
      <c r="E28" s="313"/>
      <c r="F28" s="313"/>
      <c r="G28" s="313"/>
      <c r="H28" s="313"/>
      <c r="I28" s="313"/>
      <c r="J28" s="313"/>
      <c r="K28" s="190"/>
    </row>
    <row r="29" spans="2:1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customFormat="1" ht="15" customHeight="1">
      <c r="B30" s="193"/>
      <c r="C30" s="194"/>
      <c r="D30" s="313" t="s">
        <v>866</v>
      </c>
      <c r="E30" s="313"/>
      <c r="F30" s="313"/>
      <c r="G30" s="313"/>
      <c r="H30" s="313"/>
      <c r="I30" s="313"/>
      <c r="J30" s="313"/>
      <c r="K30" s="190"/>
    </row>
    <row r="31" spans="2:11" customFormat="1" ht="15" customHeight="1">
      <c r="B31" s="193"/>
      <c r="C31" s="194"/>
      <c r="D31" s="313" t="s">
        <v>867</v>
      </c>
      <c r="E31" s="313"/>
      <c r="F31" s="313"/>
      <c r="G31" s="313"/>
      <c r="H31" s="313"/>
      <c r="I31" s="313"/>
      <c r="J31" s="313"/>
      <c r="K31" s="190"/>
    </row>
    <row r="32" spans="2:1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customFormat="1" ht="15" customHeight="1">
      <c r="B33" s="193"/>
      <c r="C33" s="194"/>
      <c r="D33" s="313" t="s">
        <v>868</v>
      </c>
      <c r="E33" s="313"/>
      <c r="F33" s="313"/>
      <c r="G33" s="313"/>
      <c r="H33" s="313"/>
      <c r="I33" s="313"/>
      <c r="J33" s="313"/>
      <c r="K33" s="190"/>
    </row>
    <row r="34" spans="2:11" customFormat="1" ht="15" customHeight="1">
      <c r="B34" s="193"/>
      <c r="C34" s="194"/>
      <c r="D34" s="313" t="s">
        <v>869</v>
      </c>
      <c r="E34" s="313"/>
      <c r="F34" s="313"/>
      <c r="G34" s="313"/>
      <c r="H34" s="313"/>
      <c r="I34" s="313"/>
      <c r="J34" s="313"/>
      <c r="K34" s="190"/>
    </row>
    <row r="35" spans="2:11" customFormat="1" ht="15" customHeight="1">
      <c r="B35" s="193"/>
      <c r="C35" s="194"/>
      <c r="D35" s="313" t="s">
        <v>870</v>
      </c>
      <c r="E35" s="313"/>
      <c r="F35" s="313"/>
      <c r="G35" s="313"/>
      <c r="H35" s="313"/>
      <c r="I35" s="313"/>
      <c r="J35" s="313"/>
      <c r="K35" s="190"/>
    </row>
    <row r="36" spans="2:11" customFormat="1" ht="15" customHeight="1">
      <c r="B36" s="193"/>
      <c r="C36" s="194"/>
      <c r="D36" s="192"/>
      <c r="E36" s="195" t="s">
        <v>115</v>
      </c>
      <c r="F36" s="192"/>
      <c r="G36" s="313" t="s">
        <v>871</v>
      </c>
      <c r="H36" s="313"/>
      <c r="I36" s="313"/>
      <c r="J36" s="313"/>
      <c r="K36" s="190"/>
    </row>
    <row r="37" spans="2:11" customFormat="1" ht="30.75" customHeight="1">
      <c r="B37" s="193"/>
      <c r="C37" s="194"/>
      <c r="D37" s="192"/>
      <c r="E37" s="195" t="s">
        <v>872</v>
      </c>
      <c r="F37" s="192"/>
      <c r="G37" s="313" t="s">
        <v>873</v>
      </c>
      <c r="H37" s="313"/>
      <c r="I37" s="313"/>
      <c r="J37" s="313"/>
      <c r="K37" s="190"/>
    </row>
    <row r="38" spans="2:11" customFormat="1" ht="15" customHeight="1">
      <c r="B38" s="193"/>
      <c r="C38" s="194"/>
      <c r="D38" s="192"/>
      <c r="E38" s="195" t="s">
        <v>55</v>
      </c>
      <c r="F38" s="192"/>
      <c r="G38" s="313" t="s">
        <v>874</v>
      </c>
      <c r="H38" s="313"/>
      <c r="I38" s="313"/>
      <c r="J38" s="313"/>
      <c r="K38" s="190"/>
    </row>
    <row r="39" spans="2:11" customFormat="1" ht="15" customHeight="1">
      <c r="B39" s="193"/>
      <c r="C39" s="194"/>
      <c r="D39" s="192"/>
      <c r="E39" s="195" t="s">
        <v>56</v>
      </c>
      <c r="F39" s="192"/>
      <c r="G39" s="313" t="s">
        <v>875</v>
      </c>
      <c r="H39" s="313"/>
      <c r="I39" s="313"/>
      <c r="J39" s="313"/>
      <c r="K39" s="190"/>
    </row>
    <row r="40" spans="2:11" customFormat="1" ht="15" customHeight="1">
      <c r="B40" s="193"/>
      <c r="C40" s="194"/>
      <c r="D40" s="192"/>
      <c r="E40" s="195" t="s">
        <v>116</v>
      </c>
      <c r="F40" s="192"/>
      <c r="G40" s="313" t="s">
        <v>876</v>
      </c>
      <c r="H40" s="313"/>
      <c r="I40" s="313"/>
      <c r="J40" s="313"/>
      <c r="K40" s="190"/>
    </row>
    <row r="41" spans="2:11" customFormat="1" ht="15" customHeight="1">
      <c r="B41" s="193"/>
      <c r="C41" s="194"/>
      <c r="D41" s="192"/>
      <c r="E41" s="195" t="s">
        <v>117</v>
      </c>
      <c r="F41" s="192"/>
      <c r="G41" s="313" t="s">
        <v>877</v>
      </c>
      <c r="H41" s="313"/>
      <c r="I41" s="313"/>
      <c r="J41" s="313"/>
      <c r="K41" s="190"/>
    </row>
    <row r="42" spans="2:11" customFormat="1" ht="15" customHeight="1">
      <c r="B42" s="193"/>
      <c r="C42" s="194"/>
      <c r="D42" s="192"/>
      <c r="E42" s="195" t="s">
        <v>878</v>
      </c>
      <c r="F42" s="192"/>
      <c r="G42" s="313" t="s">
        <v>879</v>
      </c>
      <c r="H42" s="313"/>
      <c r="I42" s="313"/>
      <c r="J42" s="313"/>
      <c r="K42" s="190"/>
    </row>
    <row r="43" spans="2:11" customFormat="1" ht="15" customHeight="1">
      <c r="B43" s="193"/>
      <c r="C43" s="194"/>
      <c r="D43" s="192"/>
      <c r="E43" s="195"/>
      <c r="F43" s="192"/>
      <c r="G43" s="313" t="s">
        <v>880</v>
      </c>
      <c r="H43" s="313"/>
      <c r="I43" s="313"/>
      <c r="J43" s="313"/>
      <c r="K43" s="190"/>
    </row>
    <row r="44" spans="2:11" customFormat="1" ht="15" customHeight="1">
      <c r="B44" s="193"/>
      <c r="C44" s="194"/>
      <c r="D44" s="192"/>
      <c r="E44" s="195" t="s">
        <v>881</v>
      </c>
      <c r="F44" s="192"/>
      <c r="G44" s="313" t="s">
        <v>882</v>
      </c>
      <c r="H44" s="313"/>
      <c r="I44" s="313"/>
      <c r="J44" s="313"/>
      <c r="K44" s="190"/>
    </row>
    <row r="45" spans="2:11" customFormat="1" ht="15" customHeight="1">
      <c r="B45" s="193"/>
      <c r="C45" s="194"/>
      <c r="D45" s="192"/>
      <c r="E45" s="195" t="s">
        <v>119</v>
      </c>
      <c r="F45" s="192"/>
      <c r="G45" s="313" t="s">
        <v>883</v>
      </c>
      <c r="H45" s="313"/>
      <c r="I45" s="313"/>
      <c r="J45" s="313"/>
      <c r="K45" s="190"/>
    </row>
    <row r="46" spans="2:1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customFormat="1" ht="15" customHeight="1">
      <c r="B47" s="193"/>
      <c r="C47" s="194"/>
      <c r="D47" s="313" t="s">
        <v>884</v>
      </c>
      <c r="E47" s="313"/>
      <c r="F47" s="313"/>
      <c r="G47" s="313"/>
      <c r="H47" s="313"/>
      <c r="I47" s="313"/>
      <c r="J47" s="313"/>
      <c r="K47" s="190"/>
    </row>
    <row r="48" spans="2:11" customFormat="1" ht="15" customHeight="1">
      <c r="B48" s="193"/>
      <c r="C48" s="194"/>
      <c r="D48" s="194"/>
      <c r="E48" s="313" t="s">
        <v>885</v>
      </c>
      <c r="F48" s="313"/>
      <c r="G48" s="313"/>
      <c r="H48" s="313"/>
      <c r="I48" s="313"/>
      <c r="J48" s="313"/>
      <c r="K48" s="190"/>
    </row>
    <row r="49" spans="2:11" customFormat="1" ht="15" customHeight="1">
      <c r="B49" s="193"/>
      <c r="C49" s="194"/>
      <c r="D49" s="194"/>
      <c r="E49" s="313" t="s">
        <v>886</v>
      </c>
      <c r="F49" s="313"/>
      <c r="G49" s="313"/>
      <c r="H49" s="313"/>
      <c r="I49" s="313"/>
      <c r="J49" s="313"/>
      <c r="K49" s="190"/>
    </row>
    <row r="50" spans="2:11" customFormat="1" ht="15" customHeight="1">
      <c r="B50" s="193"/>
      <c r="C50" s="194"/>
      <c r="D50" s="194"/>
      <c r="E50" s="313" t="s">
        <v>887</v>
      </c>
      <c r="F50" s="313"/>
      <c r="G50" s="313"/>
      <c r="H50" s="313"/>
      <c r="I50" s="313"/>
      <c r="J50" s="313"/>
      <c r="K50" s="190"/>
    </row>
    <row r="51" spans="2:11" customFormat="1" ht="15" customHeight="1">
      <c r="B51" s="193"/>
      <c r="C51" s="194"/>
      <c r="D51" s="313" t="s">
        <v>888</v>
      </c>
      <c r="E51" s="313"/>
      <c r="F51" s="313"/>
      <c r="G51" s="313"/>
      <c r="H51" s="313"/>
      <c r="I51" s="313"/>
      <c r="J51" s="313"/>
      <c r="K51" s="190"/>
    </row>
    <row r="52" spans="2:11" customFormat="1" ht="25.5" customHeight="1">
      <c r="B52" s="189"/>
      <c r="C52" s="314" t="s">
        <v>889</v>
      </c>
      <c r="D52" s="314"/>
      <c r="E52" s="314"/>
      <c r="F52" s="314"/>
      <c r="G52" s="314"/>
      <c r="H52" s="314"/>
      <c r="I52" s="314"/>
      <c r="J52" s="314"/>
      <c r="K52" s="190"/>
    </row>
    <row r="53" spans="2:11" customFormat="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customFormat="1" ht="15" customHeight="1">
      <c r="B54" s="189"/>
      <c r="C54" s="313" t="s">
        <v>890</v>
      </c>
      <c r="D54" s="313"/>
      <c r="E54" s="313"/>
      <c r="F54" s="313"/>
      <c r="G54" s="313"/>
      <c r="H54" s="313"/>
      <c r="I54" s="313"/>
      <c r="J54" s="313"/>
      <c r="K54" s="190"/>
    </row>
    <row r="55" spans="2:11" customFormat="1" ht="15" customHeight="1">
      <c r="B55" s="189"/>
      <c r="C55" s="313" t="s">
        <v>891</v>
      </c>
      <c r="D55" s="313"/>
      <c r="E55" s="313"/>
      <c r="F55" s="313"/>
      <c r="G55" s="313"/>
      <c r="H55" s="313"/>
      <c r="I55" s="313"/>
      <c r="J55" s="313"/>
      <c r="K55" s="190"/>
    </row>
    <row r="56" spans="2:11" customFormat="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customFormat="1" ht="15" customHeight="1">
      <c r="B57" s="189"/>
      <c r="C57" s="313" t="s">
        <v>892</v>
      </c>
      <c r="D57" s="313"/>
      <c r="E57" s="313"/>
      <c r="F57" s="313"/>
      <c r="G57" s="313"/>
      <c r="H57" s="313"/>
      <c r="I57" s="313"/>
      <c r="J57" s="313"/>
      <c r="K57" s="190"/>
    </row>
    <row r="58" spans="2:11" customFormat="1" ht="15" customHeight="1">
      <c r="B58" s="189"/>
      <c r="C58" s="194"/>
      <c r="D58" s="313" t="s">
        <v>893</v>
      </c>
      <c r="E58" s="313"/>
      <c r="F58" s="313"/>
      <c r="G58" s="313"/>
      <c r="H58" s="313"/>
      <c r="I58" s="313"/>
      <c r="J58" s="313"/>
      <c r="K58" s="190"/>
    </row>
    <row r="59" spans="2:11" customFormat="1" ht="15" customHeight="1">
      <c r="B59" s="189"/>
      <c r="C59" s="194"/>
      <c r="D59" s="313" t="s">
        <v>894</v>
      </c>
      <c r="E59" s="313"/>
      <c r="F59" s="313"/>
      <c r="G59" s="313"/>
      <c r="H59" s="313"/>
      <c r="I59" s="313"/>
      <c r="J59" s="313"/>
      <c r="K59" s="190"/>
    </row>
    <row r="60" spans="2:11" customFormat="1" ht="15" customHeight="1">
      <c r="B60" s="189"/>
      <c r="C60" s="194"/>
      <c r="D60" s="313" t="s">
        <v>895</v>
      </c>
      <c r="E60" s="313"/>
      <c r="F60" s="313"/>
      <c r="G60" s="313"/>
      <c r="H60" s="313"/>
      <c r="I60" s="313"/>
      <c r="J60" s="313"/>
      <c r="K60" s="190"/>
    </row>
    <row r="61" spans="2:11" customFormat="1" ht="15" customHeight="1">
      <c r="B61" s="189"/>
      <c r="C61" s="194"/>
      <c r="D61" s="313" t="s">
        <v>896</v>
      </c>
      <c r="E61" s="313"/>
      <c r="F61" s="313"/>
      <c r="G61" s="313"/>
      <c r="H61" s="313"/>
      <c r="I61" s="313"/>
      <c r="J61" s="313"/>
      <c r="K61" s="190"/>
    </row>
    <row r="62" spans="2:11" customFormat="1" ht="15" customHeight="1">
      <c r="B62" s="189"/>
      <c r="C62" s="194"/>
      <c r="D62" s="316" t="s">
        <v>897</v>
      </c>
      <c r="E62" s="316"/>
      <c r="F62" s="316"/>
      <c r="G62" s="316"/>
      <c r="H62" s="316"/>
      <c r="I62" s="316"/>
      <c r="J62" s="316"/>
      <c r="K62" s="190"/>
    </row>
    <row r="63" spans="2:11" customFormat="1" ht="15" customHeight="1">
      <c r="B63" s="189"/>
      <c r="C63" s="194"/>
      <c r="D63" s="313" t="s">
        <v>898</v>
      </c>
      <c r="E63" s="313"/>
      <c r="F63" s="313"/>
      <c r="G63" s="313"/>
      <c r="H63" s="313"/>
      <c r="I63" s="313"/>
      <c r="J63" s="313"/>
      <c r="K63" s="190"/>
    </row>
    <row r="64" spans="2:11" customFormat="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customFormat="1" ht="15" customHeight="1">
      <c r="B65" s="189"/>
      <c r="C65" s="194"/>
      <c r="D65" s="313" t="s">
        <v>899</v>
      </c>
      <c r="E65" s="313"/>
      <c r="F65" s="313"/>
      <c r="G65" s="313"/>
      <c r="H65" s="313"/>
      <c r="I65" s="313"/>
      <c r="J65" s="313"/>
      <c r="K65" s="190"/>
    </row>
    <row r="66" spans="2:11" customFormat="1" ht="15" customHeight="1">
      <c r="B66" s="189"/>
      <c r="C66" s="194"/>
      <c r="D66" s="316" t="s">
        <v>900</v>
      </c>
      <c r="E66" s="316"/>
      <c r="F66" s="316"/>
      <c r="G66" s="316"/>
      <c r="H66" s="316"/>
      <c r="I66" s="316"/>
      <c r="J66" s="316"/>
      <c r="K66" s="190"/>
    </row>
    <row r="67" spans="2:11" customFormat="1" ht="15" customHeight="1">
      <c r="B67" s="189"/>
      <c r="C67" s="194"/>
      <c r="D67" s="313" t="s">
        <v>901</v>
      </c>
      <c r="E67" s="313"/>
      <c r="F67" s="313"/>
      <c r="G67" s="313"/>
      <c r="H67" s="313"/>
      <c r="I67" s="313"/>
      <c r="J67" s="313"/>
      <c r="K67" s="190"/>
    </row>
    <row r="68" spans="2:11" customFormat="1" ht="15" customHeight="1">
      <c r="B68" s="189"/>
      <c r="C68" s="194"/>
      <c r="D68" s="313" t="s">
        <v>902</v>
      </c>
      <c r="E68" s="313"/>
      <c r="F68" s="313"/>
      <c r="G68" s="313"/>
      <c r="H68" s="313"/>
      <c r="I68" s="313"/>
      <c r="J68" s="313"/>
      <c r="K68" s="190"/>
    </row>
    <row r="69" spans="2:11" customFormat="1" ht="15" customHeight="1">
      <c r="B69" s="189"/>
      <c r="C69" s="194"/>
      <c r="D69" s="313" t="s">
        <v>903</v>
      </c>
      <c r="E69" s="313"/>
      <c r="F69" s="313"/>
      <c r="G69" s="313"/>
      <c r="H69" s="313"/>
      <c r="I69" s="313"/>
      <c r="J69" s="313"/>
      <c r="K69" s="190"/>
    </row>
    <row r="70" spans="2:11" customFormat="1" ht="15" customHeight="1">
      <c r="B70" s="189"/>
      <c r="C70" s="194"/>
      <c r="D70" s="313" t="s">
        <v>904</v>
      </c>
      <c r="E70" s="313"/>
      <c r="F70" s="313"/>
      <c r="G70" s="313"/>
      <c r="H70" s="313"/>
      <c r="I70" s="313"/>
      <c r="J70" s="313"/>
      <c r="K70" s="190"/>
    </row>
    <row r="71" spans="2:11" customFormat="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customFormat="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customFormat="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customFormat="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customFormat="1" ht="45" customHeight="1">
      <c r="B75" s="206"/>
      <c r="C75" s="317" t="s">
        <v>905</v>
      </c>
      <c r="D75" s="317"/>
      <c r="E75" s="317"/>
      <c r="F75" s="317"/>
      <c r="G75" s="317"/>
      <c r="H75" s="317"/>
      <c r="I75" s="317"/>
      <c r="J75" s="317"/>
      <c r="K75" s="207"/>
    </row>
    <row r="76" spans="2:11" customFormat="1" ht="17.25" customHeight="1">
      <c r="B76" s="206"/>
      <c r="C76" s="208" t="s">
        <v>906</v>
      </c>
      <c r="D76" s="208"/>
      <c r="E76" s="208"/>
      <c r="F76" s="208" t="s">
        <v>907</v>
      </c>
      <c r="G76" s="209"/>
      <c r="H76" s="208" t="s">
        <v>56</v>
      </c>
      <c r="I76" s="208" t="s">
        <v>59</v>
      </c>
      <c r="J76" s="208" t="s">
        <v>908</v>
      </c>
      <c r="K76" s="207"/>
    </row>
    <row r="77" spans="2:11" customFormat="1" ht="17.25" customHeight="1">
      <c r="B77" s="206"/>
      <c r="C77" s="210" t="s">
        <v>909</v>
      </c>
      <c r="D77" s="210"/>
      <c r="E77" s="210"/>
      <c r="F77" s="211" t="s">
        <v>910</v>
      </c>
      <c r="G77" s="212"/>
      <c r="H77" s="210"/>
      <c r="I77" s="210"/>
      <c r="J77" s="210" t="s">
        <v>911</v>
      </c>
      <c r="K77" s="207"/>
    </row>
    <row r="78" spans="2:11" customFormat="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customFormat="1" ht="15" customHeight="1">
      <c r="B79" s="206"/>
      <c r="C79" s="195" t="s">
        <v>55</v>
      </c>
      <c r="D79" s="215"/>
      <c r="E79" s="215"/>
      <c r="F79" s="216" t="s">
        <v>912</v>
      </c>
      <c r="G79" s="217"/>
      <c r="H79" s="195" t="s">
        <v>913</v>
      </c>
      <c r="I79" s="195" t="s">
        <v>914</v>
      </c>
      <c r="J79" s="195">
        <v>20</v>
      </c>
      <c r="K79" s="207"/>
    </row>
    <row r="80" spans="2:11" customFormat="1" ht="15" customHeight="1">
      <c r="B80" s="206"/>
      <c r="C80" s="195" t="s">
        <v>915</v>
      </c>
      <c r="D80" s="195"/>
      <c r="E80" s="195"/>
      <c r="F80" s="216" t="s">
        <v>912</v>
      </c>
      <c r="G80" s="217"/>
      <c r="H80" s="195" t="s">
        <v>916</v>
      </c>
      <c r="I80" s="195" t="s">
        <v>914</v>
      </c>
      <c r="J80" s="195">
        <v>120</v>
      </c>
      <c r="K80" s="207"/>
    </row>
    <row r="81" spans="2:11" customFormat="1" ht="15" customHeight="1">
      <c r="B81" s="218"/>
      <c r="C81" s="195" t="s">
        <v>917</v>
      </c>
      <c r="D81" s="195"/>
      <c r="E81" s="195"/>
      <c r="F81" s="216" t="s">
        <v>918</v>
      </c>
      <c r="G81" s="217"/>
      <c r="H81" s="195" t="s">
        <v>919</v>
      </c>
      <c r="I81" s="195" t="s">
        <v>914</v>
      </c>
      <c r="J81" s="195">
        <v>50</v>
      </c>
      <c r="K81" s="207"/>
    </row>
    <row r="82" spans="2:11" customFormat="1" ht="15" customHeight="1">
      <c r="B82" s="218"/>
      <c r="C82" s="195" t="s">
        <v>920</v>
      </c>
      <c r="D82" s="195"/>
      <c r="E82" s="195"/>
      <c r="F82" s="216" t="s">
        <v>912</v>
      </c>
      <c r="G82" s="217"/>
      <c r="H82" s="195" t="s">
        <v>921</v>
      </c>
      <c r="I82" s="195" t="s">
        <v>922</v>
      </c>
      <c r="J82" s="195"/>
      <c r="K82" s="207"/>
    </row>
    <row r="83" spans="2:11" customFormat="1" ht="15" customHeight="1">
      <c r="B83" s="218"/>
      <c r="C83" s="195" t="s">
        <v>923</v>
      </c>
      <c r="D83" s="195"/>
      <c r="E83" s="195"/>
      <c r="F83" s="216" t="s">
        <v>918</v>
      </c>
      <c r="G83" s="195"/>
      <c r="H83" s="195" t="s">
        <v>924</v>
      </c>
      <c r="I83" s="195" t="s">
        <v>914</v>
      </c>
      <c r="J83" s="195">
        <v>15</v>
      </c>
      <c r="K83" s="207"/>
    </row>
    <row r="84" spans="2:11" customFormat="1" ht="15" customHeight="1">
      <c r="B84" s="218"/>
      <c r="C84" s="195" t="s">
        <v>925</v>
      </c>
      <c r="D84" s="195"/>
      <c r="E84" s="195"/>
      <c r="F84" s="216" t="s">
        <v>918</v>
      </c>
      <c r="G84" s="195"/>
      <c r="H84" s="195" t="s">
        <v>926</v>
      </c>
      <c r="I84" s="195" t="s">
        <v>914</v>
      </c>
      <c r="J84" s="195">
        <v>15</v>
      </c>
      <c r="K84" s="207"/>
    </row>
    <row r="85" spans="2:11" customFormat="1" ht="15" customHeight="1">
      <c r="B85" s="218"/>
      <c r="C85" s="195" t="s">
        <v>927</v>
      </c>
      <c r="D85" s="195"/>
      <c r="E85" s="195"/>
      <c r="F85" s="216" t="s">
        <v>918</v>
      </c>
      <c r="G85" s="195"/>
      <c r="H85" s="195" t="s">
        <v>928</v>
      </c>
      <c r="I85" s="195" t="s">
        <v>914</v>
      </c>
      <c r="J85" s="195">
        <v>20</v>
      </c>
      <c r="K85" s="207"/>
    </row>
    <row r="86" spans="2:11" customFormat="1" ht="15" customHeight="1">
      <c r="B86" s="218"/>
      <c r="C86" s="195" t="s">
        <v>929</v>
      </c>
      <c r="D86" s="195"/>
      <c r="E86" s="195"/>
      <c r="F86" s="216" t="s">
        <v>918</v>
      </c>
      <c r="G86" s="195"/>
      <c r="H86" s="195" t="s">
        <v>930</v>
      </c>
      <c r="I86" s="195" t="s">
        <v>914</v>
      </c>
      <c r="J86" s="195">
        <v>20</v>
      </c>
      <c r="K86" s="207"/>
    </row>
    <row r="87" spans="2:11" customFormat="1" ht="15" customHeight="1">
      <c r="B87" s="218"/>
      <c r="C87" s="195" t="s">
        <v>931</v>
      </c>
      <c r="D87" s="195"/>
      <c r="E87" s="195"/>
      <c r="F87" s="216" t="s">
        <v>918</v>
      </c>
      <c r="G87" s="217"/>
      <c r="H87" s="195" t="s">
        <v>932</v>
      </c>
      <c r="I87" s="195" t="s">
        <v>914</v>
      </c>
      <c r="J87" s="195">
        <v>50</v>
      </c>
      <c r="K87" s="207"/>
    </row>
    <row r="88" spans="2:11" customFormat="1" ht="15" customHeight="1">
      <c r="B88" s="218"/>
      <c r="C88" s="195" t="s">
        <v>933</v>
      </c>
      <c r="D88" s="195"/>
      <c r="E88" s="195"/>
      <c r="F88" s="216" t="s">
        <v>918</v>
      </c>
      <c r="G88" s="217"/>
      <c r="H88" s="195" t="s">
        <v>934</v>
      </c>
      <c r="I88" s="195" t="s">
        <v>914</v>
      </c>
      <c r="J88" s="195">
        <v>20</v>
      </c>
      <c r="K88" s="207"/>
    </row>
    <row r="89" spans="2:11" customFormat="1" ht="15" customHeight="1">
      <c r="B89" s="218"/>
      <c r="C89" s="195" t="s">
        <v>935</v>
      </c>
      <c r="D89" s="195"/>
      <c r="E89" s="195"/>
      <c r="F89" s="216" t="s">
        <v>918</v>
      </c>
      <c r="G89" s="217"/>
      <c r="H89" s="195" t="s">
        <v>936</v>
      </c>
      <c r="I89" s="195" t="s">
        <v>914</v>
      </c>
      <c r="J89" s="195">
        <v>20</v>
      </c>
      <c r="K89" s="207"/>
    </row>
    <row r="90" spans="2:11" customFormat="1" ht="15" customHeight="1">
      <c r="B90" s="218"/>
      <c r="C90" s="195" t="s">
        <v>937</v>
      </c>
      <c r="D90" s="195"/>
      <c r="E90" s="195"/>
      <c r="F90" s="216" t="s">
        <v>918</v>
      </c>
      <c r="G90" s="217"/>
      <c r="H90" s="195" t="s">
        <v>938</v>
      </c>
      <c r="I90" s="195" t="s">
        <v>914</v>
      </c>
      <c r="J90" s="195">
        <v>50</v>
      </c>
      <c r="K90" s="207"/>
    </row>
    <row r="91" spans="2:11" customFormat="1" ht="15" customHeight="1">
      <c r="B91" s="218"/>
      <c r="C91" s="195" t="s">
        <v>939</v>
      </c>
      <c r="D91" s="195"/>
      <c r="E91" s="195"/>
      <c r="F91" s="216" t="s">
        <v>918</v>
      </c>
      <c r="G91" s="217"/>
      <c r="H91" s="195" t="s">
        <v>939</v>
      </c>
      <c r="I91" s="195" t="s">
        <v>914</v>
      </c>
      <c r="J91" s="195">
        <v>50</v>
      </c>
      <c r="K91" s="207"/>
    </row>
    <row r="92" spans="2:11" customFormat="1" ht="15" customHeight="1">
      <c r="B92" s="218"/>
      <c r="C92" s="195" t="s">
        <v>940</v>
      </c>
      <c r="D92" s="195"/>
      <c r="E92" s="195"/>
      <c r="F92" s="216" t="s">
        <v>918</v>
      </c>
      <c r="G92" s="217"/>
      <c r="H92" s="195" t="s">
        <v>941</v>
      </c>
      <c r="I92" s="195" t="s">
        <v>914</v>
      </c>
      <c r="J92" s="195">
        <v>255</v>
      </c>
      <c r="K92" s="207"/>
    </row>
    <row r="93" spans="2:11" customFormat="1" ht="15" customHeight="1">
      <c r="B93" s="218"/>
      <c r="C93" s="195" t="s">
        <v>942</v>
      </c>
      <c r="D93" s="195"/>
      <c r="E93" s="195"/>
      <c r="F93" s="216" t="s">
        <v>912</v>
      </c>
      <c r="G93" s="217"/>
      <c r="H93" s="195" t="s">
        <v>943</v>
      </c>
      <c r="I93" s="195" t="s">
        <v>944</v>
      </c>
      <c r="J93" s="195"/>
      <c r="K93" s="207"/>
    </row>
    <row r="94" spans="2:11" customFormat="1" ht="15" customHeight="1">
      <c r="B94" s="218"/>
      <c r="C94" s="195" t="s">
        <v>945</v>
      </c>
      <c r="D94" s="195"/>
      <c r="E94" s="195"/>
      <c r="F94" s="216" t="s">
        <v>912</v>
      </c>
      <c r="G94" s="217"/>
      <c r="H94" s="195" t="s">
        <v>946</v>
      </c>
      <c r="I94" s="195" t="s">
        <v>947</v>
      </c>
      <c r="J94" s="195"/>
      <c r="K94" s="207"/>
    </row>
    <row r="95" spans="2:11" customFormat="1" ht="15" customHeight="1">
      <c r="B95" s="218"/>
      <c r="C95" s="195" t="s">
        <v>948</v>
      </c>
      <c r="D95" s="195"/>
      <c r="E95" s="195"/>
      <c r="F95" s="216" t="s">
        <v>912</v>
      </c>
      <c r="G95" s="217"/>
      <c r="H95" s="195" t="s">
        <v>948</v>
      </c>
      <c r="I95" s="195" t="s">
        <v>947</v>
      </c>
      <c r="J95" s="195"/>
      <c r="K95" s="207"/>
    </row>
    <row r="96" spans="2:11" customFormat="1" ht="15" customHeight="1">
      <c r="B96" s="218"/>
      <c r="C96" s="195" t="s">
        <v>40</v>
      </c>
      <c r="D96" s="195"/>
      <c r="E96" s="195"/>
      <c r="F96" s="216" t="s">
        <v>912</v>
      </c>
      <c r="G96" s="217"/>
      <c r="H96" s="195" t="s">
        <v>949</v>
      </c>
      <c r="I96" s="195" t="s">
        <v>947</v>
      </c>
      <c r="J96" s="195"/>
      <c r="K96" s="207"/>
    </row>
    <row r="97" spans="2:11" customFormat="1" ht="15" customHeight="1">
      <c r="B97" s="218"/>
      <c r="C97" s="195" t="s">
        <v>50</v>
      </c>
      <c r="D97" s="195"/>
      <c r="E97" s="195"/>
      <c r="F97" s="216" t="s">
        <v>912</v>
      </c>
      <c r="G97" s="217"/>
      <c r="H97" s="195" t="s">
        <v>950</v>
      </c>
      <c r="I97" s="195" t="s">
        <v>947</v>
      </c>
      <c r="J97" s="195"/>
      <c r="K97" s="207"/>
    </row>
    <row r="98" spans="2:11" customFormat="1" ht="15" customHeight="1">
      <c r="B98" s="219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2:11" customFormat="1" ht="18.7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2"/>
    </row>
    <row r="100" spans="2:11" customFormat="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customFormat="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customFormat="1" ht="45" customHeight="1">
      <c r="B102" s="206"/>
      <c r="C102" s="317" t="s">
        <v>951</v>
      </c>
      <c r="D102" s="317"/>
      <c r="E102" s="317"/>
      <c r="F102" s="317"/>
      <c r="G102" s="317"/>
      <c r="H102" s="317"/>
      <c r="I102" s="317"/>
      <c r="J102" s="317"/>
      <c r="K102" s="207"/>
    </row>
    <row r="103" spans="2:11" customFormat="1" ht="17.25" customHeight="1">
      <c r="B103" s="206"/>
      <c r="C103" s="208" t="s">
        <v>906</v>
      </c>
      <c r="D103" s="208"/>
      <c r="E103" s="208"/>
      <c r="F103" s="208" t="s">
        <v>907</v>
      </c>
      <c r="G103" s="209"/>
      <c r="H103" s="208" t="s">
        <v>56</v>
      </c>
      <c r="I103" s="208" t="s">
        <v>59</v>
      </c>
      <c r="J103" s="208" t="s">
        <v>908</v>
      </c>
      <c r="K103" s="207"/>
    </row>
    <row r="104" spans="2:11" customFormat="1" ht="17.25" customHeight="1">
      <c r="B104" s="206"/>
      <c r="C104" s="210" t="s">
        <v>909</v>
      </c>
      <c r="D104" s="210"/>
      <c r="E104" s="210"/>
      <c r="F104" s="211" t="s">
        <v>910</v>
      </c>
      <c r="G104" s="212"/>
      <c r="H104" s="210"/>
      <c r="I104" s="210"/>
      <c r="J104" s="210" t="s">
        <v>911</v>
      </c>
      <c r="K104" s="207"/>
    </row>
    <row r="105" spans="2:11" customFormat="1" ht="5.25" customHeight="1">
      <c r="B105" s="206"/>
      <c r="C105" s="208"/>
      <c r="D105" s="208"/>
      <c r="E105" s="208"/>
      <c r="F105" s="208"/>
      <c r="G105" s="224"/>
      <c r="H105" s="208"/>
      <c r="I105" s="208"/>
      <c r="J105" s="208"/>
      <c r="K105" s="207"/>
    </row>
    <row r="106" spans="2:11" customFormat="1" ht="15" customHeight="1">
      <c r="B106" s="206"/>
      <c r="C106" s="195" t="s">
        <v>55</v>
      </c>
      <c r="D106" s="215"/>
      <c r="E106" s="215"/>
      <c r="F106" s="216" t="s">
        <v>912</v>
      </c>
      <c r="G106" s="195"/>
      <c r="H106" s="195" t="s">
        <v>952</v>
      </c>
      <c r="I106" s="195" t="s">
        <v>914</v>
      </c>
      <c r="J106" s="195">
        <v>20</v>
      </c>
      <c r="K106" s="207"/>
    </row>
    <row r="107" spans="2:11" customFormat="1" ht="15" customHeight="1">
      <c r="B107" s="206"/>
      <c r="C107" s="195" t="s">
        <v>915</v>
      </c>
      <c r="D107" s="195"/>
      <c r="E107" s="195"/>
      <c r="F107" s="216" t="s">
        <v>912</v>
      </c>
      <c r="G107" s="195"/>
      <c r="H107" s="195" t="s">
        <v>952</v>
      </c>
      <c r="I107" s="195" t="s">
        <v>914</v>
      </c>
      <c r="J107" s="195">
        <v>120</v>
      </c>
      <c r="K107" s="207"/>
    </row>
    <row r="108" spans="2:11" customFormat="1" ht="15" customHeight="1">
      <c r="B108" s="218"/>
      <c r="C108" s="195" t="s">
        <v>917</v>
      </c>
      <c r="D108" s="195"/>
      <c r="E108" s="195"/>
      <c r="F108" s="216" t="s">
        <v>918</v>
      </c>
      <c r="G108" s="195"/>
      <c r="H108" s="195" t="s">
        <v>952</v>
      </c>
      <c r="I108" s="195" t="s">
        <v>914</v>
      </c>
      <c r="J108" s="195">
        <v>50</v>
      </c>
      <c r="K108" s="207"/>
    </row>
    <row r="109" spans="2:11" customFormat="1" ht="15" customHeight="1">
      <c r="B109" s="218"/>
      <c r="C109" s="195" t="s">
        <v>920</v>
      </c>
      <c r="D109" s="195"/>
      <c r="E109" s="195"/>
      <c r="F109" s="216" t="s">
        <v>912</v>
      </c>
      <c r="G109" s="195"/>
      <c r="H109" s="195" t="s">
        <v>952</v>
      </c>
      <c r="I109" s="195" t="s">
        <v>922</v>
      </c>
      <c r="J109" s="195"/>
      <c r="K109" s="207"/>
    </row>
    <row r="110" spans="2:11" customFormat="1" ht="15" customHeight="1">
      <c r="B110" s="218"/>
      <c r="C110" s="195" t="s">
        <v>931</v>
      </c>
      <c r="D110" s="195"/>
      <c r="E110" s="195"/>
      <c r="F110" s="216" t="s">
        <v>918</v>
      </c>
      <c r="G110" s="195"/>
      <c r="H110" s="195" t="s">
        <v>952</v>
      </c>
      <c r="I110" s="195" t="s">
        <v>914</v>
      </c>
      <c r="J110" s="195">
        <v>50</v>
      </c>
      <c r="K110" s="207"/>
    </row>
    <row r="111" spans="2:11" customFormat="1" ht="15" customHeight="1">
      <c r="B111" s="218"/>
      <c r="C111" s="195" t="s">
        <v>939</v>
      </c>
      <c r="D111" s="195"/>
      <c r="E111" s="195"/>
      <c r="F111" s="216" t="s">
        <v>918</v>
      </c>
      <c r="G111" s="195"/>
      <c r="H111" s="195" t="s">
        <v>952</v>
      </c>
      <c r="I111" s="195" t="s">
        <v>914</v>
      </c>
      <c r="J111" s="195">
        <v>50</v>
      </c>
      <c r="K111" s="207"/>
    </row>
    <row r="112" spans="2:11" customFormat="1" ht="15" customHeight="1">
      <c r="B112" s="218"/>
      <c r="C112" s="195" t="s">
        <v>937</v>
      </c>
      <c r="D112" s="195"/>
      <c r="E112" s="195"/>
      <c r="F112" s="216" t="s">
        <v>918</v>
      </c>
      <c r="G112" s="195"/>
      <c r="H112" s="195" t="s">
        <v>952</v>
      </c>
      <c r="I112" s="195" t="s">
        <v>914</v>
      </c>
      <c r="J112" s="195">
        <v>50</v>
      </c>
      <c r="K112" s="207"/>
    </row>
    <row r="113" spans="2:11" customFormat="1" ht="15" customHeight="1">
      <c r="B113" s="218"/>
      <c r="C113" s="195" t="s">
        <v>55</v>
      </c>
      <c r="D113" s="195"/>
      <c r="E113" s="195"/>
      <c r="F113" s="216" t="s">
        <v>912</v>
      </c>
      <c r="G113" s="195"/>
      <c r="H113" s="195" t="s">
        <v>953</v>
      </c>
      <c r="I113" s="195" t="s">
        <v>914</v>
      </c>
      <c r="J113" s="195">
        <v>20</v>
      </c>
      <c r="K113" s="207"/>
    </row>
    <row r="114" spans="2:11" customFormat="1" ht="15" customHeight="1">
      <c r="B114" s="218"/>
      <c r="C114" s="195" t="s">
        <v>954</v>
      </c>
      <c r="D114" s="195"/>
      <c r="E114" s="195"/>
      <c r="F114" s="216" t="s">
        <v>912</v>
      </c>
      <c r="G114" s="195"/>
      <c r="H114" s="195" t="s">
        <v>955</v>
      </c>
      <c r="I114" s="195" t="s">
        <v>914</v>
      </c>
      <c r="J114" s="195">
        <v>120</v>
      </c>
      <c r="K114" s="207"/>
    </row>
    <row r="115" spans="2:11" customFormat="1" ht="15" customHeight="1">
      <c r="B115" s="218"/>
      <c r="C115" s="195" t="s">
        <v>40</v>
      </c>
      <c r="D115" s="195"/>
      <c r="E115" s="195"/>
      <c r="F115" s="216" t="s">
        <v>912</v>
      </c>
      <c r="G115" s="195"/>
      <c r="H115" s="195" t="s">
        <v>956</v>
      </c>
      <c r="I115" s="195" t="s">
        <v>947</v>
      </c>
      <c r="J115" s="195"/>
      <c r="K115" s="207"/>
    </row>
    <row r="116" spans="2:11" customFormat="1" ht="15" customHeight="1">
      <c r="B116" s="218"/>
      <c r="C116" s="195" t="s">
        <v>50</v>
      </c>
      <c r="D116" s="195"/>
      <c r="E116" s="195"/>
      <c r="F116" s="216" t="s">
        <v>912</v>
      </c>
      <c r="G116" s="195"/>
      <c r="H116" s="195" t="s">
        <v>957</v>
      </c>
      <c r="I116" s="195" t="s">
        <v>947</v>
      </c>
      <c r="J116" s="195"/>
      <c r="K116" s="207"/>
    </row>
    <row r="117" spans="2:11" customFormat="1" ht="15" customHeight="1">
      <c r="B117" s="218"/>
      <c r="C117" s="195" t="s">
        <v>59</v>
      </c>
      <c r="D117" s="195"/>
      <c r="E117" s="195"/>
      <c r="F117" s="216" t="s">
        <v>912</v>
      </c>
      <c r="G117" s="195"/>
      <c r="H117" s="195" t="s">
        <v>958</v>
      </c>
      <c r="I117" s="195" t="s">
        <v>959</v>
      </c>
      <c r="J117" s="195"/>
      <c r="K117" s="207"/>
    </row>
    <row r="118" spans="2:11" customFormat="1" ht="15" customHeight="1">
      <c r="B118" s="219"/>
      <c r="C118" s="225"/>
      <c r="D118" s="225"/>
      <c r="E118" s="225"/>
      <c r="F118" s="225"/>
      <c r="G118" s="225"/>
      <c r="H118" s="225"/>
      <c r="I118" s="225"/>
      <c r="J118" s="225"/>
      <c r="K118" s="221"/>
    </row>
    <row r="119" spans="2:11" customFormat="1" ht="18.75" customHeight="1">
      <c r="B119" s="226"/>
      <c r="C119" s="227"/>
      <c r="D119" s="227"/>
      <c r="E119" s="227"/>
      <c r="F119" s="228"/>
      <c r="G119" s="227"/>
      <c r="H119" s="227"/>
      <c r="I119" s="227"/>
      <c r="J119" s="227"/>
      <c r="K119" s="226"/>
    </row>
    <row r="120" spans="2:11" customFormat="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customFormat="1" ht="7.5" customHeight="1">
      <c r="B121" s="229"/>
      <c r="C121" s="230"/>
      <c r="D121" s="230"/>
      <c r="E121" s="230"/>
      <c r="F121" s="230"/>
      <c r="G121" s="230"/>
      <c r="H121" s="230"/>
      <c r="I121" s="230"/>
      <c r="J121" s="230"/>
      <c r="K121" s="231"/>
    </row>
    <row r="122" spans="2:11" customFormat="1" ht="45" customHeight="1">
      <c r="B122" s="232"/>
      <c r="C122" s="315" t="s">
        <v>960</v>
      </c>
      <c r="D122" s="315"/>
      <c r="E122" s="315"/>
      <c r="F122" s="315"/>
      <c r="G122" s="315"/>
      <c r="H122" s="315"/>
      <c r="I122" s="315"/>
      <c r="J122" s="315"/>
      <c r="K122" s="233"/>
    </row>
    <row r="123" spans="2:11" customFormat="1" ht="17.25" customHeight="1">
      <c r="B123" s="234"/>
      <c r="C123" s="208" t="s">
        <v>906</v>
      </c>
      <c r="D123" s="208"/>
      <c r="E123" s="208"/>
      <c r="F123" s="208" t="s">
        <v>907</v>
      </c>
      <c r="G123" s="209"/>
      <c r="H123" s="208" t="s">
        <v>56</v>
      </c>
      <c r="I123" s="208" t="s">
        <v>59</v>
      </c>
      <c r="J123" s="208" t="s">
        <v>908</v>
      </c>
      <c r="K123" s="235"/>
    </row>
    <row r="124" spans="2:11" customFormat="1" ht="17.25" customHeight="1">
      <c r="B124" s="234"/>
      <c r="C124" s="210" t="s">
        <v>909</v>
      </c>
      <c r="D124" s="210"/>
      <c r="E124" s="210"/>
      <c r="F124" s="211" t="s">
        <v>910</v>
      </c>
      <c r="G124" s="212"/>
      <c r="H124" s="210"/>
      <c r="I124" s="210"/>
      <c r="J124" s="210" t="s">
        <v>911</v>
      </c>
      <c r="K124" s="235"/>
    </row>
    <row r="125" spans="2:11" customFormat="1" ht="5.25" customHeight="1">
      <c r="B125" s="236"/>
      <c r="C125" s="213"/>
      <c r="D125" s="213"/>
      <c r="E125" s="213"/>
      <c r="F125" s="213"/>
      <c r="G125" s="237"/>
      <c r="H125" s="213"/>
      <c r="I125" s="213"/>
      <c r="J125" s="213"/>
      <c r="K125" s="238"/>
    </row>
    <row r="126" spans="2:11" customFormat="1" ht="15" customHeight="1">
      <c r="B126" s="236"/>
      <c r="C126" s="195" t="s">
        <v>915</v>
      </c>
      <c r="D126" s="215"/>
      <c r="E126" s="215"/>
      <c r="F126" s="216" t="s">
        <v>912</v>
      </c>
      <c r="G126" s="195"/>
      <c r="H126" s="195" t="s">
        <v>952</v>
      </c>
      <c r="I126" s="195" t="s">
        <v>914</v>
      </c>
      <c r="J126" s="195">
        <v>120</v>
      </c>
      <c r="K126" s="239"/>
    </row>
    <row r="127" spans="2:11" customFormat="1" ht="15" customHeight="1">
      <c r="B127" s="236"/>
      <c r="C127" s="195" t="s">
        <v>961</v>
      </c>
      <c r="D127" s="195"/>
      <c r="E127" s="195"/>
      <c r="F127" s="216" t="s">
        <v>912</v>
      </c>
      <c r="G127" s="195"/>
      <c r="H127" s="195" t="s">
        <v>962</v>
      </c>
      <c r="I127" s="195" t="s">
        <v>914</v>
      </c>
      <c r="J127" s="195" t="s">
        <v>963</v>
      </c>
      <c r="K127" s="239"/>
    </row>
    <row r="128" spans="2:11" customFormat="1" ht="15" customHeight="1">
      <c r="B128" s="236"/>
      <c r="C128" s="195" t="s">
        <v>90</v>
      </c>
      <c r="D128" s="195"/>
      <c r="E128" s="195"/>
      <c r="F128" s="216" t="s">
        <v>912</v>
      </c>
      <c r="G128" s="195"/>
      <c r="H128" s="195" t="s">
        <v>964</v>
      </c>
      <c r="I128" s="195" t="s">
        <v>914</v>
      </c>
      <c r="J128" s="195" t="s">
        <v>963</v>
      </c>
      <c r="K128" s="239"/>
    </row>
    <row r="129" spans="2:11" customFormat="1" ht="15" customHeight="1">
      <c r="B129" s="236"/>
      <c r="C129" s="195" t="s">
        <v>923</v>
      </c>
      <c r="D129" s="195"/>
      <c r="E129" s="195"/>
      <c r="F129" s="216" t="s">
        <v>918</v>
      </c>
      <c r="G129" s="195"/>
      <c r="H129" s="195" t="s">
        <v>924</v>
      </c>
      <c r="I129" s="195" t="s">
        <v>914</v>
      </c>
      <c r="J129" s="195">
        <v>15</v>
      </c>
      <c r="K129" s="239"/>
    </row>
    <row r="130" spans="2:11" customFormat="1" ht="15" customHeight="1">
      <c r="B130" s="236"/>
      <c r="C130" s="195" t="s">
        <v>925</v>
      </c>
      <c r="D130" s="195"/>
      <c r="E130" s="195"/>
      <c r="F130" s="216" t="s">
        <v>918</v>
      </c>
      <c r="G130" s="195"/>
      <c r="H130" s="195" t="s">
        <v>926</v>
      </c>
      <c r="I130" s="195" t="s">
        <v>914</v>
      </c>
      <c r="J130" s="195">
        <v>15</v>
      </c>
      <c r="K130" s="239"/>
    </row>
    <row r="131" spans="2:11" customFormat="1" ht="15" customHeight="1">
      <c r="B131" s="236"/>
      <c r="C131" s="195" t="s">
        <v>927</v>
      </c>
      <c r="D131" s="195"/>
      <c r="E131" s="195"/>
      <c r="F131" s="216" t="s">
        <v>918</v>
      </c>
      <c r="G131" s="195"/>
      <c r="H131" s="195" t="s">
        <v>928</v>
      </c>
      <c r="I131" s="195" t="s">
        <v>914</v>
      </c>
      <c r="J131" s="195">
        <v>20</v>
      </c>
      <c r="K131" s="239"/>
    </row>
    <row r="132" spans="2:11" customFormat="1" ht="15" customHeight="1">
      <c r="B132" s="236"/>
      <c r="C132" s="195" t="s">
        <v>929</v>
      </c>
      <c r="D132" s="195"/>
      <c r="E132" s="195"/>
      <c r="F132" s="216" t="s">
        <v>918</v>
      </c>
      <c r="G132" s="195"/>
      <c r="H132" s="195" t="s">
        <v>930</v>
      </c>
      <c r="I132" s="195" t="s">
        <v>914</v>
      </c>
      <c r="J132" s="195">
        <v>20</v>
      </c>
      <c r="K132" s="239"/>
    </row>
    <row r="133" spans="2:11" customFormat="1" ht="15" customHeight="1">
      <c r="B133" s="236"/>
      <c r="C133" s="195" t="s">
        <v>917</v>
      </c>
      <c r="D133" s="195"/>
      <c r="E133" s="195"/>
      <c r="F133" s="216" t="s">
        <v>918</v>
      </c>
      <c r="G133" s="195"/>
      <c r="H133" s="195" t="s">
        <v>952</v>
      </c>
      <c r="I133" s="195" t="s">
        <v>914</v>
      </c>
      <c r="J133" s="195">
        <v>50</v>
      </c>
      <c r="K133" s="239"/>
    </row>
    <row r="134" spans="2:11" customFormat="1" ht="15" customHeight="1">
      <c r="B134" s="236"/>
      <c r="C134" s="195" t="s">
        <v>931</v>
      </c>
      <c r="D134" s="195"/>
      <c r="E134" s="195"/>
      <c r="F134" s="216" t="s">
        <v>918</v>
      </c>
      <c r="G134" s="195"/>
      <c r="H134" s="195" t="s">
        <v>952</v>
      </c>
      <c r="I134" s="195" t="s">
        <v>914</v>
      </c>
      <c r="J134" s="195">
        <v>50</v>
      </c>
      <c r="K134" s="239"/>
    </row>
    <row r="135" spans="2:11" customFormat="1" ht="15" customHeight="1">
      <c r="B135" s="236"/>
      <c r="C135" s="195" t="s">
        <v>937</v>
      </c>
      <c r="D135" s="195"/>
      <c r="E135" s="195"/>
      <c r="F135" s="216" t="s">
        <v>918</v>
      </c>
      <c r="G135" s="195"/>
      <c r="H135" s="195" t="s">
        <v>952</v>
      </c>
      <c r="I135" s="195" t="s">
        <v>914</v>
      </c>
      <c r="J135" s="195">
        <v>50</v>
      </c>
      <c r="K135" s="239"/>
    </row>
    <row r="136" spans="2:11" customFormat="1" ht="15" customHeight="1">
      <c r="B136" s="236"/>
      <c r="C136" s="195" t="s">
        <v>939</v>
      </c>
      <c r="D136" s="195"/>
      <c r="E136" s="195"/>
      <c r="F136" s="216" t="s">
        <v>918</v>
      </c>
      <c r="G136" s="195"/>
      <c r="H136" s="195" t="s">
        <v>952</v>
      </c>
      <c r="I136" s="195" t="s">
        <v>914</v>
      </c>
      <c r="J136" s="195">
        <v>50</v>
      </c>
      <c r="K136" s="239"/>
    </row>
    <row r="137" spans="2:11" customFormat="1" ht="15" customHeight="1">
      <c r="B137" s="236"/>
      <c r="C137" s="195" t="s">
        <v>940</v>
      </c>
      <c r="D137" s="195"/>
      <c r="E137" s="195"/>
      <c r="F137" s="216" t="s">
        <v>918</v>
      </c>
      <c r="G137" s="195"/>
      <c r="H137" s="195" t="s">
        <v>965</v>
      </c>
      <c r="I137" s="195" t="s">
        <v>914</v>
      </c>
      <c r="J137" s="195">
        <v>255</v>
      </c>
      <c r="K137" s="239"/>
    </row>
    <row r="138" spans="2:11" customFormat="1" ht="15" customHeight="1">
      <c r="B138" s="236"/>
      <c r="C138" s="195" t="s">
        <v>942</v>
      </c>
      <c r="D138" s="195"/>
      <c r="E138" s="195"/>
      <c r="F138" s="216" t="s">
        <v>912</v>
      </c>
      <c r="G138" s="195"/>
      <c r="H138" s="195" t="s">
        <v>966</v>
      </c>
      <c r="I138" s="195" t="s">
        <v>944</v>
      </c>
      <c r="J138" s="195"/>
      <c r="K138" s="239"/>
    </row>
    <row r="139" spans="2:11" customFormat="1" ht="15" customHeight="1">
      <c r="B139" s="236"/>
      <c r="C139" s="195" t="s">
        <v>945</v>
      </c>
      <c r="D139" s="195"/>
      <c r="E139" s="195"/>
      <c r="F139" s="216" t="s">
        <v>912</v>
      </c>
      <c r="G139" s="195"/>
      <c r="H139" s="195" t="s">
        <v>967</v>
      </c>
      <c r="I139" s="195" t="s">
        <v>947</v>
      </c>
      <c r="J139" s="195"/>
      <c r="K139" s="239"/>
    </row>
    <row r="140" spans="2:11" customFormat="1" ht="15" customHeight="1">
      <c r="B140" s="236"/>
      <c r="C140" s="195" t="s">
        <v>948</v>
      </c>
      <c r="D140" s="195"/>
      <c r="E140" s="195"/>
      <c r="F140" s="216" t="s">
        <v>912</v>
      </c>
      <c r="G140" s="195"/>
      <c r="H140" s="195" t="s">
        <v>948</v>
      </c>
      <c r="I140" s="195" t="s">
        <v>947</v>
      </c>
      <c r="J140" s="195"/>
      <c r="K140" s="239"/>
    </row>
    <row r="141" spans="2:11" customFormat="1" ht="15" customHeight="1">
      <c r="B141" s="236"/>
      <c r="C141" s="195" t="s">
        <v>40</v>
      </c>
      <c r="D141" s="195"/>
      <c r="E141" s="195"/>
      <c r="F141" s="216" t="s">
        <v>912</v>
      </c>
      <c r="G141" s="195"/>
      <c r="H141" s="195" t="s">
        <v>968</v>
      </c>
      <c r="I141" s="195" t="s">
        <v>947</v>
      </c>
      <c r="J141" s="195"/>
      <c r="K141" s="239"/>
    </row>
    <row r="142" spans="2:11" customFormat="1" ht="15" customHeight="1">
      <c r="B142" s="236"/>
      <c r="C142" s="195" t="s">
        <v>969</v>
      </c>
      <c r="D142" s="195"/>
      <c r="E142" s="195"/>
      <c r="F142" s="216" t="s">
        <v>912</v>
      </c>
      <c r="G142" s="195"/>
      <c r="H142" s="195" t="s">
        <v>970</v>
      </c>
      <c r="I142" s="195" t="s">
        <v>947</v>
      </c>
      <c r="J142" s="195"/>
      <c r="K142" s="239"/>
    </row>
    <row r="143" spans="2:1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customFormat="1" ht="18.75" customHeight="1">
      <c r="B144" s="227"/>
      <c r="C144" s="227"/>
      <c r="D144" s="227"/>
      <c r="E144" s="227"/>
      <c r="F144" s="228"/>
      <c r="G144" s="227"/>
      <c r="H144" s="227"/>
      <c r="I144" s="227"/>
      <c r="J144" s="227"/>
      <c r="K144" s="227"/>
    </row>
    <row r="145" spans="2:11" customFormat="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customFormat="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customFormat="1" ht="45" customHeight="1">
      <c r="B147" s="206"/>
      <c r="C147" s="317" t="s">
        <v>971</v>
      </c>
      <c r="D147" s="317"/>
      <c r="E147" s="317"/>
      <c r="F147" s="317"/>
      <c r="G147" s="317"/>
      <c r="H147" s="317"/>
      <c r="I147" s="317"/>
      <c r="J147" s="317"/>
      <c r="K147" s="207"/>
    </row>
    <row r="148" spans="2:11" customFormat="1" ht="17.25" customHeight="1">
      <c r="B148" s="206"/>
      <c r="C148" s="208" t="s">
        <v>906</v>
      </c>
      <c r="D148" s="208"/>
      <c r="E148" s="208"/>
      <c r="F148" s="208" t="s">
        <v>907</v>
      </c>
      <c r="G148" s="209"/>
      <c r="H148" s="208" t="s">
        <v>56</v>
      </c>
      <c r="I148" s="208" t="s">
        <v>59</v>
      </c>
      <c r="J148" s="208" t="s">
        <v>908</v>
      </c>
      <c r="K148" s="207"/>
    </row>
    <row r="149" spans="2:11" customFormat="1" ht="17.25" customHeight="1">
      <c r="B149" s="206"/>
      <c r="C149" s="210" t="s">
        <v>909</v>
      </c>
      <c r="D149" s="210"/>
      <c r="E149" s="210"/>
      <c r="F149" s="211" t="s">
        <v>910</v>
      </c>
      <c r="G149" s="212"/>
      <c r="H149" s="210"/>
      <c r="I149" s="210"/>
      <c r="J149" s="210" t="s">
        <v>911</v>
      </c>
      <c r="K149" s="207"/>
    </row>
    <row r="150" spans="2:11" customFormat="1" ht="5.25" customHeight="1">
      <c r="B150" s="218"/>
      <c r="C150" s="213"/>
      <c r="D150" s="213"/>
      <c r="E150" s="213"/>
      <c r="F150" s="213"/>
      <c r="G150" s="214"/>
      <c r="H150" s="213"/>
      <c r="I150" s="213"/>
      <c r="J150" s="213"/>
      <c r="K150" s="239"/>
    </row>
    <row r="151" spans="2:11" customFormat="1" ht="15" customHeight="1">
      <c r="B151" s="218"/>
      <c r="C151" s="243" t="s">
        <v>915</v>
      </c>
      <c r="D151" s="195"/>
      <c r="E151" s="195"/>
      <c r="F151" s="244" t="s">
        <v>912</v>
      </c>
      <c r="G151" s="195"/>
      <c r="H151" s="243" t="s">
        <v>952</v>
      </c>
      <c r="I151" s="243" t="s">
        <v>914</v>
      </c>
      <c r="J151" s="243">
        <v>120</v>
      </c>
      <c r="K151" s="239"/>
    </row>
    <row r="152" spans="2:11" customFormat="1" ht="15" customHeight="1">
      <c r="B152" s="218"/>
      <c r="C152" s="243" t="s">
        <v>961</v>
      </c>
      <c r="D152" s="195"/>
      <c r="E152" s="195"/>
      <c r="F152" s="244" t="s">
        <v>912</v>
      </c>
      <c r="G152" s="195"/>
      <c r="H152" s="243" t="s">
        <v>972</v>
      </c>
      <c r="I152" s="243" t="s">
        <v>914</v>
      </c>
      <c r="J152" s="243" t="s">
        <v>963</v>
      </c>
      <c r="K152" s="239"/>
    </row>
    <row r="153" spans="2:11" customFormat="1" ht="15" customHeight="1">
      <c r="B153" s="218"/>
      <c r="C153" s="243" t="s">
        <v>90</v>
      </c>
      <c r="D153" s="195"/>
      <c r="E153" s="195"/>
      <c r="F153" s="244" t="s">
        <v>912</v>
      </c>
      <c r="G153" s="195"/>
      <c r="H153" s="243" t="s">
        <v>973</v>
      </c>
      <c r="I153" s="243" t="s">
        <v>914</v>
      </c>
      <c r="J153" s="243" t="s">
        <v>963</v>
      </c>
      <c r="K153" s="239"/>
    </row>
    <row r="154" spans="2:11" customFormat="1" ht="15" customHeight="1">
      <c r="B154" s="218"/>
      <c r="C154" s="243" t="s">
        <v>917</v>
      </c>
      <c r="D154" s="195"/>
      <c r="E154" s="195"/>
      <c r="F154" s="244" t="s">
        <v>918</v>
      </c>
      <c r="G154" s="195"/>
      <c r="H154" s="243" t="s">
        <v>952</v>
      </c>
      <c r="I154" s="243" t="s">
        <v>914</v>
      </c>
      <c r="J154" s="243">
        <v>50</v>
      </c>
      <c r="K154" s="239"/>
    </row>
    <row r="155" spans="2:11" customFormat="1" ht="15" customHeight="1">
      <c r="B155" s="218"/>
      <c r="C155" s="243" t="s">
        <v>920</v>
      </c>
      <c r="D155" s="195"/>
      <c r="E155" s="195"/>
      <c r="F155" s="244" t="s">
        <v>912</v>
      </c>
      <c r="G155" s="195"/>
      <c r="H155" s="243" t="s">
        <v>952</v>
      </c>
      <c r="I155" s="243" t="s">
        <v>922</v>
      </c>
      <c r="J155" s="243"/>
      <c r="K155" s="239"/>
    </row>
    <row r="156" spans="2:11" customFormat="1" ht="15" customHeight="1">
      <c r="B156" s="218"/>
      <c r="C156" s="243" t="s">
        <v>931</v>
      </c>
      <c r="D156" s="195"/>
      <c r="E156" s="195"/>
      <c r="F156" s="244" t="s">
        <v>918</v>
      </c>
      <c r="G156" s="195"/>
      <c r="H156" s="243" t="s">
        <v>952</v>
      </c>
      <c r="I156" s="243" t="s">
        <v>914</v>
      </c>
      <c r="J156" s="243">
        <v>50</v>
      </c>
      <c r="K156" s="239"/>
    </row>
    <row r="157" spans="2:11" customFormat="1" ht="15" customHeight="1">
      <c r="B157" s="218"/>
      <c r="C157" s="243" t="s">
        <v>939</v>
      </c>
      <c r="D157" s="195"/>
      <c r="E157" s="195"/>
      <c r="F157" s="244" t="s">
        <v>918</v>
      </c>
      <c r="G157" s="195"/>
      <c r="H157" s="243" t="s">
        <v>952</v>
      </c>
      <c r="I157" s="243" t="s">
        <v>914</v>
      </c>
      <c r="J157" s="243">
        <v>50</v>
      </c>
      <c r="K157" s="239"/>
    </row>
    <row r="158" spans="2:11" customFormat="1" ht="15" customHeight="1">
      <c r="B158" s="218"/>
      <c r="C158" s="243" t="s">
        <v>937</v>
      </c>
      <c r="D158" s="195"/>
      <c r="E158" s="195"/>
      <c r="F158" s="244" t="s">
        <v>918</v>
      </c>
      <c r="G158" s="195"/>
      <c r="H158" s="243" t="s">
        <v>952</v>
      </c>
      <c r="I158" s="243" t="s">
        <v>914</v>
      </c>
      <c r="J158" s="243">
        <v>50</v>
      </c>
      <c r="K158" s="239"/>
    </row>
    <row r="159" spans="2:11" customFormat="1" ht="15" customHeight="1">
      <c r="B159" s="218"/>
      <c r="C159" s="243" t="s">
        <v>96</v>
      </c>
      <c r="D159" s="195"/>
      <c r="E159" s="195"/>
      <c r="F159" s="244" t="s">
        <v>912</v>
      </c>
      <c r="G159" s="195"/>
      <c r="H159" s="243" t="s">
        <v>974</v>
      </c>
      <c r="I159" s="243" t="s">
        <v>914</v>
      </c>
      <c r="J159" s="243" t="s">
        <v>975</v>
      </c>
      <c r="K159" s="239"/>
    </row>
    <row r="160" spans="2:11" customFormat="1" ht="15" customHeight="1">
      <c r="B160" s="218"/>
      <c r="C160" s="243" t="s">
        <v>976</v>
      </c>
      <c r="D160" s="195"/>
      <c r="E160" s="195"/>
      <c r="F160" s="244" t="s">
        <v>912</v>
      </c>
      <c r="G160" s="195"/>
      <c r="H160" s="243" t="s">
        <v>977</v>
      </c>
      <c r="I160" s="243" t="s">
        <v>947</v>
      </c>
      <c r="J160" s="243"/>
      <c r="K160" s="239"/>
    </row>
    <row r="161" spans="2:11" customFormat="1" ht="15" customHeight="1">
      <c r="B161" s="245"/>
      <c r="C161" s="225"/>
      <c r="D161" s="225"/>
      <c r="E161" s="225"/>
      <c r="F161" s="225"/>
      <c r="G161" s="225"/>
      <c r="H161" s="225"/>
      <c r="I161" s="225"/>
      <c r="J161" s="225"/>
      <c r="K161" s="246"/>
    </row>
    <row r="162" spans="2:11" customFormat="1" ht="18.75" customHeight="1">
      <c r="B162" s="227"/>
      <c r="C162" s="237"/>
      <c r="D162" s="237"/>
      <c r="E162" s="237"/>
      <c r="F162" s="247"/>
      <c r="G162" s="237"/>
      <c r="H162" s="237"/>
      <c r="I162" s="237"/>
      <c r="J162" s="237"/>
      <c r="K162" s="227"/>
    </row>
    <row r="163" spans="2:11" customFormat="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customFormat="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customFormat="1" ht="45" customHeight="1">
      <c r="B165" s="187"/>
      <c r="C165" s="315" t="s">
        <v>978</v>
      </c>
      <c r="D165" s="315"/>
      <c r="E165" s="315"/>
      <c r="F165" s="315"/>
      <c r="G165" s="315"/>
      <c r="H165" s="315"/>
      <c r="I165" s="315"/>
      <c r="J165" s="315"/>
      <c r="K165" s="188"/>
    </row>
    <row r="166" spans="2:11" customFormat="1" ht="17.25" customHeight="1">
      <c r="B166" s="187"/>
      <c r="C166" s="208" t="s">
        <v>906</v>
      </c>
      <c r="D166" s="208"/>
      <c r="E166" s="208"/>
      <c r="F166" s="208" t="s">
        <v>907</v>
      </c>
      <c r="G166" s="248"/>
      <c r="H166" s="249" t="s">
        <v>56</v>
      </c>
      <c r="I166" s="249" t="s">
        <v>59</v>
      </c>
      <c r="J166" s="208" t="s">
        <v>908</v>
      </c>
      <c r="K166" s="188"/>
    </row>
    <row r="167" spans="2:11" customFormat="1" ht="17.25" customHeight="1">
      <c r="B167" s="189"/>
      <c r="C167" s="210" t="s">
        <v>909</v>
      </c>
      <c r="D167" s="210"/>
      <c r="E167" s="210"/>
      <c r="F167" s="211" t="s">
        <v>910</v>
      </c>
      <c r="G167" s="250"/>
      <c r="H167" s="251"/>
      <c r="I167" s="251"/>
      <c r="J167" s="210" t="s">
        <v>911</v>
      </c>
      <c r="K167" s="190"/>
    </row>
    <row r="168" spans="2:11" customFormat="1" ht="5.25" customHeight="1">
      <c r="B168" s="218"/>
      <c r="C168" s="213"/>
      <c r="D168" s="213"/>
      <c r="E168" s="213"/>
      <c r="F168" s="213"/>
      <c r="G168" s="214"/>
      <c r="H168" s="213"/>
      <c r="I168" s="213"/>
      <c r="J168" s="213"/>
      <c r="K168" s="239"/>
    </row>
    <row r="169" spans="2:11" customFormat="1" ht="15" customHeight="1">
      <c r="B169" s="218"/>
      <c r="C169" s="195" t="s">
        <v>915</v>
      </c>
      <c r="D169" s="195"/>
      <c r="E169" s="195"/>
      <c r="F169" s="216" t="s">
        <v>912</v>
      </c>
      <c r="G169" s="195"/>
      <c r="H169" s="195" t="s">
        <v>952</v>
      </c>
      <c r="I169" s="195" t="s">
        <v>914</v>
      </c>
      <c r="J169" s="195">
        <v>120</v>
      </c>
      <c r="K169" s="239"/>
    </row>
    <row r="170" spans="2:11" customFormat="1" ht="15" customHeight="1">
      <c r="B170" s="218"/>
      <c r="C170" s="195" t="s">
        <v>961</v>
      </c>
      <c r="D170" s="195"/>
      <c r="E170" s="195"/>
      <c r="F170" s="216" t="s">
        <v>912</v>
      </c>
      <c r="G170" s="195"/>
      <c r="H170" s="195" t="s">
        <v>962</v>
      </c>
      <c r="I170" s="195" t="s">
        <v>914</v>
      </c>
      <c r="J170" s="195" t="s">
        <v>963</v>
      </c>
      <c r="K170" s="239"/>
    </row>
    <row r="171" spans="2:11" customFormat="1" ht="15" customHeight="1">
      <c r="B171" s="218"/>
      <c r="C171" s="195" t="s">
        <v>90</v>
      </c>
      <c r="D171" s="195"/>
      <c r="E171" s="195"/>
      <c r="F171" s="216" t="s">
        <v>912</v>
      </c>
      <c r="G171" s="195"/>
      <c r="H171" s="195" t="s">
        <v>979</v>
      </c>
      <c r="I171" s="195" t="s">
        <v>914</v>
      </c>
      <c r="J171" s="195" t="s">
        <v>963</v>
      </c>
      <c r="K171" s="239"/>
    </row>
    <row r="172" spans="2:11" customFormat="1" ht="15" customHeight="1">
      <c r="B172" s="218"/>
      <c r="C172" s="195" t="s">
        <v>917</v>
      </c>
      <c r="D172" s="195"/>
      <c r="E172" s="195"/>
      <c r="F172" s="216" t="s">
        <v>918</v>
      </c>
      <c r="G172" s="195"/>
      <c r="H172" s="195" t="s">
        <v>979</v>
      </c>
      <c r="I172" s="195" t="s">
        <v>914</v>
      </c>
      <c r="J172" s="195">
        <v>50</v>
      </c>
      <c r="K172" s="239"/>
    </row>
    <row r="173" spans="2:11" customFormat="1" ht="15" customHeight="1">
      <c r="B173" s="218"/>
      <c r="C173" s="195" t="s">
        <v>920</v>
      </c>
      <c r="D173" s="195"/>
      <c r="E173" s="195"/>
      <c r="F173" s="216" t="s">
        <v>912</v>
      </c>
      <c r="G173" s="195"/>
      <c r="H173" s="195" t="s">
        <v>979</v>
      </c>
      <c r="I173" s="195" t="s">
        <v>922</v>
      </c>
      <c r="J173" s="195"/>
      <c r="K173" s="239"/>
    </row>
    <row r="174" spans="2:11" customFormat="1" ht="15" customHeight="1">
      <c r="B174" s="218"/>
      <c r="C174" s="195" t="s">
        <v>931</v>
      </c>
      <c r="D174" s="195"/>
      <c r="E174" s="195"/>
      <c r="F174" s="216" t="s">
        <v>918</v>
      </c>
      <c r="G174" s="195"/>
      <c r="H174" s="195" t="s">
        <v>979</v>
      </c>
      <c r="I174" s="195" t="s">
        <v>914</v>
      </c>
      <c r="J174" s="195">
        <v>50</v>
      </c>
      <c r="K174" s="239"/>
    </row>
    <row r="175" spans="2:11" customFormat="1" ht="15" customHeight="1">
      <c r="B175" s="218"/>
      <c r="C175" s="195" t="s">
        <v>939</v>
      </c>
      <c r="D175" s="195"/>
      <c r="E175" s="195"/>
      <c r="F175" s="216" t="s">
        <v>918</v>
      </c>
      <c r="G175" s="195"/>
      <c r="H175" s="195" t="s">
        <v>979</v>
      </c>
      <c r="I175" s="195" t="s">
        <v>914</v>
      </c>
      <c r="J175" s="195">
        <v>50</v>
      </c>
      <c r="K175" s="239"/>
    </row>
    <row r="176" spans="2:11" customFormat="1" ht="15" customHeight="1">
      <c r="B176" s="218"/>
      <c r="C176" s="195" t="s">
        <v>937</v>
      </c>
      <c r="D176" s="195"/>
      <c r="E176" s="195"/>
      <c r="F176" s="216" t="s">
        <v>918</v>
      </c>
      <c r="G176" s="195"/>
      <c r="H176" s="195" t="s">
        <v>979</v>
      </c>
      <c r="I176" s="195" t="s">
        <v>914</v>
      </c>
      <c r="J176" s="195">
        <v>50</v>
      </c>
      <c r="K176" s="239"/>
    </row>
    <row r="177" spans="2:11" customFormat="1" ht="15" customHeight="1">
      <c r="B177" s="218"/>
      <c r="C177" s="195" t="s">
        <v>115</v>
      </c>
      <c r="D177" s="195"/>
      <c r="E177" s="195"/>
      <c r="F177" s="216" t="s">
        <v>912</v>
      </c>
      <c r="G177" s="195"/>
      <c r="H177" s="195" t="s">
        <v>980</v>
      </c>
      <c r="I177" s="195" t="s">
        <v>981</v>
      </c>
      <c r="J177" s="195"/>
      <c r="K177" s="239"/>
    </row>
    <row r="178" spans="2:11" customFormat="1" ht="15" customHeight="1">
      <c r="B178" s="218"/>
      <c r="C178" s="195" t="s">
        <v>59</v>
      </c>
      <c r="D178" s="195"/>
      <c r="E178" s="195"/>
      <c r="F178" s="216" t="s">
        <v>912</v>
      </c>
      <c r="G178" s="195"/>
      <c r="H178" s="195" t="s">
        <v>982</v>
      </c>
      <c r="I178" s="195" t="s">
        <v>983</v>
      </c>
      <c r="J178" s="195">
        <v>1</v>
      </c>
      <c r="K178" s="239"/>
    </row>
    <row r="179" spans="2:11" customFormat="1" ht="15" customHeight="1">
      <c r="B179" s="218"/>
      <c r="C179" s="195" t="s">
        <v>55</v>
      </c>
      <c r="D179" s="195"/>
      <c r="E179" s="195"/>
      <c r="F179" s="216" t="s">
        <v>912</v>
      </c>
      <c r="G179" s="195"/>
      <c r="H179" s="195" t="s">
        <v>984</v>
      </c>
      <c r="I179" s="195" t="s">
        <v>914</v>
      </c>
      <c r="J179" s="195">
        <v>20</v>
      </c>
      <c r="K179" s="239"/>
    </row>
    <row r="180" spans="2:11" customFormat="1" ht="15" customHeight="1">
      <c r="B180" s="218"/>
      <c r="C180" s="195" t="s">
        <v>56</v>
      </c>
      <c r="D180" s="195"/>
      <c r="E180" s="195"/>
      <c r="F180" s="216" t="s">
        <v>912</v>
      </c>
      <c r="G180" s="195"/>
      <c r="H180" s="195" t="s">
        <v>985</v>
      </c>
      <c r="I180" s="195" t="s">
        <v>914</v>
      </c>
      <c r="J180" s="195">
        <v>255</v>
      </c>
      <c r="K180" s="239"/>
    </row>
    <row r="181" spans="2:11" customFormat="1" ht="15" customHeight="1">
      <c r="B181" s="218"/>
      <c r="C181" s="195" t="s">
        <v>116</v>
      </c>
      <c r="D181" s="195"/>
      <c r="E181" s="195"/>
      <c r="F181" s="216" t="s">
        <v>912</v>
      </c>
      <c r="G181" s="195"/>
      <c r="H181" s="195" t="s">
        <v>876</v>
      </c>
      <c r="I181" s="195" t="s">
        <v>914</v>
      </c>
      <c r="J181" s="195">
        <v>10</v>
      </c>
      <c r="K181" s="239"/>
    </row>
    <row r="182" spans="2:11" customFormat="1" ht="15" customHeight="1">
      <c r="B182" s="218"/>
      <c r="C182" s="195" t="s">
        <v>117</v>
      </c>
      <c r="D182" s="195"/>
      <c r="E182" s="195"/>
      <c r="F182" s="216" t="s">
        <v>912</v>
      </c>
      <c r="G182" s="195"/>
      <c r="H182" s="195" t="s">
        <v>986</v>
      </c>
      <c r="I182" s="195" t="s">
        <v>947</v>
      </c>
      <c r="J182" s="195"/>
      <c r="K182" s="239"/>
    </row>
    <row r="183" spans="2:11" customFormat="1" ht="15" customHeight="1">
      <c r="B183" s="218"/>
      <c r="C183" s="195" t="s">
        <v>987</v>
      </c>
      <c r="D183" s="195"/>
      <c r="E183" s="195"/>
      <c r="F183" s="216" t="s">
        <v>912</v>
      </c>
      <c r="G183" s="195"/>
      <c r="H183" s="195" t="s">
        <v>988</v>
      </c>
      <c r="I183" s="195" t="s">
        <v>947</v>
      </c>
      <c r="J183" s="195"/>
      <c r="K183" s="239"/>
    </row>
    <row r="184" spans="2:11" customFormat="1" ht="15" customHeight="1">
      <c r="B184" s="218"/>
      <c r="C184" s="195" t="s">
        <v>976</v>
      </c>
      <c r="D184" s="195"/>
      <c r="E184" s="195"/>
      <c r="F184" s="216" t="s">
        <v>912</v>
      </c>
      <c r="G184" s="195"/>
      <c r="H184" s="195" t="s">
        <v>989</v>
      </c>
      <c r="I184" s="195" t="s">
        <v>947</v>
      </c>
      <c r="J184" s="195"/>
      <c r="K184" s="239"/>
    </row>
    <row r="185" spans="2:11" customFormat="1" ht="15" customHeight="1">
      <c r="B185" s="218"/>
      <c r="C185" s="195" t="s">
        <v>119</v>
      </c>
      <c r="D185" s="195"/>
      <c r="E185" s="195"/>
      <c r="F185" s="216" t="s">
        <v>918</v>
      </c>
      <c r="G185" s="195"/>
      <c r="H185" s="195" t="s">
        <v>990</v>
      </c>
      <c r="I185" s="195" t="s">
        <v>914</v>
      </c>
      <c r="J185" s="195">
        <v>50</v>
      </c>
      <c r="K185" s="239"/>
    </row>
    <row r="186" spans="2:11" customFormat="1" ht="15" customHeight="1">
      <c r="B186" s="218"/>
      <c r="C186" s="195" t="s">
        <v>991</v>
      </c>
      <c r="D186" s="195"/>
      <c r="E186" s="195"/>
      <c r="F186" s="216" t="s">
        <v>918</v>
      </c>
      <c r="G186" s="195"/>
      <c r="H186" s="195" t="s">
        <v>992</v>
      </c>
      <c r="I186" s="195" t="s">
        <v>993</v>
      </c>
      <c r="J186" s="195"/>
      <c r="K186" s="239"/>
    </row>
    <row r="187" spans="2:11" customFormat="1" ht="15" customHeight="1">
      <c r="B187" s="218"/>
      <c r="C187" s="195" t="s">
        <v>994</v>
      </c>
      <c r="D187" s="195"/>
      <c r="E187" s="195"/>
      <c r="F187" s="216" t="s">
        <v>918</v>
      </c>
      <c r="G187" s="195"/>
      <c r="H187" s="195" t="s">
        <v>995</v>
      </c>
      <c r="I187" s="195" t="s">
        <v>993</v>
      </c>
      <c r="J187" s="195"/>
      <c r="K187" s="239"/>
    </row>
    <row r="188" spans="2:11" customFormat="1" ht="15" customHeight="1">
      <c r="B188" s="218"/>
      <c r="C188" s="195" t="s">
        <v>996</v>
      </c>
      <c r="D188" s="195"/>
      <c r="E188" s="195"/>
      <c r="F188" s="216" t="s">
        <v>918</v>
      </c>
      <c r="G188" s="195"/>
      <c r="H188" s="195" t="s">
        <v>997</v>
      </c>
      <c r="I188" s="195" t="s">
        <v>993</v>
      </c>
      <c r="J188" s="195"/>
      <c r="K188" s="239"/>
    </row>
    <row r="189" spans="2:11" customFormat="1" ht="15" customHeight="1">
      <c r="B189" s="218"/>
      <c r="C189" s="252" t="s">
        <v>998</v>
      </c>
      <c r="D189" s="195"/>
      <c r="E189" s="195"/>
      <c r="F189" s="216" t="s">
        <v>918</v>
      </c>
      <c r="G189" s="195"/>
      <c r="H189" s="195" t="s">
        <v>999</v>
      </c>
      <c r="I189" s="195" t="s">
        <v>1000</v>
      </c>
      <c r="J189" s="253" t="s">
        <v>1001</v>
      </c>
      <c r="K189" s="239"/>
    </row>
    <row r="190" spans="2:11" customFormat="1" ht="15" customHeight="1">
      <c r="B190" s="254"/>
      <c r="C190" s="255" t="s">
        <v>1002</v>
      </c>
      <c r="D190" s="256"/>
      <c r="E190" s="256"/>
      <c r="F190" s="257" t="s">
        <v>918</v>
      </c>
      <c r="G190" s="256"/>
      <c r="H190" s="256" t="s">
        <v>1003</v>
      </c>
      <c r="I190" s="256" t="s">
        <v>1000</v>
      </c>
      <c r="J190" s="258" t="s">
        <v>1001</v>
      </c>
      <c r="K190" s="259"/>
    </row>
    <row r="191" spans="2:11" customFormat="1" ht="15" customHeight="1">
      <c r="B191" s="218"/>
      <c r="C191" s="252" t="s">
        <v>44</v>
      </c>
      <c r="D191" s="195"/>
      <c r="E191" s="195"/>
      <c r="F191" s="216" t="s">
        <v>912</v>
      </c>
      <c r="G191" s="195"/>
      <c r="H191" s="192" t="s">
        <v>1004</v>
      </c>
      <c r="I191" s="195" t="s">
        <v>1005</v>
      </c>
      <c r="J191" s="195"/>
      <c r="K191" s="239"/>
    </row>
    <row r="192" spans="2:11" customFormat="1" ht="15" customHeight="1">
      <c r="B192" s="218"/>
      <c r="C192" s="252" t="s">
        <v>1006</v>
      </c>
      <c r="D192" s="195"/>
      <c r="E192" s="195"/>
      <c r="F192" s="216" t="s">
        <v>912</v>
      </c>
      <c r="G192" s="195"/>
      <c r="H192" s="195" t="s">
        <v>1007</v>
      </c>
      <c r="I192" s="195" t="s">
        <v>947</v>
      </c>
      <c r="J192" s="195"/>
      <c r="K192" s="239"/>
    </row>
    <row r="193" spans="2:11" customFormat="1" ht="15" customHeight="1">
      <c r="B193" s="218"/>
      <c r="C193" s="252" t="s">
        <v>1008</v>
      </c>
      <c r="D193" s="195"/>
      <c r="E193" s="195"/>
      <c r="F193" s="216" t="s">
        <v>912</v>
      </c>
      <c r="G193" s="195"/>
      <c r="H193" s="195" t="s">
        <v>1009</v>
      </c>
      <c r="I193" s="195" t="s">
        <v>947</v>
      </c>
      <c r="J193" s="195"/>
      <c r="K193" s="239"/>
    </row>
    <row r="194" spans="2:11" customFormat="1" ht="15" customHeight="1">
      <c r="B194" s="218"/>
      <c r="C194" s="252" t="s">
        <v>1010</v>
      </c>
      <c r="D194" s="195"/>
      <c r="E194" s="195"/>
      <c r="F194" s="216" t="s">
        <v>918</v>
      </c>
      <c r="G194" s="195"/>
      <c r="H194" s="195" t="s">
        <v>1011</v>
      </c>
      <c r="I194" s="195" t="s">
        <v>947</v>
      </c>
      <c r="J194" s="195"/>
      <c r="K194" s="239"/>
    </row>
    <row r="195" spans="2:11" customFormat="1" ht="15" customHeight="1">
      <c r="B195" s="245"/>
      <c r="C195" s="260"/>
      <c r="D195" s="225"/>
      <c r="E195" s="225"/>
      <c r="F195" s="225"/>
      <c r="G195" s="225"/>
      <c r="H195" s="225"/>
      <c r="I195" s="225"/>
      <c r="J195" s="225"/>
      <c r="K195" s="246"/>
    </row>
    <row r="196" spans="2:11" customFormat="1" ht="18.75" customHeight="1">
      <c r="B196" s="227"/>
      <c r="C196" s="237"/>
      <c r="D196" s="237"/>
      <c r="E196" s="237"/>
      <c r="F196" s="247"/>
      <c r="G196" s="237"/>
      <c r="H196" s="237"/>
      <c r="I196" s="237"/>
      <c r="J196" s="237"/>
      <c r="K196" s="227"/>
    </row>
    <row r="197" spans="2:11" customFormat="1" ht="18.75" customHeight="1">
      <c r="B197" s="227"/>
      <c r="C197" s="237"/>
      <c r="D197" s="237"/>
      <c r="E197" s="237"/>
      <c r="F197" s="247"/>
      <c r="G197" s="237"/>
      <c r="H197" s="237"/>
      <c r="I197" s="237"/>
      <c r="J197" s="237"/>
      <c r="K197" s="227"/>
    </row>
    <row r="198" spans="2:11" customFormat="1" ht="18.75" customHeight="1">
      <c r="B198" s="202"/>
      <c r="C198" s="202"/>
      <c r="D198" s="202"/>
      <c r="E198" s="202"/>
      <c r="F198" s="202"/>
      <c r="G198" s="202"/>
      <c r="H198" s="202"/>
      <c r="I198" s="202"/>
      <c r="J198" s="202"/>
      <c r="K198" s="202"/>
    </row>
    <row r="199" spans="2:11" customFormat="1" ht="13.5">
      <c r="B199" s="184"/>
      <c r="C199" s="185"/>
      <c r="D199" s="185"/>
      <c r="E199" s="185"/>
      <c r="F199" s="185"/>
      <c r="G199" s="185"/>
      <c r="H199" s="185"/>
      <c r="I199" s="185"/>
      <c r="J199" s="185"/>
      <c r="K199" s="186"/>
    </row>
    <row r="200" spans="2:11" customFormat="1" ht="21">
      <c r="B200" s="187"/>
      <c r="C200" s="315" t="s">
        <v>1012</v>
      </c>
      <c r="D200" s="315"/>
      <c r="E200" s="315"/>
      <c r="F200" s="315"/>
      <c r="G200" s="315"/>
      <c r="H200" s="315"/>
      <c r="I200" s="315"/>
      <c r="J200" s="315"/>
      <c r="K200" s="188"/>
    </row>
    <row r="201" spans="2:11" customFormat="1" ht="25.5" customHeight="1">
      <c r="B201" s="187"/>
      <c r="C201" s="261" t="s">
        <v>1013</v>
      </c>
      <c r="D201" s="261"/>
      <c r="E201" s="261"/>
      <c r="F201" s="261" t="s">
        <v>1014</v>
      </c>
      <c r="G201" s="262"/>
      <c r="H201" s="318" t="s">
        <v>1015</v>
      </c>
      <c r="I201" s="318"/>
      <c r="J201" s="318"/>
      <c r="K201" s="188"/>
    </row>
    <row r="202" spans="2:11" customFormat="1" ht="5.25" customHeight="1">
      <c r="B202" s="218"/>
      <c r="C202" s="213"/>
      <c r="D202" s="213"/>
      <c r="E202" s="213"/>
      <c r="F202" s="213"/>
      <c r="G202" s="237"/>
      <c r="H202" s="213"/>
      <c r="I202" s="213"/>
      <c r="J202" s="213"/>
      <c r="K202" s="239"/>
    </row>
    <row r="203" spans="2:11" customFormat="1" ht="15" customHeight="1">
      <c r="B203" s="218"/>
      <c r="C203" s="195" t="s">
        <v>1005</v>
      </c>
      <c r="D203" s="195"/>
      <c r="E203" s="195"/>
      <c r="F203" s="216" t="s">
        <v>45</v>
      </c>
      <c r="G203" s="195"/>
      <c r="H203" s="319" t="s">
        <v>1016</v>
      </c>
      <c r="I203" s="319"/>
      <c r="J203" s="319"/>
      <c r="K203" s="239"/>
    </row>
    <row r="204" spans="2:11" customFormat="1" ht="15" customHeight="1">
      <c r="B204" s="218"/>
      <c r="C204" s="195"/>
      <c r="D204" s="195"/>
      <c r="E204" s="195"/>
      <c r="F204" s="216" t="s">
        <v>46</v>
      </c>
      <c r="G204" s="195"/>
      <c r="H204" s="319" t="s">
        <v>1017</v>
      </c>
      <c r="I204" s="319"/>
      <c r="J204" s="319"/>
      <c r="K204" s="239"/>
    </row>
    <row r="205" spans="2:11" customFormat="1" ht="15" customHeight="1">
      <c r="B205" s="218"/>
      <c r="C205" s="195"/>
      <c r="D205" s="195"/>
      <c r="E205" s="195"/>
      <c r="F205" s="216" t="s">
        <v>49</v>
      </c>
      <c r="G205" s="195"/>
      <c r="H205" s="319" t="s">
        <v>1018</v>
      </c>
      <c r="I205" s="319"/>
      <c r="J205" s="319"/>
      <c r="K205" s="239"/>
    </row>
    <row r="206" spans="2:11" customFormat="1" ht="15" customHeight="1">
      <c r="B206" s="218"/>
      <c r="C206" s="195"/>
      <c r="D206" s="195"/>
      <c r="E206" s="195"/>
      <c r="F206" s="216" t="s">
        <v>47</v>
      </c>
      <c r="G206" s="195"/>
      <c r="H206" s="319" t="s">
        <v>1019</v>
      </c>
      <c r="I206" s="319"/>
      <c r="J206" s="319"/>
      <c r="K206" s="239"/>
    </row>
    <row r="207" spans="2:11" customFormat="1" ht="15" customHeight="1">
      <c r="B207" s="218"/>
      <c r="C207" s="195"/>
      <c r="D207" s="195"/>
      <c r="E207" s="195"/>
      <c r="F207" s="216" t="s">
        <v>48</v>
      </c>
      <c r="G207" s="195"/>
      <c r="H207" s="319" t="s">
        <v>1020</v>
      </c>
      <c r="I207" s="319"/>
      <c r="J207" s="319"/>
      <c r="K207" s="239"/>
    </row>
    <row r="208" spans="2:11" customFormat="1" ht="15" customHeight="1">
      <c r="B208" s="218"/>
      <c r="C208" s="195"/>
      <c r="D208" s="195"/>
      <c r="E208" s="195"/>
      <c r="F208" s="216"/>
      <c r="G208" s="195"/>
      <c r="H208" s="195"/>
      <c r="I208" s="195"/>
      <c r="J208" s="195"/>
      <c r="K208" s="239"/>
    </row>
    <row r="209" spans="2:11" customFormat="1" ht="15" customHeight="1">
      <c r="B209" s="218"/>
      <c r="C209" s="195" t="s">
        <v>959</v>
      </c>
      <c r="D209" s="195"/>
      <c r="E209" s="195"/>
      <c r="F209" s="216" t="s">
        <v>81</v>
      </c>
      <c r="G209" s="195"/>
      <c r="H209" s="319" t="s">
        <v>1021</v>
      </c>
      <c r="I209" s="319"/>
      <c r="J209" s="319"/>
      <c r="K209" s="239"/>
    </row>
    <row r="210" spans="2:11" customFormat="1" ht="15" customHeight="1">
      <c r="B210" s="218"/>
      <c r="C210" s="195"/>
      <c r="D210" s="195"/>
      <c r="E210" s="195"/>
      <c r="F210" s="216" t="s">
        <v>857</v>
      </c>
      <c r="G210" s="195"/>
      <c r="H210" s="319" t="s">
        <v>858</v>
      </c>
      <c r="I210" s="319"/>
      <c r="J210" s="319"/>
      <c r="K210" s="239"/>
    </row>
    <row r="211" spans="2:11" customFormat="1" ht="15" customHeight="1">
      <c r="B211" s="218"/>
      <c r="C211" s="195"/>
      <c r="D211" s="195"/>
      <c r="E211" s="195"/>
      <c r="F211" s="216" t="s">
        <v>855</v>
      </c>
      <c r="G211" s="195"/>
      <c r="H211" s="319" t="s">
        <v>1022</v>
      </c>
      <c r="I211" s="319"/>
      <c r="J211" s="319"/>
      <c r="K211" s="239"/>
    </row>
    <row r="212" spans="2:11" customFormat="1" ht="15" customHeight="1">
      <c r="B212" s="263"/>
      <c r="C212" s="195"/>
      <c r="D212" s="195"/>
      <c r="E212" s="195"/>
      <c r="F212" s="216" t="s">
        <v>859</v>
      </c>
      <c r="G212" s="252"/>
      <c r="H212" s="320" t="s">
        <v>860</v>
      </c>
      <c r="I212" s="320"/>
      <c r="J212" s="320"/>
      <c r="K212" s="264"/>
    </row>
    <row r="213" spans="2:11" customFormat="1" ht="15" customHeight="1">
      <c r="B213" s="263"/>
      <c r="C213" s="195"/>
      <c r="D213" s="195"/>
      <c r="E213" s="195"/>
      <c r="F213" s="216" t="s">
        <v>652</v>
      </c>
      <c r="G213" s="252"/>
      <c r="H213" s="320" t="s">
        <v>1023</v>
      </c>
      <c r="I213" s="320"/>
      <c r="J213" s="320"/>
      <c r="K213" s="264"/>
    </row>
    <row r="214" spans="2:11" customFormat="1" ht="15" customHeight="1">
      <c r="B214" s="263"/>
      <c r="C214" s="195"/>
      <c r="D214" s="195"/>
      <c r="E214" s="195"/>
      <c r="F214" s="216"/>
      <c r="G214" s="252"/>
      <c r="H214" s="243"/>
      <c r="I214" s="243"/>
      <c r="J214" s="243"/>
      <c r="K214" s="264"/>
    </row>
    <row r="215" spans="2:11" customFormat="1" ht="15" customHeight="1">
      <c r="B215" s="263"/>
      <c r="C215" s="195" t="s">
        <v>983</v>
      </c>
      <c r="D215" s="195"/>
      <c r="E215" s="195"/>
      <c r="F215" s="216">
        <v>1</v>
      </c>
      <c r="G215" s="252"/>
      <c r="H215" s="320" t="s">
        <v>1024</v>
      </c>
      <c r="I215" s="320"/>
      <c r="J215" s="320"/>
      <c r="K215" s="264"/>
    </row>
    <row r="216" spans="2:11" customFormat="1" ht="15" customHeight="1">
      <c r="B216" s="263"/>
      <c r="C216" s="195"/>
      <c r="D216" s="195"/>
      <c r="E216" s="195"/>
      <c r="F216" s="216">
        <v>2</v>
      </c>
      <c r="G216" s="252"/>
      <c r="H216" s="320" t="s">
        <v>1025</v>
      </c>
      <c r="I216" s="320"/>
      <c r="J216" s="320"/>
      <c r="K216" s="264"/>
    </row>
    <row r="217" spans="2:11" customFormat="1" ht="15" customHeight="1">
      <c r="B217" s="263"/>
      <c r="C217" s="195"/>
      <c r="D217" s="195"/>
      <c r="E217" s="195"/>
      <c r="F217" s="216">
        <v>3</v>
      </c>
      <c r="G217" s="252"/>
      <c r="H217" s="320" t="s">
        <v>1026</v>
      </c>
      <c r="I217" s="320"/>
      <c r="J217" s="320"/>
      <c r="K217" s="264"/>
    </row>
    <row r="218" spans="2:11" customFormat="1" ht="15" customHeight="1">
      <c r="B218" s="263"/>
      <c r="C218" s="195"/>
      <c r="D218" s="195"/>
      <c r="E218" s="195"/>
      <c r="F218" s="216">
        <v>4</v>
      </c>
      <c r="G218" s="252"/>
      <c r="H218" s="320" t="s">
        <v>1027</v>
      </c>
      <c r="I218" s="320"/>
      <c r="J218" s="320"/>
      <c r="K218" s="264"/>
    </row>
    <row r="219" spans="2:11" customFormat="1" ht="12.75" customHeight="1">
      <c r="B219" s="265"/>
      <c r="C219" s="266"/>
      <c r="D219" s="266"/>
      <c r="E219" s="266"/>
      <c r="F219" s="266"/>
      <c r="G219" s="266"/>
      <c r="H219" s="266"/>
      <c r="I219" s="266"/>
      <c r="J219" s="266"/>
      <c r="K219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KOMPLEXNÍ OPRAVA STŘ...</vt:lpstr>
      <vt:lpstr>34-24 - Oprava střechy Me...</vt:lpstr>
      <vt:lpstr>Pokyny pro vyplnění</vt:lpstr>
      <vt:lpstr>'01 - KOMPLEXNÍ OPRAVA STŘ...'!Názvy_tisku</vt:lpstr>
      <vt:lpstr>'34-24 - Oprava střechy Me...'!Názvy_tisku</vt:lpstr>
      <vt:lpstr>'Rekapitulace stavby'!Názvy_tisku</vt:lpstr>
      <vt:lpstr>'01 - KOMPLEXNÍ OPRAVA STŘ...'!Oblast_tisku</vt:lpstr>
      <vt:lpstr>'34-24 - Oprava střechy Me...'!Oblast_tisku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DESKTOP-VFOEDD9\Dell</dc:creator>
  <cp:lastModifiedBy>martina.staronova</cp:lastModifiedBy>
  <dcterms:created xsi:type="dcterms:W3CDTF">2024-05-20T09:19:38Z</dcterms:created>
  <dcterms:modified xsi:type="dcterms:W3CDTF">2024-06-04T04:56:05Z</dcterms:modified>
</cp:coreProperties>
</file>