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rojekce_1\Desktop\"/>
    </mc:Choice>
  </mc:AlternateContent>
  <xr:revisionPtr revIDLastSave="0" documentId="11_84FE3E8CCE0EC6742BA9DA0BAF3800918C5829F8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1 - stavební část - interiér" sheetId="2" r:id="rId2"/>
    <sheet name="2 - stavební část - exteriér" sheetId="3" r:id="rId3"/>
    <sheet name="3 - elektroinstalace" sheetId="4" r:id="rId4"/>
    <sheet name="5 - vytápění" sheetId="5" r:id="rId5"/>
    <sheet name="6 - vzduchotechnika" sheetId="6" r:id="rId6"/>
  </sheets>
  <definedNames>
    <definedName name="_xlnm._FilterDatabase" localSheetId="1" hidden="1">'1 - stavební část - interiér'!$C$140:$K$667</definedName>
    <definedName name="_xlnm._FilterDatabase" localSheetId="2" hidden="1">'2 - stavební část - exteriér'!$C$128:$K$238</definedName>
    <definedName name="_xlnm._FilterDatabase" localSheetId="3" hidden="1">'3 - elektroinstalace'!$C$122:$K$178</definedName>
    <definedName name="_xlnm._FilterDatabase" localSheetId="4" hidden="1">'5 - vytápění'!$C$122:$K$157</definedName>
    <definedName name="_xlnm._FilterDatabase" localSheetId="5" hidden="1">'6 - vzduchotechnika'!$C$120:$K$163</definedName>
    <definedName name="_xlnm.Print_Titles" localSheetId="0">'Rekapitulace stavby'!$92:$92</definedName>
    <definedName name="_xlnm.Print_Titles" localSheetId="1">'1 - stavební část - interiér'!$140:$140</definedName>
    <definedName name="_xlnm.Print_Titles" localSheetId="2">'2 - stavební část - exteriér'!$128:$128</definedName>
    <definedName name="_xlnm.Print_Titles" localSheetId="3">'3 - elektroinstalace'!$122:$122</definedName>
    <definedName name="_xlnm.Print_Titles" localSheetId="4">'5 - vytápění'!$122:$122</definedName>
    <definedName name="_xlnm.Print_Titles" localSheetId="5">'6 - vzduchotechnika'!$120:$120</definedName>
    <definedName name="_xlnm.Print_Area" localSheetId="0">'Rekapitulace stavby'!$D$4:$AO$76,'Rekapitulace stavby'!$C$82:$AQ$100</definedName>
    <definedName name="_xlnm.Print_Area" localSheetId="1">'1 - stavební část - interiér'!$C$4:$J$76,'1 - stavební část - interiér'!$C$82:$J$122,'1 - stavební část - interiér'!$C$128:$K$667</definedName>
    <definedName name="_xlnm.Print_Area" localSheetId="2">'2 - stavební část - exteriér'!$C$4:$J$76,'2 - stavební část - exteriér'!$C$82:$J$110,'2 - stavební část - exteriér'!$C$116:$K$238</definedName>
    <definedName name="_xlnm.Print_Area" localSheetId="3">'3 - elektroinstalace'!$C$4:$J$76,'3 - elektroinstalace'!$C$82:$J$104,'3 - elektroinstalace'!$C$110:$K$178</definedName>
    <definedName name="_xlnm.Print_Area" localSheetId="4">'5 - vytápění'!$C$4:$J$76,'5 - vytápění'!$C$82:$J$104,'5 - vytápění'!$C$110:$K$157</definedName>
    <definedName name="_xlnm.Print_Area" localSheetId="5">'6 - vzduchotechnika'!$C$4:$J$76,'6 - vzduchotechnika'!$C$82:$J$102,'6 - vzduchotechnika'!$C$108:$K$163</definedName>
  </definedNames>
  <calcPr calcId="0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T151" i="6"/>
  <c r="R152" i="6"/>
  <c r="R151" i="6"/>
  <c r="P152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3" i="6"/>
  <c r="BH123" i="6"/>
  <c r="BG123" i="6"/>
  <c r="BF123" i="6"/>
  <c r="T123" i="6"/>
  <c r="R123" i="6"/>
  <c r="P123" i="6"/>
  <c r="F115" i="6"/>
  <c r="E113" i="6"/>
  <c r="F89" i="6"/>
  <c r="E87" i="6"/>
  <c r="J24" i="6"/>
  <c r="E24" i="6"/>
  <c r="J92" i="6"/>
  <c r="J23" i="6"/>
  <c r="J21" i="6"/>
  <c r="E21" i="6"/>
  <c r="J117" i="6"/>
  <c r="J20" i="6"/>
  <c r="J18" i="6"/>
  <c r="E18" i="6"/>
  <c r="F118" i="6"/>
  <c r="J17" i="6"/>
  <c r="J15" i="6"/>
  <c r="E15" i="6"/>
  <c r="F117" i="6"/>
  <c r="J14" i="6"/>
  <c r="J12" i="6"/>
  <c r="J115" i="6"/>
  <c r="E7" i="6"/>
  <c r="E111" i="6"/>
  <c r="J37" i="5"/>
  <c r="J36" i="5"/>
  <c r="AY98" i="1"/>
  <c r="J35" i="5"/>
  <c r="AX98" i="1"/>
  <c r="BI157" i="5"/>
  <c r="BH157" i="5"/>
  <c r="BG157" i="5"/>
  <c r="BF157" i="5"/>
  <c r="T157" i="5"/>
  <c r="T156" i="5"/>
  <c r="R157" i="5"/>
  <c r="R156" i="5"/>
  <c r="P157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T124" i="5"/>
  <c r="R125" i="5"/>
  <c r="R124" i="5"/>
  <c r="P125" i="5"/>
  <c r="P124" i="5"/>
  <c r="F117" i="5"/>
  <c r="E115" i="5"/>
  <c r="F89" i="5"/>
  <c r="E87" i="5"/>
  <c r="J24" i="5"/>
  <c r="E24" i="5"/>
  <c r="J120" i="5"/>
  <c r="J23" i="5"/>
  <c r="J21" i="5"/>
  <c r="E21" i="5"/>
  <c r="J119" i="5"/>
  <c r="J20" i="5"/>
  <c r="J18" i="5"/>
  <c r="E18" i="5"/>
  <c r="F92" i="5"/>
  <c r="J17" i="5"/>
  <c r="J15" i="5"/>
  <c r="E15" i="5"/>
  <c r="F119" i="5"/>
  <c r="J14" i="5"/>
  <c r="J12" i="5"/>
  <c r="J89" i="5"/>
  <c r="E7" i="5"/>
  <c r="E85" i="5"/>
  <c r="J37" i="4"/>
  <c r="J36" i="4"/>
  <c r="AY97" i="1"/>
  <c r="J35" i="4"/>
  <c r="AX97" i="1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120" i="4"/>
  <c r="J23" i="4"/>
  <c r="J21" i="4"/>
  <c r="E21" i="4"/>
  <c r="J119" i="4"/>
  <c r="J20" i="4"/>
  <c r="J18" i="4"/>
  <c r="E18" i="4"/>
  <c r="F120" i="4"/>
  <c r="J17" i="4"/>
  <c r="J15" i="4"/>
  <c r="E15" i="4"/>
  <c r="F119" i="4"/>
  <c r="J14" i="4"/>
  <c r="J12" i="4"/>
  <c r="J117" i="4"/>
  <c r="E7" i="4"/>
  <c r="E113" i="4"/>
  <c r="J37" i="3"/>
  <c r="J36" i="3"/>
  <c r="AY96" i="1"/>
  <c r="J35" i="3"/>
  <c r="AX96" i="1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T189" i="3"/>
  <c r="R190" i="3"/>
  <c r="R189" i="3"/>
  <c r="P190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T177" i="3"/>
  <c r="R178" i="3"/>
  <c r="R177" i="3"/>
  <c r="P178" i="3"/>
  <c r="P177" i="3"/>
  <c r="BI175" i="3"/>
  <c r="BH175" i="3"/>
  <c r="BG175" i="3"/>
  <c r="BF175" i="3"/>
  <c r="T175" i="3"/>
  <c r="T174" i="3"/>
  <c r="R175" i="3"/>
  <c r="R174" i="3"/>
  <c r="P175" i="3"/>
  <c r="P174" i="3"/>
  <c r="BI170" i="3"/>
  <c r="BH170" i="3"/>
  <c r="BG170" i="3"/>
  <c r="BF170" i="3"/>
  <c r="T170" i="3"/>
  <c r="T169" i="3"/>
  <c r="R170" i="3"/>
  <c r="R169" i="3"/>
  <c r="P170" i="3"/>
  <c r="P169" i="3"/>
  <c r="BI167" i="3"/>
  <c r="BH167" i="3"/>
  <c r="BG167" i="3"/>
  <c r="BF167" i="3"/>
  <c r="T167" i="3"/>
  <c r="R167" i="3"/>
  <c r="P167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T131" i="3"/>
  <c r="R140" i="3"/>
  <c r="R131" i="3"/>
  <c r="P140" i="3"/>
  <c r="P131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F123" i="3"/>
  <c r="E121" i="3"/>
  <c r="F89" i="3"/>
  <c r="E87" i="3"/>
  <c r="J24" i="3"/>
  <c r="E24" i="3"/>
  <c r="J126" i="3"/>
  <c r="J23" i="3"/>
  <c r="J21" i="3"/>
  <c r="E21" i="3"/>
  <c r="J91" i="3"/>
  <c r="J20" i="3"/>
  <c r="J18" i="3"/>
  <c r="E18" i="3"/>
  <c r="F126" i="3"/>
  <c r="J17" i="3"/>
  <c r="J15" i="3"/>
  <c r="E15" i="3"/>
  <c r="F91" i="3"/>
  <c r="J14" i="3"/>
  <c r="J12" i="3"/>
  <c r="J123" i="3"/>
  <c r="E7" i="3"/>
  <c r="E119" i="3"/>
  <c r="J37" i="2"/>
  <c r="J36" i="2"/>
  <c r="AY95" i="1"/>
  <c r="J35" i="2"/>
  <c r="AX95" i="1"/>
  <c r="BI667" i="2"/>
  <c r="BH667" i="2"/>
  <c r="BG667" i="2"/>
  <c r="BF667" i="2"/>
  <c r="T667" i="2"/>
  <c r="T666" i="2"/>
  <c r="R667" i="2"/>
  <c r="R666" i="2"/>
  <c r="P667" i="2"/>
  <c r="P666" i="2"/>
  <c r="BI665" i="2"/>
  <c r="BH665" i="2"/>
  <c r="BG665" i="2"/>
  <c r="BF665" i="2"/>
  <c r="T665" i="2"/>
  <c r="T664" i="2"/>
  <c r="R665" i="2"/>
  <c r="R664" i="2"/>
  <c r="P665" i="2"/>
  <c r="P664" i="2"/>
  <c r="BI663" i="2"/>
  <c r="BH663" i="2"/>
  <c r="BG663" i="2"/>
  <c r="BF663" i="2"/>
  <c r="T663" i="2"/>
  <c r="T662" i="2"/>
  <c r="T661" i="2"/>
  <c r="R663" i="2"/>
  <c r="R662" i="2"/>
  <c r="R661" i="2"/>
  <c r="P663" i="2"/>
  <c r="P662" i="2"/>
  <c r="P661" i="2"/>
  <c r="BI653" i="2"/>
  <c r="BH653" i="2"/>
  <c r="BG653" i="2"/>
  <c r="BF653" i="2"/>
  <c r="T653" i="2"/>
  <c r="T652" i="2"/>
  <c r="R653" i="2"/>
  <c r="R652" i="2"/>
  <c r="P653" i="2"/>
  <c r="P652" i="2"/>
  <c r="BI649" i="2"/>
  <c r="BH649" i="2"/>
  <c r="BG649" i="2"/>
  <c r="BF649" i="2"/>
  <c r="T649" i="2"/>
  <c r="R649" i="2"/>
  <c r="P649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19" i="2"/>
  <c r="BH619" i="2"/>
  <c r="BG619" i="2"/>
  <c r="BF619" i="2"/>
  <c r="T619" i="2"/>
  <c r="R619" i="2"/>
  <c r="P619" i="2"/>
  <c r="BI616" i="2"/>
  <c r="BH616" i="2"/>
  <c r="BG616" i="2"/>
  <c r="BF616" i="2"/>
  <c r="T616" i="2"/>
  <c r="R616" i="2"/>
  <c r="P616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5" i="2"/>
  <c r="BH605" i="2"/>
  <c r="BG605" i="2"/>
  <c r="BF605" i="2"/>
  <c r="T605" i="2"/>
  <c r="R605" i="2"/>
  <c r="P605" i="2"/>
  <c r="BI601" i="2"/>
  <c r="BH601" i="2"/>
  <c r="BG601" i="2"/>
  <c r="BF601" i="2"/>
  <c r="T601" i="2"/>
  <c r="T600" i="2"/>
  <c r="R601" i="2"/>
  <c r="R600" i="2"/>
  <c r="P601" i="2"/>
  <c r="P600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65" i="2"/>
  <c r="BH565" i="2"/>
  <c r="BG565" i="2"/>
  <c r="BF565" i="2"/>
  <c r="T565" i="2"/>
  <c r="R565" i="2"/>
  <c r="P56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06" i="2"/>
  <c r="BH506" i="2"/>
  <c r="BG506" i="2"/>
  <c r="BF506" i="2"/>
  <c r="T506" i="2"/>
  <c r="R506" i="2"/>
  <c r="P506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T437" i="2"/>
  <c r="R438" i="2"/>
  <c r="R437" i="2"/>
  <c r="P438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T417" i="2"/>
  <c r="R418" i="2"/>
  <c r="R417" i="2"/>
  <c r="P418" i="2"/>
  <c r="P417" i="2"/>
  <c r="BI416" i="2"/>
  <c r="BH416" i="2"/>
  <c r="BG416" i="2"/>
  <c r="BF416" i="2"/>
  <c r="T416" i="2"/>
  <c r="R416" i="2"/>
  <c r="P416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1" i="2"/>
  <c r="BH381" i="2"/>
  <c r="BG381" i="2"/>
  <c r="BF381" i="2"/>
  <c r="T381" i="2"/>
  <c r="T380" i="2"/>
  <c r="R381" i="2"/>
  <c r="R380" i="2"/>
  <c r="P381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7" i="2"/>
  <c r="BH347" i="2"/>
  <c r="BG347" i="2"/>
  <c r="BF347" i="2"/>
  <c r="T347" i="2"/>
  <c r="R347" i="2"/>
  <c r="P347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3" i="2"/>
  <c r="BH223" i="2"/>
  <c r="BG223" i="2"/>
  <c r="BF223" i="2"/>
  <c r="T223" i="2"/>
  <c r="R223" i="2"/>
  <c r="P223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F135" i="2"/>
  <c r="E133" i="2"/>
  <c r="F89" i="2"/>
  <c r="E87" i="2"/>
  <c r="J24" i="2"/>
  <c r="E24" i="2"/>
  <c r="J138" i="2"/>
  <c r="J23" i="2"/>
  <c r="J21" i="2"/>
  <c r="E21" i="2"/>
  <c r="J137" i="2"/>
  <c r="J20" i="2"/>
  <c r="J18" i="2"/>
  <c r="E18" i="2"/>
  <c r="F138" i="2"/>
  <c r="J17" i="2"/>
  <c r="J15" i="2"/>
  <c r="E15" i="2"/>
  <c r="F137" i="2"/>
  <c r="J14" i="2"/>
  <c r="J12" i="2"/>
  <c r="J135" i="2"/>
  <c r="E7" i="2"/>
  <c r="E131" i="2"/>
  <c r="L90" i="1"/>
  <c r="AM90" i="1"/>
  <c r="AM89" i="1"/>
  <c r="L89" i="1"/>
  <c r="AM87" i="1"/>
  <c r="L87" i="1"/>
  <c r="L85" i="1"/>
  <c r="L84" i="1"/>
  <c r="J635" i="2"/>
  <c r="J590" i="2"/>
  <c r="BK543" i="2"/>
  <c r="J528" i="2"/>
  <c r="J506" i="2"/>
  <c r="BK460" i="2"/>
  <c r="BK442" i="2"/>
  <c r="J413" i="2"/>
  <c r="J404" i="2"/>
  <c r="J373" i="2"/>
  <c r="J365" i="2"/>
  <c r="BK334" i="2"/>
  <c r="J285" i="2"/>
  <c r="BK262" i="2"/>
  <c r="BK243" i="2"/>
  <c r="BK209" i="2"/>
  <c r="BK635" i="2"/>
  <c r="J605" i="2"/>
  <c r="BK529" i="2"/>
  <c r="BK506" i="2"/>
  <c r="BK479" i="2"/>
  <c r="BK463" i="2"/>
  <c r="J418" i="2"/>
  <c r="J393" i="2"/>
  <c r="BK384" i="2"/>
  <c r="BK365" i="2"/>
  <c r="BK319" i="2"/>
  <c r="J307" i="2"/>
  <c r="J286" i="2"/>
  <c r="BK265" i="2"/>
  <c r="BK254" i="2"/>
  <c r="J209" i="2"/>
  <c r="J169" i="2"/>
  <c r="J663" i="2"/>
  <c r="BK610" i="2"/>
  <c r="BK584" i="2"/>
  <c r="J540" i="2"/>
  <c r="BK528" i="2"/>
  <c r="BK482" i="2"/>
  <c r="J463" i="2"/>
  <c r="BK433" i="2"/>
  <c r="J429" i="2"/>
  <c r="BK401" i="2"/>
  <c r="BK388" i="2"/>
  <c r="BK376" i="2"/>
  <c r="J359" i="2"/>
  <c r="BK339" i="2"/>
  <c r="J261" i="2"/>
  <c r="J232" i="2"/>
  <c r="J160" i="2"/>
  <c r="J144" i="2"/>
  <c r="BK665" i="2"/>
  <c r="J649" i="2"/>
  <c r="BK605" i="2"/>
  <c r="J601" i="2"/>
  <c r="J574" i="2"/>
  <c r="J543" i="2"/>
  <c r="BK530" i="2"/>
  <c r="J483" i="2"/>
  <c r="J459" i="2"/>
  <c r="J442" i="2"/>
  <c r="J435" i="2"/>
  <c r="BK429" i="2"/>
  <c r="J410" i="2"/>
  <c r="J378" i="2"/>
  <c r="BK371" i="2"/>
  <c r="BK356" i="2"/>
  <c r="J288" i="2"/>
  <c r="J274" i="2"/>
  <c r="J262" i="2"/>
  <c r="BK245" i="2"/>
  <c r="BK237" i="2"/>
  <c r="J175" i="2"/>
  <c r="J155" i="2"/>
  <c r="BK236" i="3"/>
  <c r="BK216" i="3"/>
  <c r="J209" i="3"/>
  <c r="J178" i="3"/>
  <c r="BK148" i="3"/>
  <c r="BK132" i="3"/>
  <c r="BK235" i="3"/>
  <c r="J224" i="3"/>
  <c r="J210" i="3"/>
  <c r="J193" i="3"/>
  <c r="J170" i="3"/>
  <c r="BK154" i="3"/>
  <c r="BK214" i="3"/>
  <c r="BK204" i="3"/>
  <c r="J185" i="3"/>
  <c r="J148" i="3"/>
  <c r="J216" i="3"/>
  <c r="J198" i="3"/>
  <c r="BK186" i="3"/>
  <c r="J146" i="3"/>
  <c r="J176" i="4"/>
  <c r="J166" i="4"/>
  <c r="J143" i="4"/>
  <c r="J135" i="4"/>
  <c r="BK128" i="4"/>
  <c r="BK171" i="4"/>
  <c r="BK156" i="4"/>
  <c r="BK148" i="4"/>
  <c r="BK137" i="4"/>
  <c r="J126" i="4"/>
  <c r="BK173" i="4"/>
  <c r="J162" i="4"/>
  <c r="BK150" i="4"/>
  <c r="J144" i="4"/>
  <c r="J137" i="4"/>
  <c r="BK132" i="4"/>
  <c r="J172" i="4"/>
  <c r="BK166" i="4"/>
  <c r="BK161" i="4"/>
  <c r="J155" i="4"/>
  <c r="J150" i="4"/>
  <c r="BK144" i="4"/>
  <c r="BK139" i="4"/>
  <c r="BK152" i="5"/>
  <c r="J143" i="5"/>
  <c r="J136" i="5"/>
  <c r="J155" i="5"/>
  <c r="J149" i="5"/>
  <c r="BK157" i="5"/>
  <c r="J152" i="5"/>
  <c r="BK149" i="5"/>
  <c r="J142" i="5"/>
  <c r="J134" i="5"/>
  <c r="J127" i="5"/>
  <c r="J150" i="6"/>
  <c r="BK141" i="6"/>
  <c r="BK132" i="6"/>
  <c r="J163" i="6"/>
  <c r="BK160" i="6"/>
  <c r="J149" i="6"/>
  <c r="J138" i="6"/>
  <c r="BK129" i="6"/>
  <c r="J162" i="6"/>
  <c r="BK150" i="6"/>
  <c r="BK145" i="6"/>
  <c r="BK139" i="6"/>
  <c r="BK131" i="6"/>
  <c r="J132" i="6"/>
  <c r="J123" i="6"/>
  <c r="BK612" i="2"/>
  <c r="J596" i="2"/>
  <c r="BK574" i="2"/>
  <c r="J539" i="2"/>
  <c r="BK513" i="2"/>
  <c r="J478" i="2"/>
  <c r="J456" i="2"/>
  <c r="BK427" i="2"/>
  <c r="BK407" i="2"/>
  <c r="BK379" i="2"/>
  <c r="J371" i="2"/>
  <c r="BK347" i="2"/>
  <c r="BK308" i="2"/>
  <c r="BK278" i="2"/>
  <c r="BK256" i="2"/>
  <c r="J241" i="2"/>
  <c r="BK223" i="2"/>
  <c r="BK144" i="2"/>
  <c r="BK633" i="2"/>
  <c r="J587" i="2"/>
  <c r="BK553" i="2"/>
  <c r="BK512" i="2"/>
  <c r="J482" i="2"/>
  <c r="BK464" i="2"/>
  <c r="BK435" i="2"/>
  <c r="BK404" i="2"/>
  <c r="J381" i="2"/>
  <c r="J353" i="2"/>
  <c r="BK316" i="2"/>
  <c r="BK288" i="2"/>
  <c r="BK274" i="2"/>
  <c r="BK261" i="2"/>
  <c r="J250" i="2"/>
  <c r="BK239" i="2"/>
  <c r="BK172" i="2"/>
  <c r="J149" i="2"/>
  <c r="J612" i="2"/>
  <c r="BK587" i="2"/>
  <c r="BK539" i="2"/>
  <c r="BK496" i="2"/>
  <c r="BK478" i="2"/>
  <c r="J464" i="2"/>
  <c r="J438" i="2"/>
  <c r="BK430" i="2"/>
  <c r="BK413" i="2"/>
  <c r="BK393" i="2"/>
  <c r="BK378" i="2"/>
  <c r="BK373" i="2"/>
  <c r="BK353" i="2"/>
  <c r="J308" i="2"/>
  <c r="J245" i="2"/>
  <c r="BK197" i="2"/>
  <c r="BK166" i="2"/>
  <c r="J147" i="2"/>
  <c r="BK667" i="2"/>
  <c r="BK653" i="2"/>
  <c r="J610" i="2"/>
  <c r="BK596" i="2"/>
  <c r="J565" i="2"/>
  <c r="J494" i="2"/>
  <c r="BK473" i="2"/>
  <c r="BK456" i="2"/>
  <c r="BK441" i="2"/>
  <c r="J433" i="2"/>
  <c r="BK418" i="2"/>
  <c r="J399" i="2"/>
  <c r="J376" i="2"/>
  <c r="J367" i="2"/>
  <c r="J316" i="2"/>
  <c r="BK285" i="2"/>
  <c r="BK271" i="2"/>
  <c r="J260" i="2"/>
  <c r="J239" i="2"/>
  <c r="J205" i="2"/>
  <c r="BK160" i="2"/>
  <c r="BK147" i="2"/>
  <c r="BK221" i="3"/>
  <c r="BK213" i="3"/>
  <c r="BK184" i="3"/>
  <c r="J167" i="3"/>
  <c r="BK146" i="3"/>
  <c r="BK238" i="3"/>
  <c r="BK228" i="3"/>
  <c r="BK220" i="3"/>
  <c r="BK198" i="3"/>
  <c r="BK178" i="3"/>
  <c r="BK167" i="3"/>
  <c r="BK134" i="3"/>
  <c r="BK209" i="3"/>
  <c r="J201" i="3"/>
  <c r="J184" i="3"/>
  <c r="J132" i="3"/>
  <c r="J213" i="3"/>
  <c r="BK193" i="3"/>
  <c r="BK159" i="3"/>
  <c r="J178" i="4"/>
  <c r="BK169" i="4"/>
  <c r="J159" i="4"/>
  <c r="J154" i="4"/>
  <c r="BK138" i="4"/>
  <c r="BK130" i="4"/>
  <c r="J177" i="4"/>
  <c r="BK174" i="4"/>
  <c r="J160" i="4"/>
  <c r="J151" i="4"/>
  <c r="J140" i="4"/>
  <c r="BK129" i="4"/>
  <c r="J175" i="4"/>
  <c r="J169" i="4"/>
  <c r="BK160" i="4"/>
  <c r="J149" i="4"/>
  <c r="BK143" i="4"/>
  <c r="J136" i="4"/>
  <c r="J129" i="4"/>
  <c r="BK167" i="4"/>
  <c r="BK159" i="4"/>
  <c r="J156" i="4"/>
  <c r="BK149" i="4"/>
  <c r="BK146" i="4"/>
  <c r="BK131" i="4"/>
  <c r="BK151" i="5"/>
  <c r="BK141" i="5"/>
  <c r="J135" i="5"/>
  <c r="BK148" i="5"/>
  <c r="BK147" i="5"/>
  <c r="BK145" i="5"/>
  <c r="J144" i="5"/>
  <c r="BK142" i="5"/>
  <c r="BK140" i="5"/>
  <c r="BK132" i="5"/>
  <c r="BK129" i="5"/>
  <c r="J125" i="5"/>
  <c r="BK137" i="5"/>
  <c r="BK136" i="5"/>
  <c r="BK134" i="5"/>
  <c r="J132" i="5"/>
  <c r="J129" i="5"/>
  <c r="BK128" i="5"/>
  <c r="BK155" i="5"/>
  <c r="BK150" i="5"/>
  <c r="BK143" i="5"/>
  <c r="J138" i="5"/>
  <c r="J128" i="5"/>
  <c r="BK156" i="6"/>
  <c r="J145" i="6"/>
  <c r="J137" i="6"/>
  <c r="J128" i="6"/>
  <c r="J157" i="6"/>
  <c r="BK143" i="6"/>
  <c r="J136" i="6"/>
  <c r="BK158" i="6"/>
  <c r="BK147" i="6"/>
  <c r="J141" i="6"/>
  <c r="J135" i="6"/>
  <c r="BK123" i="6"/>
  <c r="J156" i="6"/>
  <c r="BK146" i="6"/>
  <c r="J139" i="6"/>
  <c r="J134" i="6"/>
  <c r="BK128" i="6"/>
  <c r="BK599" i="2"/>
  <c r="J576" i="2"/>
  <c r="BK540" i="2"/>
  <c r="J514" i="2"/>
  <c r="J479" i="2"/>
  <c r="BK459" i="2"/>
  <c r="BK432" i="2"/>
  <c r="BK410" i="2"/>
  <c r="J401" i="2"/>
  <c r="BK372" i="2"/>
  <c r="J366" i="2"/>
  <c r="J336" i="2"/>
  <c r="BK286" i="2"/>
  <c r="J275" i="2"/>
  <c r="BK248" i="2"/>
  <c r="J237" i="2"/>
  <c r="J206" i="2"/>
  <c r="J665" i="2"/>
  <c r="J619" i="2"/>
  <c r="BK565" i="2"/>
  <c r="J513" i="2"/>
  <c r="BK483" i="2"/>
  <c r="BK465" i="2"/>
  <c r="J441" i="2"/>
  <c r="J407" i="2"/>
  <c r="J388" i="2"/>
  <c r="J377" i="2"/>
  <c r="J334" i="2"/>
  <c r="BK310" i="2"/>
  <c r="BK287" i="2"/>
  <c r="J271" i="2"/>
  <c r="BK260" i="2"/>
  <c r="BK241" i="2"/>
  <c r="BK189" i="2"/>
  <c r="BK151" i="2"/>
  <c r="BK619" i="2"/>
  <c r="BK590" i="2"/>
  <c r="BK551" i="2"/>
  <c r="BK494" i="2"/>
  <c r="BK476" i="2"/>
  <c r="J452" i="2"/>
  <c r="J432" i="2"/>
  <c r="J427" i="2"/>
  <c r="BK399" i="2"/>
  <c r="BK381" i="2"/>
  <c r="J375" i="2"/>
  <c r="J356" i="2"/>
  <c r="J310" i="2"/>
  <c r="J248" i="2"/>
  <c r="BK205" i="2"/>
  <c r="BK169" i="2"/>
  <c r="BK155" i="2"/>
  <c r="AS94" i="1"/>
  <c r="J584" i="2"/>
  <c r="BK532" i="2"/>
  <c r="J493" i="2"/>
  <c r="J465" i="2"/>
  <c r="BK454" i="2"/>
  <c r="J450" i="2"/>
  <c r="BK436" i="2"/>
  <c r="J422" i="2"/>
  <c r="BK396" i="2"/>
  <c r="BK375" i="2"/>
  <c r="BK362" i="2"/>
  <c r="BK307" i="2"/>
  <c r="BK280" i="2"/>
  <c r="J265" i="2"/>
  <c r="J256" i="2"/>
  <c r="BK206" i="2"/>
  <c r="J166" i="2"/>
  <c r="BK149" i="2"/>
  <c r="BK224" i="3"/>
  <c r="J214" i="3"/>
  <c r="BK185" i="3"/>
  <c r="J153" i="3"/>
  <c r="J140" i="3"/>
  <c r="J238" i="3"/>
  <c r="BK232" i="3"/>
  <c r="J221" i="3"/>
  <c r="J199" i="3"/>
  <c r="BK175" i="3"/>
  <c r="J157" i="3"/>
  <c r="J223" i="3"/>
  <c r="J206" i="3"/>
  <c r="BK190" i="3"/>
  <c r="J154" i="3"/>
  <c r="J229" i="3"/>
  <c r="J204" i="3"/>
  <c r="BK188" i="3"/>
  <c r="BK153" i="3"/>
  <c r="BK175" i="4"/>
  <c r="BK162" i="4"/>
  <c r="J147" i="4"/>
  <c r="J134" i="4"/>
  <c r="BK127" i="4"/>
  <c r="BK176" i="4"/>
  <c r="J165" i="4"/>
  <c r="BK155" i="4"/>
  <c r="BK145" i="4"/>
  <c r="BK136" i="4"/>
  <c r="BK178" i="4"/>
  <c r="BK172" i="4"/>
  <c r="J167" i="4"/>
  <c r="BK151" i="4"/>
  <c r="J145" i="4"/>
  <c r="BK135" i="4"/>
  <c r="J130" i="4"/>
  <c r="J170" i="4"/>
  <c r="BK165" i="4"/>
  <c r="BK158" i="4"/>
  <c r="BK154" i="4"/>
  <c r="J148" i="4"/>
  <c r="J141" i="4"/>
  <c r="J157" i="5"/>
  <c r="J147" i="5"/>
  <c r="J137" i="5"/>
  <c r="BK131" i="5"/>
  <c r="J150" i="5"/>
  <c r="BK127" i="5"/>
  <c r="J151" i="5"/>
  <c r="BK144" i="5"/>
  <c r="J140" i="5"/>
  <c r="J133" i="5"/>
  <c r="J155" i="6"/>
  <c r="BK142" i="6"/>
  <c r="J131" i="6"/>
  <c r="BK162" i="6"/>
  <c r="BK155" i="6"/>
  <c r="J146" i="6"/>
  <c r="BK137" i="6"/>
  <c r="J130" i="6"/>
  <c r="BK163" i="6"/>
  <c r="BK152" i="6"/>
  <c r="J144" i="6"/>
  <c r="BK138" i="6"/>
  <c r="BK134" i="6"/>
  <c r="J158" i="6"/>
  <c r="BK154" i="6"/>
  <c r="BK144" i="6"/>
  <c r="BK135" i="6"/>
  <c r="BK130" i="6"/>
  <c r="J616" i="2"/>
  <c r="BK582" i="2"/>
  <c r="J553" i="2"/>
  <c r="J532" i="2"/>
  <c r="J512" i="2"/>
  <c r="J473" i="2"/>
  <c r="BK450" i="2"/>
  <c r="BK422" i="2"/>
  <c r="J408" i="2"/>
  <c r="J384" i="2"/>
  <c r="BK367" i="2"/>
  <c r="J339" i="2"/>
  <c r="J287" i="2"/>
  <c r="J280" i="2"/>
  <c r="BK250" i="2"/>
  <c r="BK232" i="2"/>
  <c r="J189" i="2"/>
  <c r="BK649" i="2"/>
  <c r="BK616" i="2"/>
  <c r="BK576" i="2"/>
  <c r="BK514" i="2"/>
  <c r="J496" i="2"/>
  <c r="BK471" i="2"/>
  <c r="J454" i="2"/>
  <c r="BK408" i="2"/>
  <c r="BK390" i="2"/>
  <c r="J379" i="2"/>
  <c r="J362" i="2"/>
  <c r="J319" i="2"/>
  <c r="BK306" i="2"/>
  <c r="J278" i="2"/>
  <c r="J264" i="2"/>
  <c r="BK252" i="2"/>
  <c r="J197" i="2"/>
  <c r="BK156" i="2"/>
  <c r="J653" i="2"/>
  <c r="BK601" i="2"/>
  <c r="J582" i="2"/>
  <c r="J530" i="2"/>
  <c r="BK493" i="2"/>
  <c r="J471" i="2"/>
  <c r="J436" i="2"/>
  <c r="BK416" i="2"/>
  <c r="J396" i="2"/>
  <c r="BK377" i="2"/>
  <c r="BK366" i="2"/>
  <c r="J347" i="2"/>
  <c r="BK336" i="2"/>
  <c r="J254" i="2"/>
  <c r="J243" i="2"/>
  <c r="BK175" i="2"/>
  <c r="J156" i="2"/>
  <c r="J667" i="2"/>
  <c r="BK663" i="2"/>
  <c r="J633" i="2"/>
  <c r="J599" i="2"/>
  <c r="J551" i="2"/>
  <c r="J529" i="2"/>
  <c r="J476" i="2"/>
  <c r="J460" i="2"/>
  <c r="BK452" i="2"/>
  <c r="BK438" i="2"/>
  <c r="J430" i="2"/>
  <c r="J416" i="2"/>
  <c r="J390" i="2"/>
  <c r="J372" i="2"/>
  <c r="BK359" i="2"/>
  <c r="J306" i="2"/>
  <c r="BK275" i="2"/>
  <c r="BK264" i="2"/>
  <c r="J252" i="2"/>
  <c r="J223" i="2"/>
  <c r="J172" i="2"/>
  <c r="J151" i="2"/>
  <c r="J232" i="3"/>
  <c r="J220" i="3"/>
  <c r="J188" i="3"/>
  <c r="J175" i="3"/>
  <c r="J134" i="3"/>
  <c r="J236" i="3"/>
  <c r="BK229" i="3"/>
  <c r="BK223" i="3"/>
  <c r="BK201" i="3"/>
  <c r="J186" i="3"/>
  <c r="J159" i="3"/>
  <c r="J228" i="3"/>
  <c r="BK210" i="3"/>
  <c r="BK199" i="3"/>
  <c r="BK170" i="3"/>
  <c r="J235" i="3"/>
  <c r="BK206" i="3"/>
  <c r="J190" i="3"/>
  <c r="BK157" i="3"/>
  <c r="BK140" i="3"/>
  <c r="J174" i="4"/>
  <c r="J161" i="4"/>
  <c r="J158" i="4"/>
  <c r="J139" i="4"/>
  <c r="J132" i="4"/>
  <c r="BK126" i="4"/>
  <c r="J173" i="4"/>
  <c r="BK164" i="4"/>
  <c r="BK153" i="4"/>
  <c r="BK141" i="4"/>
  <c r="J131" i="4"/>
  <c r="BK177" i="4"/>
  <c r="BK170" i="4"/>
  <c r="J157" i="4"/>
  <c r="J146" i="4"/>
  <c r="J138" i="4"/>
  <c r="BK134" i="4"/>
  <c r="J128" i="4"/>
  <c r="J171" i="4"/>
  <c r="J164" i="4"/>
  <c r="BK157" i="4"/>
  <c r="J153" i="4"/>
  <c r="BK147" i="4"/>
  <c r="BK140" i="4"/>
  <c r="J127" i="4"/>
  <c r="J148" i="5"/>
  <c r="BK138" i="5"/>
  <c r="BK133" i="5"/>
  <c r="BK154" i="5"/>
  <c r="BK125" i="5"/>
  <c r="J154" i="5"/>
  <c r="J145" i="5"/>
  <c r="J141" i="5"/>
  <c r="BK135" i="5"/>
  <c r="J131" i="5"/>
  <c r="J161" i="6"/>
  <c r="J147" i="6"/>
  <c r="BK140" i="6"/>
  <c r="J129" i="6"/>
  <c r="BK161" i="6"/>
  <c r="J154" i="6"/>
  <c r="J142" i="6"/>
  <c r="J133" i="6"/>
  <c r="J127" i="6"/>
  <c r="J160" i="6"/>
  <c r="BK149" i="6"/>
  <c r="J143" i="6"/>
  <c r="BK136" i="6"/>
  <c r="BK127" i="6"/>
  <c r="BK157" i="6"/>
  <c r="J152" i="6"/>
  <c r="J140" i="6"/>
  <c r="BK133" i="6"/>
  <c r="T143" i="2" l="1"/>
  <c r="T165" i="2"/>
  <c r="T171" i="2"/>
  <c r="BK279" i="2"/>
  <c r="J279" i="2"/>
  <c r="J101" i="2"/>
  <c r="BK370" i="2"/>
  <c r="J370" i="2"/>
  <c r="J102" i="2"/>
  <c r="R383" i="2"/>
  <c r="T400" i="2"/>
  <c r="R409" i="2"/>
  <c r="R421" i="2"/>
  <c r="R440" i="2"/>
  <c r="T472" i="2"/>
  <c r="BK531" i="2"/>
  <c r="J531" i="2"/>
  <c r="J113" i="2"/>
  <c r="BK604" i="2"/>
  <c r="J604" i="2"/>
  <c r="J115" i="2"/>
  <c r="BK615" i="2"/>
  <c r="J615" i="2"/>
  <c r="J116" i="2"/>
  <c r="T145" i="3"/>
  <c r="T130" i="3"/>
  <c r="T129" i="3"/>
  <c r="T183" i="3"/>
  <c r="P192" i="3"/>
  <c r="P200" i="3"/>
  <c r="BK205" i="3"/>
  <c r="J205" i="3"/>
  <c r="J108" i="3"/>
  <c r="T215" i="3"/>
  <c r="T125" i="4"/>
  <c r="R133" i="4"/>
  <c r="R142" i="4"/>
  <c r="R152" i="4"/>
  <c r="BK163" i="4"/>
  <c r="J163" i="4"/>
  <c r="J102" i="4"/>
  <c r="R168" i="4"/>
  <c r="P126" i="5"/>
  <c r="P123" i="5"/>
  <c r="AU98" i="1"/>
  <c r="R130" i="5"/>
  <c r="BK139" i="5"/>
  <c r="J139" i="5"/>
  <c r="J100" i="5"/>
  <c r="T146" i="5"/>
  <c r="BK153" i="5"/>
  <c r="J153" i="5"/>
  <c r="J102" i="5"/>
  <c r="P122" i="6"/>
  <c r="BK153" i="6"/>
  <c r="J153" i="6"/>
  <c r="J100" i="6"/>
  <c r="BK143" i="2"/>
  <c r="J143" i="2"/>
  <c r="J98" i="2"/>
  <c r="P165" i="2"/>
  <c r="P171" i="2"/>
  <c r="P279" i="2"/>
  <c r="P370" i="2"/>
  <c r="BK383" i="2"/>
  <c r="J383" i="2"/>
  <c r="J105" i="2"/>
  <c r="BK400" i="2"/>
  <c r="J400" i="2"/>
  <c r="J106" i="2"/>
  <c r="BK409" i="2"/>
  <c r="J409" i="2"/>
  <c r="J107" i="2"/>
  <c r="P421" i="2"/>
  <c r="T440" i="2"/>
  <c r="P472" i="2"/>
  <c r="R531" i="2"/>
  <c r="P604" i="2"/>
  <c r="R615" i="2"/>
  <c r="P145" i="3"/>
  <c r="P130" i="3"/>
  <c r="P183" i="3"/>
  <c r="BK192" i="3"/>
  <c r="J192" i="3"/>
  <c r="J106" i="3"/>
  <c r="BK200" i="3"/>
  <c r="J200" i="3"/>
  <c r="J107" i="3"/>
  <c r="T205" i="3"/>
  <c r="BK215" i="3"/>
  <c r="J215" i="3"/>
  <c r="J109" i="3"/>
  <c r="R125" i="4"/>
  <c r="T133" i="4"/>
  <c r="P142" i="4"/>
  <c r="T152" i="4"/>
  <c r="R163" i="4"/>
  <c r="BK168" i="4"/>
  <c r="J168" i="4"/>
  <c r="J103" i="4"/>
  <c r="BK130" i="5"/>
  <c r="J130" i="5"/>
  <c r="J99" i="5"/>
  <c r="P139" i="5"/>
  <c r="BK146" i="5"/>
  <c r="J146" i="5"/>
  <c r="J101" i="5"/>
  <c r="R153" i="5"/>
  <c r="R122" i="6"/>
  <c r="T148" i="6"/>
  <c r="R153" i="6"/>
  <c r="P159" i="6"/>
  <c r="R143" i="2"/>
  <c r="R165" i="2"/>
  <c r="R171" i="2"/>
  <c r="T279" i="2"/>
  <c r="R370" i="2"/>
  <c r="T383" i="2"/>
  <c r="P400" i="2"/>
  <c r="P409" i="2"/>
  <c r="T421" i="2"/>
  <c r="BK440" i="2"/>
  <c r="J440" i="2"/>
  <c r="J111" i="2"/>
  <c r="R472" i="2"/>
  <c r="T531" i="2"/>
  <c r="T604" i="2"/>
  <c r="T615" i="2"/>
  <c r="R145" i="3"/>
  <c r="R130" i="3"/>
  <c r="R183" i="3"/>
  <c r="R192" i="3"/>
  <c r="R200" i="3"/>
  <c r="P205" i="3"/>
  <c r="R215" i="3"/>
  <c r="BK125" i="4"/>
  <c r="J125" i="4"/>
  <c r="J98" i="4"/>
  <c r="BK133" i="4"/>
  <c r="J133" i="4"/>
  <c r="J99" i="4"/>
  <c r="BK142" i="4"/>
  <c r="J142" i="4"/>
  <c r="J100" i="4"/>
  <c r="BK152" i="4"/>
  <c r="J152" i="4"/>
  <c r="J101" i="4"/>
  <c r="P163" i="4"/>
  <c r="T168" i="4"/>
  <c r="BK126" i="5"/>
  <c r="J126" i="5"/>
  <c r="J98" i="5"/>
  <c r="T126" i="5"/>
  <c r="T123" i="5"/>
  <c r="T130" i="5"/>
  <c r="R139" i="5"/>
  <c r="P146" i="5"/>
  <c r="P153" i="5"/>
  <c r="BK122" i="6"/>
  <c r="J122" i="6"/>
  <c r="J97" i="6"/>
  <c r="BK148" i="6"/>
  <c r="J148" i="6"/>
  <c r="J98" i="6"/>
  <c r="P148" i="6"/>
  <c r="P153" i="6"/>
  <c r="BK159" i="6"/>
  <c r="J159" i="6"/>
  <c r="J101" i="6"/>
  <c r="R159" i="6"/>
  <c r="P143" i="2"/>
  <c r="P142" i="2"/>
  <c r="BK165" i="2"/>
  <c r="J165" i="2"/>
  <c r="J99" i="2"/>
  <c r="BK171" i="2"/>
  <c r="J171" i="2"/>
  <c r="J100" i="2"/>
  <c r="R279" i="2"/>
  <c r="T370" i="2"/>
  <c r="P383" i="2"/>
  <c r="R400" i="2"/>
  <c r="T409" i="2"/>
  <c r="BK421" i="2"/>
  <c r="J421" i="2"/>
  <c r="J109" i="2"/>
  <c r="P440" i="2"/>
  <c r="BK472" i="2"/>
  <c r="J472" i="2"/>
  <c r="J112" i="2"/>
  <c r="P531" i="2"/>
  <c r="R604" i="2"/>
  <c r="P615" i="2"/>
  <c r="BK145" i="3"/>
  <c r="J145" i="3"/>
  <c r="J99" i="3"/>
  <c r="BK183" i="3"/>
  <c r="J183" i="3"/>
  <c r="J103" i="3"/>
  <c r="T192" i="3"/>
  <c r="T191" i="3"/>
  <c r="T200" i="3"/>
  <c r="R205" i="3"/>
  <c r="P215" i="3"/>
  <c r="P125" i="4"/>
  <c r="P133" i="4"/>
  <c r="T142" i="4"/>
  <c r="P152" i="4"/>
  <c r="T163" i="4"/>
  <c r="P168" i="4"/>
  <c r="R126" i="5"/>
  <c r="R123" i="5"/>
  <c r="P130" i="5"/>
  <c r="T139" i="5"/>
  <c r="R146" i="5"/>
  <c r="T153" i="5"/>
  <c r="T122" i="6"/>
  <c r="T121" i="6"/>
  <c r="R148" i="6"/>
  <c r="T153" i="6"/>
  <c r="T159" i="6"/>
  <c r="BK380" i="2"/>
  <c r="J380" i="2"/>
  <c r="J103" i="2"/>
  <c r="BK600" i="2"/>
  <c r="J600" i="2"/>
  <c r="J114" i="2"/>
  <c r="BK664" i="2"/>
  <c r="J664" i="2"/>
  <c r="J120" i="2"/>
  <c r="BK156" i="5"/>
  <c r="J156" i="5"/>
  <c r="J103" i="5"/>
  <c r="BK417" i="2"/>
  <c r="J417" i="2"/>
  <c r="J108" i="2"/>
  <c r="BK652" i="2"/>
  <c r="J652" i="2"/>
  <c r="J117" i="2"/>
  <c r="BK124" i="5"/>
  <c r="J124" i="5"/>
  <c r="J97" i="5"/>
  <c r="BK666" i="2"/>
  <c r="J666" i="2"/>
  <c r="J121" i="2"/>
  <c r="BK177" i="3"/>
  <c r="J177" i="3"/>
  <c r="J102" i="3"/>
  <c r="BK151" i="6"/>
  <c r="J151" i="6"/>
  <c r="J99" i="6"/>
  <c r="BK437" i="2"/>
  <c r="J437" i="2"/>
  <c r="J110" i="2"/>
  <c r="BK662" i="2"/>
  <c r="J662" i="2"/>
  <c r="J119" i="2"/>
  <c r="BK131" i="3"/>
  <c r="BK130" i="3"/>
  <c r="J130" i="3"/>
  <c r="J97" i="3"/>
  <c r="BK169" i="3"/>
  <c r="J169" i="3"/>
  <c r="J100" i="3"/>
  <c r="BK174" i="3"/>
  <c r="J174" i="3"/>
  <c r="J101" i="3"/>
  <c r="BK189" i="3"/>
  <c r="J189" i="3"/>
  <c r="J104" i="3"/>
  <c r="J89" i="6"/>
  <c r="F92" i="6"/>
  <c r="BE136" i="6"/>
  <c r="BE142" i="6"/>
  <c r="BE147" i="6"/>
  <c r="BE154" i="6"/>
  <c r="BE155" i="6"/>
  <c r="BE160" i="6"/>
  <c r="BE161" i="6"/>
  <c r="BE162" i="6"/>
  <c r="E85" i="6"/>
  <c r="J91" i="6"/>
  <c r="BE127" i="6"/>
  <c r="BE128" i="6"/>
  <c r="BE132" i="6"/>
  <c r="BE134" i="6"/>
  <c r="BE141" i="6"/>
  <c r="BE156" i="6"/>
  <c r="J118" i="6"/>
  <c r="BE123" i="6"/>
  <c r="BE130" i="6"/>
  <c r="BE131" i="6"/>
  <c r="BE135" i="6"/>
  <c r="BE139" i="6"/>
  <c r="BE140" i="6"/>
  <c r="BE144" i="6"/>
  <c r="BE145" i="6"/>
  <c r="BE146" i="6"/>
  <c r="BE157" i="6"/>
  <c r="BE163" i="6"/>
  <c r="F91" i="6"/>
  <c r="BE129" i="6"/>
  <c r="BE133" i="6"/>
  <c r="BE137" i="6"/>
  <c r="BE138" i="6"/>
  <c r="BE143" i="6"/>
  <c r="BE149" i="6"/>
  <c r="BE150" i="6"/>
  <c r="BE152" i="6"/>
  <c r="BE158" i="6"/>
  <c r="E113" i="5"/>
  <c r="F120" i="5"/>
  <c r="BE127" i="5"/>
  <c r="BE131" i="5"/>
  <c r="BE140" i="5"/>
  <c r="BE148" i="5"/>
  <c r="BE149" i="5"/>
  <c r="BE151" i="5"/>
  <c r="BE154" i="5"/>
  <c r="BE155" i="5"/>
  <c r="F91" i="5"/>
  <c r="J117" i="5"/>
  <c r="BE129" i="5"/>
  <c r="J91" i="5"/>
  <c r="BE133" i="5"/>
  <c r="BE135" i="5"/>
  <c r="BE136" i="5"/>
  <c r="BE137" i="5"/>
  <c r="BE138" i="5"/>
  <c r="BE141" i="5"/>
  <c r="BE142" i="5"/>
  <c r="BE144" i="5"/>
  <c r="BE147" i="5"/>
  <c r="BE150" i="5"/>
  <c r="BE152" i="5"/>
  <c r="BE157" i="5"/>
  <c r="J92" i="5"/>
  <c r="BE125" i="5"/>
  <c r="BE128" i="5"/>
  <c r="BE132" i="5"/>
  <c r="BE134" i="5"/>
  <c r="BE143" i="5"/>
  <c r="BE145" i="5"/>
  <c r="J89" i="4"/>
  <c r="F92" i="4"/>
  <c r="BE126" i="4"/>
  <c r="BE127" i="4"/>
  <c r="BE129" i="4"/>
  <c r="BE141" i="4"/>
  <c r="BE153" i="4"/>
  <c r="BE161" i="4"/>
  <c r="BE173" i="4"/>
  <c r="BE175" i="4"/>
  <c r="BE176" i="4"/>
  <c r="J131" i="3"/>
  <c r="J98" i="3"/>
  <c r="F91" i="4"/>
  <c r="J91" i="4"/>
  <c r="BE128" i="4"/>
  <c r="BE130" i="4"/>
  <c r="BE147" i="4"/>
  <c r="BE151" i="4"/>
  <c r="BE155" i="4"/>
  <c r="BE156" i="4"/>
  <c r="BE157" i="4"/>
  <c r="BE158" i="4"/>
  <c r="BE164" i="4"/>
  <c r="J92" i="4"/>
  <c r="BE132" i="4"/>
  <c r="BE135" i="4"/>
  <c r="BE136" i="4"/>
  <c r="BE139" i="4"/>
  <c r="BE143" i="4"/>
  <c r="BE146" i="4"/>
  <c r="BE149" i="4"/>
  <c r="BE159" i="4"/>
  <c r="BE160" i="4"/>
  <c r="BE162" i="4"/>
  <c r="BE165" i="4"/>
  <c r="BE166" i="4"/>
  <c r="BE167" i="4"/>
  <c r="BE169" i="4"/>
  <c r="BE172" i="4"/>
  <c r="BE174" i="4"/>
  <c r="BE178" i="4"/>
  <c r="E85" i="4"/>
  <c r="BE131" i="4"/>
  <c r="BE134" i="4"/>
  <c r="BE137" i="4"/>
  <c r="BE138" i="4"/>
  <c r="BE140" i="4"/>
  <c r="BE144" i="4"/>
  <c r="BE145" i="4"/>
  <c r="BE148" i="4"/>
  <c r="BE150" i="4"/>
  <c r="BE154" i="4"/>
  <c r="BE170" i="4"/>
  <c r="BE171" i="4"/>
  <c r="BE177" i="4"/>
  <c r="J92" i="3"/>
  <c r="J125" i="3"/>
  <c r="BE132" i="3"/>
  <c r="BE146" i="3"/>
  <c r="BE167" i="3"/>
  <c r="BE170" i="3"/>
  <c r="BE175" i="3"/>
  <c r="BE178" i="3"/>
  <c r="BE184" i="3"/>
  <c r="BE198" i="3"/>
  <c r="BE209" i="3"/>
  <c r="BE216" i="3"/>
  <c r="BE221" i="3"/>
  <c r="BE223" i="3"/>
  <c r="BE229" i="3"/>
  <c r="BE232" i="3"/>
  <c r="BE235" i="3"/>
  <c r="E85" i="3"/>
  <c r="J89" i="3"/>
  <c r="F92" i="3"/>
  <c r="F125" i="3"/>
  <c r="BE134" i="3"/>
  <c r="BE148" i="3"/>
  <c r="BE154" i="3"/>
  <c r="BE159" i="3"/>
  <c r="BE185" i="3"/>
  <c r="BE186" i="3"/>
  <c r="BE193" i="3"/>
  <c r="BE210" i="3"/>
  <c r="BE220" i="3"/>
  <c r="BE224" i="3"/>
  <c r="BK142" i="2"/>
  <c r="BE140" i="3"/>
  <c r="BE188" i="3"/>
  <c r="BE201" i="3"/>
  <c r="BE204" i="3"/>
  <c r="BE206" i="3"/>
  <c r="BE213" i="3"/>
  <c r="BE214" i="3"/>
  <c r="BE236" i="3"/>
  <c r="BE238" i="3"/>
  <c r="BE153" i="3"/>
  <c r="BE157" i="3"/>
  <c r="BE190" i="3"/>
  <c r="BE199" i="3"/>
  <c r="BE228" i="3"/>
  <c r="F91" i="2"/>
  <c r="J92" i="2"/>
  <c r="BE156" i="2"/>
  <c r="BE189" i="2"/>
  <c r="BE223" i="2"/>
  <c r="BE241" i="2"/>
  <c r="BE248" i="2"/>
  <c r="BE252" i="2"/>
  <c r="BE308" i="2"/>
  <c r="BE319" i="2"/>
  <c r="BE336" i="2"/>
  <c r="BE347" i="2"/>
  <c r="BE353" i="2"/>
  <c r="BE381" i="2"/>
  <c r="BE384" i="2"/>
  <c r="BE390" i="2"/>
  <c r="BE399" i="2"/>
  <c r="BE401" i="2"/>
  <c r="BE404" i="2"/>
  <c r="BE427" i="2"/>
  <c r="BE460" i="2"/>
  <c r="BE473" i="2"/>
  <c r="BE496" i="2"/>
  <c r="BE512" i="2"/>
  <c r="BE513" i="2"/>
  <c r="BE514" i="2"/>
  <c r="BE539" i="2"/>
  <c r="BE612" i="2"/>
  <c r="BE616" i="2"/>
  <c r="BE667" i="2"/>
  <c r="E85" i="2"/>
  <c r="J89" i="2"/>
  <c r="F92" i="2"/>
  <c r="BE144" i="2"/>
  <c r="BE149" i="2"/>
  <c r="BE206" i="2"/>
  <c r="BE209" i="2"/>
  <c r="BE237" i="2"/>
  <c r="BE239" i="2"/>
  <c r="BE250" i="2"/>
  <c r="BE254" i="2"/>
  <c r="BE261" i="2"/>
  <c r="BE262" i="2"/>
  <c r="BE265" i="2"/>
  <c r="BE271" i="2"/>
  <c r="BE274" i="2"/>
  <c r="BE275" i="2"/>
  <c r="BE278" i="2"/>
  <c r="BE285" i="2"/>
  <c r="BE286" i="2"/>
  <c r="BE287" i="2"/>
  <c r="BE288" i="2"/>
  <c r="BE306" i="2"/>
  <c r="BE310" i="2"/>
  <c r="BE334" i="2"/>
  <c r="BE362" i="2"/>
  <c r="BE365" i="2"/>
  <c r="BE378" i="2"/>
  <c r="BE379" i="2"/>
  <c r="BE410" i="2"/>
  <c r="BE418" i="2"/>
  <c r="BE436" i="2"/>
  <c r="BE441" i="2"/>
  <c r="BE442" i="2"/>
  <c r="BE454" i="2"/>
  <c r="BE459" i="2"/>
  <c r="BE471" i="2"/>
  <c r="BE479" i="2"/>
  <c r="BE506" i="2"/>
  <c r="BE529" i="2"/>
  <c r="BE553" i="2"/>
  <c r="BE565" i="2"/>
  <c r="BE574" i="2"/>
  <c r="BE576" i="2"/>
  <c r="BE590" i="2"/>
  <c r="BE599" i="2"/>
  <c r="BE633" i="2"/>
  <c r="BE635" i="2"/>
  <c r="BE649" i="2"/>
  <c r="BE665" i="2"/>
  <c r="J91" i="2"/>
  <c r="BE232" i="2"/>
  <c r="BE243" i="2"/>
  <c r="BE245" i="2"/>
  <c r="BE256" i="2"/>
  <c r="BE280" i="2"/>
  <c r="BE339" i="2"/>
  <c r="BE356" i="2"/>
  <c r="BE366" i="2"/>
  <c r="BE367" i="2"/>
  <c r="BE371" i="2"/>
  <c r="BE372" i="2"/>
  <c r="BE373" i="2"/>
  <c r="BE393" i="2"/>
  <c r="BE396" i="2"/>
  <c r="BE407" i="2"/>
  <c r="BE413" i="2"/>
  <c r="BE422" i="2"/>
  <c r="BE430" i="2"/>
  <c r="BE432" i="2"/>
  <c r="BE450" i="2"/>
  <c r="BE456" i="2"/>
  <c r="BE476" i="2"/>
  <c r="BE478" i="2"/>
  <c r="BE493" i="2"/>
  <c r="BE530" i="2"/>
  <c r="BE540" i="2"/>
  <c r="BE543" i="2"/>
  <c r="BE551" i="2"/>
  <c r="BE582" i="2"/>
  <c r="BE587" i="2"/>
  <c r="BE596" i="2"/>
  <c r="BE610" i="2"/>
  <c r="BE147" i="2"/>
  <c r="BE151" i="2"/>
  <c r="BE155" i="2"/>
  <c r="BE160" i="2"/>
  <c r="BE166" i="2"/>
  <c r="BE169" i="2"/>
  <c r="BE172" i="2"/>
  <c r="BE175" i="2"/>
  <c r="BE197" i="2"/>
  <c r="BE205" i="2"/>
  <c r="BE260" i="2"/>
  <c r="BE264" i="2"/>
  <c r="BE307" i="2"/>
  <c r="BE316" i="2"/>
  <c r="BE359" i="2"/>
  <c r="BE375" i="2"/>
  <c r="BE376" i="2"/>
  <c r="BE377" i="2"/>
  <c r="BE388" i="2"/>
  <c r="BE408" i="2"/>
  <c r="BE416" i="2"/>
  <c r="BE429" i="2"/>
  <c r="BE433" i="2"/>
  <c r="BE435" i="2"/>
  <c r="BE438" i="2"/>
  <c r="BE452" i="2"/>
  <c r="BE463" i="2"/>
  <c r="BE464" i="2"/>
  <c r="BE465" i="2"/>
  <c r="BE482" i="2"/>
  <c r="BE483" i="2"/>
  <c r="BE494" i="2"/>
  <c r="BE528" i="2"/>
  <c r="BE532" i="2"/>
  <c r="BE584" i="2"/>
  <c r="BE601" i="2"/>
  <c r="BE605" i="2"/>
  <c r="BE619" i="2"/>
  <c r="BE653" i="2"/>
  <c r="BE663" i="2"/>
  <c r="F34" i="2"/>
  <c r="BA95" i="1"/>
  <c r="F36" i="3"/>
  <c r="BC96" i="1"/>
  <c r="F37" i="3"/>
  <c r="BD96" i="1"/>
  <c r="F36" i="4"/>
  <c r="BC97" i="1"/>
  <c r="F36" i="5"/>
  <c r="BC98" i="1"/>
  <c r="J34" i="6"/>
  <c r="AW99" i="1"/>
  <c r="F37" i="2"/>
  <c r="BD95" i="1"/>
  <c r="F36" i="2"/>
  <c r="BC95" i="1"/>
  <c r="F34" i="5"/>
  <c r="BA98" i="1"/>
  <c r="F34" i="6"/>
  <c r="BA99" i="1"/>
  <c r="J34" i="2"/>
  <c r="AW95" i="1"/>
  <c r="J34" i="3"/>
  <c r="AW96" i="1"/>
  <c r="F34" i="4"/>
  <c r="BA97" i="1"/>
  <c r="J34" i="4"/>
  <c r="AW97" i="1"/>
  <c r="J34" i="5"/>
  <c r="AW98" i="1"/>
  <c r="F35" i="5"/>
  <c r="BB98" i="1"/>
  <c r="F37" i="6"/>
  <c r="BD99" i="1"/>
  <c r="F35" i="2"/>
  <c r="BB95" i="1"/>
  <c r="F35" i="3"/>
  <c r="BB96" i="1"/>
  <c r="F34" i="3"/>
  <c r="BA96" i="1"/>
  <c r="F37" i="4"/>
  <c r="BD97" i="1"/>
  <c r="F35" i="4"/>
  <c r="BB97" i="1"/>
  <c r="F37" i="5"/>
  <c r="BD98" i="1"/>
  <c r="F35" i="6"/>
  <c r="BB99" i="1"/>
  <c r="F36" i="6"/>
  <c r="BC99" i="1"/>
  <c r="P382" i="2" l="1"/>
  <c r="P141" i="2"/>
  <c r="AU95" i="1"/>
  <c r="R191" i="3"/>
  <c r="R129" i="3"/>
  <c r="P121" i="6"/>
  <c r="AU99" i="1"/>
  <c r="P191" i="3"/>
  <c r="P129" i="3"/>
  <c r="AU96" i="1"/>
  <c r="R121" i="6"/>
  <c r="R124" i="4"/>
  <c r="R123" i="4"/>
  <c r="P124" i="4"/>
  <c r="P123" i="4"/>
  <c r="AU97" i="1"/>
  <c r="T382" i="2"/>
  <c r="R142" i="2"/>
  <c r="T124" i="4"/>
  <c r="T123" i="4"/>
  <c r="R382" i="2"/>
  <c r="T142" i="2"/>
  <c r="T141" i="2"/>
  <c r="BK121" i="6"/>
  <c r="J121" i="6"/>
  <c r="J96" i="6"/>
  <c r="BK661" i="2"/>
  <c r="J661" i="2"/>
  <c r="J118" i="2"/>
  <c r="BK382" i="2"/>
  <c r="J382" i="2"/>
  <c r="J104" i="2"/>
  <c r="BK123" i="5"/>
  <c r="J123" i="5"/>
  <c r="BK191" i="3"/>
  <c r="J191" i="3"/>
  <c r="J105" i="3"/>
  <c r="BK124" i="4"/>
  <c r="J124" i="4"/>
  <c r="J97" i="4"/>
  <c r="J142" i="2"/>
  <c r="J97" i="2"/>
  <c r="J33" i="2"/>
  <c r="AV95" i="1"/>
  <c r="AT95" i="1"/>
  <c r="F33" i="2"/>
  <c r="AZ95" i="1"/>
  <c r="BB94" i="1"/>
  <c r="AX94" i="1"/>
  <c r="J30" i="5"/>
  <c r="AG98" i="1"/>
  <c r="J33" i="3"/>
  <c r="AV96" i="1"/>
  <c r="AT96" i="1"/>
  <c r="F33" i="4"/>
  <c r="AZ97" i="1"/>
  <c r="J33" i="5"/>
  <c r="AV98" i="1"/>
  <c r="AT98" i="1"/>
  <c r="AN98" i="1"/>
  <c r="BC94" i="1"/>
  <c r="W32" i="1"/>
  <c r="J33" i="6"/>
  <c r="AV99" i="1"/>
  <c r="AT99" i="1"/>
  <c r="BA94" i="1"/>
  <c r="AW94" i="1"/>
  <c r="AK30" i="1"/>
  <c r="F33" i="3"/>
  <c r="AZ96" i="1"/>
  <c r="J33" i="4"/>
  <c r="AV97" i="1"/>
  <c r="AT97" i="1"/>
  <c r="F33" i="5"/>
  <c r="AZ98" i="1"/>
  <c r="F33" i="6"/>
  <c r="AZ99" i="1"/>
  <c r="BD94" i="1"/>
  <c r="W33" i="1"/>
  <c r="R141" i="2" l="1"/>
  <c r="J96" i="5"/>
  <c r="BK123" i="4"/>
  <c r="J123" i="4"/>
  <c r="J96" i="4"/>
  <c r="BK141" i="2"/>
  <c r="J141" i="2"/>
  <c r="J96" i="2"/>
  <c r="BK129" i="3"/>
  <c r="J129" i="3"/>
  <c r="J96" i="3"/>
  <c r="J39" i="5"/>
  <c r="AU94" i="1"/>
  <c r="J30" i="6"/>
  <c r="AG99" i="1"/>
  <c r="AY94" i="1"/>
  <c r="AZ94" i="1"/>
  <c r="W29" i="1"/>
  <c r="W30" i="1"/>
  <c r="W31" i="1"/>
  <c r="J39" i="6" l="1"/>
  <c r="AN99" i="1"/>
  <c r="J30" i="2"/>
  <c r="AG95" i="1"/>
  <c r="AN95" i="1"/>
  <c r="J30" i="3"/>
  <c r="AG96" i="1"/>
  <c r="AN96" i="1"/>
  <c r="AV94" i="1"/>
  <c r="AK29" i="1"/>
  <c r="J30" i="4"/>
  <c r="AG97" i="1"/>
  <c r="J39" i="4" l="1"/>
  <c r="J39" i="3"/>
  <c r="J39" i="2"/>
  <c r="AN97" i="1"/>
  <c r="AG94" i="1"/>
  <c r="AK26" i="1"/>
  <c r="AT94" i="1"/>
  <c r="AN94" i="1"/>
  <c r="AK35" i="1" l="1"/>
</calcChain>
</file>

<file path=xl/sharedStrings.xml><?xml version="1.0" encoding="utf-8"?>
<sst xmlns="http://schemas.openxmlformats.org/spreadsheetml/2006/main" count="9393" uniqueCount="1506">
  <si>
    <t>Export Komplet</t>
  </si>
  <si>
    <t/>
  </si>
  <si>
    <t>2.0</t>
  </si>
  <si>
    <t>ZAMOK</t>
  </si>
  <si>
    <t>False</t>
  </si>
  <si>
    <t>{cda3bbba-77a3-45ee-b433-ac8f9f2e9cd9}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</si>
  <si>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</si>
  <si>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</si>
  <si>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</si>
  <si>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</si>
  <si>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</si>
  <si>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</si>
  <si>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</si>
  <si>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</si>
  <si>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P2405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</si>
  <si>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</si>
  <si>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</si>
  <si>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SPŠ Karviná, p.o. - modernizace šaten</t>
  </si>
  <si>
    <t>KSO:</t>
  </si>
  <si>
    <t>CC-CZ:</t>
  </si>
  <si>
    <t>Místo:</t>
  </si>
  <si>
    <t xml:space="preserve"> </t>
  </si>
  <si>
    <t>Datum:</t>
  </si>
  <si>
    <t>19. 2. 2025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</si>
  <si>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</si>
  <si>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</si>
  <si>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</si>
  <si>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</si>
  <si>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</si>
  <si>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</si>
  <si>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</si>
  <si>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</si>
  <si>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</si>
  <si>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Poznámky k rozpočtu elektroinstalace:_x000D_
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činnost._x000D_
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_x000D_
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práce._x000D_
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d0)._x000D_
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_x000D_
_x000D_
Poznámka k rozpočtu vytápění:_x000D_
_x000D_
Hlavice k otopným tělesům budou dodány a osazeny investorem._x000D_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</si>
  <si>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</si>
  <si>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</si>
  <si>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</si>
  <si>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</si>
  <si>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</si>
  <si>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</si>
  <si>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</si>
  <si>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</si>
  <si>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</si>
  <si>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</si>
  <si>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</si>
  <si>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</si>
  <si>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</si>
  <si>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</si>
  <si>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</si>
  <si>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</si>
  <si>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</si>
  <si>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</si>
  <si>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</si>
  <si>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</si>
  <si>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</si>
  <si>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</si>
  <si>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</si>
  <si>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</si>
  <si>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</si>
  <si>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</si>
  <si>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</si>
  <si>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</si>
  <si>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</si>
  <si>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</si>
  <si>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</si>
  <si>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</si>
  <si>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</si>
  <si>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</si>
  <si>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</si>
  <si>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</si>
  <si>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</si>
  <si>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</si>
  <si>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</si>
  <si>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</si>
  <si>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</si>
  <si>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</si>
  <si>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</si>
  <si>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</si>
  <si>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</si>
  <si>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</si>
  <si>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 - interiér</t>
  </si>
  <si>
    <t>STA</t>
  </si>
  <si>
    <t>{d5d7970c-dab0-45ca-9e83-0fc38d6cf3bf}</t>
  </si>
  <si>
    <t>2</t>
  </si>
  <si>
    <t>stavební část - exteriér</t>
  </si>
  <si>
    <t>{c3667e45-1474-46d7-bd2a-99d30982b240}</t>
  </si>
  <si>
    <t>3</t>
  </si>
  <si>
    <t>elektroinstalace</t>
  </si>
  <si>
    <t>{9942efb7-14b0-465f-9aa6-8d72121d9d84}</t>
  </si>
  <si>
    <t>5</t>
  </si>
  <si>
    <t>vytápění</t>
  </si>
  <si>
    <t>{7c72531a-38b6-4b82-abfd-a162608fedf7}</t>
  </si>
  <si>
    <t>6</t>
  </si>
  <si>
    <t>vzduchotechnika</t>
  </si>
  <si>
    <t>{e0642ea9-f7aa-44fa-9e8d-6538447a741c}</t>
  </si>
  <si>
    <t>KRYCÍ LIST SOUPISU PRACÍ</t>
  </si>
  <si>
    <t>Objekt:</t>
  </si>
  <si>
    <t>1 - stavební část - interiér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</si>
  <si>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</si>
  <si>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</si>
  <si>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</si>
  <si>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</si>
  <si>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</si>
  <si>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</si>
  <si>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</si>
  <si>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</si>
  <si>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</si>
  <si>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</si>
  <si>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</si>
  <si>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</si>
  <si>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</si>
  <si>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</si>
  <si>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</si>
  <si>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</si>
  <si>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727 - Zdravotechnika - protipožární ochrana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</si>
  <si>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</si>
  <si>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</si>
  <si>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</si>
  <si>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</si>
  <si>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</si>
  <si>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</si>
  <si>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</si>
  <si>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</si>
  <si>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</si>
  <si>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</si>
  <si>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</si>
  <si>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</si>
  <si>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</si>
  <si>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</si>
  <si>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</si>
  <si>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</si>
  <si>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</si>
  <si>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</si>
  <si>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</si>
  <si>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</si>
  <si>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</si>
  <si>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</si>
  <si>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</si>
  <si>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</si>
  <si>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</si>
  <si>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</si>
  <si>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</si>
  <si>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</si>
  <si>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</si>
  <si>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</si>
  <si>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</si>
  <si>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985112113</t>
  </si>
  <si>
    <t>Odsekání degradovaného betonu stěn tl přes 30 do 50 mm</t>
  </si>
  <si>
    <t>m2</t>
  </si>
  <si>
    <t>CS ÚRS 2021 02</t>
  </si>
  <si>
    <t>4</t>
  </si>
  <si>
    <t>-1656930527</t>
  </si>
  <si>
    <t>VV</t>
  </si>
  <si>
    <t>dotčené žb sloupy - předpoklad několik menších míst, celková plocha max:</t>
  </si>
  <si>
    <t>0,3*0,3</t>
  </si>
  <si>
    <t>985311115</t>
  </si>
  <si>
    <t>Reprofilace stěn cementovou sanační maltou tl přes 40 do 50 mm</t>
  </si>
  <si>
    <t>-893391443</t>
  </si>
  <si>
    <t>985323111</t>
  </si>
  <si>
    <t>Spojovací můstek reprofilovaného betonu na cementové bázi tl 1 mm</t>
  </si>
  <si>
    <t>585238915</t>
  </si>
  <si>
    <t>0,09</t>
  </si>
  <si>
    <t>311273121</t>
  </si>
  <si>
    <t>Zdivo tepelněizolační z pórobetonových tvárnic do P2 do 400 kg/m3 U přes 0,18 do 0,22, tl zdiva do 450 mm</t>
  </si>
  <si>
    <t>CS ÚRS 2025 01</t>
  </si>
  <si>
    <t>-1486287578</t>
  </si>
  <si>
    <t>0,25*3,25</t>
  </si>
  <si>
    <t>0,635*3,25</t>
  </si>
  <si>
    <t>Součet</t>
  </si>
  <si>
    <t>317142426</t>
  </si>
  <si>
    <t>Překlad nenosný pórobetonový š 100 mm v do 250 mm na tenkovrstvou maltu dl přes 1500 do 2000 mm</t>
  </si>
  <si>
    <t>kus</t>
  </si>
  <si>
    <t>-852538414</t>
  </si>
  <si>
    <t>317234410</t>
  </si>
  <si>
    <t>Vyzdívka mezi nosníky z cihel pálených na MC</t>
  </si>
  <si>
    <t>m3</t>
  </si>
  <si>
    <t>-806589665</t>
  </si>
  <si>
    <t>u dveří D7:</t>
  </si>
  <si>
    <t>1,5*0,4*0,1</t>
  </si>
  <si>
    <t>možno použít pálenou cihlu z bouracích prací</t>
  </si>
  <si>
    <t>7</t>
  </si>
  <si>
    <t>342272225</t>
  </si>
  <si>
    <t>Příčka z pórobetonových hladkých tvárnic na tenkovrstvou maltu tl 100 mm</t>
  </si>
  <si>
    <t>786400296</t>
  </si>
  <si>
    <t>(1,96+1,77)*3,25</t>
  </si>
  <si>
    <t>-1,3*3,02</t>
  </si>
  <si>
    <t>(4,69+1,8+2,5+2,065+0,08)*3,25</t>
  </si>
  <si>
    <t>Vodorovné konstrukce</t>
  </si>
  <si>
    <t>8</t>
  </si>
  <si>
    <t>413941121</t>
  </si>
  <si>
    <t>Osazování ocelových válcovaných nosníků stropů I, IE, U, UE nebo L do č.12 nebo výšky do 120 mm</t>
  </si>
  <si>
    <t>t</t>
  </si>
  <si>
    <t>-1370831303</t>
  </si>
  <si>
    <t>IPE 100:</t>
  </si>
  <si>
    <t>3*1,5*8,18/1000</t>
  </si>
  <si>
    <t>9</t>
  </si>
  <si>
    <t>M</t>
  </si>
  <si>
    <t>13010742</t>
  </si>
  <si>
    <t>ocel profilová jakost S235JR (11 375) průřez IPE 100</t>
  </si>
  <si>
    <t>-1533650772</t>
  </si>
  <si>
    <t>0,037*1,1</t>
  </si>
  <si>
    <t>Úpravy povrchů, podlahy a osazování výplní</t>
  </si>
  <si>
    <t>10</t>
  </si>
  <si>
    <t>611315211</t>
  </si>
  <si>
    <t>Vápenná hladká omítka malých ploch do 0,09 m2 na stropech</t>
  </si>
  <si>
    <t>36216665</t>
  </si>
  <si>
    <t>začištění stropu v 1.PP po provedení prostupu stropem:</t>
  </si>
  <si>
    <t>11</t>
  </si>
  <si>
    <t>611325411</t>
  </si>
  <si>
    <t>Oprava vnitřní vápenocementové hladké omítky tl do 20 mm stropů v rozsahu plochy do 10 %</t>
  </si>
  <si>
    <t>-585008462</t>
  </si>
  <si>
    <t>chodba1:</t>
  </si>
  <si>
    <t>2,4*(26,385+0,625)</t>
  </si>
  <si>
    <t>prostor šaten:</t>
  </si>
  <si>
    <t>6,75*(27,285-0,16)</t>
  </si>
  <si>
    <t>chodba2:</t>
  </si>
  <si>
    <t>2,96*(2,95+0,4+4,4+0,4+4,4)</t>
  </si>
  <si>
    <t>2,55*(3+7,85)</t>
  </si>
  <si>
    <t>0,25*3</t>
  </si>
  <si>
    <t>2,55*(0,875+2,775+3,05)</t>
  </si>
  <si>
    <t>2,775*0,25</t>
  </si>
  <si>
    <t>oprava omítek zahrnuje i zahození drážek po elektroinstalaci!</t>
  </si>
  <si>
    <t>ke svítidlům je předpoklad vedení kabeláže po stropě v lištách, v lištách vedeno i mimořádně po stěně kde to po dohodě s investorem bude vhodnější</t>
  </si>
  <si>
    <t>612142001</t>
  </si>
  <si>
    <t>Pletivo sklovláknité vnitřních stěn vtlačené do tmelu</t>
  </si>
  <si>
    <t>787748748</t>
  </si>
  <si>
    <t>příčka:</t>
  </si>
  <si>
    <t>44,386*2</t>
  </si>
  <si>
    <t>dozdívka u dveří do dvora z vnitřní strany:</t>
  </si>
  <si>
    <t>(0,635+0,35+0,35+0,25+0,3)*3,25</t>
  </si>
  <si>
    <t>oprava nadpraží dveří u stropu:</t>
  </si>
  <si>
    <t>1,1*(0,35+0,2)</t>
  </si>
  <si>
    <t>13</t>
  </si>
  <si>
    <t>612311131</t>
  </si>
  <si>
    <t>Vápenný štuk vnitřních stěn tloušťky do 3 mm</t>
  </si>
  <si>
    <t>1831762189</t>
  </si>
  <si>
    <t>14</t>
  </si>
  <si>
    <t>612315211</t>
  </si>
  <si>
    <t>Vápenná hladká omítka malých ploch do 0,09 m2 na stěnách</t>
  </si>
  <si>
    <t>423164562</t>
  </si>
  <si>
    <t>15</t>
  </si>
  <si>
    <t>612315215</t>
  </si>
  <si>
    <t>Vápenná hladká omítka malých ploch přes 1 do 4 m2 na stěnách</t>
  </si>
  <si>
    <t>-2047545282</t>
  </si>
  <si>
    <t>sloupy po odstranění obkladu:</t>
  </si>
  <si>
    <t>16</t>
  </si>
  <si>
    <t>612325413</t>
  </si>
  <si>
    <t>Oprava vnitřní vápenocementové hladké omítky tl do 20 mm stěn v rozsahu plochy přes 30 do 50 %</t>
  </si>
  <si>
    <t>1351753748</t>
  </si>
  <si>
    <t>(0,5+7,85+0,6+0,4+2,96+2,815+0,16+6,2+0,5+0,66+0,625+0,5)*3,260</t>
  </si>
  <si>
    <t>(26,385+0,5+0,5)*1,07</t>
  </si>
  <si>
    <t>(12,04-1,985)*1,07</t>
  </si>
  <si>
    <t>(0,6+0,15+0,45+2,2+0,25+0,4+0,25+6,7+0,875+0,355+2,775+0,25+3,05+0,5)*3,260</t>
  </si>
  <si>
    <t>sloupy:</t>
  </si>
  <si>
    <t>0,4*4*4*3,260</t>
  </si>
  <si>
    <t>(0,4+0,25+0,25)*2*3,260</t>
  </si>
  <si>
    <t>(0,7+0,4)*2*3,260</t>
  </si>
  <si>
    <t>příčka v prostoru:</t>
  </si>
  <si>
    <t>(4,2*2+0,15+0,4)*3,260</t>
  </si>
  <si>
    <t>(2,4*2+0,15)*3,260</t>
  </si>
  <si>
    <t>17</t>
  </si>
  <si>
    <t>619995001</t>
  </si>
  <si>
    <t>Začištění omítek kolem oken, dveří, podlah nebo obkladů</t>
  </si>
  <si>
    <t>m</t>
  </si>
  <si>
    <t>-622634390</t>
  </si>
  <si>
    <t>začištění omítek po osazení dveří:</t>
  </si>
  <si>
    <t>3,26*2+2,550</t>
  </si>
  <si>
    <t>3,25*2+3</t>
  </si>
  <si>
    <t>1,97*2*2+0,9*2</t>
  </si>
  <si>
    <t>3,02*2+1,3</t>
  </si>
  <si>
    <t>2,16*2+1,4</t>
  </si>
  <si>
    <t>2,1*2+1,1</t>
  </si>
  <si>
    <t>18</t>
  </si>
  <si>
    <t>622142001</t>
  </si>
  <si>
    <t>Sklovláknité pletivo vnějších stěn vtlačené do tmelu</t>
  </si>
  <si>
    <t>919797605</t>
  </si>
  <si>
    <t>z venkovní strany - podklad pro točenou omítku na tepelné izolaci:</t>
  </si>
  <si>
    <t>(0,2+0,5+0,2+1)*3,1</t>
  </si>
  <si>
    <t>1,1*0,2</t>
  </si>
  <si>
    <t>19</t>
  </si>
  <si>
    <t>622143003</t>
  </si>
  <si>
    <t>Montáž omítkových plastových nebo pozinkovaných rohových profilů</t>
  </si>
  <si>
    <t>658281514</t>
  </si>
  <si>
    <t>3,1*2</t>
  </si>
  <si>
    <t>20</t>
  </si>
  <si>
    <t>55343025</t>
  </si>
  <si>
    <t>profil rohový Pz+PVC pro vnější omítky tl 7mm</t>
  </si>
  <si>
    <t>-1036860158</t>
  </si>
  <si>
    <t>6,2*1,05 'Přepočtené koeficientem množství</t>
  </si>
  <si>
    <t>622143004</t>
  </si>
  <si>
    <t>Montáž omítkových samolepících začišťovacích profilů pro spojení s okenním rámem</t>
  </si>
  <si>
    <t>391546121</t>
  </si>
  <si>
    <t>(3,1*2+1,1)*2</t>
  </si>
  <si>
    <t>22</t>
  </si>
  <si>
    <t>59051476</t>
  </si>
  <si>
    <t>profil napojovací okenní PVC s výztužnou tkaninou 9mm</t>
  </si>
  <si>
    <t>-1505039569</t>
  </si>
  <si>
    <t>14,6*1,05 'Přepočtené koeficientem množství</t>
  </si>
  <si>
    <t>23</t>
  </si>
  <si>
    <t>622211002</t>
  </si>
  <si>
    <t>Montáž kontaktního zateplení vnějších stěn lepením a mechanickým kotvením polystyrénových desek do pórobetonu tl do 40 mm</t>
  </si>
  <si>
    <t>-440485292</t>
  </si>
  <si>
    <t>ostění dveří:</t>
  </si>
  <si>
    <t>(2,065*2)*0,04</t>
  </si>
  <si>
    <t>24</t>
  </si>
  <si>
    <t>28375932</t>
  </si>
  <si>
    <t>deska EPS 70 fasádní λ=0,039 tl 40mm</t>
  </si>
  <si>
    <t>-1671788076</t>
  </si>
  <si>
    <t>0,165*1,05 'Přepočtené koeficientem množství</t>
  </si>
  <si>
    <t>25</t>
  </si>
  <si>
    <t>622211012</t>
  </si>
  <si>
    <t>Montáž kontaktního zateplení vnějších stěn lepením a mechanickým kotvením polystyrénových desek do pórobetonu tl přes 40 do 80 mm</t>
  </si>
  <si>
    <t>-244465413</t>
  </si>
  <si>
    <t>2,02*0,03</t>
  </si>
  <si>
    <t>26</t>
  </si>
  <si>
    <t>28375800</t>
  </si>
  <si>
    <t>deska EPS 70 fasádní λ=0,039 tl 70mm</t>
  </si>
  <si>
    <t>-849114845</t>
  </si>
  <si>
    <t>0,061*1,05 'Přepočtené koeficientem množství</t>
  </si>
  <si>
    <t>27</t>
  </si>
  <si>
    <t>622211032</t>
  </si>
  <si>
    <t>Montáž kontaktního zateplení vnějších stěn lepením a mechanickým kotvením polystyrénových desek do pórobetonu tl přes 120 do 160 mm</t>
  </si>
  <si>
    <t>88605666</t>
  </si>
  <si>
    <t>(0,3+0,7)*2,02</t>
  </si>
  <si>
    <t>28</t>
  </si>
  <si>
    <t>28375935</t>
  </si>
  <si>
    <t>deska EPS 70 fasádní λ=0,039 tl 150mm</t>
  </si>
  <si>
    <t>-1673068187</t>
  </si>
  <si>
    <t>2,02*1,1</t>
  </si>
  <si>
    <t>2,222*1,05 'Přepočtené koeficientem množství</t>
  </si>
  <si>
    <t>29</t>
  </si>
  <si>
    <t>622251101</t>
  </si>
  <si>
    <t>Příplatek k cenám kontaktního zateplení vnějších stěn za zápustnou montáž a použití tepelněizolačních zátek z polystyrenu</t>
  </si>
  <si>
    <t>1965919532</t>
  </si>
  <si>
    <t>30</t>
  </si>
  <si>
    <t>622531022</t>
  </si>
  <si>
    <t>Tenkovrstvá silikonová zatíraná omítka zrnitost 2,0 mm vnějších stěn</t>
  </si>
  <si>
    <t>-372659111</t>
  </si>
  <si>
    <t>31</t>
  </si>
  <si>
    <t>629999011</t>
  </si>
  <si>
    <t>Příplatek k úpravám povrchů za provádění styku dvou barev nebo struktur na fasádě</t>
  </si>
  <si>
    <t>-577739024</t>
  </si>
  <si>
    <t>3,1*2+2,4</t>
  </si>
  <si>
    <t>32</t>
  </si>
  <si>
    <t>629999030</t>
  </si>
  <si>
    <t>Příplatek k omítce vnějších povrchů za provádění omítané plochy do 10 m2</t>
  </si>
  <si>
    <t>-1808442322</t>
  </si>
  <si>
    <t>33</t>
  </si>
  <si>
    <t>632451212</t>
  </si>
  <si>
    <t>Potěr cementový samonivelační litý C20 tl přes 35 do 40 mm</t>
  </si>
  <si>
    <t>1346854700</t>
  </si>
  <si>
    <t>1,06:</t>
  </si>
  <si>
    <t>319,15</t>
  </si>
  <si>
    <t>1,07:</t>
  </si>
  <si>
    <t>18,07</t>
  </si>
  <si>
    <t>34</t>
  </si>
  <si>
    <t>642942611</t>
  </si>
  <si>
    <t>Osazování zárubní nebo rámů dveřních kovových do 2,5 m2 na montážní pěnu, protipožární EW 30</t>
  </si>
  <si>
    <t>1592066192</t>
  </si>
  <si>
    <t>D3,D4:</t>
  </si>
  <si>
    <t>35</t>
  </si>
  <si>
    <t>55331488</t>
  </si>
  <si>
    <t>zárubeň jednokřídlá ocelová pro zdění tl stěny 110-150mm rozměru 900/1970, 2100mm s protipožární úpravou EW 30</t>
  </si>
  <si>
    <t>914873490</t>
  </si>
  <si>
    <t>36</t>
  </si>
  <si>
    <t>642942721</t>
  </si>
  <si>
    <t>Osazování zárubní nebo rámů dveřních kovových přes 2,5 do 4,5 m2 na montážní pěnu</t>
  </si>
  <si>
    <t>-1501000681</t>
  </si>
  <si>
    <t>D5:</t>
  </si>
  <si>
    <t>37</t>
  </si>
  <si>
    <t>55331747</t>
  </si>
  <si>
    <t>Atypická zárubeň dvoukřídlá ocelová pro zdění tl stěny 110-150mm rozměru 1300/3020, křídlo 900/1970, nadsvětlík 1000/1300</t>
  </si>
  <si>
    <t>-14748660</t>
  </si>
  <si>
    <t>Ostatní konstrukce a práce, bourání</t>
  </si>
  <si>
    <t>38</t>
  </si>
  <si>
    <t>001</t>
  </si>
  <si>
    <t>Vyřezání otvoru v krycí desce ve stropě, úprava pro protažení elektrointalace z 1.NP do 1.PP</t>
  </si>
  <si>
    <t>kpl</t>
  </si>
  <si>
    <t>370509746</t>
  </si>
  <si>
    <t>mč.-1,01:</t>
  </si>
  <si>
    <t>předpokládaná velikost 50x50mm</t>
  </si>
  <si>
    <t>vč. demontáže a zpětné montáže desky</t>
  </si>
  <si>
    <t>39</t>
  </si>
  <si>
    <t>949111122</t>
  </si>
  <si>
    <t>Montáž lešení lehkého kozového trubkového ve schodišti v přes 1,5 do 3,5 m</t>
  </si>
  <si>
    <t>sada</t>
  </si>
  <si>
    <t>167878061</t>
  </si>
  <si>
    <t>40</t>
  </si>
  <si>
    <t>949111222</t>
  </si>
  <si>
    <t>Příplatek k lešení lehkému kozovému trubkovému ve schodišti v přes 1,5 do 3,5 m za každý den použití</t>
  </si>
  <si>
    <t>-148732357</t>
  </si>
  <si>
    <t>41</t>
  </si>
  <si>
    <t>949111822</t>
  </si>
  <si>
    <t>Demontáž lešení lehkého kozového trubkového ve schodišti v přes 1,5 do 3,5 m</t>
  </si>
  <si>
    <t>1697012698</t>
  </si>
  <si>
    <t>42</t>
  </si>
  <si>
    <t>952901111</t>
  </si>
  <si>
    <t>Vyčištění budov bytové a občanské výstavby při výšce podlaží do 4 m před předáním do užívání</t>
  </si>
  <si>
    <t>-928305994</t>
  </si>
  <si>
    <t>1,01:</t>
  </si>
  <si>
    <t>40,18</t>
  </si>
  <si>
    <t>1,02:</t>
  </si>
  <si>
    <t>4,1</t>
  </si>
  <si>
    <t>1,03:</t>
  </si>
  <si>
    <t>10,43</t>
  </si>
  <si>
    <t>1,04:</t>
  </si>
  <si>
    <t>7,54</t>
  </si>
  <si>
    <t>1,05:</t>
  </si>
  <si>
    <t>8,84</t>
  </si>
  <si>
    <t>ostatní plochy a komunikační trasy - odhad:</t>
  </si>
  <si>
    <t>50</t>
  </si>
  <si>
    <t>43</t>
  </si>
  <si>
    <t>953943211</t>
  </si>
  <si>
    <t>Osazování hasicího přístroje</t>
  </si>
  <si>
    <t>-669773775</t>
  </si>
  <si>
    <t>44</t>
  </si>
  <si>
    <t>44932114</t>
  </si>
  <si>
    <t>přístroj hasicí ruční práškový 21A 6kg práškový vč. držáku na stěnu</t>
  </si>
  <si>
    <t>-1281033583</t>
  </si>
  <si>
    <t>45</t>
  </si>
  <si>
    <t>962032181</t>
  </si>
  <si>
    <t>Bourání zdiva z pórobetonových tvárnic nebo bloků do 1 m3</t>
  </si>
  <si>
    <t>2040632344</t>
  </si>
  <si>
    <t>1,17*0,18*1,985</t>
  </si>
  <si>
    <t>46</t>
  </si>
  <si>
    <t>962032231</t>
  </si>
  <si>
    <t>Bourání zdiva z cihel pálených nebo vápenopískových na MV nebo MVC přes 1 m3</t>
  </si>
  <si>
    <t>796821545</t>
  </si>
  <si>
    <t>27,125*3,26*0,21</t>
  </si>
  <si>
    <t>26,230*3,26*0,21</t>
  </si>
  <si>
    <t>-1,97*0,88*34*0,21</t>
  </si>
  <si>
    <t>-0,8*0,56*34*0,21</t>
  </si>
  <si>
    <t>47</t>
  </si>
  <si>
    <t>965043321</t>
  </si>
  <si>
    <t>Bourání podkladů pod dlažby betonových s potěrem nebo teracem tl do 100 mm pl do 1 m2</t>
  </si>
  <si>
    <t>1629427749</t>
  </si>
  <si>
    <t>vybourání případného nesoudržného podkladu pod teracovou dlažbou:</t>
  </si>
  <si>
    <t>332,163*0,015</t>
  </si>
  <si>
    <t>48</t>
  </si>
  <si>
    <t>965081333</t>
  </si>
  <si>
    <t>Bourání podlah z dlaždic betonových, teracových nebo čedičových tl do 30 mm plochy přes 1 m2</t>
  </si>
  <si>
    <t>592877783</t>
  </si>
  <si>
    <t>stávající dlažba teraco:</t>
  </si>
  <si>
    <t>0,375*2,4</t>
  </si>
  <si>
    <t>49</t>
  </si>
  <si>
    <t>966080107</t>
  </si>
  <si>
    <t>Bourání kontaktního zateplení z polystyrenových desek tl přes 180 mm</t>
  </si>
  <si>
    <t>1501433803</t>
  </si>
  <si>
    <t>1,17*1,1</t>
  </si>
  <si>
    <t>968072244</t>
  </si>
  <si>
    <t>Vybourání kovových rámů oken jednoduchých včetně křídel pl do 1 m2</t>
  </si>
  <si>
    <t>-1448481934</t>
  </si>
  <si>
    <t>okna nad vstupy do šatních kójí:</t>
  </si>
  <si>
    <t>34*0,8*0,56</t>
  </si>
  <si>
    <t>51</t>
  </si>
  <si>
    <t>968072455</t>
  </si>
  <si>
    <t>Vybourání kovových dveřních zárubní pl do 2 m2</t>
  </si>
  <si>
    <t>967845641</t>
  </si>
  <si>
    <t>0,8*1,97</t>
  </si>
  <si>
    <t>dveře do šaten:</t>
  </si>
  <si>
    <t>0,8*1,97*34</t>
  </si>
  <si>
    <t>52</t>
  </si>
  <si>
    <t>968072456</t>
  </si>
  <si>
    <t>Vybourání kovových dveřních zárubní pl přes 2 m2</t>
  </si>
  <si>
    <t>-1003012761</t>
  </si>
  <si>
    <t>dveře u 1,02:</t>
  </si>
  <si>
    <t>3*3,25</t>
  </si>
  <si>
    <t>2,4*3,26</t>
  </si>
  <si>
    <t>53</t>
  </si>
  <si>
    <t>968082018</t>
  </si>
  <si>
    <t>Vybourání plastových rámů oken včetně křídel plochy přes 4 m2</t>
  </si>
  <si>
    <t>2122474536</t>
  </si>
  <si>
    <t>plastové okno - část sestavy:</t>
  </si>
  <si>
    <t>2,04*1,985</t>
  </si>
  <si>
    <t>54</t>
  </si>
  <si>
    <t>968082022</t>
  </si>
  <si>
    <t>Vybourání plastových zárubní dveří plochy nad 4 m2</t>
  </si>
  <si>
    <t>-1347253510</t>
  </si>
  <si>
    <t>2,51*3,26</t>
  </si>
  <si>
    <t>55</t>
  </si>
  <si>
    <t>971033131</t>
  </si>
  <si>
    <t>Vybourání otvorů ve zdivu cihelném D do 60 mm na MVC nebo MV tl do 150 mm</t>
  </si>
  <si>
    <t>495507656</t>
  </si>
  <si>
    <t>průvrt pro trubku kondenzátu mč.-1,03:</t>
  </si>
  <si>
    <t>56</t>
  </si>
  <si>
    <t>977151113</t>
  </si>
  <si>
    <t>Jádrové vrty diamantovými korunkami do stavebních materiálů D přes 40 do 50 mm</t>
  </si>
  <si>
    <t>2035497511</t>
  </si>
  <si>
    <t>prostup stropem pro trubku kondenzátu od VZT:</t>
  </si>
  <si>
    <t>0,5</t>
  </si>
  <si>
    <t>57</t>
  </si>
  <si>
    <t>978011121</t>
  </si>
  <si>
    <t>Otlučení (osekání) vnitřní vápenné nebo vápenocementové omítky stropů v rozsahu přes 5 do 10 %</t>
  </si>
  <si>
    <t>876743108</t>
  </si>
  <si>
    <t>58</t>
  </si>
  <si>
    <t>978013161</t>
  </si>
  <si>
    <t>Otlučení (osekání) vnitřní vápenné nebo vápenocementové omítky stěn v rozsahu přes 30 do 50 %</t>
  </si>
  <si>
    <t>2010337107</t>
  </si>
  <si>
    <t>59</t>
  </si>
  <si>
    <t>978013191</t>
  </si>
  <si>
    <t>Otlučení (osekání) vnitřní vápenné nebo vápenocementové omítky stěn v rozsahu přes 50 do 100 %</t>
  </si>
  <si>
    <t>-1184525527</t>
  </si>
  <si>
    <t>0,4*4*2*3,26</t>
  </si>
  <si>
    <t>997</t>
  </si>
  <si>
    <t>Doprava suti a vybouraných hmot</t>
  </si>
  <si>
    <t>60</t>
  </si>
  <si>
    <t>997013111</t>
  </si>
  <si>
    <t>Vnitrostaveništní doprava suti a vybouraných hmot pro budovy v do 6 m</t>
  </si>
  <si>
    <t>673386266</t>
  </si>
  <si>
    <t>61</t>
  </si>
  <si>
    <t>997013501</t>
  </si>
  <si>
    <t>Odvoz suti a vybouraných hmot na skládku nebo meziskládku do 1 km se složením</t>
  </si>
  <si>
    <t>-838084225</t>
  </si>
  <si>
    <t>62</t>
  </si>
  <si>
    <t>997013509</t>
  </si>
  <si>
    <t>Příplatek k odvozu suti a vybouraných hmot na skládku ZKD 1 km přes 1 km</t>
  </si>
  <si>
    <t>-739238080</t>
  </si>
  <si>
    <t>103,669*15 'Přepočtené koeficientem množství</t>
  </si>
  <si>
    <t>63</t>
  </si>
  <si>
    <t>997013601</t>
  </si>
  <si>
    <t>Poplatek za uložení na skládce (skládkovné) stavebního odpadu betonového kód odpadu 17 01 01</t>
  </si>
  <si>
    <t>-1321658780</t>
  </si>
  <si>
    <t>64</t>
  </si>
  <si>
    <t>997013603</t>
  </si>
  <si>
    <t>Poplatek za uložení na skládce (skládkovné) stavebního odpadu cihelného kód odpadu 17 01 02</t>
  </si>
  <si>
    <t>966929484</t>
  </si>
  <si>
    <t>65</t>
  </si>
  <si>
    <t>997013631</t>
  </si>
  <si>
    <t>Poplatek za uložení na skládce (skládkovné) stavebního odpadu směsného kód odpadu 17 09 04</t>
  </si>
  <si>
    <t>601626028</t>
  </si>
  <si>
    <t>66</t>
  </si>
  <si>
    <t>997013804</t>
  </si>
  <si>
    <t>Poplatek za uložení na skládce (skládkovné) stavebního odpadu ze skla kód odpadu 17 02 02</t>
  </si>
  <si>
    <t>-1770245435</t>
  </si>
  <si>
    <t>67</t>
  </si>
  <si>
    <t>997013813</t>
  </si>
  <si>
    <t>Poplatek za uložení na skládce (skládkovné) stavebního odpadu z plastických hmot kód odpadu 17 02 03</t>
  </si>
  <si>
    <t>-1538639340</t>
  </si>
  <si>
    <t>998</t>
  </si>
  <si>
    <t>Přesun hmot</t>
  </si>
  <si>
    <t>68</t>
  </si>
  <si>
    <t>998011001</t>
  </si>
  <si>
    <t>Přesun hmot pro budovy zděné v do 6 m</t>
  </si>
  <si>
    <t>-1763254234</t>
  </si>
  <si>
    <t>PSV</t>
  </si>
  <si>
    <t>Práce a dodávky PSV</t>
  </si>
  <si>
    <t>713</t>
  </si>
  <si>
    <t>Izolace tepelné</t>
  </si>
  <si>
    <t>69</t>
  </si>
  <si>
    <t>713131621</t>
  </si>
  <si>
    <t>Montáž izolace tepelné ostatních konstrukcí lepením celoplošně rohoží, pásů, dílců, desek</t>
  </si>
  <si>
    <t>-974541155</t>
  </si>
  <si>
    <t>montáž nosného tepelně izolačního dílu pod dveřní rám:</t>
  </si>
  <si>
    <t>D7:</t>
  </si>
  <si>
    <t>1,1*0,1</t>
  </si>
  <si>
    <t>70</t>
  </si>
  <si>
    <t>P</t>
  </si>
  <si>
    <t xml:space="preserve">Nosný tepelně-izolační díl pod rám dveří </t>
  </si>
  <si>
    <t>bm</t>
  </si>
  <si>
    <t>586330357</t>
  </si>
  <si>
    <t>1,1</t>
  </si>
  <si>
    <t>71</t>
  </si>
  <si>
    <t>713131651</t>
  </si>
  <si>
    <t>Montáž izolace tepelné ostatních konstrukcí volně vloženými rohožemi, pásy, dílci, deskami 1 vrstva</t>
  </si>
  <si>
    <t>-440388483</t>
  </si>
  <si>
    <t>doplnění tepelné izolace nad VZT potrubím u dveří D7:</t>
  </si>
  <si>
    <t>1,1*0,38</t>
  </si>
  <si>
    <t>72</t>
  </si>
  <si>
    <t>28375988</t>
  </si>
  <si>
    <t>deska EPS 70 fasádní λ=0,039</t>
  </si>
  <si>
    <t>-1966563369</t>
  </si>
  <si>
    <t>doplnění izolace z interiéru nad dveřmi D7 u VZT potrubí:</t>
  </si>
  <si>
    <t>0,275*0,39*1,1*1,1</t>
  </si>
  <si>
    <t>73</t>
  </si>
  <si>
    <t>713133111</t>
  </si>
  <si>
    <t>Tepelná izolace stěn lehkou stříkanou PUR pěnou</t>
  </si>
  <si>
    <t>-2147472267</t>
  </si>
  <si>
    <t>utěsnění VZT potrubí nad dveřmí D7:</t>
  </si>
  <si>
    <t>(1+0,8)*2*0,55*0,05</t>
  </si>
  <si>
    <t>74</t>
  </si>
  <si>
    <t>998713101</t>
  </si>
  <si>
    <t>Přesun hmot tonážní pro izolace tepelné v objektech v do 6 m</t>
  </si>
  <si>
    <t>2060120194</t>
  </si>
  <si>
    <t>721</t>
  </si>
  <si>
    <t>Zdravotechnika - vnitřní kanalizace</t>
  </si>
  <si>
    <t>75</t>
  </si>
  <si>
    <t>721173722</t>
  </si>
  <si>
    <t>Potrubí kanalizační z PE připojovací DN 40</t>
  </si>
  <si>
    <t>1347636810</t>
  </si>
  <si>
    <t>odvod kondenzátu od VZT k umyvadlu ve sklepě, vedeno po stěně po stropem s dodržením spádu min. 3%, přichycení objímkami:</t>
  </si>
  <si>
    <t>76</t>
  </si>
  <si>
    <t>721226521</t>
  </si>
  <si>
    <t>Zápachová uzávěrka nástěnná pro pračku a myčku DN 40</t>
  </si>
  <si>
    <t>-304358879</t>
  </si>
  <si>
    <t>výměna sifonu u umyvadla s odbočkou pro napojení kondentátu z VZT:</t>
  </si>
  <si>
    <t>77</t>
  </si>
  <si>
    <t>721290111</t>
  </si>
  <si>
    <t>Zkouška těsnosti potrubí kanalizace vodou DN do 125</t>
  </si>
  <si>
    <t>1936611007</t>
  </si>
  <si>
    <t>78</t>
  </si>
  <si>
    <t>998721101</t>
  </si>
  <si>
    <t>Přesun hmot tonážní pro vnitřní kanalizaci v objektech v do 6 m</t>
  </si>
  <si>
    <t>-195890245</t>
  </si>
  <si>
    <t>722</t>
  </si>
  <si>
    <t>Zdravotechnika - vnitřní vodovod</t>
  </si>
  <si>
    <t>79</t>
  </si>
  <si>
    <t>722130802</t>
  </si>
  <si>
    <t>Demontáž potrubí ocelové pozinkované závitové DN přes 25 do 40</t>
  </si>
  <si>
    <t>1094693443</t>
  </si>
  <si>
    <t>dva rozvody vody v šatní kóji 1:</t>
  </si>
  <si>
    <t>6*2</t>
  </si>
  <si>
    <t>80</t>
  </si>
  <si>
    <t>722130901</t>
  </si>
  <si>
    <t>Potrubí pozinkované závitové zazátkování vývodu</t>
  </si>
  <si>
    <t>-2049896700</t>
  </si>
  <si>
    <t>zaslepení rozvodů po demontáži trubek v koji č.1:</t>
  </si>
  <si>
    <t>81</t>
  </si>
  <si>
    <t>998722101</t>
  </si>
  <si>
    <t>Přesun hmot tonážní pro vnitřní vodovod v objektech v do 6 m</t>
  </si>
  <si>
    <t>-433450525</t>
  </si>
  <si>
    <t>727</t>
  </si>
  <si>
    <t>Zdravotechnika - protipožární ochrana</t>
  </si>
  <si>
    <t>82</t>
  </si>
  <si>
    <t>727213205</t>
  </si>
  <si>
    <t>Trubní ucpávka plastového potrubí bez izolace D 50 mm stropem tl 150 mm požární odolnost EI 60</t>
  </si>
  <si>
    <t>486495888</t>
  </si>
  <si>
    <t>potrubí odvodu kondenzátu od VTZ:</t>
  </si>
  <si>
    <t>763</t>
  </si>
  <si>
    <t>Konstrukce suché výstavby</t>
  </si>
  <si>
    <t>83</t>
  </si>
  <si>
    <t>763111354-1</t>
  </si>
  <si>
    <t>SDK příčka tl 80 mm profil CW+UW 50 desky 1xDFRIH2 15 s izolací EI 45 Rw do 48 dB vysokopevnostní</t>
  </si>
  <si>
    <t>42436907</t>
  </si>
  <si>
    <t>(0,7+1,4+0,36)*3,250</t>
  </si>
  <si>
    <t>-1,4*2,21</t>
  </si>
  <si>
    <t>84</t>
  </si>
  <si>
    <t>763111712</t>
  </si>
  <si>
    <t>SDK příčka kluzné napojení ke stropu</t>
  </si>
  <si>
    <t>108827190</t>
  </si>
  <si>
    <t>0,7+1,4+0,36</t>
  </si>
  <si>
    <t>85</t>
  </si>
  <si>
    <t>763111717</t>
  </si>
  <si>
    <t>SDK příčka základní penetrační nátěr (oboustranně)</t>
  </si>
  <si>
    <t>-1809450151</t>
  </si>
  <si>
    <t>86</t>
  </si>
  <si>
    <t>763111719</t>
  </si>
  <si>
    <t>SDK příčka úprava styku příčky a stěny akrylátovým tmelem (oboustranně)</t>
  </si>
  <si>
    <t>-807282349</t>
  </si>
  <si>
    <t>3,25*4</t>
  </si>
  <si>
    <t>87</t>
  </si>
  <si>
    <t>763111751</t>
  </si>
  <si>
    <t>Příplatek k SDK příčce za plochu do 6 m2 jednotlivě</t>
  </si>
  <si>
    <t>-834640370</t>
  </si>
  <si>
    <t>88</t>
  </si>
  <si>
    <t>763111771</t>
  </si>
  <si>
    <t>Příplatek k SDK příčce za rovinnost kvality Q3</t>
  </si>
  <si>
    <t>1787844602</t>
  </si>
  <si>
    <t>4,901*2</t>
  </si>
  <si>
    <t>89</t>
  </si>
  <si>
    <t>763181421</t>
  </si>
  <si>
    <t>Ztužující výplň otvoru pro dveře s UA a UW profilem pro příčky přes 2,80 do 3,25 m</t>
  </si>
  <si>
    <t>278066336</t>
  </si>
  <si>
    <t>90</t>
  </si>
  <si>
    <t>998763301</t>
  </si>
  <si>
    <t>Přesun hmot tonážní pro konstrukce montované z desek v objektech v do 6 m</t>
  </si>
  <si>
    <t>-1369227167</t>
  </si>
  <si>
    <t>764</t>
  </si>
  <si>
    <t>Konstrukce klempířské</t>
  </si>
  <si>
    <t>91</t>
  </si>
  <si>
    <t>764002851</t>
  </si>
  <si>
    <t>Demontáž oplechování parapetů do suti</t>
  </si>
  <si>
    <t>452175414</t>
  </si>
  <si>
    <t>1,985</t>
  </si>
  <si>
    <t>766</t>
  </si>
  <si>
    <t>Konstrukce truhlářské</t>
  </si>
  <si>
    <t>92</t>
  </si>
  <si>
    <t>766111820</t>
  </si>
  <si>
    <t>Demontáž truhlářských stěn dřevěných plných</t>
  </si>
  <si>
    <t>-1751668074</t>
  </si>
  <si>
    <t>93</t>
  </si>
  <si>
    <t>766121220</t>
  </si>
  <si>
    <t>Montáž stěn plných s výplní v přes 2,75 do 3,50 m</t>
  </si>
  <si>
    <t>-627645519</t>
  </si>
  <si>
    <t>-1,01 vč. dveří:</t>
  </si>
  <si>
    <t>1,425*3,17</t>
  </si>
  <si>
    <t>(2,81+3)*3,25</t>
  </si>
  <si>
    <t>(2,51+3,8)*3,26</t>
  </si>
  <si>
    <t>94</t>
  </si>
  <si>
    <t>60726242</t>
  </si>
  <si>
    <t>deska dřevoštěpková OSB 3 ostrá hrana nebroušená tl 15mm</t>
  </si>
  <si>
    <t>-1504995952</t>
  </si>
  <si>
    <t>43,971*1,05</t>
  </si>
  <si>
    <t>95</t>
  </si>
  <si>
    <t>766411812</t>
  </si>
  <si>
    <t>Demontáž truhlářského obložení stěn z panelů plochy přes 1,5 m2</t>
  </si>
  <si>
    <t>-2050844053</t>
  </si>
  <si>
    <t>(3,260*5+12)*0,4</t>
  </si>
  <si>
    <t>96</t>
  </si>
  <si>
    <t>766491851</t>
  </si>
  <si>
    <t>Demontáž prahů dveří jednokřídlových</t>
  </si>
  <si>
    <t>68977235</t>
  </si>
  <si>
    <t>97</t>
  </si>
  <si>
    <t>766660011</t>
  </si>
  <si>
    <t>Montáž dveřních křídel otvíravých dvoukřídlových š do 1,45 m do ocelové zárubně, osazení kování a přechodového prahu</t>
  </si>
  <si>
    <t>522404971</t>
  </si>
  <si>
    <t>98</t>
  </si>
  <si>
    <t>61162114</t>
  </si>
  <si>
    <t>dveře dvoukřídlé dřevotřískové povrch laminátový plné atypické s nadsvětlíkem 1300/3020 vč. interiérového kování a přechodové lišty</t>
  </si>
  <si>
    <t>-320006765</t>
  </si>
  <si>
    <t>99</t>
  </si>
  <si>
    <t>766660021</t>
  </si>
  <si>
    <t>Montáž dveřních křídel otvíravých jednokřídlových š do 0,8 m požárních do ocelové zárubně, osazení kování a samozavírače</t>
  </si>
  <si>
    <t>-1900732282</t>
  </si>
  <si>
    <t>D3+D4:</t>
  </si>
  <si>
    <t>100</t>
  </si>
  <si>
    <t>61162098</t>
  </si>
  <si>
    <t>dveře jednokřídlé dřevotřískové protipožární EI (EW) 30 D3 povrch laminátový plné 800x1970-2100mm vč. kování a samozavírače</t>
  </si>
  <si>
    <t>-1357301960</t>
  </si>
  <si>
    <t>101</t>
  </si>
  <si>
    <t>766691811</t>
  </si>
  <si>
    <t>Demontáž parapetních desek dřevěných nebo plastových šířky do 300 mm</t>
  </si>
  <si>
    <t>-1218925294</t>
  </si>
  <si>
    <t>102</t>
  </si>
  <si>
    <t>Dodávka a montáž překrytí dilatační spáry laminátovou deskou kotvenou do stávající konstrukcí + krytky šroubů barva bílá</t>
  </si>
  <si>
    <t>2022900357</t>
  </si>
  <si>
    <t xml:space="preserve">vč. očištění dilatační spár na stěnách a stropu </t>
  </si>
  <si>
    <t>(předpoklad tl. dilatační spáry do 20mm)</t>
  </si>
  <si>
    <t>doplnění dilatačních spár požárním tmelem pro dilatace (min. EI 30)</t>
  </si>
  <si>
    <t>vč. dodávky tmelu</t>
  </si>
  <si>
    <t>12+3,25+3,25</t>
  </si>
  <si>
    <t>103</t>
  </si>
  <si>
    <t>998766101</t>
  </si>
  <si>
    <t>Přesun hmot tonážní pro kce truhlářské v objektech v do 6 m</t>
  </si>
  <si>
    <t>2110458095</t>
  </si>
  <si>
    <t>767</t>
  </si>
  <si>
    <t>Konstrukce zámečnické</t>
  </si>
  <si>
    <t>104</t>
  </si>
  <si>
    <t>767122812</t>
  </si>
  <si>
    <t>Demontáž stěn s výplní z drátěné sítě, svařovaných</t>
  </si>
  <si>
    <t>-1257871320</t>
  </si>
  <si>
    <t>demontáž stávajících šatních kójí:</t>
  </si>
  <si>
    <t>(6,75*17-0,4*4)*3,26</t>
  </si>
  <si>
    <t>105</t>
  </si>
  <si>
    <t>953966122</t>
  </si>
  <si>
    <t>Montáž ochranného rohového profilu na stěnu lepením</t>
  </si>
  <si>
    <t>-1801681621</t>
  </si>
  <si>
    <t>2*1,5</t>
  </si>
  <si>
    <t>106</t>
  </si>
  <si>
    <t>Z3</t>
  </si>
  <si>
    <t>Rohová lišta na ochranu rohu 50x50x1500, kartáčovaná nerez</t>
  </si>
  <si>
    <t>606468065</t>
  </si>
  <si>
    <t>107</t>
  </si>
  <si>
    <t>767646412</t>
  </si>
  <si>
    <t>Montáž revizních dveří a dvířek jednokřídlových s rámem plochy přes 0,5 do 1 m2</t>
  </si>
  <si>
    <t>-1883308620</t>
  </si>
  <si>
    <t>Kovový poklop Z1:</t>
  </si>
  <si>
    <t>108</t>
  </si>
  <si>
    <t>Z1</t>
  </si>
  <si>
    <t>Atypický kovový poklop do podlahy vč. rámu 770x630mm slzičkový protiskluzný plech, rám L40/40/3</t>
  </si>
  <si>
    <t>-640593286</t>
  </si>
  <si>
    <t>109</t>
  </si>
  <si>
    <t>767646523-1</t>
  </si>
  <si>
    <t>Montáž dveří vč. zárubně a bočních prosklených dílů protipožárního uzávěru dvoukřídlového vč. osazení kování a samozavírače</t>
  </si>
  <si>
    <t>535912946</t>
  </si>
  <si>
    <t>D1:</t>
  </si>
  <si>
    <t>2,510*3,26</t>
  </si>
  <si>
    <t>D2:</t>
  </si>
  <si>
    <t>D6:</t>
  </si>
  <si>
    <t>1,4*2,21</t>
  </si>
  <si>
    <t>1,1*2,1</t>
  </si>
  <si>
    <t>110</t>
  </si>
  <si>
    <t>D1,D2,D6,D7</t>
  </si>
  <si>
    <t>Hliníkové stěny s dveřmi nebo dveře, kování a doplňky - viz výpis PSV</t>
  </si>
  <si>
    <t>1221396339</t>
  </si>
  <si>
    <t>111</t>
  </si>
  <si>
    <t>767691812</t>
  </si>
  <si>
    <t>Vyvěšení nebo zavěšení kovových křídel oken do 1,5 m2</t>
  </si>
  <si>
    <t>-1341693908</t>
  </si>
  <si>
    <t>17*2</t>
  </si>
  <si>
    <t>112</t>
  </si>
  <si>
    <t>767691822</t>
  </si>
  <si>
    <t>Vyvěšení nebo zavěšení křídel dveří do 2 m2</t>
  </si>
  <si>
    <t>373547226</t>
  </si>
  <si>
    <t>dveře do šatních kójí:</t>
  </si>
  <si>
    <t>dveře kovové:</t>
  </si>
  <si>
    <t>dveře plastové:</t>
  </si>
  <si>
    <t>dveře do 1,03 a 1,04:</t>
  </si>
  <si>
    <t>113</t>
  </si>
  <si>
    <t>767810113</t>
  </si>
  <si>
    <t>Montáž mřížek větracích čtyřhranných průřezu přes 0,04 do 0,09 m2</t>
  </si>
  <si>
    <t>-1298023692</t>
  </si>
  <si>
    <t>montáž protipožárních mřížek VM1 a VM2:</t>
  </si>
  <si>
    <t>montáž obyčejné mřížky-oboustranně VM3:</t>
  </si>
  <si>
    <t>114</t>
  </si>
  <si>
    <t>VM1 VM2</t>
  </si>
  <si>
    <t>Větrací mřížka protipožární oboustranná 400x200 mm do zdiva tl. 100 min a tl. 160mm. EW 30</t>
  </si>
  <si>
    <t>993380894</t>
  </si>
  <si>
    <t>115</t>
  </si>
  <si>
    <t>VM3</t>
  </si>
  <si>
    <t>Větrací mřížka dva díly, 400x200 mm pro tl. zdiva 100mm</t>
  </si>
  <si>
    <t>-1044355304</t>
  </si>
  <si>
    <t>116</t>
  </si>
  <si>
    <t>767996701</t>
  </si>
  <si>
    <t>Demontáž atypických zámečnických konstrukcí řezáním hm jednotlivých dílů do 50 kg</t>
  </si>
  <si>
    <t>kg</t>
  </si>
  <si>
    <t>-377681834</t>
  </si>
  <si>
    <t>demontáž věšáků v šatnách:</t>
  </si>
  <si>
    <t>11*50</t>
  </si>
  <si>
    <t>4*30</t>
  </si>
  <si>
    <t>4*15</t>
  </si>
  <si>
    <t>demontáž kovového žebříku - k dalšímu použití:</t>
  </si>
  <si>
    <t>ostatní drobné kovové konstrukce v šatnách:</t>
  </si>
  <si>
    <t>odřezání a demontáž zábradlí mč.1,05:</t>
  </si>
  <si>
    <t>demontáž stávajícího poklopu v podlaze kóje č.17:</t>
  </si>
  <si>
    <t>117</t>
  </si>
  <si>
    <t>UŽ</t>
  </si>
  <si>
    <t>Úprava žebříku - zkrácení kovového žebříku seříznutím v místě poklopu v podlaze v kóji č.17</t>
  </si>
  <si>
    <t>-1162849143</t>
  </si>
  <si>
    <t>118</t>
  </si>
  <si>
    <t>Z2</t>
  </si>
  <si>
    <t>Dodávka a montáž kovového držáku pro uložení žebříku na stěnu, kotvení do zdiva</t>
  </si>
  <si>
    <t>-438318737</t>
  </si>
  <si>
    <t>119</t>
  </si>
  <si>
    <t>998767101</t>
  </si>
  <si>
    <t>Přesun hmot tonážní pro zámečnické konstrukce v objektech v do 6 m</t>
  </si>
  <si>
    <t>342874143</t>
  </si>
  <si>
    <t>771</t>
  </si>
  <si>
    <t>Podlahy z dlaždic</t>
  </si>
  <si>
    <t>120</t>
  </si>
  <si>
    <t>771111011</t>
  </si>
  <si>
    <t>Vysátí podkladu před pokládkou dlažby</t>
  </si>
  <si>
    <t>648000984</t>
  </si>
  <si>
    <t>plochy nově prováděné dlažby:</t>
  </si>
  <si>
    <t>121</t>
  </si>
  <si>
    <t>771121011</t>
  </si>
  <si>
    <t>Nátěr penetrační na podlahu</t>
  </si>
  <si>
    <t>46339088</t>
  </si>
  <si>
    <t>122</t>
  </si>
  <si>
    <t>771121027</t>
  </si>
  <si>
    <t>Broušení stávajícího podkladu před pokládkou dlažby diamantovým kotoučem</t>
  </si>
  <si>
    <t>802102895</t>
  </si>
  <si>
    <t>viz. pol. vybourání dlažby:</t>
  </si>
  <si>
    <t>332,163</t>
  </si>
  <si>
    <t>123</t>
  </si>
  <si>
    <t>771161011</t>
  </si>
  <si>
    <t>Montáž profilu dilatační spáry bez izolace v rovině dlažby</t>
  </si>
  <si>
    <t>-271614750</t>
  </si>
  <si>
    <t>dlouhá strana rozdělena ve dvou místech:</t>
  </si>
  <si>
    <t>6,095+0,16+19,015</t>
  </si>
  <si>
    <t>6,095+0,16+19,015-1,8</t>
  </si>
  <si>
    <t>krátká strana ve 5 místech:</t>
  </si>
  <si>
    <t>(4,8+0,4+6,8)*5</t>
  </si>
  <si>
    <t>2,96</t>
  </si>
  <si>
    <t>124</t>
  </si>
  <si>
    <t>59054163</t>
  </si>
  <si>
    <t>profil dilatační s bočními díly z PVC/CPE tl 8mm</t>
  </si>
  <si>
    <t>-728285063</t>
  </si>
  <si>
    <t>111,7*1,1 'Přepočtené koeficientem množství</t>
  </si>
  <si>
    <t>125</t>
  </si>
  <si>
    <t>771471810</t>
  </si>
  <si>
    <t>Demontáž soklíků z dlaždic keramických kladených do malty rovných</t>
  </si>
  <si>
    <t>748008636</t>
  </si>
  <si>
    <t>0,4+3,05+0,25+2,775+0,355+0,875</t>
  </si>
  <si>
    <t>6,7+0,25+0,4+0,25+2,2+0,4+0,15+0,6</t>
  </si>
  <si>
    <t>0,4+7,85+0,62+2,95+0,4+4,4+0,4+4,4+2,96+2,815</t>
  </si>
  <si>
    <t>0,16+0,15+6,1+0,5+0,66+0,15+0,625+0,5</t>
  </si>
  <si>
    <t>0,5+26,385+0,39</t>
  </si>
  <si>
    <t>0,4*4*4</t>
  </si>
  <si>
    <t>(0,4+0,7)*2</t>
  </si>
  <si>
    <t>0,4*3</t>
  </si>
  <si>
    <t>0,4+0,2*2</t>
  </si>
  <si>
    <t>4,2*2+2,2*2</t>
  </si>
  <si>
    <t>126</t>
  </si>
  <si>
    <t>771474213</t>
  </si>
  <si>
    <t>Montáž soklů z dlaždic keramických rovných lepených cementovým flexibilním rychletuhnoucím lepidlem v přes 90 do 120 mm</t>
  </si>
  <si>
    <t>1987521633</t>
  </si>
  <si>
    <t>0,395+0,15+0,395+9,495+0,4+0,4+0,875</t>
  </si>
  <si>
    <t>0,355+2,775+0,25+3,05+0,25+0,25+7,85+0,6+2,95+0,4+4,4+0,4+4,4+0,5</t>
  </si>
  <si>
    <t>2,96+1,13+0,465+0,16+0,15+1,96+4,69+1,8+2,5+2,065+0,7+0,36</t>
  </si>
  <si>
    <t>6,095+0,16+19,015+2,065</t>
  </si>
  <si>
    <t>7,05+0,16+4,05+0,3+0,4+0,3+2,4+0,16</t>
  </si>
  <si>
    <t>0,4*4*5</t>
  </si>
  <si>
    <t>(0,7+0,4)*2</t>
  </si>
  <si>
    <t>127</t>
  </si>
  <si>
    <t>59761187</t>
  </si>
  <si>
    <t>sokl keramický mrazuvzdorný povrch hladký/lapovaný tl do 10mm výšky přes 90 do 120mm</t>
  </si>
  <si>
    <t>1351902100</t>
  </si>
  <si>
    <t>111,835*1,1 'Přepočtené koeficientem množství</t>
  </si>
  <si>
    <t>128</t>
  </si>
  <si>
    <t>771574416</t>
  </si>
  <si>
    <t>Montáž podlah keramických hladkých lepených cementovým flexibilním lepidlem přes 9 do 12 ks/m2</t>
  </si>
  <si>
    <t>-1383296642</t>
  </si>
  <si>
    <t>129</t>
  </si>
  <si>
    <t>59761121</t>
  </si>
  <si>
    <t>dlažba keramická slinutá mrazuvzdorná R9 povrch hladký/matný tl do 10mm přes 9 do 12ks/m2</t>
  </si>
  <si>
    <t>2109588099</t>
  </si>
  <si>
    <t>337,22*1,1 'Přepočtené koeficientem množství</t>
  </si>
  <si>
    <t>130</t>
  </si>
  <si>
    <t>771591115</t>
  </si>
  <si>
    <t>Podlahy spárování silikonem</t>
  </si>
  <si>
    <t>757781125</t>
  </si>
  <si>
    <t>v místě soklu:</t>
  </si>
  <si>
    <t>111,835</t>
  </si>
  <si>
    <t>131</t>
  </si>
  <si>
    <t>23151000</t>
  </si>
  <si>
    <t>tmel silikonový sanitární barevný</t>
  </si>
  <si>
    <t>litr</t>
  </si>
  <si>
    <t>-750721614</t>
  </si>
  <si>
    <t>předpoklad 0,3l /5bm:</t>
  </si>
  <si>
    <t>111,835/5*0,3*1,1</t>
  </si>
  <si>
    <t>132</t>
  </si>
  <si>
    <t>771592011</t>
  </si>
  <si>
    <t>Čištění vnitřních ploch podlah nebo schodišť po položení dlažby chemickými prostředky</t>
  </si>
  <si>
    <t>-651341675</t>
  </si>
  <si>
    <t>dlažba:</t>
  </si>
  <si>
    <t>337,220</t>
  </si>
  <si>
    <t>sokl:</t>
  </si>
  <si>
    <t>111,835*0,1</t>
  </si>
  <si>
    <t>133</t>
  </si>
  <si>
    <t>58582003</t>
  </si>
  <si>
    <t>spárovací hmota cementová flexibilní s hydrofobním efektem různé barvy</t>
  </si>
  <si>
    <t>117194008</t>
  </si>
  <si>
    <t>předpoklad 0,5kg/m2:</t>
  </si>
  <si>
    <t>348,404*0,5*1,1</t>
  </si>
  <si>
    <t>134</t>
  </si>
  <si>
    <t>998771101</t>
  </si>
  <si>
    <t>Přesun hmot tonážní pro podlahy z dlaždic v objektech v do 6 m</t>
  </si>
  <si>
    <t>534780968</t>
  </si>
  <si>
    <t>781</t>
  </si>
  <si>
    <t>Dokončovací práce - obklady</t>
  </si>
  <si>
    <t>135</t>
  </si>
  <si>
    <t>781473810</t>
  </si>
  <si>
    <t>Demontáž obkladů z obkladaček keramických lepených</t>
  </si>
  <si>
    <t>969850476</t>
  </si>
  <si>
    <t>obklad sloupů:</t>
  </si>
  <si>
    <t>0,4*4*3,26*2</t>
  </si>
  <si>
    <t>783</t>
  </si>
  <si>
    <t>Dokončovací práce - nátěry</t>
  </si>
  <si>
    <t>136</t>
  </si>
  <si>
    <t>783301313</t>
  </si>
  <si>
    <t>Odmaštění zámečnických konstrukcí ředidlovým odmašťovačem</t>
  </si>
  <si>
    <t>-520575118</t>
  </si>
  <si>
    <t>ocelové zárubně:</t>
  </si>
  <si>
    <t>(1,97*2+0,8)*2*0,5</t>
  </si>
  <si>
    <t>(3,02*2+1,3)*0,5</t>
  </si>
  <si>
    <t>137</t>
  </si>
  <si>
    <t>783317105</t>
  </si>
  <si>
    <t>Krycí jednonásobný syntetický samozákladující nátěr zámečnických konstrukcí</t>
  </si>
  <si>
    <t>-192396349</t>
  </si>
  <si>
    <t>8,410*2</t>
  </si>
  <si>
    <t>138</t>
  </si>
  <si>
    <t>783817101</t>
  </si>
  <si>
    <t>Krycí jednonásobný syntetický nátěr hladkých betonových povrchů</t>
  </si>
  <si>
    <t>-42555860</t>
  </si>
  <si>
    <t>omyvatelný nátěr do v.1,5m syntetický nebo latexový:</t>
  </si>
  <si>
    <t>111,835*1,5</t>
  </si>
  <si>
    <t>784</t>
  </si>
  <si>
    <t>Dokončovací práce - malby a tapety</t>
  </si>
  <si>
    <t>139</t>
  </si>
  <si>
    <t>784161211</t>
  </si>
  <si>
    <t>Lokální vyrovnání podkladu sádrovou stěrkou pl přes 0,1 do 0,25 m2 v místnostech v do 3,80 m</t>
  </si>
  <si>
    <t>1993908346</t>
  </si>
  <si>
    <t>předpoklad 15 míst - fakturovat podle skutečnosti:</t>
  </si>
  <si>
    <t>140</t>
  </si>
  <si>
    <t>784171111</t>
  </si>
  <si>
    <t>Zakrytí vnitřních ploch stěn v místnostech v do 3,80 m</t>
  </si>
  <si>
    <t>-1993733011</t>
  </si>
  <si>
    <t>zakrytí oken a dveří:</t>
  </si>
  <si>
    <t>3*2,4</t>
  </si>
  <si>
    <t>0,8*1,97*2</t>
  </si>
  <si>
    <t>10,055*2,02</t>
  </si>
  <si>
    <t>0,9*1,97</t>
  </si>
  <si>
    <t>1,22*2,07</t>
  </si>
  <si>
    <t>1,2*1,97</t>
  </si>
  <si>
    <t>1,3*2,16</t>
  </si>
  <si>
    <t>(6,095+0,16+19,015+2,065)*2,19</t>
  </si>
  <si>
    <t>2,4*3,25</t>
  </si>
  <si>
    <t>otopné lavice á5m2/ks:</t>
  </si>
  <si>
    <t>11*5</t>
  </si>
  <si>
    <t>141</t>
  </si>
  <si>
    <t>58124844</t>
  </si>
  <si>
    <t>fólie pro malířské potřeby zakrývací tl 25µ 4x5m</t>
  </si>
  <si>
    <t>-2096843291</t>
  </si>
  <si>
    <t>180</t>
  </si>
  <si>
    <t>142</t>
  </si>
  <si>
    <t>784221101</t>
  </si>
  <si>
    <t>Dvojnásobné bílé malby ze směsí za sucha dobře otěruvzdorných v místnostech do 3,80 m</t>
  </si>
  <si>
    <t>860198079</t>
  </si>
  <si>
    <t>stropy:</t>
  </si>
  <si>
    <t>stěny:</t>
  </si>
  <si>
    <t>111,835*3,25</t>
  </si>
  <si>
    <t>odpočet malby omyvatelné:</t>
  </si>
  <si>
    <t>-167,753</t>
  </si>
  <si>
    <t>odpočet oken:</t>
  </si>
  <si>
    <t>-10,055*2,02</t>
  </si>
  <si>
    <t>-(6,095+0,16+19,015+2,065)*2,19</t>
  </si>
  <si>
    <t>143</t>
  </si>
  <si>
    <t>784611001</t>
  </si>
  <si>
    <t>Jednoduché linkování v místnostech v do 3,80 m</t>
  </si>
  <si>
    <t>-1787275271</t>
  </si>
  <si>
    <t>linka na rozdělení omyvatelné části a standartní výmalby místnosti:</t>
  </si>
  <si>
    <t>787</t>
  </si>
  <si>
    <t>Dokončovací práce - zasklívání</t>
  </si>
  <si>
    <t>144</t>
  </si>
  <si>
    <t>787600801</t>
  </si>
  <si>
    <t>Vysklívání oken a dveří plochy skla plochého do 1 m2</t>
  </si>
  <si>
    <t>-1098772724</t>
  </si>
  <si>
    <t>34*0,8*1,97</t>
  </si>
  <si>
    <t>1,985*2,04</t>
  </si>
  <si>
    <t>VRN</t>
  </si>
  <si>
    <t>Vedlejší rozpočtové náklady</t>
  </si>
  <si>
    <t>VRN1</t>
  </si>
  <si>
    <t>Průzkumné, zeměměřičské a projektové práce</t>
  </si>
  <si>
    <t>145</t>
  </si>
  <si>
    <t>013254000</t>
  </si>
  <si>
    <t>Dokumentace skutečného provedení stavby 4x a elektronicky</t>
  </si>
  <si>
    <t>1024</t>
  </si>
  <si>
    <t>-182322328</t>
  </si>
  <si>
    <t>VRN3</t>
  </si>
  <si>
    <t>Zařízení staveniště</t>
  </si>
  <si>
    <t>146</t>
  </si>
  <si>
    <t>030001000</t>
  </si>
  <si>
    <t>Zařízení staveniště, mobilní wc vč. nájmu po dobu provádění, oplocení materiálu a přístupové trasy do objektu</t>
  </si>
  <si>
    <t>-1725498545</t>
  </si>
  <si>
    <t>VRN7</t>
  </si>
  <si>
    <t>Provozní vlivy</t>
  </si>
  <si>
    <t>147</t>
  </si>
  <si>
    <t>071103000</t>
  </si>
  <si>
    <t>Provoz investora</t>
  </si>
  <si>
    <t>114879215</t>
  </si>
  <si>
    <t>2 - stavební část - exteriér</t>
  </si>
  <si>
    <t xml:space="preserve">    1 - Zemní práce</t>
  </si>
  <si>
    <t xml:space="preserve">    2 - Zakládání</t>
  </si>
  <si>
    <t xml:space="preserve">    5 - Komunikace pozemní</t>
  </si>
  <si>
    <t xml:space="preserve">    711 - Izolace proti vodě, vlhkosti a plynům</t>
  </si>
  <si>
    <t>Zemní práce</t>
  </si>
  <si>
    <t>113106121</t>
  </si>
  <si>
    <t>Rozebrání dlažeb z betonových nebo kamenných dlaždic komunikací pro pěší ručně</t>
  </si>
  <si>
    <t>-1929787458</t>
  </si>
  <si>
    <t>1,65*0,5</t>
  </si>
  <si>
    <t>131213701</t>
  </si>
  <si>
    <t>Hloubení nezapažených jam v soudržných horninách třídy těžitelnosti I skupiny 3 ručně</t>
  </si>
  <si>
    <t>176730831</t>
  </si>
  <si>
    <t>0,62*(2,4+1,17)*1,6</t>
  </si>
  <si>
    <t>(2,4+0,62+1,17)*1,6/2</t>
  </si>
  <si>
    <t>svahování v rohu výkopu:</t>
  </si>
  <si>
    <t>174111101</t>
  </si>
  <si>
    <t>Zásyp jam, šachet rýh nebo kolem objektů sypaninou se zhutněním ručně</t>
  </si>
  <si>
    <t>1992850965</t>
  </si>
  <si>
    <t>0,6*1*1,43</t>
  </si>
  <si>
    <t>0,945*1,6/2*(1,17+0,62+2,5)</t>
  </si>
  <si>
    <t>0,62*1,6*2,5</t>
  </si>
  <si>
    <t>Zakládání</t>
  </si>
  <si>
    <t>273313811</t>
  </si>
  <si>
    <t>Základové desky z betonu tř. C 25/30</t>
  </si>
  <si>
    <t>-180754632</t>
  </si>
  <si>
    <t>2,4*1,17*0,1</t>
  </si>
  <si>
    <t>273351121</t>
  </si>
  <si>
    <t>Zřízení bednění základových desek</t>
  </si>
  <si>
    <t>-1672705819</t>
  </si>
  <si>
    <t>(2,4+1,17+1,17)*0,1</t>
  </si>
  <si>
    <t>bednění zespodu desky:</t>
  </si>
  <si>
    <t>1,65*0,75</t>
  </si>
  <si>
    <t>273351122</t>
  </si>
  <si>
    <t>Odstranění bednění základových desek</t>
  </si>
  <si>
    <t>582370119</t>
  </si>
  <si>
    <t>274313611</t>
  </si>
  <si>
    <t>Základové pasy z betonu tř. C 16/20</t>
  </si>
  <si>
    <t>-1923127902</t>
  </si>
  <si>
    <t>podkladní beton:</t>
  </si>
  <si>
    <t>(2,4+1,15)*0,25*0,05</t>
  </si>
  <si>
    <t>279113141</t>
  </si>
  <si>
    <t>Základová zeď tl přes 100 do 150 mm z tvárnic ztraceného bednění včetně výplně z betonu tř. C 20/25</t>
  </si>
  <si>
    <t>1579059605</t>
  </si>
  <si>
    <t>(2,4+1,17)*1,6</t>
  </si>
  <si>
    <t>279361321</t>
  </si>
  <si>
    <t>Výztuž základových zdí nosných betonářskou ocelí 11 375</t>
  </si>
  <si>
    <t>-1654797312</t>
  </si>
  <si>
    <t>svislá 10 á 250:</t>
  </si>
  <si>
    <t>;(2,4+1,17)/0,25</t>
  </si>
  <si>
    <t>zaokr. na 15ks d. 1,5+0,5m:</t>
  </si>
  <si>
    <t>15*2*0,62/1000*1,1</t>
  </si>
  <si>
    <t>vodorovná 8 á 250:</t>
  </si>
  <si>
    <t>5*(2,4+1,17)*0,4/1000*1,1</t>
  </si>
  <si>
    <t>279362021</t>
  </si>
  <si>
    <t>Výztuž základových zdí nosných svařovanými sítěmi Kari</t>
  </si>
  <si>
    <t>2052628594</t>
  </si>
  <si>
    <t>1,315*2,4*7,9/1000*1,1</t>
  </si>
  <si>
    <t>Komunikace pozemní</t>
  </si>
  <si>
    <t>596211110</t>
  </si>
  <si>
    <t>Kladení zámkové dlažby komunikací pro pěší ručně tl 60 mm skupiny A pl do 50 m2</t>
  </si>
  <si>
    <t>1936898745</t>
  </si>
  <si>
    <t>Zpětná pokládka okapového chodníku:</t>
  </si>
  <si>
    <t>0,945*0,5</t>
  </si>
  <si>
    <t>použití bouraných dlaždic</t>
  </si>
  <si>
    <t>632451456</t>
  </si>
  <si>
    <t>Potěr pískocementový tl přes 40 do 50 mm tř. C 25 běžný</t>
  </si>
  <si>
    <t>428077578</t>
  </si>
  <si>
    <t>2,4*1,17+1,1*0,3</t>
  </si>
  <si>
    <t>962052210</t>
  </si>
  <si>
    <t>Bourání zdiva nadzákladového ze ŽB do 1 m3</t>
  </si>
  <si>
    <t>1457886244</t>
  </si>
  <si>
    <t>ubourání části anglického dvorku:</t>
  </si>
  <si>
    <t>1,75*0,25*0,17</t>
  </si>
  <si>
    <t>1*0,15*0,17</t>
  </si>
  <si>
    <t>-443700567</t>
  </si>
  <si>
    <t>-1602063940</t>
  </si>
  <si>
    <t>706237699</t>
  </si>
  <si>
    <t>0,473*15 'Přepočtené koeficientem množství</t>
  </si>
  <si>
    <t>-923819418</t>
  </si>
  <si>
    <t>1141488351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</si>
  <si>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</si>
  <si>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</si>
  <si>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</si>
  <si>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</si>
  <si>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797696980</t>
  </si>
  <si>
    <t>pod novou dlažbu:</t>
  </si>
  <si>
    <t>2,4*1,17</t>
  </si>
  <si>
    <t>1,1*0,3</t>
  </si>
  <si>
    <t>24551040</t>
  </si>
  <si>
    <t>stěrka hydroizolační dvousložková cemento-polymerová pod dlažbu</t>
  </si>
  <si>
    <t>7992588</t>
  </si>
  <si>
    <t>998711101</t>
  </si>
  <si>
    <t>Přesun hmot tonážní pro izolace proti vodě, vlhkosti a plynům v objektech v do 6 m</t>
  </si>
  <si>
    <t>-197012317</t>
  </si>
  <si>
    <t>713131141</t>
  </si>
  <si>
    <t>Montáž izolace tepelné stěn lepením celoplošně rohoží, pásů, dílců, desek</t>
  </si>
  <si>
    <t>752060963</t>
  </si>
  <si>
    <t>dilatace 20mm:</t>
  </si>
  <si>
    <t>(0,15+1,65)*1,43</t>
  </si>
  <si>
    <t>28376010</t>
  </si>
  <si>
    <t>deska perimetrická fasádní soklová 150kPa λ=0,035 tl 20mm</t>
  </si>
  <si>
    <t>-123152352</t>
  </si>
  <si>
    <t>767163122</t>
  </si>
  <si>
    <t>Montáž přímého kovového zábradlí do betonu v rovině v exteriéru</t>
  </si>
  <si>
    <t>2109405449</t>
  </si>
  <si>
    <t>Z4:</t>
  </si>
  <si>
    <t>1,07</t>
  </si>
  <si>
    <t>55342285</t>
  </si>
  <si>
    <t>Dodávka zábradlí Z4 s plochým sloupkem, prutovou výplní a horním kotvením</t>
  </si>
  <si>
    <t>-1190593756</t>
  </si>
  <si>
    <t>2100080918</t>
  </si>
  <si>
    <t>demontáž mříže anglického dvorku:</t>
  </si>
  <si>
    <t>1,5*0,75*20</t>
  </si>
  <si>
    <t>P2</t>
  </si>
  <si>
    <t>Dodávka a montáž ocelového svařovaného profilu vč. dodávky kotvících prvků dle výpisu PSV</t>
  </si>
  <si>
    <t>-58511314</t>
  </si>
  <si>
    <t>1262448036</t>
  </si>
  <si>
    <t>355491616</t>
  </si>
  <si>
    <t>1865175908</t>
  </si>
  <si>
    <t>-1600799345</t>
  </si>
  <si>
    <t>2,4-1,1+0,3+0,3</t>
  </si>
  <si>
    <t>832657202</t>
  </si>
  <si>
    <t>391555255</t>
  </si>
  <si>
    <t>59761174</t>
  </si>
  <si>
    <t>dlažba keramická slinutá mrazuvzdorná R11/B povrch reliéfní/matný tl do 10mm přes 9 do 12ks/m2</t>
  </si>
  <si>
    <t>-1151270538</t>
  </si>
  <si>
    <t>1894551485</t>
  </si>
  <si>
    <t>974192579</t>
  </si>
  <si>
    <t>0,3l/bm:</t>
  </si>
  <si>
    <t>1,9/5*0,3*1,1</t>
  </si>
  <si>
    <t>Čištění venkovních ploch podlah nebo schodišť po položení dlažby chemickými prostředky</t>
  </si>
  <si>
    <t>-1052872345</t>
  </si>
  <si>
    <t>1335532332</t>
  </si>
  <si>
    <t>3,138*0,5*1,1</t>
  </si>
  <si>
    <t>940673245</t>
  </si>
  <si>
    <t>3 - elektroinstalace</t>
  </si>
  <si>
    <t>HSV - HSV</t>
  </si>
  <si>
    <t xml:space="preserve">    D1 - Přístroje</t>
  </si>
  <si>
    <t xml:space="preserve">    D2 - Svítidla</t>
  </si>
  <si>
    <t xml:space="preserve">    D3 - Instalační materiál</t>
  </si>
  <si>
    <t xml:space="preserve">    D4 - Kabeláž</t>
  </si>
  <si>
    <t xml:space="preserve">    D5 - Rozvaděče</t>
  </si>
  <si>
    <t xml:space="preserve">    D6 - Ostatní</t>
  </si>
  <si>
    <t>D1</t>
  </si>
  <si>
    <t>Přístroje</t>
  </si>
  <si>
    <t>Pol27</t>
  </si>
  <si>
    <t>Tlačítko, včetně příslušenství, přístrojové krabice, montáž,zapojení a ukončení vodičů.</t>
  </si>
  <si>
    <t>ks</t>
  </si>
  <si>
    <t>-1452470574</t>
  </si>
  <si>
    <t>Pol28</t>
  </si>
  <si>
    <t>Vypínač č.1, IP44, včetně příslušenství, přístrojové krabice, montáž,zapojení a ukončení vodičů.</t>
  </si>
  <si>
    <t>978038124</t>
  </si>
  <si>
    <t>Pol29</t>
  </si>
  <si>
    <t>Zásuvka 230V/16A,3p, IP 20, včetně příslušenství, přístrojové krabice, montáž,zapojení a ukončení vodičů.</t>
  </si>
  <si>
    <t>873283241</t>
  </si>
  <si>
    <t>Pol30</t>
  </si>
  <si>
    <t>Zásuvka 230V/16A,3p, IP 44, včetně příslušenství, přístrojové krabice, montáž,zapojení a ukončení vodičů.</t>
  </si>
  <si>
    <t>505581122</t>
  </si>
  <si>
    <t>Pol31</t>
  </si>
  <si>
    <t>Hlavní ochranná svorka MET,AET, včetně krabice , montáž,zapojení a ukončení vodičů.</t>
  </si>
  <si>
    <t>1497484290</t>
  </si>
  <si>
    <t>Pol32</t>
  </si>
  <si>
    <t>Mimostav. doprava 3,6% z materiálu</t>
  </si>
  <si>
    <t>-348211640</t>
  </si>
  <si>
    <t>Pol33</t>
  </si>
  <si>
    <t>PPV 6% (podružné pracovní výkony) z montáží</t>
  </si>
  <si>
    <t>252728065</t>
  </si>
  <si>
    <t>D2</t>
  </si>
  <si>
    <t>Svítidla</t>
  </si>
  <si>
    <t>Pol19</t>
  </si>
  <si>
    <t>A - Sv.záv. opál optika EVG IP20; LED; 33,4W; 4000K; 5200lm; 1527x55x44mm, závitové tyče</t>
  </si>
  <si>
    <t>-1146745830</t>
  </si>
  <si>
    <t>Pol20</t>
  </si>
  <si>
    <t>B - Sv.prům.přisaz. EVG IP66; LED; 48,4W; 6384lm; 1260x120x102mm</t>
  </si>
  <si>
    <t>899623158</t>
  </si>
  <si>
    <t>Pol21-1</t>
  </si>
  <si>
    <t>NP1 - Sv.nouz.nástěnné s pikt. IP65 1h</t>
  </si>
  <si>
    <t>-854982462</t>
  </si>
  <si>
    <t>Pol21-2</t>
  </si>
  <si>
    <t>NP2 - Sv.nouz.nástěnné s pikt. IP40 1h, závitové tyče</t>
  </si>
  <si>
    <t>-1343521031</t>
  </si>
  <si>
    <t>Pol23</t>
  </si>
  <si>
    <t>NB1 - Sv.nouz.záv. koridor IP20 1h, závitové tyče</t>
  </si>
  <si>
    <t>-1230802796</t>
  </si>
  <si>
    <t>Pol24</t>
  </si>
  <si>
    <t>NBH - Sv.nouz.záv. Hydrant IP65 1h, závitové tyče</t>
  </si>
  <si>
    <t>-2035338512</t>
  </si>
  <si>
    <t>Pol25</t>
  </si>
  <si>
    <t>-1878070886</t>
  </si>
  <si>
    <t>Pol26</t>
  </si>
  <si>
    <t>-1060188705</t>
  </si>
  <si>
    <t>D3</t>
  </si>
  <si>
    <t>Instalační materiál</t>
  </si>
  <si>
    <t>Pol34</t>
  </si>
  <si>
    <t>Instalační krabice odbočná s víčkem (d=71mm,h=43,5mm), včetně samosvorných svorek, zapuštěná, montáž,zapojení a ukončení vodičů.</t>
  </si>
  <si>
    <t>-46225675</t>
  </si>
  <si>
    <t>Pol35</t>
  </si>
  <si>
    <t>Rozbočovací krabice přisazená 93x93x50mm (š x v x h), včetně samosvorných svorek, IP54, montáž,zapojení a ukončení vodičů.</t>
  </si>
  <si>
    <t>1156836868</t>
  </si>
  <si>
    <t>Pol36</t>
  </si>
  <si>
    <t>Instalační lišta hranatá,bílá z PVC 25x20mm, upevňovací a spojovací materiál, montáž.</t>
  </si>
  <si>
    <t>-1186774425</t>
  </si>
  <si>
    <t>Pol37</t>
  </si>
  <si>
    <t>Instalační lišta hranatá,bílá z PVC 41x18mm, upevňovací a spojovací materiál, montáž.</t>
  </si>
  <si>
    <t>-129454973</t>
  </si>
  <si>
    <t>Pol38</t>
  </si>
  <si>
    <t>Instalační lišta hranatá,bílá z PVC 40x40mm, upevňovací a spojovací materiál, montáž.</t>
  </si>
  <si>
    <t>-1378349540</t>
  </si>
  <si>
    <t>Pol39</t>
  </si>
  <si>
    <t>Podružný materiál, montáž.</t>
  </si>
  <si>
    <t>-1933031354</t>
  </si>
  <si>
    <t>Pol40</t>
  </si>
  <si>
    <t>Protipožární ucpávky, včetně příslušenství, nátěru a montáže</t>
  </si>
  <si>
    <t>-932755250</t>
  </si>
  <si>
    <t>Pol41</t>
  </si>
  <si>
    <t>-1924025355</t>
  </si>
  <si>
    <t>Pol42</t>
  </si>
  <si>
    <t>-311737507</t>
  </si>
  <si>
    <t>D4</t>
  </si>
  <si>
    <t>Kabeláž</t>
  </si>
  <si>
    <t>Pol43</t>
  </si>
  <si>
    <t>Kabel JYSTY 2x2x0,8 mm2</t>
  </si>
  <si>
    <t>-294829698</t>
  </si>
  <si>
    <t>Pol44</t>
  </si>
  <si>
    <t>Kabel CYKY 5x10</t>
  </si>
  <si>
    <t>-159741019</t>
  </si>
  <si>
    <t>Pol45</t>
  </si>
  <si>
    <t>Vodič H07V-K 6</t>
  </si>
  <si>
    <t>602277861</t>
  </si>
  <si>
    <t>Pol46</t>
  </si>
  <si>
    <t>Vodič H07V-K 16</t>
  </si>
  <si>
    <t>891776053</t>
  </si>
  <si>
    <t>Pol47</t>
  </si>
  <si>
    <t>Kabel CXKH-R  3x1,5</t>
  </si>
  <si>
    <t>-907351259</t>
  </si>
  <si>
    <t>Pol48</t>
  </si>
  <si>
    <t>Kabel CXKH-R  5x1,5</t>
  </si>
  <si>
    <t>1622628951</t>
  </si>
  <si>
    <t>Pol49</t>
  </si>
  <si>
    <t>Kabel CXKH-R  3x2,5</t>
  </si>
  <si>
    <t>-305533744</t>
  </si>
  <si>
    <t>Pol50</t>
  </si>
  <si>
    <t>Kabel CXKH-R  5x6</t>
  </si>
  <si>
    <t>-786674108</t>
  </si>
  <si>
    <t>Pol51</t>
  </si>
  <si>
    <t>-413602185</t>
  </si>
  <si>
    <t>Pol52</t>
  </si>
  <si>
    <t>1979497022</t>
  </si>
  <si>
    <t>D5</t>
  </si>
  <si>
    <t>Rozvaděče</t>
  </si>
  <si>
    <t>Pol53</t>
  </si>
  <si>
    <t>Úprava stávajícího rozvaděče RH2 - pole. 2 Touto položkou je myšleno doplnění jističe B40A/3, včetně příslušenství a montáže.</t>
  </si>
  <si>
    <t>514136783</t>
  </si>
  <si>
    <t>Pol54</t>
  </si>
  <si>
    <t>Rozvaděč RŠ.1  Touto položkou je myšlena kompletní výzbroj včetně montáže, uvedené na v.č. 03</t>
  </si>
  <si>
    <t>1586342904</t>
  </si>
  <si>
    <t>Pol55</t>
  </si>
  <si>
    <t>1638716642</t>
  </si>
  <si>
    <t>Pol56</t>
  </si>
  <si>
    <t>1988046951</t>
  </si>
  <si>
    <t>D6</t>
  </si>
  <si>
    <t>Ostatní</t>
  </si>
  <si>
    <t>Pol57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</si>
  <si>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</si>
  <si>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-1368725625</t>
  </si>
  <si>
    <t>Pol58</t>
  </si>
  <si>
    <t>Připojení zařízení, oživení, funkční zkoušky, zaškolení obsluhy</t>
  </si>
  <si>
    <t>hod</t>
  </si>
  <si>
    <t>93245760</t>
  </si>
  <si>
    <t>Pol59</t>
  </si>
  <si>
    <t>Výchozí revize - cena obsahuje kompletní revizi, včetně zpracování zprávy a doložení veškerých potřebných dokumentů ke koladaci stavby.</t>
  </si>
  <si>
    <t>-1265360254</t>
  </si>
  <si>
    <t>Pol60</t>
  </si>
  <si>
    <t>Sekání drážek, kapes a průvlaků</t>
  </si>
  <si>
    <t>1601058209</t>
  </si>
  <si>
    <t>Pol61</t>
  </si>
  <si>
    <t>Projektová dokumentace realizační</t>
  </si>
  <si>
    <t>-1377536150</t>
  </si>
  <si>
    <t>Pol62</t>
  </si>
  <si>
    <t>Projektová dokumentace skutečného provedení</t>
  </si>
  <si>
    <t>34207262</t>
  </si>
  <si>
    <t>Pol63</t>
  </si>
  <si>
    <t>TIČR -státní odborný dozor nad bezpečností vyhrazených technických zařízení v rozsahu zák. č. 174/1968 Sb. a vyhl. 73/2010Sb.- kompletní vyřízení</t>
  </si>
  <si>
    <t>48597295</t>
  </si>
  <si>
    <t>Pol64</t>
  </si>
  <si>
    <t>Kompletní demontáž silnoproudé instalace včetně ekologické likvidace - viz. popis v TZ</t>
  </si>
  <si>
    <t>-1146356152</t>
  </si>
  <si>
    <t>Pol65</t>
  </si>
  <si>
    <t>Termorevize elektrických rozvaděčů po realizaci projektu - snímkování rozvaděčů, vypracování termorevizního protokolu, doprava, podružný materiál</t>
  </si>
  <si>
    <t>-1385904792</t>
  </si>
  <si>
    <t>Pol66</t>
  </si>
  <si>
    <t>Pomocné lešení pro provádění elektro prací a případné opravě omítek - posuvné</t>
  </si>
  <si>
    <t>-514746952</t>
  </si>
  <si>
    <t>5 - vytápění</t>
  </si>
  <si>
    <t>9 - Ostatní konstrukce, bourání</t>
  </si>
  <si>
    <t>713 - Izolace tepelné</t>
  </si>
  <si>
    <t>733 - Rozvod potrubí</t>
  </si>
  <si>
    <t>734 - Armatury</t>
  </si>
  <si>
    <t>735 - Otopná tělesa</t>
  </si>
  <si>
    <t>767 - Konstrukce zámečnické</t>
  </si>
  <si>
    <t>799 - Ostatní</t>
  </si>
  <si>
    <t>Ostatní konstrukce, bourání</t>
  </si>
  <si>
    <t>demontáž zařízení vytápění včetně odvozu na skládku</t>
  </si>
  <si>
    <t>soubor</t>
  </si>
  <si>
    <t>713-01</t>
  </si>
  <si>
    <t>montáž izolace potrubí vč. lepící pásky</t>
  </si>
  <si>
    <t>713-02</t>
  </si>
  <si>
    <t>pouzdro potrubní, pěnový polyetylén s Al folií tl.25x45</t>
  </si>
  <si>
    <t>733</t>
  </si>
  <si>
    <t>Rozvod potrubí</t>
  </si>
  <si>
    <t>733151112R00</t>
  </si>
  <si>
    <t>Potrubí z uhlíkové oceli, spojované  lisováním d 15x1,2</t>
  </si>
  <si>
    <t>733151117R00</t>
  </si>
  <si>
    <t>Potrubí z uhlíkové oceli, spojované  lisováním d 42x1,5</t>
  </si>
  <si>
    <t>733190107R00</t>
  </si>
  <si>
    <t>Tlaková zkouška potrubí  DN do 40</t>
  </si>
  <si>
    <t>733191113R00</t>
  </si>
  <si>
    <t>Manžety prostupové pro trubky do DN 50</t>
  </si>
  <si>
    <t>733191914R00</t>
  </si>
  <si>
    <t>Zaslepení potrubí zkováním a zavařením DN 20</t>
  </si>
  <si>
    <t>733191918R00</t>
  </si>
  <si>
    <t>Zaslepení potrubí zkováním a zavařením DN 50</t>
  </si>
  <si>
    <t>733-01</t>
  </si>
  <si>
    <t>D+M Manžeta protipožární d 40</t>
  </si>
  <si>
    <t>998733101</t>
  </si>
  <si>
    <t>Přesun hmot tonážní pro rozvody potrubí v objektech v do 6 m</t>
  </si>
  <si>
    <t>734</t>
  </si>
  <si>
    <t>Armatury</t>
  </si>
  <si>
    <t>734209102RT2</t>
  </si>
  <si>
    <t>Montáž armatur závitových,s 1závitem, G 3/8 včetně ventilu odvzdušňovacího automatického</t>
  </si>
  <si>
    <t>734233115R00</t>
  </si>
  <si>
    <t>Kohout kulový, DN 40</t>
  </si>
  <si>
    <t>734263115R00</t>
  </si>
  <si>
    <t>Šroubení regulační, rohové DN 15</t>
  </si>
  <si>
    <t>734291112R00</t>
  </si>
  <si>
    <t>Kohouty plnící a vypouštěcí G 3/8</t>
  </si>
  <si>
    <t>734291911R00</t>
  </si>
  <si>
    <t>Zpětná montáž regulačních vent./kohoutů do G 1/2 elektronicá hlavice HS</t>
  </si>
  <si>
    <t>998734101</t>
  </si>
  <si>
    <t>Přesun hmot tonážní pro armatury v objektech v do 6 m</t>
  </si>
  <si>
    <t>735</t>
  </si>
  <si>
    <t>Otopná tělesa</t>
  </si>
  <si>
    <t>735000912R00</t>
  </si>
  <si>
    <t>Vyregulování ventilů s termost.ovládáním</t>
  </si>
  <si>
    <t>735191910R00</t>
  </si>
  <si>
    <t>Napuštění vody do otopného systému - bez kotle</t>
  </si>
  <si>
    <t>735423562</t>
  </si>
  <si>
    <t>Otopná lavice(např. Koraline LDE1204531Y-2 ) vč. TRV</t>
  </si>
  <si>
    <t>735423900</t>
  </si>
  <si>
    <t>Montáž otopné lavice do délky 1600</t>
  </si>
  <si>
    <t>735494811R00</t>
  </si>
  <si>
    <t>Vypuštění vody z otopných těles</t>
  </si>
  <si>
    <t>998735101</t>
  </si>
  <si>
    <t>Přesun hmot tonážní pro otopná tělesa v objektech v do 6 m</t>
  </si>
  <si>
    <t>76788</t>
  </si>
  <si>
    <t>D+MTZ ocelových doplňků pro uchycení potrubí</t>
  </si>
  <si>
    <t>799</t>
  </si>
  <si>
    <t>904      R02</t>
  </si>
  <si>
    <t>Hzs-zkousky v ramci montaz.praci Topná zkouška, komplexní vyzkoušení</t>
  </si>
  <si>
    <t>h</t>
  </si>
  <si>
    <t>6 - vzduchotechnika</t>
  </si>
  <si>
    <t>D1 - Zařízení 1 Větrání šaten</t>
  </si>
  <si>
    <t>D2 - Izolace tepelné potrubí kaučukem s Al polepem</t>
  </si>
  <si>
    <t>D3 - Lešení těžké řadové s podlahami do v. 5m</t>
  </si>
  <si>
    <t>D4 - Hodinové zúčtovací sazby</t>
  </si>
  <si>
    <t>HSV - Ostatní související náklady s VZT</t>
  </si>
  <si>
    <t>Zařízení 1 Větrání šaten</t>
  </si>
  <si>
    <t>1.1</t>
  </si>
  <si>
    <t>Sestavná rekuperační jednotka</t>
  </si>
  <si>
    <t>-1966230057</t>
  </si>
  <si>
    <t>vnitřní provedení, Vp/Vo= 8200/8200m3/h, 400 Pa, tl. vložky, reg. klapky, kapsový filtr F7 a M5, rotační rekuperátor se suchou účinností 78%</t>
  </si>
  <si>
    <t>ventilátory s EC motorem, vodní ohřívač, vč. MaR, vč.sifonu a reg.uzlu, sestavení jednotky na místě</t>
  </si>
  <si>
    <t>1.2.1</t>
  </si>
  <si>
    <t>Protidešťová žaluzie - PZZN-1000x800-R2-S, RAL dle fasády, rám do zdi, se sítem</t>
  </si>
  <si>
    <t>-1848968626</t>
  </si>
  <si>
    <t>1.2.2</t>
  </si>
  <si>
    <t>Výfukový kus pozinkovaný se sítem, 500x710/60°, RAL dle fasády</t>
  </si>
  <si>
    <t>-1268372792</t>
  </si>
  <si>
    <t>1.3.1</t>
  </si>
  <si>
    <t>Tlumič hluku buňkový vč. potrubí 1000x500x1500.1.100°C</t>
  </si>
  <si>
    <t>967051110</t>
  </si>
  <si>
    <t>1.3.2</t>
  </si>
  <si>
    <t>1756585753</t>
  </si>
  <si>
    <t>1.3.3</t>
  </si>
  <si>
    <t>Tlumič hluku buňkový vč. potrubí 1250x500x1500.1.100°C</t>
  </si>
  <si>
    <t>1346878827</t>
  </si>
  <si>
    <t>1.3.4</t>
  </si>
  <si>
    <t>Tlumič hluku buňkový vč. potrubí 1250x500x2000.1.100°C</t>
  </si>
  <si>
    <t>-716488000</t>
  </si>
  <si>
    <t>1.4.1</t>
  </si>
  <si>
    <t>Regulační klapka, netěsná, ovládání ruční RK-560x400-R</t>
  </si>
  <si>
    <t>497288414</t>
  </si>
  <si>
    <t>1.4.2</t>
  </si>
  <si>
    <t>Regulační klapka, netěsná, ovládání ruční RK-630x400-R</t>
  </si>
  <si>
    <t>1704168482</t>
  </si>
  <si>
    <t>1.4.3</t>
  </si>
  <si>
    <t>Regulační klapka, netěsná, ovládání ruční RK-250x400-R</t>
  </si>
  <si>
    <t>703734662</t>
  </si>
  <si>
    <t>1.6.1</t>
  </si>
  <si>
    <t>Vyústky na čtyřhranné potrubí komfortní, dvouřadá, UR + mechanismus, regulace VK2-3-825x145-R2</t>
  </si>
  <si>
    <t>-893526777</t>
  </si>
  <si>
    <t>1.6.2</t>
  </si>
  <si>
    <t>Vyústky na čtyřhranné potrubí komfortní, dvouřadá, UR + mechanismus, regulace VK2-3-525x125-R2</t>
  </si>
  <si>
    <t>424173430</t>
  </si>
  <si>
    <t>1.7.1</t>
  </si>
  <si>
    <t>Vyústky na čtyřhranné potrubí komfortní, jednořadá, UR + mechanismus, regulace VK1-3-525x225-R1</t>
  </si>
  <si>
    <t>1490158504</t>
  </si>
  <si>
    <t>Pol67</t>
  </si>
  <si>
    <t>doprava jednotky</t>
  </si>
  <si>
    <t>-1076930254</t>
  </si>
  <si>
    <t>Pol68</t>
  </si>
  <si>
    <t>zprovoznění jednotky</t>
  </si>
  <si>
    <t>-1067272739</t>
  </si>
  <si>
    <t>Pol69</t>
  </si>
  <si>
    <t>Ćtrřhranné potrubí, pz plech, do obvodu 1500 30% tvarovek</t>
  </si>
  <si>
    <t>-2143110198</t>
  </si>
  <si>
    <t>Pol70</t>
  </si>
  <si>
    <t>Ćtrřhranné potrubí, pz plech, do obvodu 1890 10% tvarovek</t>
  </si>
  <si>
    <t>707570129</t>
  </si>
  <si>
    <t>Pol71</t>
  </si>
  <si>
    <t>Ćtrřhranné potrubí, pz plech, do obvodu 2630 20% tvarovek</t>
  </si>
  <si>
    <t>163127973</t>
  </si>
  <si>
    <t>Pol72</t>
  </si>
  <si>
    <t>Ćtrřhranné potrubí, pz plech, do obvodu 3500 40% tvarovek</t>
  </si>
  <si>
    <t>-1461118779</t>
  </si>
  <si>
    <t>Pol73</t>
  </si>
  <si>
    <t>Ćtrřhranné potrubí, pz plech, do obvodu 4000 100% tvarovek</t>
  </si>
  <si>
    <t>306861833</t>
  </si>
  <si>
    <t>Pol74</t>
  </si>
  <si>
    <t>Spojovací mateirál: šrouby, matice, podložky</t>
  </si>
  <si>
    <t>-673889686</t>
  </si>
  <si>
    <t>Pol75</t>
  </si>
  <si>
    <t>závěsný materiál</t>
  </si>
  <si>
    <t>373206792</t>
  </si>
  <si>
    <t>Izolace tepelné potrubí kaučukem s Al polepem</t>
  </si>
  <si>
    <t>Pol76</t>
  </si>
  <si>
    <t>tl. 10mm</t>
  </si>
  <si>
    <t>1432335228</t>
  </si>
  <si>
    <t>Pol77</t>
  </si>
  <si>
    <t>tl. 32mm</t>
  </si>
  <si>
    <t>749465040</t>
  </si>
  <si>
    <t>Lešení těžké řadové s podlahami do v. 5m</t>
  </si>
  <si>
    <t>Pol78</t>
  </si>
  <si>
    <t>výšky do 5 m</t>
  </si>
  <si>
    <t>1913228111</t>
  </si>
  <si>
    <t>Hodinové zúčtovací sazby</t>
  </si>
  <si>
    <t>Pol79</t>
  </si>
  <si>
    <t>VYREGULOVÁNÍ ZAŘÍZENÍ, VČ. PROTOKOLU</t>
  </si>
  <si>
    <t>H</t>
  </si>
  <si>
    <t>1613736723</t>
  </si>
  <si>
    <t>Pol80</t>
  </si>
  <si>
    <t>KOMPLEXNÍ VYZKOUŠENÍ ZAŘÍZENÍ</t>
  </si>
  <si>
    <t>1450612410</t>
  </si>
  <si>
    <t>Pol81</t>
  </si>
  <si>
    <t>vypracování provozních předpisů</t>
  </si>
  <si>
    <t>533173517</t>
  </si>
  <si>
    <t>Pol82</t>
  </si>
  <si>
    <t>projekt skutečného provedení</t>
  </si>
  <si>
    <t>-1676341865</t>
  </si>
  <si>
    <t>Pol83</t>
  </si>
  <si>
    <t>měření hlučnosti zařízení vč. protokolu</t>
  </si>
  <si>
    <t>1677464933</t>
  </si>
  <si>
    <t>Ostatní související náklady s VZT</t>
  </si>
  <si>
    <t>01</t>
  </si>
  <si>
    <t>Doprava materiálu a zařízení</t>
  </si>
  <si>
    <t>1080781499</t>
  </si>
  <si>
    <t>02</t>
  </si>
  <si>
    <t>Přesun materiálu a zařízení</t>
  </si>
  <si>
    <t>1469356138</t>
  </si>
  <si>
    <t>03</t>
  </si>
  <si>
    <t>Přidružené výdaje k montáži zařízení</t>
  </si>
  <si>
    <t>-2131852420</t>
  </si>
  <si>
    <t>04</t>
  </si>
  <si>
    <t>Zednické výpomoci k montáži zařízení</t>
  </si>
  <si>
    <t>-182276037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</si>
</sst>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2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R5" s="19"/>
      <c r="BE5" s="199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3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R6" s="19"/>
      <c r="BE6" s="200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0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0"/>
      <c r="BS8" s="16" t="s">
        <v>6</v>
      </c>
    </row>
    <row r="9" spans="1:74" ht="14.45" customHeight="1">
      <c r="B9" s="19"/>
      <c r="AR9" s="19"/>
      <c r="BE9" s="200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0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00"/>
      <c r="BS11" s="16" t="s">
        <v>6</v>
      </c>
    </row>
    <row r="12" spans="1:74" ht="6.95" customHeight="1">
      <c r="B12" s="19"/>
      <c r="AR12" s="19"/>
      <c r="BE12" s="200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00"/>
      <c r="BS13" s="16" t="s">
        <v>6</v>
      </c>
    </row>
    <row r="14" spans="1:74">
      <c r="B14" s="19"/>
      <c r="E14" s="204" t="s">
        <v>28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6" t="s">
        <v>26</v>
      </c>
      <c r="AN14" s="28" t="s">
        <v>28</v>
      </c>
      <c r="AR14" s="19"/>
      <c r="BE14" s="200"/>
      <c r="BS14" s="16" t="s">
        <v>6</v>
      </c>
    </row>
    <row r="15" spans="1:74" ht="6.95" customHeight="1">
      <c r="B15" s="19"/>
      <c r="AR15" s="19"/>
      <c r="BE15" s="200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00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00"/>
      <c r="BS17" s="16" t="s">
        <v>30</v>
      </c>
    </row>
    <row r="18" spans="2:71" ht="6.95" customHeight="1">
      <c r="B18" s="19"/>
      <c r="AR18" s="19"/>
      <c r="BE18" s="200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00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00"/>
      <c r="BS20" s="16" t="s">
        <v>30</v>
      </c>
    </row>
    <row r="21" spans="2:71" ht="6.95" customHeight="1">
      <c r="B21" s="19"/>
      <c r="AR21" s="19"/>
      <c r="BE21" s="200"/>
    </row>
    <row r="22" spans="2:71" ht="12" customHeight="1">
      <c r="B22" s="19"/>
      <c r="D22" s="26" t="s">
        <v>32</v>
      </c>
      <c r="AR22" s="19"/>
      <c r="BE22" s="200"/>
    </row>
    <row r="23" spans="2:71" ht="371.25" customHeight="1">
      <c r="B23" s="19"/>
      <c r="E23" s="206" t="s">
        <v>33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9"/>
      <c r="BE23" s="200"/>
    </row>
    <row r="24" spans="2:71" ht="6.95" customHeight="1">
      <c r="B24" s="19"/>
      <c r="AR24" s="19"/>
      <c r="BE24" s="200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0"/>
    </row>
    <row r="26" spans="2:71" s="1" customFormat="1" ht="25.9" customHeight="1">
      <c r="B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7">
        <f>ROUND(AG94,2)</f>
        <v>0</v>
      </c>
      <c r="AL26" s="208"/>
      <c r="AM26" s="208"/>
      <c r="AN26" s="208"/>
      <c r="AO26" s="208"/>
      <c r="AR26" s="31"/>
      <c r="BE26" s="200"/>
    </row>
    <row r="27" spans="2:71" s="1" customFormat="1" ht="6.95" customHeight="1">
      <c r="B27" s="31"/>
      <c r="AR27" s="31"/>
      <c r="BE27" s="200"/>
    </row>
    <row r="28" spans="2:71" s="1" customFormat="1">
      <c r="B28" s="31"/>
      <c r="L28" s="209" t="s">
        <v>35</v>
      </c>
      <c r="M28" s="209"/>
      <c r="N28" s="209"/>
      <c r="O28" s="209"/>
      <c r="P28" s="209"/>
      <c r="W28" s="209" t="s">
        <v>36</v>
      </c>
      <c r="X28" s="209"/>
      <c r="Y28" s="209"/>
      <c r="Z28" s="209"/>
      <c r="AA28" s="209"/>
      <c r="AB28" s="209"/>
      <c r="AC28" s="209"/>
      <c r="AD28" s="209"/>
      <c r="AE28" s="209"/>
      <c r="AK28" s="209" t="s">
        <v>37</v>
      </c>
      <c r="AL28" s="209"/>
      <c r="AM28" s="209"/>
      <c r="AN28" s="209"/>
      <c r="AO28" s="209"/>
      <c r="AR28" s="31"/>
      <c r="BE28" s="200"/>
    </row>
    <row r="29" spans="2:71" s="2" customFormat="1" ht="14.45" customHeight="1">
      <c r="B29" s="35"/>
      <c r="D29" s="26" t="s">
        <v>38</v>
      </c>
      <c r="F29" s="26" t="s">
        <v>39</v>
      </c>
      <c r="L29" s="212">
        <v>0.21</v>
      </c>
      <c r="M29" s="211"/>
      <c r="N29" s="211"/>
      <c r="O29" s="211"/>
      <c r="P29" s="211"/>
      <c r="W29" s="210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K29" s="210">
        <f>ROUND(AV94, 2)</f>
        <v>0</v>
      </c>
      <c r="AL29" s="211"/>
      <c r="AM29" s="211"/>
      <c r="AN29" s="211"/>
      <c r="AO29" s="211"/>
      <c r="AR29" s="35"/>
      <c r="BE29" s="201"/>
    </row>
    <row r="30" spans="2:71" s="2" customFormat="1" ht="14.45" customHeight="1">
      <c r="B30" s="35"/>
      <c r="F30" s="26" t="s">
        <v>40</v>
      </c>
      <c r="L30" s="212">
        <v>0.12</v>
      </c>
      <c r="M30" s="211"/>
      <c r="N30" s="211"/>
      <c r="O30" s="211"/>
      <c r="P30" s="211"/>
      <c r="W30" s="210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10">
        <f>ROUND(AW94, 2)</f>
        <v>0</v>
      </c>
      <c r="AL30" s="211"/>
      <c r="AM30" s="211"/>
      <c r="AN30" s="211"/>
      <c r="AO30" s="211"/>
      <c r="AR30" s="35"/>
      <c r="BE30" s="201"/>
    </row>
    <row r="31" spans="2:71" s="2" customFormat="1" ht="14.45" hidden="1" customHeight="1">
      <c r="B31" s="35"/>
      <c r="F31" s="26" t="s">
        <v>41</v>
      </c>
      <c r="L31" s="212">
        <v>0.21</v>
      </c>
      <c r="M31" s="211"/>
      <c r="N31" s="211"/>
      <c r="O31" s="211"/>
      <c r="P31" s="211"/>
      <c r="W31" s="210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10">
        <v>0</v>
      </c>
      <c r="AL31" s="211"/>
      <c r="AM31" s="211"/>
      <c r="AN31" s="211"/>
      <c r="AO31" s="211"/>
      <c r="AR31" s="35"/>
      <c r="BE31" s="201"/>
    </row>
    <row r="32" spans="2:71" s="2" customFormat="1" ht="14.45" hidden="1" customHeight="1">
      <c r="B32" s="35"/>
      <c r="F32" s="26" t="s">
        <v>42</v>
      </c>
      <c r="L32" s="212">
        <v>0.12</v>
      </c>
      <c r="M32" s="211"/>
      <c r="N32" s="211"/>
      <c r="O32" s="211"/>
      <c r="P32" s="211"/>
      <c r="W32" s="210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10">
        <v>0</v>
      </c>
      <c r="AL32" s="211"/>
      <c r="AM32" s="211"/>
      <c r="AN32" s="211"/>
      <c r="AO32" s="211"/>
      <c r="AR32" s="35"/>
      <c r="BE32" s="201"/>
    </row>
    <row r="33" spans="2:57" s="2" customFormat="1" ht="14.45" hidden="1" customHeight="1">
      <c r="B33" s="35"/>
      <c r="F33" s="26" t="s">
        <v>43</v>
      </c>
      <c r="L33" s="212">
        <v>0</v>
      </c>
      <c r="M33" s="211"/>
      <c r="N33" s="211"/>
      <c r="O33" s="211"/>
      <c r="P33" s="211"/>
      <c r="W33" s="210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10">
        <v>0</v>
      </c>
      <c r="AL33" s="211"/>
      <c r="AM33" s="211"/>
      <c r="AN33" s="211"/>
      <c r="AO33" s="211"/>
      <c r="AR33" s="35"/>
      <c r="BE33" s="201"/>
    </row>
    <row r="34" spans="2:57" s="1" customFormat="1" ht="6.95" customHeight="1">
      <c r="B34" s="31"/>
      <c r="AR34" s="31"/>
      <c r="BE34" s="200"/>
    </row>
    <row r="35" spans="2:57" s="1" customFormat="1" ht="25.9" customHeight="1"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16" t="s">
        <v>46</v>
      </c>
      <c r="Y35" s="214"/>
      <c r="Z35" s="214"/>
      <c r="AA35" s="214"/>
      <c r="AB35" s="214"/>
      <c r="AC35" s="38"/>
      <c r="AD35" s="38"/>
      <c r="AE35" s="38"/>
      <c r="AF35" s="38"/>
      <c r="AG35" s="38"/>
      <c r="AH35" s="38"/>
      <c r="AI35" s="38"/>
      <c r="AJ35" s="38"/>
      <c r="AK35" s="213">
        <f>SUM(AK26:AK33)</f>
        <v>0</v>
      </c>
      <c r="AL35" s="214"/>
      <c r="AM35" s="214"/>
      <c r="AN35" s="214"/>
      <c r="AO35" s="215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>
      <c r="B60" s="31"/>
      <c r="D60" s="42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49</v>
      </c>
      <c r="AI60" s="33"/>
      <c r="AJ60" s="33"/>
      <c r="AK60" s="33"/>
      <c r="AL60" s="33"/>
      <c r="AM60" s="42" t="s">
        <v>50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>
      <c r="B64" s="31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>
      <c r="B75" s="31"/>
      <c r="D75" s="42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49</v>
      </c>
      <c r="AI75" s="33"/>
      <c r="AJ75" s="33"/>
      <c r="AK75" s="33"/>
      <c r="AL75" s="33"/>
      <c r="AM75" s="42" t="s">
        <v>50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53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P2405</v>
      </c>
      <c r="AR84" s="47"/>
    </row>
    <row r="85" spans="1:91" s="4" customFormat="1" ht="36.950000000000003" customHeight="1">
      <c r="B85" s="48"/>
      <c r="C85" s="49" t="s">
        <v>16</v>
      </c>
      <c r="L85" s="180" t="str">
        <f>K6</f>
        <v>SPŠ Karviná, p.o. - modernizace šaten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82" t="str">
        <f>IF(AN8= "","",AN8)</f>
        <v>19. 2. 2025</v>
      </c>
      <c r="AN87" s="18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83" t="str">
        <f>IF(E17="","",E17)</f>
        <v xml:space="preserve"> </v>
      </c>
      <c r="AN89" s="184"/>
      <c r="AO89" s="184"/>
      <c r="AP89" s="184"/>
      <c r="AR89" s="31"/>
      <c r="AS89" s="185" t="s">
        <v>54</v>
      </c>
      <c r="AT89" s="186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83" t="str">
        <f>IF(E20="","",E20)</f>
        <v xml:space="preserve"> </v>
      </c>
      <c r="AN90" s="184"/>
      <c r="AO90" s="184"/>
      <c r="AP90" s="184"/>
      <c r="AR90" s="31"/>
      <c r="AS90" s="187"/>
      <c r="AT90" s="188"/>
      <c r="BD90" s="55"/>
    </row>
    <row r="91" spans="1:91" s="1" customFormat="1" ht="10.9" customHeight="1">
      <c r="B91" s="31"/>
      <c r="AR91" s="31"/>
      <c r="AS91" s="187"/>
      <c r="AT91" s="188"/>
      <c r="BD91" s="55"/>
    </row>
    <row r="92" spans="1:91" s="1" customFormat="1" ht="29.25" customHeight="1">
      <c r="B92" s="31"/>
      <c r="C92" s="189" t="s">
        <v>55</v>
      </c>
      <c r="D92" s="190"/>
      <c r="E92" s="190"/>
      <c r="F92" s="190"/>
      <c r="G92" s="190"/>
      <c r="H92" s="56"/>
      <c r="I92" s="192" t="s">
        <v>56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1" t="s">
        <v>57</v>
      </c>
      <c r="AH92" s="190"/>
      <c r="AI92" s="190"/>
      <c r="AJ92" s="190"/>
      <c r="AK92" s="190"/>
      <c r="AL92" s="190"/>
      <c r="AM92" s="190"/>
      <c r="AN92" s="192" t="s">
        <v>58</v>
      </c>
      <c r="AO92" s="190"/>
      <c r="AP92" s="193"/>
      <c r="AQ92" s="57" t="s">
        <v>59</v>
      </c>
      <c r="AR92" s="31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7">
        <f>ROUND(SUM(AG95:AG99),2)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6" t="s">
        <v>1</v>
      </c>
      <c r="AR94" s="62"/>
      <c r="AS94" s="67">
        <f>ROUND(SUM(AS95:AS99),2)</f>
        <v>0</v>
      </c>
      <c r="AT94" s="68">
        <f>ROUND(SUM(AV94:AW94),2)</f>
        <v>0</v>
      </c>
      <c r="AU94" s="69">
        <f>ROUND(SUM(AU95:AU99),5)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5</v>
      </c>
      <c r="BX94" s="71" t="s">
        <v>77</v>
      </c>
      <c r="CL94" s="71" t="s">
        <v>1</v>
      </c>
    </row>
    <row r="95" spans="1:91" s="6" customFormat="1" ht="16.5" customHeight="1">
      <c r="A95" s="73" t="s">
        <v>78</v>
      </c>
      <c r="B95" s="74"/>
      <c r="C95" s="75"/>
      <c r="D95" s="194" t="s">
        <v>79</v>
      </c>
      <c r="E95" s="194"/>
      <c r="F95" s="194"/>
      <c r="G95" s="194"/>
      <c r="H95" s="194"/>
      <c r="I95" s="76"/>
      <c r="J95" s="194" t="s">
        <v>80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5">
        <f>'1 - stavební část - interiér'!J30</f>
        <v>0</v>
      </c>
      <c r="AH95" s="196"/>
      <c r="AI95" s="196"/>
      <c r="AJ95" s="196"/>
      <c r="AK95" s="196"/>
      <c r="AL95" s="196"/>
      <c r="AM95" s="196"/>
      <c r="AN95" s="195">
        <f>SUM(AG95,AT95)</f>
        <v>0</v>
      </c>
      <c r="AO95" s="196"/>
      <c r="AP95" s="196"/>
      <c r="AQ95" s="77" t="s">
        <v>81</v>
      </c>
      <c r="AR95" s="74"/>
      <c r="AS95" s="78">
        <v>0</v>
      </c>
      <c r="AT95" s="79">
        <f>ROUND(SUM(AV95:AW95),2)</f>
        <v>0</v>
      </c>
      <c r="AU95" s="80">
        <f>'1 - stavební část - interiér'!P141</f>
        <v>0</v>
      </c>
      <c r="AV95" s="79">
        <f>'1 - stavební část - interiér'!J33</f>
        <v>0</v>
      </c>
      <c r="AW95" s="79">
        <f>'1 - stavební část - interiér'!J34</f>
        <v>0</v>
      </c>
      <c r="AX95" s="79">
        <f>'1 - stavební část - interiér'!J35</f>
        <v>0</v>
      </c>
      <c r="AY95" s="79">
        <f>'1 - stavební část - interiér'!J36</f>
        <v>0</v>
      </c>
      <c r="AZ95" s="79">
        <f>'1 - stavební část - interiér'!F33</f>
        <v>0</v>
      </c>
      <c r="BA95" s="79">
        <f>'1 - stavební část - interiér'!F34</f>
        <v>0</v>
      </c>
      <c r="BB95" s="79">
        <f>'1 - stavební část - interiér'!F35</f>
        <v>0</v>
      </c>
      <c r="BC95" s="79">
        <f>'1 - stavební část - interiér'!F36</f>
        <v>0</v>
      </c>
      <c r="BD95" s="81">
        <f>'1 - stavební část - interiér'!F37</f>
        <v>0</v>
      </c>
      <c r="BT95" s="82" t="s">
        <v>79</v>
      </c>
      <c r="BV95" s="82" t="s">
        <v>76</v>
      </c>
      <c r="BW95" s="82" t="s">
        <v>82</v>
      </c>
      <c r="BX95" s="82" t="s">
        <v>5</v>
      </c>
      <c r="CL95" s="82" t="s">
        <v>1</v>
      </c>
      <c r="CM95" s="82" t="s">
        <v>83</v>
      </c>
    </row>
    <row r="96" spans="1:91" s="6" customFormat="1" ht="16.5" customHeight="1">
      <c r="A96" s="73" t="s">
        <v>78</v>
      </c>
      <c r="B96" s="74"/>
      <c r="C96" s="75"/>
      <c r="D96" s="194" t="s">
        <v>83</v>
      </c>
      <c r="E96" s="194"/>
      <c r="F96" s="194"/>
      <c r="G96" s="194"/>
      <c r="H96" s="194"/>
      <c r="I96" s="76"/>
      <c r="J96" s="194" t="s">
        <v>84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5">
        <f>'2 - stavební část - exteriér'!J30</f>
        <v>0</v>
      </c>
      <c r="AH96" s="196"/>
      <c r="AI96" s="196"/>
      <c r="AJ96" s="196"/>
      <c r="AK96" s="196"/>
      <c r="AL96" s="196"/>
      <c r="AM96" s="196"/>
      <c r="AN96" s="195">
        <f>SUM(AG96,AT96)</f>
        <v>0</v>
      </c>
      <c r="AO96" s="196"/>
      <c r="AP96" s="196"/>
      <c r="AQ96" s="77" t="s">
        <v>81</v>
      </c>
      <c r="AR96" s="74"/>
      <c r="AS96" s="78">
        <v>0</v>
      </c>
      <c r="AT96" s="79">
        <f>ROUND(SUM(AV96:AW96),2)</f>
        <v>0</v>
      </c>
      <c r="AU96" s="80">
        <f>'2 - stavební část - exteriér'!P129</f>
        <v>0</v>
      </c>
      <c r="AV96" s="79">
        <f>'2 - stavební část - exteriér'!J33</f>
        <v>0</v>
      </c>
      <c r="AW96" s="79">
        <f>'2 - stavební část - exteriér'!J34</f>
        <v>0</v>
      </c>
      <c r="AX96" s="79">
        <f>'2 - stavební část - exteriér'!J35</f>
        <v>0</v>
      </c>
      <c r="AY96" s="79">
        <f>'2 - stavební část - exteriér'!J36</f>
        <v>0</v>
      </c>
      <c r="AZ96" s="79">
        <f>'2 - stavební část - exteriér'!F33</f>
        <v>0</v>
      </c>
      <c r="BA96" s="79">
        <f>'2 - stavební část - exteriér'!F34</f>
        <v>0</v>
      </c>
      <c r="BB96" s="79">
        <f>'2 - stavební část - exteriér'!F35</f>
        <v>0</v>
      </c>
      <c r="BC96" s="79">
        <f>'2 - stavební část - exteriér'!F36</f>
        <v>0</v>
      </c>
      <c r="BD96" s="81">
        <f>'2 - stavební část - exteriér'!F37</f>
        <v>0</v>
      </c>
      <c r="BT96" s="82" t="s">
        <v>79</v>
      </c>
      <c r="BV96" s="82" t="s">
        <v>76</v>
      </c>
      <c r="BW96" s="82" t="s">
        <v>85</v>
      </c>
      <c r="BX96" s="82" t="s">
        <v>5</v>
      </c>
      <c r="CL96" s="82" t="s">
        <v>1</v>
      </c>
      <c r="CM96" s="82" t="s">
        <v>83</v>
      </c>
    </row>
    <row r="97" spans="1:91" s="6" customFormat="1" ht="16.5" customHeight="1">
      <c r="A97" s="73" t="s">
        <v>78</v>
      </c>
      <c r="B97" s="74"/>
      <c r="C97" s="75"/>
      <c r="D97" s="194" t="s">
        <v>86</v>
      </c>
      <c r="E97" s="194"/>
      <c r="F97" s="194"/>
      <c r="G97" s="194"/>
      <c r="H97" s="194"/>
      <c r="I97" s="76"/>
      <c r="J97" s="194" t="s">
        <v>87</v>
      </c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94"/>
      <c r="AF97" s="194"/>
      <c r="AG97" s="195">
        <f>'3 - elektroinstalace'!J30</f>
        <v>0</v>
      </c>
      <c r="AH97" s="196"/>
      <c r="AI97" s="196"/>
      <c r="AJ97" s="196"/>
      <c r="AK97" s="196"/>
      <c r="AL97" s="196"/>
      <c r="AM97" s="196"/>
      <c r="AN97" s="195">
        <f>SUM(AG97,AT97)</f>
        <v>0</v>
      </c>
      <c r="AO97" s="196"/>
      <c r="AP97" s="196"/>
      <c r="AQ97" s="77" t="s">
        <v>81</v>
      </c>
      <c r="AR97" s="74"/>
      <c r="AS97" s="78">
        <v>0</v>
      </c>
      <c r="AT97" s="79">
        <f>ROUND(SUM(AV97:AW97),2)</f>
        <v>0</v>
      </c>
      <c r="AU97" s="80">
        <f>'3 - elektroinstalace'!P123</f>
        <v>0</v>
      </c>
      <c r="AV97" s="79">
        <f>'3 - elektroinstalace'!J33</f>
        <v>0</v>
      </c>
      <c r="AW97" s="79">
        <f>'3 - elektroinstalace'!J34</f>
        <v>0</v>
      </c>
      <c r="AX97" s="79">
        <f>'3 - elektroinstalace'!J35</f>
        <v>0</v>
      </c>
      <c r="AY97" s="79">
        <f>'3 - elektroinstalace'!J36</f>
        <v>0</v>
      </c>
      <c r="AZ97" s="79">
        <f>'3 - elektroinstalace'!F33</f>
        <v>0</v>
      </c>
      <c r="BA97" s="79">
        <f>'3 - elektroinstalace'!F34</f>
        <v>0</v>
      </c>
      <c r="BB97" s="79">
        <f>'3 - elektroinstalace'!F35</f>
        <v>0</v>
      </c>
      <c r="BC97" s="79">
        <f>'3 - elektroinstalace'!F36</f>
        <v>0</v>
      </c>
      <c r="BD97" s="81">
        <f>'3 - elektroinstalace'!F37</f>
        <v>0</v>
      </c>
      <c r="BT97" s="82" t="s">
        <v>79</v>
      </c>
      <c r="BV97" s="82" t="s">
        <v>76</v>
      </c>
      <c r="BW97" s="82" t="s">
        <v>88</v>
      </c>
      <c r="BX97" s="82" t="s">
        <v>5</v>
      </c>
      <c r="CL97" s="82" t="s">
        <v>1</v>
      </c>
      <c r="CM97" s="82" t="s">
        <v>83</v>
      </c>
    </row>
    <row r="98" spans="1:91" s="6" customFormat="1" ht="16.5" customHeight="1">
      <c r="A98" s="73" t="s">
        <v>78</v>
      </c>
      <c r="B98" s="74"/>
      <c r="C98" s="75"/>
      <c r="D98" s="194" t="s">
        <v>89</v>
      </c>
      <c r="E98" s="194"/>
      <c r="F98" s="194"/>
      <c r="G98" s="194"/>
      <c r="H98" s="194"/>
      <c r="I98" s="76"/>
      <c r="J98" s="194" t="s">
        <v>90</v>
      </c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  <c r="AA98" s="194"/>
      <c r="AB98" s="194"/>
      <c r="AC98" s="194"/>
      <c r="AD98" s="194"/>
      <c r="AE98" s="194"/>
      <c r="AF98" s="194"/>
      <c r="AG98" s="195">
        <f>'5 - vytápění'!J30</f>
        <v>0</v>
      </c>
      <c r="AH98" s="196"/>
      <c r="AI98" s="196"/>
      <c r="AJ98" s="196"/>
      <c r="AK98" s="196"/>
      <c r="AL98" s="196"/>
      <c r="AM98" s="196"/>
      <c r="AN98" s="195">
        <f>SUM(AG98,AT98)</f>
        <v>0</v>
      </c>
      <c r="AO98" s="196"/>
      <c r="AP98" s="196"/>
      <c r="AQ98" s="77" t="s">
        <v>81</v>
      </c>
      <c r="AR98" s="74"/>
      <c r="AS98" s="78">
        <v>0</v>
      </c>
      <c r="AT98" s="79">
        <f>ROUND(SUM(AV98:AW98),2)</f>
        <v>0</v>
      </c>
      <c r="AU98" s="80">
        <f>'5 - vytápění'!P123</f>
        <v>0</v>
      </c>
      <c r="AV98" s="79">
        <f>'5 - vytápění'!J33</f>
        <v>0</v>
      </c>
      <c r="AW98" s="79">
        <f>'5 - vytápění'!J34</f>
        <v>0</v>
      </c>
      <c r="AX98" s="79">
        <f>'5 - vytápění'!J35</f>
        <v>0</v>
      </c>
      <c r="AY98" s="79">
        <f>'5 - vytápění'!J36</f>
        <v>0</v>
      </c>
      <c r="AZ98" s="79">
        <f>'5 - vytápění'!F33</f>
        <v>0</v>
      </c>
      <c r="BA98" s="79">
        <f>'5 - vytápění'!F34</f>
        <v>0</v>
      </c>
      <c r="BB98" s="79">
        <f>'5 - vytápění'!F35</f>
        <v>0</v>
      </c>
      <c r="BC98" s="79">
        <f>'5 - vytápění'!F36</f>
        <v>0</v>
      </c>
      <c r="BD98" s="81">
        <f>'5 - vytápění'!F37</f>
        <v>0</v>
      </c>
      <c r="BT98" s="82" t="s">
        <v>79</v>
      </c>
      <c r="BV98" s="82" t="s">
        <v>76</v>
      </c>
      <c r="BW98" s="82" t="s">
        <v>91</v>
      </c>
      <c r="BX98" s="82" t="s">
        <v>5</v>
      </c>
      <c r="CL98" s="82" t="s">
        <v>1</v>
      </c>
      <c r="CM98" s="82" t="s">
        <v>83</v>
      </c>
    </row>
    <row r="99" spans="1:91" s="6" customFormat="1" ht="16.5" customHeight="1">
      <c r="A99" s="73" t="s">
        <v>78</v>
      </c>
      <c r="B99" s="74"/>
      <c r="C99" s="75"/>
      <c r="D99" s="194" t="s">
        <v>92</v>
      </c>
      <c r="E99" s="194"/>
      <c r="F99" s="194"/>
      <c r="G99" s="194"/>
      <c r="H99" s="194"/>
      <c r="I99" s="76"/>
      <c r="J99" s="194" t="s">
        <v>93</v>
      </c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  <c r="AA99" s="194"/>
      <c r="AB99" s="194"/>
      <c r="AC99" s="194"/>
      <c r="AD99" s="194"/>
      <c r="AE99" s="194"/>
      <c r="AF99" s="194"/>
      <c r="AG99" s="195">
        <f>'6 - vzduchotechnika'!J30</f>
        <v>0</v>
      </c>
      <c r="AH99" s="196"/>
      <c r="AI99" s="196"/>
      <c r="AJ99" s="196"/>
      <c r="AK99" s="196"/>
      <c r="AL99" s="196"/>
      <c r="AM99" s="196"/>
      <c r="AN99" s="195">
        <f>SUM(AG99,AT99)</f>
        <v>0</v>
      </c>
      <c r="AO99" s="196"/>
      <c r="AP99" s="196"/>
      <c r="AQ99" s="77" t="s">
        <v>81</v>
      </c>
      <c r="AR99" s="74"/>
      <c r="AS99" s="83">
        <v>0</v>
      </c>
      <c r="AT99" s="84">
        <f>ROUND(SUM(AV99:AW99),2)</f>
        <v>0</v>
      </c>
      <c r="AU99" s="85">
        <f>'6 - vzduchotechnika'!P121</f>
        <v>0</v>
      </c>
      <c r="AV99" s="84">
        <f>'6 - vzduchotechnika'!J33</f>
        <v>0</v>
      </c>
      <c r="AW99" s="84">
        <f>'6 - vzduchotechnika'!J34</f>
        <v>0</v>
      </c>
      <c r="AX99" s="84">
        <f>'6 - vzduchotechnika'!J35</f>
        <v>0</v>
      </c>
      <c r="AY99" s="84">
        <f>'6 - vzduchotechnika'!J36</f>
        <v>0</v>
      </c>
      <c r="AZ99" s="84">
        <f>'6 - vzduchotechnika'!F33</f>
        <v>0</v>
      </c>
      <c r="BA99" s="84">
        <f>'6 - vzduchotechnika'!F34</f>
        <v>0</v>
      </c>
      <c r="BB99" s="84">
        <f>'6 - vzduchotechnika'!F35</f>
        <v>0</v>
      </c>
      <c r="BC99" s="84">
        <f>'6 - vzduchotechnika'!F36</f>
        <v>0</v>
      </c>
      <c r="BD99" s="86">
        <f>'6 - vzduchotechnika'!F37</f>
        <v>0</v>
      </c>
      <c r="BT99" s="82" t="s">
        <v>79</v>
      </c>
      <c r="BV99" s="82" t="s">
        <v>76</v>
      </c>
      <c r="BW99" s="82" t="s">
        <v>94</v>
      </c>
      <c r="BX99" s="82" t="s">
        <v>5</v>
      </c>
      <c r="CL99" s="82" t="s">
        <v>1</v>
      </c>
      <c r="CM99" s="82" t="s">
        <v>83</v>
      </c>
    </row>
    <row r="100" spans="1:91" s="1" customFormat="1" ht="30" customHeight="1">
      <c r="B100" s="31"/>
      <c r="AR100" s="31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31"/>
    </row>
  </sheetData>
  <sheetProtection algorithmName="SHA-512" hashValue="wM0ZNhNLdR0AuWcfVOe9zbKQWtyzrdq03cOuKkLzsdMQWH/EKb32oJ2JC1fI4bm8hEcHOjm3XAcElLi5ivknuQ==" saltValue="ceaniefbmbKnVOyjmknFH2cg61tRELJGDnbBRRWp1o+HzolsYzfUN/8JXwKoe7QVeSYZowM90jL6m6dV9puHL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1 - stavební část - interiér'!C2" display="/" xr:uid="{00000000-0004-0000-0000-000000000000}"/>
    <hyperlink ref="A96" location="'2 - stavební část - exteriér'!C2" display="/" xr:uid="{00000000-0004-0000-0000-000001000000}"/>
    <hyperlink ref="A97" location="'3 - elektroinstalace'!C2" display="/" xr:uid="{00000000-0004-0000-0000-000002000000}"/>
    <hyperlink ref="A98" location="'5 - vytápění'!C2" display="/" xr:uid="{00000000-0004-0000-0000-000003000000}"/>
    <hyperlink ref="A99" location="'6 - vzduchotechnika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6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SPŠ Karviná, p.o. - modernizace šaten</v>
      </c>
      <c r="F7" s="218"/>
      <c r="G7" s="218"/>
      <c r="H7" s="21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0" t="s">
        <v>97</v>
      </c>
      <c r="F9" s="219"/>
      <c r="G9" s="219"/>
      <c r="H9" s="21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19. 2. 2025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202"/>
      <c r="G18" s="202"/>
      <c r="H18" s="20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6" t="s">
        <v>1</v>
      </c>
      <c r="F27" s="206"/>
      <c r="G27" s="206"/>
      <c r="H27" s="20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ROUND(J141,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ROUND((SUM(BE141:BE667)),  2)</f>
        <v>0</v>
      </c>
      <c r="I33" s="91">
        <v>0.21</v>
      </c>
      <c r="J33" s="90">
        <f>ROUND(((SUM(BE141:BE667))*I33),  2)</f>
        <v>0</v>
      </c>
      <c r="L33" s="31"/>
    </row>
    <row r="34" spans="2:12" s="1" customFormat="1" ht="14.45" customHeight="1">
      <c r="B34" s="31"/>
      <c r="E34" s="26" t="s">
        <v>40</v>
      </c>
      <c r="F34" s="90">
        <f>ROUND((SUM(BF141:BF667)),  2)</f>
        <v>0</v>
      </c>
      <c r="I34" s="91">
        <v>0.12</v>
      </c>
      <c r="J34" s="90">
        <f>ROUND(((SUM(BF141:BF667))*I34),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ROUND((SUM(BG141:BG667)),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ROUND((SUM(BH141:BH667)),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ROUND((SUM(BI141:BI667)),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SPŠ Karviná, p.o. - modernizace šaten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0" t="str">
        <f>E9</f>
        <v>1 - stavební část - interiér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19. 2. 2025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J141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J142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J143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J165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J171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J279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J370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J380</f>
        <v>0</v>
      </c>
      <c r="L103" s="107"/>
    </row>
    <row r="104" spans="2:12" s="8" customFormat="1" ht="24.95" customHeight="1">
      <c r="B104" s="103"/>
      <c r="D104" s="104" t="s">
        <v>110</v>
      </c>
      <c r="E104" s="105"/>
      <c r="F104" s="105"/>
      <c r="G104" s="105"/>
      <c r="H104" s="105"/>
      <c r="I104" s="105"/>
      <c r="J104" s="106">
        <f>J382</f>
        <v>0</v>
      </c>
      <c r="L104" s="103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J383</f>
        <v>0</v>
      </c>
      <c r="L105" s="107"/>
    </row>
    <row r="106" spans="2:12" s="9" customFormat="1" ht="19.899999999999999" customHeight="1">
      <c r="B106" s="107"/>
      <c r="D106" s="108" t="s">
        <v>112</v>
      </c>
      <c r="E106" s="109"/>
      <c r="F106" s="109"/>
      <c r="G106" s="109"/>
      <c r="H106" s="109"/>
      <c r="I106" s="109"/>
      <c r="J106" s="110">
        <f>J400</f>
        <v>0</v>
      </c>
      <c r="L106" s="107"/>
    </row>
    <row r="107" spans="2:12" s="9" customFormat="1" ht="19.899999999999999" customHeight="1">
      <c r="B107" s="107"/>
      <c r="D107" s="108" t="s">
        <v>113</v>
      </c>
      <c r="E107" s="109"/>
      <c r="F107" s="109"/>
      <c r="G107" s="109"/>
      <c r="H107" s="109"/>
      <c r="I107" s="109"/>
      <c r="J107" s="110">
        <f>J409</f>
        <v>0</v>
      </c>
      <c r="L107" s="107"/>
    </row>
    <row r="108" spans="2:12" s="9" customFormat="1" ht="19.899999999999999" customHeight="1">
      <c r="B108" s="107"/>
      <c r="D108" s="108" t="s">
        <v>114</v>
      </c>
      <c r="E108" s="109"/>
      <c r="F108" s="109"/>
      <c r="G108" s="109"/>
      <c r="H108" s="109"/>
      <c r="I108" s="109"/>
      <c r="J108" s="110">
        <f>J417</f>
        <v>0</v>
      </c>
      <c r="L108" s="107"/>
    </row>
    <row r="109" spans="2:12" s="9" customFormat="1" ht="19.899999999999999" customHeight="1">
      <c r="B109" s="107"/>
      <c r="D109" s="108" t="s">
        <v>115</v>
      </c>
      <c r="E109" s="109"/>
      <c r="F109" s="109"/>
      <c r="G109" s="109"/>
      <c r="H109" s="109"/>
      <c r="I109" s="109"/>
      <c r="J109" s="110">
        <f>J421</f>
        <v>0</v>
      </c>
      <c r="L109" s="107"/>
    </row>
    <row r="110" spans="2:12" s="9" customFormat="1" ht="19.899999999999999" customHeight="1">
      <c r="B110" s="107"/>
      <c r="D110" s="108" t="s">
        <v>116</v>
      </c>
      <c r="E110" s="109"/>
      <c r="F110" s="109"/>
      <c r="G110" s="109"/>
      <c r="H110" s="109"/>
      <c r="I110" s="109"/>
      <c r="J110" s="110">
        <f>J437</f>
        <v>0</v>
      </c>
      <c r="L110" s="107"/>
    </row>
    <row r="111" spans="2:12" s="9" customFormat="1" ht="19.899999999999999" customHeight="1">
      <c r="B111" s="107"/>
      <c r="D111" s="108" t="s">
        <v>117</v>
      </c>
      <c r="E111" s="109"/>
      <c r="F111" s="109"/>
      <c r="G111" s="109"/>
      <c r="H111" s="109"/>
      <c r="I111" s="109"/>
      <c r="J111" s="110">
        <f>J440</f>
        <v>0</v>
      </c>
      <c r="L111" s="107"/>
    </row>
    <row r="112" spans="2:12" s="9" customFormat="1" ht="19.899999999999999" customHeight="1">
      <c r="B112" s="107"/>
      <c r="D112" s="108" t="s">
        <v>118</v>
      </c>
      <c r="E112" s="109"/>
      <c r="F112" s="109"/>
      <c r="G112" s="109"/>
      <c r="H112" s="109"/>
      <c r="I112" s="109"/>
      <c r="J112" s="110">
        <f>J472</f>
        <v>0</v>
      </c>
      <c r="L112" s="107"/>
    </row>
    <row r="113" spans="2:12" s="9" customFormat="1" ht="19.899999999999999" customHeight="1">
      <c r="B113" s="107"/>
      <c r="D113" s="108" t="s">
        <v>119</v>
      </c>
      <c r="E113" s="109"/>
      <c r="F113" s="109"/>
      <c r="G113" s="109"/>
      <c r="H113" s="109"/>
      <c r="I113" s="109"/>
      <c r="J113" s="110">
        <f>J531</f>
        <v>0</v>
      </c>
      <c r="L113" s="107"/>
    </row>
    <row r="114" spans="2:12" s="9" customFormat="1" ht="19.899999999999999" customHeight="1">
      <c r="B114" s="107"/>
      <c r="D114" s="108" t="s">
        <v>120</v>
      </c>
      <c r="E114" s="109"/>
      <c r="F114" s="109"/>
      <c r="G114" s="109"/>
      <c r="H114" s="109"/>
      <c r="I114" s="109"/>
      <c r="J114" s="110">
        <f>J600</f>
        <v>0</v>
      </c>
      <c r="L114" s="107"/>
    </row>
    <row r="115" spans="2:12" s="9" customFormat="1" ht="19.899999999999999" customHeight="1">
      <c r="B115" s="107"/>
      <c r="D115" s="108" t="s">
        <v>121</v>
      </c>
      <c r="E115" s="109"/>
      <c r="F115" s="109"/>
      <c r="G115" s="109"/>
      <c r="H115" s="109"/>
      <c r="I115" s="109"/>
      <c r="J115" s="110">
        <f>J604</f>
        <v>0</v>
      </c>
      <c r="L115" s="107"/>
    </row>
    <row r="116" spans="2:12" s="9" customFormat="1" ht="19.899999999999999" customHeight="1">
      <c r="B116" s="107"/>
      <c r="D116" s="108" t="s">
        <v>122</v>
      </c>
      <c r="E116" s="109"/>
      <c r="F116" s="109"/>
      <c r="G116" s="109"/>
      <c r="H116" s="109"/>
      <c r="I116" s="109"/>
      <c r="J116" s="110">
        <f>J615</f>
        <v>0</v>
      </c>
      <c r="L116" s="107"/>
    </row>
    <row r="117" spans="2:12" s="9" customFormat="1" ht="19.899999999999999" customHeight="1">
      <c r="B117" s="107"/>
      <c r="D117" s="108" t="s">
        <v>123</v>
      </c>
      <c r="E117" s="109"/>
      <c r="F117" s="109"/>
      <c r="G117" s="109"/>
      <c r="H117" s="109"/>
      <c r="I117" s="109"/>
      <c r="J117" s="110">
        <f>J652</f>
        <v>0</v>
      </c>
      <c r="L117" s="107"/>
    </row>
    <row r="118" spans="2:12" s="8" customFormat="1" ht="24.95" customHeight="1">
      <c r="B118" s="103"/>
      <c r="D118" s="104" t="s">
        <v>124</v>
      </c>
      <c r="E118" s="105"/>
      <c r="F118" s="105"/>
      <c r="G118" s="105"/>
      <c r="H118" s="105"/>
      <c r="I118" s="105"/>
      <c r="J118" s="106">
        <f>J661</f>
        <v>0</v>
      </c>
      <c r="L118" s="103"/>
    </row>
    <row r="119" spans="2:12" s="9" customFormat="1" ht="19.899999999999999" customHeight="1">
      <c r="B119" s="107"/>
      <c r="D119" s="108" t="s">
        <v>125</v>
      </c>
      <c r="E119" s="109"/>
      <c r="F119" s="109"/>
      <c r="G119" s="109"/>
      <c r="H119" s="109"/>
      <c r="I119" s="109"/>
      <c r="J119" s="110">
        <f>J662</f>
        <v>0</v>
      </c>
      <c r="L119" s="107"/>
    </row>
    <row r="120" spans="2:12" s="9" customFormat="1" ht="19.899999999999999" customHeight="1">
      <c r="B120" s="107"/>
      <c r="D120" s="108" t="s">
        <v>126</v>
      </c>
      <c r="E120" s="109"/>
      <c r="F120" s="109"/>
      <c r="G120" s="109"/>
      <c r="H120" s="109"/>
      <c r="I120" s="109"/>
      <c r="J120" s="110">
        <f>J664</f>
        <v>0</v>
      </c>
      <c r="L120" s="107"/>
    </row>
    <row r="121" spans="2:12" s="9" customFormat="1" ht="19.899999999999999" customHeight="1">
      <c r="B121" s="107"/>
      <c r="D121" s="108" t="s">
        <v>127</v>
      </c>
      <c r="E121" s="109"/>
      <c r="F121" s="109"/>
      <c r="G121" s="109"/>
      <c r="H121" s="109"/>
      <c r="I121" s="109"/>
      <c r="J121" s="110">
        <f>J666</f>
        <v>0</v>
      </c>
      <c r="L121" s="107"/>
    </row>
    <row r="122" spans="2:12" s="1" customFormat="1" ht="21.75" customHeight="1">
      <c r="B122" s="31"/>
      <c r="L122" s="31"/>
    </row>
    <row r="123" spans="2:12" s="1" customFormat="1" ht="6.95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31"/>
    </row>
    <row r="127" spans="2:12" s="1" customFormat="1" ht="6.95" customHeight="1"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31"/>
    </row>
    <row r="128" spans="2:12" s="1" customFormat="1" ht="24.95" customHeight="1">
      <c r="B128" s="31"/>
      <c r="C128" s="20" t="s">
        <v>128</v>
      </c>
      <c r="L128" s="31"/>
    </row>
    <row r="129" spans="2:65" s="1" customFormat="1" ht="6.95" customHeight="1">
      <c r="B129" s="31"/>
      <c r="L129" s="31"/>
    </row>
    <row r="130" spans="2:65" s="1" customFormat="1" ht="12" customHeight="1">
      <c r="B130" s="31"/>
      <c r="C130" s="26" t="s">
        <v>16</v>
      </c>
      <c r="L130" s="31"/>
    </row>
    <row r="131" spans="2:65" s="1" customFormat="1" ht="16.5" customHeight="1">
      <c r="B131" s="31"/>
      <c r="E131" s="217" t="str">
        <f>E7</f>
        <v>SPŠ Karviná, p.o. - modernizace šaten</v>
      </c>
      <c r="F131" s="218"/>
      <c r="G131" s="218"/>
      <c r="H131" s="218"/>
      <c r="L131" s="31"/>
    </row>
    <row r="132" spans="2:65" s="1" customFormat="1" ht="12" customHeight="1">
      <c r="B132" s="31"/>
      <c r="C132" s="26" t="s">
        <v>96</v>
      </c>
      <c r="L132" s="31"/>
    </row>
    <row r="133" spans="2:65" s="1" customFormat="1" ht="16.5" customHeight="1">
      <c r="B133" s="31"/>
      <c r="E133" s="180" t="str">
        <f>E9</f>
        <v>1 - stavební část - interiér</v>
      </c>
      <c r="F133" s="219"/>
      <c r="G133" s="219"/>
      <c r="H133" s="219"/>
      <c r="L133" s="31"/>
    </row>
    <row r="134" spans="2:65" s="1" customFormat="1" ht="6.95" customHeight="1">
      <c r="B134" s="31"/>
      <c r="L134" s="31"/>
    </row>
    <row r="135" spans="2:65" s="1" customFormat="1" ht="12" customHeight="1">
      <c r="B135" s="31"/>
      <c r="C135" s="26" t="s">
        <v>20</v>
      </c>
      <c r="F135" s="24" t="str">
        <f>F12</f>
        <v xml:space="preserve"> </v>
      </c>
      <c r="I135" s="26" t="s">
        <v>22</v>
      </c>
      <c r="J135" s="51" t="str">
        <f>IF(J12="","",J12)</f>
        <v>19. 2. 2025</v>
      </c>
      <c r="L135" s="31"/>
    </row>
    <row r="136" spans="2:65" s="1" customFormat="1" ht="6.95" customHeight="1">
      <c r="B136" s="31"/>
      <c r="L136" s="31"/>
    </row>
    <row r="137" spans="2:65" s="1" customFormat="1" ht="15.2" customHeight="1">
      <c r="B137" s="31"/>
      <c r="C137" s="26" t="s">
        <v>24</v>
      </c>
      <c r="F137" s="24" t="str">
        <f>E15</f>
        <v xml:space="preserve"> </v>
      </c>
      <c r="I137" s="26" t="s">
        <v>29</v>
      </c>
      <c r="J137" s="29" t="str">
        <f>E21</f>
        <v xml:space="preserve"> </v>
      </c>
      <c r="L137" s="31"/>
    </row>
    <row r="138" spans="2:65" s="1" customFormat="1" ht="15.2" customHeight="1">
      <c r="B138" s="31"/>
      <c r="C138" s="26" t="s">
        <v>27</v>
      </c>
      <c r="F138" s="24" t="str">
        <f>IF(E18="","",E18)</f>
        <v>Vyplň údaj</v>
      </c>
      <c r="I138" s="26" t="s">
        <v>31</v>
      </c>
      <c r="J138" s="29" t="str">
        <f>E24</f>
        <v xml:space="preserve"> </v>
      </c>
      <c r="L138" s="31"/>
    </row>
    <row r="139" spans="2:65" s="1" customFormat="1" ht="10.35" customHeight="1">
      <c r="B139" s="31"/>
      <c r="L139" s="31"/>
    </row>
    <row r="140" spans="2:65" s="10" customFormat="1" ht="29.25" customHeight="1">
      <c r="B140" s="111"/>
      <c r="C140" s="112" t="s">
        <v>129</v>
      </c>
      <c r="D140" s="113" t="s">
        <v>59</v>
      </c>
      <c r="E140" s="113" t="s">
        <v>55</v>
      </c>
      <c r="F140" s="113" t="s">
        <v>56</v>
      </c>
      <c r="G140" s="113" t="s">
        <v>130</v>
      </c>
      <c r="H140" s="113" t="s">
        <v>131</v>
      </c>
      <c r="I140" s="113" t="s">
        <v>132</v>
      </c>
      <c r="J140" s="113" t="s">
        <v>100</v>
      </c>
      <c r="K140" s="114" t="s">
        <v>133</v>
      </c>
      <c r="L140" s="111"/>
      <c r="M140" s="58" t="s">
        <v>1</v>
      </c>
      <c r="N140" s="59" t="s">
        <v>38</v>
      </c>
      <c r="O140" s="59" t="s">
        <v>134</v>
      </c>
      <c r="P140" s="59" t="s">
        <v>135</v>
      </c>
      <c r="Q140" s="59" t="s">
        <v>136</v>
      </c>
      <c r="R140" s="59" t="s">
        <v>137</v>
      </c>
      <c r="S140" s="59" t="s">
        <v>138</v>
      </c>
      <c r="T140" s="60" t="s">
        <v>139</v>
      </c>
    </row>
    <row r="141" spans="2:65" s="1" customFormat="1" ht="22.9" customHeight="1">
      <c r="B141" s="31"/>
      <c r="C141" s="63" t="s">
        <v>140</v>
      </c>
      <c r="J141" s="115">
        <f>BK141</f>
        <v>0</v>
      </c>
      <c r="L141" s="31"/>
      <c r="M141" s="61"/>
      <c r="N141" s="52"/>
      <c r="O141" s="52"/>
      <c r="P141" s="116">
        <f>P142+P382+P661</f>
        <v>0</v>
      </c>
      <c r="Q141" s="52"/>
      <c r="R141" s="116">
        <f>R142+R382+R661</f>
        <v>57.43187660000001</v>
      </c>
      <c r="S141" s="52"/>
      <c r="T141" s="117">
        <f>T142+T382+T661</f>
        <v>103.66926951000002</v>
      </c>
      <c r="AT141" s="16" t="s">
        <v>73</v>
      </c>
      <c r="AU141" s="16" t="s">
        <v>102</v>
      </c>
      <c r="BK141" s="118">
        <f>BK142+BK382+BK661</f>
        <v>0</v>
      </c>
    </row>
    <row r="142" spans="2:65" s="11" customFormat="1" ht="25.9" customHeight="1">
      <c r="B142" s="119"/>
      <c r="D142" s="120" t="s">
        <v>73</v>
      </c>
      <c r="E142" s="121" t="s">
        <v>141</v>
      </c>
      <c r="F142" s="121" t="s">
        <v>142</v>
      </c>
      <c r="I142" s="122"/>
      <c r="J142" s="123">
        <f>BK142</f>
        <v>0</v>
      </c>
      <c r="L142" s="119"/>
      <c r="M142" s="124"/>
      <c r="P142" s="125">
        <f>P143+P165+P171+P279+P370+P380</f>
        <v>0</v>
      </c>
      <c r="R142" s="125">
        <f>R143+R165+R171+R279+R370+R380</f>
        <v>44.413414800000005</v>
      </c>
      <c r="T142" s="126">
        <f>T143+T165+T171+T279+T370+T380</f>
        <v>92.94832700000002</v>
      </c>
      <c r="AR142" s="120" t="s">
        <v>79</v>
      </c>
      <c r="AT142" s="127" t="s">
        <v>73</v>
      </c>
      <c r="AU142" s="127" t="s">
        <v>74</v>
      </c>
      <c r="AY142" s="120" t="s">
        <v>143</v>
      </c>
      <c r="BK142" s="128">
        <f>BK143+BK165+BK171+BK279+BK370+BK380</f>
        <v>0</v>
      </c>
    </row>
    <row r="143" spans="2:65" s="11" customFormat="1" ht="22.9" customHeight="1">
      <c r="B143" s="119"/>
      <c r="D143" s="120" t="s">
        <v>73</v>
      </c>
      <c r="E143" s="129" t="s">
        <v>86</v>
      </c>
      <c r="F143" s="129" t="s">
        <v>144</v>
      </c>
      <c r="I143" s="122"/>
      <c r="J143" s="130">
        <f>BK143</f>
        <v>0</v>
      </c>
      <c r="L143" s="119"/>
      <c r="M143" s="124"/>
      <c r="P143" s="125">
        <f>SUM(P144:P164)</f>
        <v>0</v>
      </c>
      <c r="R143" s="125">
        <f>SUM(R144:R164)</f>
        <v>3.6017892900000001</v>
      </c>
      <c r="T143" s="126">
        <f>SUM(T144:T164)</f>
        <v>9.8999999999999991E-3</v>
      </c>
      <c r="AR143" s="120" t="s">
        <v>79</v>
      </c>
      <c r="AT143" s="127" t="s">
        <v>73</v>
      </c>
      <c r="AU143" s="127" t="s">
        <v>79</v>
      </c>
      <c r="AY143" s="120" t="s">
        <v>143</v>
      </c>
      <c r="BK143" s="128">
        <f>SUM(BK144:BK164)</f>
        <v>0</v>
      </c>
    </row>
    <row r="144" spans="2:65" s="1" customFormat="1" ht="24.2" customHeight="1">
      <c r="B144" s="31"/>
      <c r="C144" s="131" t="s">
        <v>79</v>
      </c>
      <c r="D144" s="131" t="s">
        <v>145</v>
      </c>
      <c r="E144" s="132" t="s">
        <v>146</v>
      </c>
      <c r="F144" s="133" t="s">
        <v>147</v>
      </c>
      <c r="G144" s="134" t="s">
        <v>148</v>
      </c>
      <c r="H144" s="135">
        <v>0.09</v>
      </c>
      <c r="I144" s="136"/>
      <c r="J144" s="137">
        <f>ROUND(I144*H144,2)</f>
        <v>0</v>
      </c>
      <c r="K144" s="133" t="s">
        <v>149</v>
      </c>
      <c r="L144" s="31"/>
      <c r="M144" s="138" t="s">
        <v>1</v>
      </c>
      <c r="N144" s="139" t="s">
        <v>39</v>
      </c>
      <c r="P144" s="140">
        <f>O144*H144</f>
        <v>0</v>
      </c>
      <c r="Q144" s="140">
        <v>0</v>
      </c>
      <c r="R144" s="140">
        <f>Q144*H144</f>
        <v>0</v>
      </c>
      <c r="S144" s="140">
        <v>0.11</v>
      </c>
      <c r="T144" s="141">
        <f>S144*H144</f>
        <v>9.8999999999999991E-3</v>
      </c>
      <c r="AR144" s="142" t="s">
        <v>150</v>
      </c>
      <c r="AT144" s="142" t="s">
        <v>145</v>
      </c>
      <c r="AU144" s="142" t="s">
        <v>83</v>
      </c>
      <c r="AY144" s="16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150</v>
      </c>
      <c r="BM144" s="142" t="s">
        <v>151</v>
      </c>
    </row>
    <row r="145" spans="2:65" s="12" customFormat="1">
      <c r="B145" s="144"/>
      <c r="D145" s="145" t="s">
        <v>152</v>
      </c>
      <c r="E145" s="146" t="s">
        <v>1</v>
      </c>
      <c r="F145" s="147" t="s">
        <v>153</v>
      </c>
      <c r="H145" s="146" t="s">
        <v>1</v>
      </c>
      <c r="I145" s="148"/>
      <c r="L145" s="144"/>
      <c r="M145" s="149"/>
      <c r="T145" s="150"/>
      <c r="AT145" s="146" t="s">
        <v>152</v>
      </c>
      <c r="AU145" s="146" t="s">
        <v>83</v>
      </c>
      <c r="AV145" s="12" t="s">
        <v>79</v>
      </c>
      <c r="AW145" s="12" t="s">
        <v>30</v>
      </c>
      <c r="AX145" s="12" t="s">
        <v>74</v>
      </c>
      <c r="AY145" s="146" t="s">
        <v>143</v>
      </c>
    </row>
    <row r="146" spans="2:65" s="13" customFormat="1">
      <c r="B146" s="151"/>
      <c r="D146" s="145" t="s">
        <v>152</v>
      </c>
      <c r="E146" s="152" t="s">
        <v>1</v>
      </c>
      <c r="F146" s="153" t="s">
        <v>154</v>
      </c>
      <c r="H146" s="154">
        <v>0.09</v>
      </c>
      <c r="I146" s="155"/>
      <c r="L146" s="151"/>
      <c r="M146" s="156"/>
      <c r="T146" s="157"/>
      <c r="AT146" s="152" t="s">
        <v>152</v>
      </c>
      <c r="AU146" s="152" t="s">
        <v>83</v>
      </c>
      <c r="AV146" s="13" t="s">
        <v>83</v>
      </c>
      <c r="AW146" s="13" t="s">
        <v>30</v>
      </c>
      <c r="AX146" s="13" t="s">
        <v>79</v>
      </c>
      <c r="AY146" s="152" t="s">
        <v>143</v>
      </c>
    </row>
    <row r="147" spans="2:65" s="1" customFormat="1" ht="24.2" customHeight="1">
      <c r="B147" s="31"/>
      <c r="C147" s="131" t="s">
        <v>83</v>
      </c>
      <c r="D147" s="131" t="s">
        <v>145</v>
      </c>
      <c r="E147" s="132" t="s">
        <v>155</v>
      </c>
      <c r="F147" s="133" t="s">
        <v>156</v>
      </c>
      <c r="G147" s="134" t="s">
        <v>148</v>
      </c>
      <c r="H147" s="135">
        <v>0.09</v>
      </c>
      <c r="I147" s="136"/>
      <c r="J147" s="137">
        <f>ROUND(I147*H147,2)</f>
        <v>0</v>
      </c>
      <c r="K147" s="133" t="s">
        <v>149</v>
      </c>
      <c r="L147" s="31"/>
      <c r="M147" s="138" t="s">
        <v>1</v>
      </c>
      <c r="N147" s="139" t="s">
        <v>39</v>
      </c>
      <c r="P147" s="140">
        <f>O147*H147</f>
        <v>0</v>
      </c>
      <c r="Q147" s="140">
        <v>9.9750000000000005E-2</v>
      </c>
      <c r="R147" s="140">
        <f>Q147*H147</f>
        <v>8.9774999999999994E-3</v>
      </c>
      <c r="S147" s="140">
        <v>0</v>
      </c>
      <c r="T147" s="141">
        <f>S147*H147</f>
        <v>0</v>
      </c>
      <c r="AR147" s="142" t="s">
        <v>150</v>
      </c>
      <c r="AT147" s="142" t="s">
        <v>145</v>
      </c>
      <c r="AU147" s="142" t="s">
        <v>83</v>
      </c>
      <c r="AY147" s="16" t="s">
        <v>143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79</v>
      </c>
      <c r="BK147" s="143">
        <f>ROUND(I147*H147,2)</f>
        <v>0</v>
      </c>
      <c r="BL147" s="16" t="s">
        <v>150</v>
      </c>
      <c r="BM147" s="142" t="s">
        <v>157</v>
      </c>
    </row>
    <row r="148" spans="2:65" s="13" customFormat="1">
      <c r="B148" s="151"/>
      <c r="D148" s="145" t="s">
        <v>152</v>
      </c>
      <c r="E148" s="152" t="s">
        <v>1</v>
      </c>
      <c r="F148" s="153" t="s">
        <v>154</v>
      </c>
      <c r="H148" s="154">
        <v>0.09</v>
      </c>
      <c r="I148" s="155"/>
      <c r="L148" s="151"/>
      <c r="M148" s="156"/>
      <c r="T148" s="157"/>
      <c r="AT148" s="152" t="s">
        <v>152</v>
      </c>
      <c r="AU148" s="152" t="s">
        <v>83</v>
      </c>
      <c r="AV148" s="13" t="s">
        <v>83</v>
      </c>
      <c r="AW148" s="13" t="s">
        <v>30</v>
      </c>
      <c r="AX148" s="13" t="s">
        <v>79</v>
      </c>
      <c r="AY148" s="152" t="s">
        <v>143</v>
      </c>
    </row>
    <row r="149" spans="2:65" s="1" customFormat="1" ht="24.2" customHeight="1">
      <c r="B149" s="31"/>
      <c r="C149" s="131" t="s">
        <v>86</v>
      </c>
      <c r="D149" s="131" t="s">
        <v>145</v>
      </c>
      <c r="E149" s="132" t="s">
        <v>158</v>
      </c>
      <c r="F149" s="133" t="s">
        <v>159</v>
      </c>
      <c r="G149" s="134" t="s">
        <v>148</v>
      </c>
      <c r="H149" s="135">
        <v>0.09</v>
      </c>
      <c r="I149" s="136"/>
      <c r="J149" s="137">
        <f>ROUND(I149*H149,2)</f>
        <v>0</v>
      </c>
      <c r="K149" s="133" t="s">
        <v>149</v>
      </c>
      <c r="L149" s="31"/>
      <c r="M149" s="138" t="s">
        <v>1</v>
      </c>
      <c r="N149" s="139" t="s">
        <v>39</v>
      </c>
      <c r="P149" s="140">
        <f>O149*H149</f>
        <v>0</v>
      </c>
      <c r="Q149" s="140">
        <v>1.58E-3</v>
      </c>
      <c r="R149" s="140">
        <f>Q149*H149</f>
        <v>1.4219999999999999E-4</v>
      </c>
      <c r="S149" s="140">
        <v>0</v>
      </c>
      <c r="T149" s="141">
        <f>S149*H149</f>
        <v>0</v>
      </c>
      <c r="AR149" s="142" t="s">
        <v>150</v>
      </c>
      <c r="AT149" s="142" t="s">
        <v>145</v>
      </c>
      <c r="AU149" s="142" t="s">
        <v>83</v>
      </c>
      <c r="AY149" s="16" t="s">
        <v>143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79</v>
      </c>
      <c r="BK149" s="143">
        <f>ROUND(I149*H149,2)</f>
        <v>0</v>
      </c>
      <c r="BL149" s="16" t="s">
        <v>150</v>
      </c>
      <c r="BM149" s="142" t="s">
        <v>160</v>
      </c>
    </row>
    <row r="150" spans="2:65" s="13" customFormat="1">
      <c r="B150" s="151"/>
      <c r="D150" s="145" t="s">
        <v>152</v>
      </c>
      <c r="E150" s="152" t="s">
        <v>1</v>
      </c>
      <c r="F150" s="153" t="s">
        <v>161</v>
      </c>
      <c r="H150" s="154">
        <v>0.09</v>
      </c>
      <c r="I150" s="155"/>
      <c r="L150" s="151"/>
      <c r="M150" s="156"/>
      <c r="T150" s="157"/>
      <c r="AT150" s="152" t="s">
        <v>152</v>
      </c>
      <c r="AU150" s="152" t="s">
        <v>83</v>
      </c>
      <c r="AV150" s="13" t="s">
        <v>83</v>
      </c>
      <c r="AW150" s="13" t="s">
        <v>30</v>
      </c>
      <c r="AX150" s="13" t="s">
        <v>79</v>
      </c>
      <c r="AY150" s="152" t="s">
        <v>143</v>
      </c>
    </row>
    <row r="151" spans="2:65" s="1" customFormat="1" ht="33" customHeight="1">
      <c r="B151" s="31"/>
      <c r="C151" s="131" t="s">
        <v>150</v>
      </c>
      <c r="D151" s="131" t="s">
        <v>145</v>
      </c>
      <c r="E151" s="132" t="s">
        <v>162</v>
      </c>
      <c r="F151" s="133" t="s">
        <v>163</v>
      </c>
      <c r="G151" s="134" t="s">
        <v>148</v>
      </c>
      <c r="H151" s="135">
        <v>2.8769999999999998</v>
      </c>
      <c r="I151" s="136"/>
      <c r="J151" s="137">
        <f>ROUND(I151*H151,2)</f>
        <v>0</v>
      </c>
      <c r="K151" s="133" t="s">
        <v>164</v>
      </c>
      <c r="L151" s="31"/>
      <c r="M151" s="138" t="s">
        <v>1</v>
      </c>
      <c r="N151" s="139" t="s">
        <v>39</v>
      </c>
      <c r="P151" s="140">
        <f>O151*H151</f>
        <v>0</v>
      </c>
      <c r="Q151" s="140">
        <v>0.24410999999999999</v>
      </c>
      <c r="R151" s="140">
        <f>Q151*H151</f>
        <v>0.70230446999999996</v>
      </c>
      <c r="S151" s="140">
        <v>0</v>
      </c>
      <c r="T151" s="141">
        <f>S151*H151</f>
        <v>0</v>
      </c>
      <c r="AR151" s="142" t="s">
        <v>150</v>
      </c>
      <c r="AT151" s="142" t="s">
        <v>145</v>
      </c>
      <c r="AU151" s="142" t="s">
        <v>83</v>
      </c>
      <c r="AY151" s="16" t="s">
        <v>143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79</v>
      </c>
      <c r="BK151" s="143">
        <f>ROUND(I151*H151,2)</f>
        <v>0</v>
      </c>
      <c r="BL151" s="16" t="s">
        <v>150</v>
      </c>
      <c r="BM151" s="142" t="s">
        <v>165</v>
      </c>
    </row>
    <row r="152" spans="2:65" s="13" customFormat="1">
      <c r="B152" s="151"/>
      <c r="D152" s="145" t="s">
        <v>152</v>
      </c>
      <c r="E152" s="152" t="s">
        <v>1</v>
      </c>
      <c r="F152" s="153" t="s">
        <v>166</v>
      </c>
      <c r="H152" s="154">
        <v>0.81299999999999994</v>
      </c>
      <c r="I152" s="155"/>
      <c r="L152" s="151"/>
      <c r="M152" s="156"/>
      <c r="T152" s="157"/>
      <c r="AT152" s="152" t="s">
        <v>152</v>
      </c>
      <c r="AU152" s="152" t="s">
        <v>83</v>
      </c>
      <c r="AV152" s="13" t="s">
        <v>83</v>
      </c>
      <c r="AW152" s="13" t="s">
        <v>30</v>
      </c>
      <c r="AX152" s="13" t="s">
        <v>74</v>
      </c>
      <c r="AY152" s="152" t="s">
        <v>143</v>
      </c>
    </row>
    <row r="153" spans="2:65" s="13" customFormat="1">
      <c r="B153" s="151"/>
      <c r="D153" s="145" t="s">
        <v>152</v>
      </c>
      <c r="E153" s="152" t="s">
        <v>1</v>
      </c>
      <c r="F153" s="153" t="s">
        <v>167</v>
      </c>
      <c r="H153" s="154">
        <v>2.0640000000000001</v>
      </c>
      <c r="I153" s="155"/>
      <c r="L153" s="151"/>
      <c r="M153" s="156"/>
      <c r="T153" s="157"/>
      <c r="AT153" s="152" t="s">
        <v>152</v>
      </c>
      <c r="AU153" s="152" t="s">
        <v>83</v>
      </c>
      <c r="AV153" s="13" t="s">
        <v>83</v>
      </c>
      <c r="AW153" s="13" t="s">
        <v>30</v>
      </c>
      <c r="AX153" s="13" t="s">
        <v>74</v>
      </c>
      <c r="AY153" s="152" t="s">
        <v>143</v>
      </c>
    </row>
    <row r="154" spans="2:65" s="14" customFormat="1">
      <c r="B154" s="158"/>
      <c r="D154" s="145" t="s">
        <v>152</v>
      </c>
      <c r="E154" s="159" t="s">
        <v>1</v>
      </c>
      <c r="F154" s="160" t="s">
        <v>168</v>
      </c>
      <c r="H154" s="161">
        <v>2.8769999999999998</v>
      </c>
      <c r="I154" s="162"/>
      <c r="L154" s="158"/>
      <c r="M154" s="163"/>
      <c r="T154" s="164"/>
      <c r="AT154" s="159" t="s">
        <v>152</v>
      </c>
      <c r="AU154" s="159" t="s">
        <v>83</v>
      </c>
      <c r="AV154" s="14" t="s">
        <v>150</v>
      </c>
      <c r="AW154" s="14" t="s">
        <v>30</v>
      </c>
      <c r="AX154" s="14" t="s">
        <v>79</v>
      </c>
      <c r="AY154" s="159" t="s">
        <v>143</v>
      </c>
    </row>
    <row r="155" spans="2:65" s="1" customFormat="1" ht="33" customHeight="1">
      <c r="B155" s="31"/>
      <c r="C155" s="131" t="s">
        <v>89</v>
      </c>
      <c r="D155" s="131" t="s">
        <v>145</v>
      </c>
      <c r="E155" s="132" t="s">
        <v>169</v>
      </c>
      <c r="F155" s="133" t="s">
        <v>170</v>
      </c>
      <c r="G155" s="134" t="s">
        <v>171</v>
      </c>
      <c r="H155" s="135">
        <v>1</v>
      </c>
      <c r="I155" s="136"/>
      <c r="J155" s="137">
        <f>ROUND(I155*H155,2)</f>
        <v>0</v>
      </c>
      <c r="K155" s="133" t="s">
        <v>164</v>
      </c>
      <c r="L155" s="31"/>
      <c r="M155" s="138" t="s">
        <v>1</v>
      </c>
      <c r="N155" s="139" t="s">
        <v>39</v>
      </c>
      <c r="P155" s="140">
        <f>O155*H155</f>
        <v>0</v>
      </c>
      <c r="Q155" s="140">
        <v>3.4279999999999998E-2</v>
      </c>
      <c r="R155" s="140">
        <f>Q155*H155</f>
        <v>3.4279999999999998E-2</v>
      </c>
      <c r="S155" s="140">
        <v>0</v>
      </c>
      <c r="T155" s="141">
        <f>S155*H155</f>
        <v>0</v>
      </c>
      <c r="AR155" s="142" t="s">
        <v>150</v>
      </c>
      <c r="AT155" s="142" t="s">
        <v>145</v>
      </c>
      <c r="AU155" s="142" t="s">
        <v>83</v>
      </c>
      <c r="AY155" s="16" t="s">
        <v>143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79</v>
      </c>
      <c r="BK155" s="143">
        <f>ROUND(I155*H155,2)</f>
        <v>0</v>
      </c>
      <c r="BL155" s="16" t="s">
        <v>150</v>
      </c>
      <c r="BM155" s="142" t="s">
        <v>172</v>
      </c>
    </row>
    <row r="156" spans="2:65" s="1" customFormat="1" ht="16.5" customHeight="1">
      <c r="B156" s="31"/>
      <c r="C156" s="131" t="s">
        <v>92</v>
      </c>
      <c r="D156" s="131" t="s">
        <v>145</v>
      </c>
      <c r="E156" s="132" t="s">
        <v>173</v>
      </c>
      <c r="F156" s="133" t="s">
        <v>174</v>
      </c>
      <c r="G156" s="134" t="s">
        <v>175</v>
      </c>
      <c r="H156" s="135">
        <v>0.06</v>
      </c>
      <c r="I156" s="136"/>
      <c r="J156" s="137">
        <f>ROUND(I156*H156,2)</f>
        <v>0</v>
      </c>
      <c r="K156" s="133" t="s">
        <v>164</v>
      </c>
      <c r="L156" s="31"/>
      <c r="M156" s="138" t="s">
        <v>1</v>
      </c>
      <c r="N156" s="139" t="s">
        <v>39</v>
      </c>
      <c r="P156" s="140">
        <f>O156*H156</f>
        <v>0</v>
      </c>
      <c r="Q156" s="140">
        <v>1.94302</v>
      </c>
      <c r="R156" s="140">
        <f>Q156*H156</f>
        <v>0.1165812</v>
      </c>
      <c r="S156" s="140">
        <v>0</v>
      </c>
      <c r="T156" s="141">
        <f>S156*H156</f>
        <v>0</v>
      </c>
      <c r="AR156" s="142" t="s">
        <v>150</v>
      </c>
      <c r="AT156" s="142" t="s">
        <v>145</v>
      </c>
      <c r="AU156" s="142" t="s">
        <v>83</v>
      </c>
      <c r="AY156" s="16" t="s">
        <v>143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150</v>
      </c>
      <c r="BM156" s="142" t="s">
        <v>176</v>
      </c>
    </row>
    <row r="157" spans="2:65" s="12" customFormat="1">
      <c r="B157" s="144"/>
      <c r="D157" s="145" t="s">
        <v>152</v>
      </c>
      <c r="E157" s="146" t="s">
        <v>1</v>
      </c>
      <c r="F157" s="147" t="s">
        <v>177</v>
      </c>
      <c r="H157" s="146" t="s">
        <v>1</v>
      </c>
      <c r="I157" s="148"/>
      <c r="L157" s="144"/>
      <c r="M157" s="149"/>
      <c r="T157" s="150"/>
      <c r="AT157" s="146" t="s">
        <v>152</v>
      </c>
      <c r="AU157" s="146" t="s">
        <v>83</v>
      </c>
      <c r="AV157" s="12" t="s">
        <v>79</v>
      </c>
      <c r="AW157" s="12" t="s">
        <v>30</v>
      </c>
      <c r="AX157" s="12" t="s">
        <v>74</v>
      </c>
      <c r="AY157" s="146" t="s">
        <v>143</v>
      </c>
    </row>
    <row r="158" spans="2:65" s="13" customFormat="1">
      <c r="B158" s="151"/>
      <c r="D158" s="145" t="s">
        <v>152</v>
      </c>
      <c r="E158" s="152" t="s">
        <v>1</v>
      </c>
      <c r="F158" s="153" t="s">
        <v>178</v>
      </c>
      <c r="H158" s="154">
        <v>0.06</v>
      </c>
      <c r="I158" s="155"/>
      <c r="L158" s="151"/>
      <c r="M158" s="156"/>
      <c r="T158" s="157"/>
      <c r="AT158" s="152" t="s">
        <v>152</v>
      </c>
      <c r="AU158" s="152" t="s">
        <v>83</v>
      </c>
      <c r="AV158" s="13" t="s">
        <v>83</v>
      </c>
      <c r="AW158" s="13" t="s">
        <v>30</v>
      </c>
      <c r="AX158" s="13" t="s">
        <v>79</v>
      </c>
      <c r="AY158" s="152" t="s">
        <v>143</v>
      </c>
    </row>
    <row r="159" spans="2:65" s="12" customFormat="1">
      <c r="B159" s="144"/>
      <c r="D159" s="145" t="s">
        <v>152</v>
      </c>
      <c r="E159" s="146" t="s">
        <v>1</v>
      </c>
      <c r="F159" s="147" t="s">
        <v>179</v>
      </c>
      <c r="H159" s="146" t="s">
        <v>1</v>
      </c>
      <c r="I159" s="148"/>
      <c r="L159" s="144"/>
      <c r="M159" s="149"/>
      <c r="T159" s="150"/>
      <c r="AT159" s="146" t="s">
        <v>152</v>
      </c>
      <c r="AU159" s="146" t="s">
        <v>83</v>
      </c>
      <c r="AV159" s="12" t="s">
        <v>79</v>
      </c>
      <c r="AW159" s="12" t="s">
        <v>30</v>
      </c>
      <c r="AX159" s="12" t="s">
        <v>74</v>
      </c>
      <c r="AY159" s="146" t="s">
        <v>143</v>
      </c>
    </row>
    <row r="160" spans="2:65" s="1" customFormat="1" ht="24.2" customHeight="1">
      <c r="B160" s="31"/>
      <c r="C160" s="131" t="s">
        <v>180</v>
      </c>
      <c r="D160" s="131" t="s">
        <v>145</v>
      </c>
      <c r="E160" s="132" t="s">
        <v>181</v>
      </c>
      <c r="F160" s="133" t="s">
        <v>182</v>
      </c>
      <c r="G160" s="134" t="s">
        <v>148</v>
      </c>
      <c r="H160" s="135">
        <v>44.386000000000003</v>
      </c>
      <c r="I160" s="136"/>
      <c r="J160" s="137">
        <f>ROUND(I160*H160,2)</f>
        <v>0</v>
      </c>
      <c r="K160" s="133" t="s">
        <v>164</v>
      </c>
      <c r="L160" s="31"/>
      <c r="M160" s="138" t="s">
        <v>1</v>
      </c>
      <c r="N160" s="139" t="s">
        <v>39</v>
      </c>
      <c r="P160" s="140">
        <f>O160*H160</f>
        <v>0</v>
      </c>
      <c r="Q160" s="140">
        <v>6.1719999999999997E-2</v>
      </c>
      <c r="R160" s="140">
        <f>Q160*H160</f>
        <v>2.7395039200000002</v>
      </c>
      <c r="S160" s="140">
        <v>0</v>
      </c>
      <c r="T160" s="141">
        <f>S160*H160</f>
        <v>0</v>
      </c>
      <c r="AR160" s="142" t="s">
        <v>150</v>
      </c>
      <c r="AT160" s="142" t="s">
        <v>145</v>
      </c>
      <c r="AU160" s="142" t="s">
        <v>83</v>
      </c>
      <c r="AY160" s="16" t="s">
        <v>143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150</v>
      </c>
      <c r="BM160" s="142" t="s">
        <v>183</v>
      </c>
    </row>
    <row r="161" spans="2:65" s="13" customFormat="1">
      <c r="B161" s="151"/>
      <c r="D161" s="145" t="s">
        <v>152</v>
      </c>
      <c r="E161" s="152" t="s">
        <v>1</v>
      </c>
      <c r="F161" s="153" t="s">
        <v>184</v>
      </c>
      <c r="H161" s="154">
        <v>12.122999999999999</v>
      </c>
      <c r="I161" s="155"/>
      <c r="L161" s="151"/>
      <c r="M161" s="156"/>
      <c r="T161" s="157"/>
      <c r="AT161" s="152" t="s">
        <v>152</v>
      </c>
      <c r="AU161" s="152" t="s">
        <v>83</v>
      </c>
      <c r="AV161" s="13" t="s">
        <v>83</v>
      </c>
      <c r="AW161" s="13" t="s">
        <v>30</v>
      </c>
      <c r="AX161" s="13" t="s">
        <v>74</v>
      </c>
      <c r="AY161" s="152" t="s">
        <v>143</v>
      </c>
    </row>
    <row r="162" spans="2:65" s="13" customFormat="1">
      <c r="B162" s="151"/>
      <c r="D162" s="145" t="s">
        <v>152</v>
      </c>
      <c r="E162" s="152" t="s">
        <v>1</v>
      </c>
      <c r="F162" s="153" t="s">
        <v>185</v>
      </c>
      <c r="H162" s="154">
        <v>-3.9260000000000002</v>
      </c>
      <c r="I162" s="155"/>
      <c r="L162" s="151"/>
      <c r="M162" s="156"/>
      <c r="T162" s="157"/>
      <c r="AT162" s="152" t="s">
        <v>152</v>
      </c>
      <c r="AU162" s="152" t="s">
        <v>83</v>
      </c>
      <c r="AV162" s="13" t="s">
        <v>83</v>
      </c>
      <c r="AW162" s="13" t="s">
        <v>30</v>
      </c>
      <c r="AX162" s="13" t="s">
        <v>74</v>
      </c>
      <c r="AY162" s="152" t="s">
        <v>143</v>
      </c>
    </row>
    <row r="163" spans="2:65" s="13" customFormat="1">
      <c r="B163" s="151"/>
      <c r="D163" s="145" t="s">
        <v>152</v>
      </c>
      <c r="E163" s="152" t="s">
        <v>1</v>
      </c>
      <c r="F163" s="153" t="s">
        <v>186</v>
      </c>
      <c r="H163" s="154">
        <v>36.189</v>
      </c>
      <c r="I163" s="155"/>
      <c r="L163" s="151"/>
      <c r="M163" s="156"/>
      <c r="T163" s="157"/>
      <c r="AT163" s="152" t="s">
        <v>152</v>
      </c>
      <c r="AU163" s="152" t="s">
        <v>83</v>
      </c>
      <c r="AV163" s="13" t="s">
        <v>83</v>
      </c>
      <c r="AW163" s="13" t="s">
        <v>30</v>
      </c>
      <c r="AX163" s="13" t="s">
        <v>74</v>
      </c>
      <c r="AY163" s="152" t="s">
        <v>143</v>
      </c>
    </row>
    <row r="164" spans="2:65" s="14" customFormat="1">
      <c r="B164" s="158"/>
      <c r="D164" s="145" t="s">
        <v>152</v>
      </c>
      <c r="E164" s="159" t="s">
        <v>1</v>
      </c>
      <c r="F164" s="160" t="s">
        <v>168</v>
      </c>
      <c r="H164" s="161">
        <v>44.385999999999996</v>
      </c>
      <c r="I164" s="162"/>
      <c r="L164" s="158"/>
      <c r="M164" s="163"/>
      <c r="T164" s="164"/>
      <c r="AT164" s="159" t="s">
        <v>152</v>
      </c>
      <c r="AU164" s="159" t="s">
        <v>83</v>
      </c>
      <c r="AV164" s="14" t="s">
        <v>150</v>
      </c>
      <c r="AW164" s="14" t="s">
        <v>30</v>
      </c>
      <c r="AX164" s="14" t="s">
        <v>79</v>
      </c>
      <c r="AY164" s="159" t="s">
        <v>143</v>
      </c>
    </row>
    <row r="165" spans="2:65" s="11" customFormat="1" ht="22.9" customHeight="1">
      <c r="B165" s="119"/>
      <c r="D165" s="120" t="s">
        <v>73</v>
      </c>
      <c r="E165" s="129" t="s">
        <v>150</v>
      </c>
      <c r="F165" s="129" t="s">
        <v>187</v>
      </c>
      <c r="I165" s="122"/>
      <c r="J165" s="130">
        <f>BK165</f>
        <v>0</v>
      </c>
      <c r="L165" s="119"/>
      <c r="M165" s="124"/>
      <c r="P165" s="125">
        <f>SUM(P166:P170)</f>
        <v>0</v>
      </c>
      <c r="R165" s="125">
        <f>SUM(R166:R170)</f>
        <v>4.172298E-2</v>
      </c>
      <c r="T165" s="126">
        <f>SUM(T166:T170)</f>
        <v>0</v>
      </c>
      <c r="AR165" s="120" t="s">
        <v>79</v>
      </c>
      <c r="AT165" s="127" t="s">
        <v>73</v>
      </c>
      <c r="AU165" s="127" t="s">
        <v>79</v>
      </c>
      <c r="AY165" s="120" t="s">
        <v>143</v>
      </c>
      <c r="BK165" s="128">
        <f>SUM(BK166:BK170)</f>
        <v>0</v>
      </c>
    </row>
    <row r="166" spans="2:65" s="1" customFormat="1" ht="33" customHeight="1">
      <c r="B166" s="31"/>
      <c r="C166" s="131" t="s">
        <v>188</v>
      </c>
      <c r="D166" s="131" t="s">
        <v>145</v>
      </c>
      <c r="E166" s="132" t="s">
        <v>189</v>
      </c>
      <c r="F166" s="133" t="s">
        <v>190</v>
      </c>
      <c r="G166" s="134" t="s">
        <v>191</v>
      </c>
      <c r="H166" s="135">
        <v>3.6999999999999998E-2</v>
      </c>
      <c r="I166" s="136"/>
      <c r="J166" s="137">
        <f>ROUND(I166*H166,2)</f>
        <v>0</v>
      </c>
      <c r="K166" s="133" t="s">
        <v>164</v>
      </c>
      <c r="L166" s="31"/>
      <c r="M166" s="138" t="s">
        <v>1</v>
      </c>
      <c r="N166" s="139" t="s">
        <v>39</v>
      </c>
      <c r="P166" s="140">
        <f>O166*H166</f>
        <v>0</v>
      </c>
      <c r="Q166" s="140">
        <v>1.9539999999999998E-2</v>
      </c>
      <c r="R166" s="140">
        <f>Q166*H166</f>
        <v>7.2297999999999991E-4</v>
      </c>
      <c r="S166" s="140">
        <v>0</v>
      </c>
      <c r="T166" s="141">
        <f>S166*H166</f>
        <v>0</v>
      </c>
      <c r="AR166" s="142" t="s">
        <v>150</v>
      </c>
      <c r="AT166" s="142" t="s">
        <v>145</v>
      </c>
      <c r="AU166" s="142" t="s">
        <v>83</v>
      </c>
      <c r="AY166" s="16" t="s">
        <v>143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79</v>
      </c>
      <c r="BK166" s="143">
        <f>ROUND(I166*H166,2)</f>
        <v>0</v>
      </c>
      <c r="BL166" s="16" t="s">
        <v>150</v>
      </c>
      <c r="BM166" s="142" t="s">
        <v>192</v>
      </c>
    </row>
    <row r="167" spans="2:65" s="12" customFormat="1">
      <c r="B167" s="144"/>
      <c r="D167" s="145" t="s">
        <v>152</v>
      </c>
      <c r="E167" s="146" t="s">
        <v>1</v>
      </c>
      <c r="F167" s="147" t="s">
        <v>193</v>
      </c>
      <c r="H167" s="146" t="s">
        <v>1</v>
      </c>
      <c r="I167" s="148"/>
      <c r="L167" s="144"/>
      <c r="M167" s="149"/>
      <c r="T167" s="150"/>
      <c r="AT167" s="146" t="s">
        <v>152</v>
      </c>
      <c r="AU167" s="146" t="s">
        <v>83</v>
      </c>
      <c r="AV167" s="12" t="s">
        <v>79</v>
      </c>
      <c r="AW167" s="12" t="s">
        <v>30</v>
      </c>
      <c r="AX167" s="12" t="s">
        <v>74</v>
      </c>
      <c r="AY167" s="146" t="s">
        <v>143</v>
      </c>
    </row>
    <row r="168" spans="2:65" s="13" customFormat="1">
      <c r="B168" s="151"/>
      <c r="D168" s="145" t="s">
        <v>152</v>
      </c>
      <c r="E168" s="152" t="s">
        <v>1</v>
      </c>
      <c r="F168" s="153" t="s">
        <v>194</v>
      </c>
      <c r="H168" s="154">
        <v>3.6999999999999998E-2</v>
      </c>
      <c r="I168" s="155"/>
      <c r="L168" s="151"/>
      <c r="M168" s="156"/>
      <c r="T168" s="157"/>
      <c r="AT168" s="152" t="s">
        <v>152</v>
      </c>
      <c r="AU168" s="152" t="s">
        <v>83</v>
      </c>
      <c r="AV168" s="13" t="s">
        <v>83</v>
      </c>
      <c r="AW168" s="13" t="s">
        <v>30</v>
      </c>
      <c r="AX168" s="13" t="s">
        <v>79</v>
      </c>
      <c r="AY168" s="152" t="s">
        <v>143</v>
      </c>
    </row>
    <row r="169" spans="2:65" s="1" customFormat="1" ht="21.75" customHeight="1">
      <c r="B169" s="31"/>
      <c r="C169" s="165" t="s">
        <v>195</v>
      </c>
      <c r="D169" s="165" t="s">
        <v>196</v>
      </c>
      <c r="E169" s="166" t="s">
        <v>197</v>
      </c>
      <c r="F169" s="167" t="s">
        <v>198</v>
      </c>
      <c r="G169" s="168" t="s">
        <v>191</v>
      </c>
      <c r="H169" s="169">
        <v>4.1000000000000002E-2</v>
      </c>
      <c r="I169" s="170"/>
      <c r="J169" s="171">
        <f>ROUND(I169*H169,2)</f>
        <v>0</v>
      </c>
      <c r="K169" s="167" t="s">
        <v>164</v>
      </c>
      <c r="L169" s="172"/>
      <c r="M169" s="173" t="s">
        <v>1</v>
      </c>
      <c r="N169" s="174" t="s">
        <v>39</v>
      </c>
      <c r="P169" s="140">
        <f>O169*H169</f>
        <v>0</v>
      </c>
      <c r="Q169" s="140">
        <v>1</v>
      </c>
      <c r="R169" s="140">
        <f>Q169*H169</f>
        <v>4.1000000000000002E-2</v>
      </c>
      <c r="S169" s="140">
        <v>0</v>
      </c>
      <c r="T169" s="141">
        <f>S169*H169</f>
        <v>0</v>
      </c>
      <c r="AR169" s="142" t="s">
        <v>188</v>
      </c>
      <c r="AT169" s="142" t="s">
        <v>196</v>
      </c>
      <c r="AU169" s="142" t="s">
        <v>83</v>
      </c>
      <c r="AY169" s="16" t="s">
        <v>143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79</v>
      </c>
      <c r="BK169" s="143">
        <f>ROUND(I169*H169,2)</f>
        <v>0</v>
      </c>
      <c r="BL169" s="16" t="s">
        <v>150</v>
      </c>
      <c r="BM169" s="142" t="s">
        <v>199</v>
      </c>
    </row>
    <row r="170" spans="2:65" s="13" customFormat="1">
      <c r="B170" s="151"/>
      <c r="D170" s="145" t="s">
        <v>152</v>
      </c>
      <c r="E170" s="152" t="s">
        <v>1</v>
      </c>
      <c r="F170" s="153" t="s">
        <v>200</v>
      </c>
      <c r="H170" s="154">
        <v>4.1000000000000002E-2</v>
      </c>
      <c r="I170" s="155"/>
      <c r="L170" s="151"/>
      <c r="M170" s="156"/>
      <c r="T170" s="157"/>
      <c r="AT170" s="152" t="s">
        <v>152</v>
      </c>
      <c r="AU170" s="152" t="s">
        <v>83</v>
      </c>
      <c r="AV170" s="13" t="s">
        <v>83</v>
      </c>
      <c r="AW170" s="13" t="s">
        <v>30</v>
      </c>
      <c r="AX170" s="13" t="s">
        <v>79</v>
      </c>
      <c r="AY170" s="152" t="s">
        <v>143</v>
      </c>
    </row>
    <row r="171" spans="2:65" s="11" customFormat="1" ht="22.9" customHeight="1">
      <c r="B171" s="119"/>
      <c r="D171" s="120" t="s">
        <v>73</v>
      </c>
      <c r="E171" s="129" t="s">
        <v>92</v>
      </c>
      <c r="F171" s="129" t="s">
        <v>201</v>
      </c>
      <c r="I171" s="122"/>
      <c r="J171" s="130">
        <f>BK171</f>
        <v>0</v>
      </c>
      <c r="L171" s="119"/>
      <c r="M171" s="124"/>
      <c r="P171" s="125">
        <f>SUM(P172:P278)</f>
        <v>0</v>
      </c>
      <c r="R171" s="125">
        <f>SUM(R172:R278)</f>
        <v>40.72686513</v>
      </c>
      <c r="T171" s="126">
        <f>SUM(T172:T278)</f>
        <v>0</v>
      </c>
      <c r="AR171" s="120" t="s">
        <v>79</v>
      </c>
      <c r="AT171" s="127" t="s">
        <v>73</v>
      </c>
      <c r="AU171" s="127" t="s">
        <v>79</v>
      </c>
      <c r="AY171" s="120" t="s">
        <v>143</v>
      </c>
      <c r="BK171" s="128">
        <f>SUM(BK172:BK278)</f>
        <v>0</v>
      </c>
    </row>
    <row r="172" spans="2:65" s="1" customFormat="1" ht="24.2" customHeight="1">
      <c r="B172" s="31"/>
      <c r="C172" s="131" t="s">
        <v>202</v>
      </c>
      <c r="D172" s="131" t="s">
        <v>145</v>
      </c>
      <c r="E172" s="132" t="s">
        <v>203</v>
      </c>
      <c r="F172" s="133" t="s">
        <v>204</v>
      </c>
      <c r="G172" s="134" t="s">
        <v>171</v>
      </c>
      <c r="H172" s="135">
        <v>1</v>
      </c>
      <c r="I172" s="136"/>
      <c r="J172" s="137">
        <f>ROUND(I172*H172,2)</f>
        <v>0</v>
      </c>
      <c r="K172" s="133" t="s">
        <v>164</v>
      </c>
      <c r="L172" s="31"/>
      <c r="M172" s="138" t="s">
        <v>1</v>
      </c>
      <c r="N172" s="139" t="s">
        <v>39</v>
      </c>
      <c r="P172" s="140">
        <f>O172*H172</f>
        <v>0</v>
      </c>
      <c r="Q172" s="140">
        <v>3.3999999999999998E-3</v>
      </c>
      <c r="R172" s="140">
        <f>Q172*H172</f>
        <v>3.3999999999999998E-3</v>
      </c>
      <c r="S172" s="140">
        <v>0</v>
      </c>
      <c r="T172" s="141">
        <f>S172*H172</f>
        <v>0</v>
      </c>
      <c r="AR172" s="142" t="s">
        <v>150</v>
      </c>
      <c r="AT172" s="142" t="s">
        <v>145</v>
      </c>
      <c r="AU172" s="142" t="s">
        <v>83</v>
      </c>
      <c r="AY172" s="16" t="s">
        <v>143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79</v>
      </c>
      <c r="BK172" s="143">
        <f>ROUND(I172*H172,2)</f>
        <v>0</v>
      </c>
      <c r="BL172" s="16" t="s">
        <v>150</v>
      </c>
      <c r="BM172" s="142" t="s">
        <v>205</v>
      </c>
    </row>
    <row r="173" spans="2:65" s="12" customFormat="1">
      <c r="B173" s="144"/>
      <c r="D173" s="145" t="s">
        <v>152</v>
      </c>
      <c r="E173" s="146" t="s">
        <v>1</v>
      </c>
      <c r="F173" s="147" t="s">
        <v>206</v>
      </c>
      <c r="H173" s="146" t="s">
        <v>1</v>
      </c>
      <c r="I173" s="148"/>
      <c r="L173" s="144"/>
      <c r="M173" s="149"/>
      <c r="T173" s="150"/>
      <c r="AT173" s="146" t="s">
        <v>152</v>
      </c>
      <c r="AU173" s="146" t="s">
        <v>83</v>
      </c>
      <c r="AV173" s="12" t="s">
        <v>79</v>
      </c>
      <c r="AW173" s="12" t="s">
        <v>30</v>
      </c>
      <c r="AX173" s="12" t="s">
        <v>74</v>
      </c>
      <c r="AY173" s="146" t="s">
        <v>143</v>
      </c>
    </row>
    <row r="174" spans="2:65" s="13" customFormat="1">
      <c r="B174" s="151"/>
      <c r="D174" s="145" t="s">
        <v>152</v>
      </c>
      <c r="E174" s="152" t="s">
        <v>1</v>
      </c>
      <c r="F174" s="153" t="s">
        <v>79</v>
      </c>
      <c r="H174" s="154">
        <v>1</v>
      </c>
      <c r="I174" s="155"/>
      <c r="L174" s="151"/>
      <c r="M174" s="156"/>
      <c r="T174" s="157"/>
      <c r="AT174" s="152" t="s">
        <v>152</v>
      </c>
      <c r="AU174" s="152" t="s">
        <v>83</v>
      </c>
      <c r="AV174" s="13" t="s">
        <v>83</v>
      </c>
      <c r="AW174" s="13" t="s">
        <v>30</v>
      </c>
      <c r="AX174" s="13" t="s">
        <v>79</v>
      </c>
      <c r="AY174" s="152" t="s">
        <v>143</v>
      </c>
    </row>
    <row r="175" spans="2:65" s="1" customFormat="1" ht="24.2" customHeight="1">
      <c r="B175" s="31"/>
      <c r="C175" s="131" t="s">
        <v>207</v>
      </c>
      <c r="D175" s="131" t="s">
        <v>145</v>
      </c>
      <c r="E175" s="132" t="s">
        <v>208</v>
      </c>
      <c r="F175" s="133" t="s">
        <v>209</v>
      </c>
      <c r="G175" s="134" t="s">
        <v>148</v>
      </c>
      <c r="H175" s="135">
        <v>331.26299999999998</v>
      </c>
      <c r="I175" s="136"/>
      <c r="J175" s="137">
        <f>ROUND(I175*H175,2)</f>
        <v>0</v>
      </c>
      <c r="K175" s="133" t="s">
        <v>164</v>
      </c>
      <c r="L175" s="31"/>
      <c r="M175" s="138" t="s">
        <v>1</v>
      </c>
      <c r="N175" s="139" t="s">
        <v>39</v>
      </c>
      <c r="P175" s="140">
        <f>O175*H175</f>
        <v>0</v>
      </c>
      <c r="Q175" s="140">
        <v>5.3099999999999996E-3</v>
      </c>
      <c r="R175" s="140">
        <f>Q175*H175</f>
        <v>1.7590065299999997</v>
      </c>
      <c r="S175" s="140">
        <v>0</v>
      </c>
      <c r="T175" s="141">
        <f>S175*H175</f>
        <v>0</v>
      </c>
      <c r="AR175" s="142" t="s">
        <v>150</v>
      </c>
      <c r="AT175" s="142" t="s">
        <v>145</v>
      </c>
      <c r="AU175" s="142" t="s">
        <v>83</v>
      </c>
      <c r="AY175" s="16" t="s">
        <v>143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79</v>
      </c>
      <c r="BK175" s="143">
        <f>ROUND(I175*H175,2)</f>
        <v>0</v>
      </c>
      <c r="BL175" s="16" t="s">
        <v>150</v>
      </c>
      <c r="BM175" s="142" t="s">
        <v>210</v>
      </c>
    </row>
    <row r="176" spans="2:65" s="12" customFormat="1">
      <c r="B176" s="144"/>
      <c r="D176" s="145" t="s">
        <v>152</v>
      </c>
      <c r="E176" s="146" t="s">
        <v>1</v>
      </c>
      <c r="F176" s="147" t="s">
        <v>211</v>
      </c>
      <c r="H176" s="146" t="s">
        <v>1</v>
      </c>
      <c r="I176" s="148"/>
      <c r="L176" s="144"/>
      <c r="M176" s="149"/>
      <c r="T176" s="150"/>
      <c r="AT176" s="146" t="s">
        <v>152</v>
      </c>
      <c r="AU176" s="146" t="s">
        <v>83</v>
      </c>
      <c r="AV176" s="12" t="s">
        <v>79</v>
      </c>
      <c r="AW176" s="12" t="s">
        <v>30</v>
      </c>
      <c r="AX176" s="12" t="s">
        <v>74</v>
      </c>
      <c r="AY176" s="146" t="s">
        <v>143</v>
      </c>
    </row>
    <row r="177" spans="2:65" s="13" customFormat="1">
      <c r="B177" s="151"/>
      <c r="D177" s="145" t="s">
        <v>152</v>
      </c>
      <c r="E177" s="152" t="s">
        <v>1</v>
      </c>
      <c r="F177" s="153" t="s">
        <v>212</v>
      </c>
      <c r="H177" s="154">
        <v>64.823999999999998</v>
      </c>
      <c r="I177" s="155"/>
      <c r="L177" s="151"/>
      <c r="M177" s="156"/>
      <c r="T177" s="157"/>
      <c r="AT177" s="152" t="s">
        <v>152</v>
      </c>
      <c r="AU177" s="152" t="s">
        <v>83</v>
      </c>
      <c r="AV177" s="13" t="s">
        <v>83</v>
      </c>
      <c r="AW177" s="13" t="s">
        <v>30</v>
      </c>
      <c r="AX177" s="13" t="s">
        <v>74</v>
      </c>
      <c r="AY177" s="152" t="s">
        <v>143</v>
      </c>
    </row>
    <row r="178" spans="2:65" s="12" customFormat="1">
      <c r="B178" s="144"/>
      <c r="D178" s="145" t="s">
        <v>152</v>
      </c>
      <c r="E178" s="146" t="s">
        <v>1</v>
      </c>
      <c r="F178" s="147" t="s">
        <v>213</v>
      </c>
      <c r="H178" s="146" t="s">
        <v>1</v>
      </c>
      <c r="I178" s="148"/>
      <c r="L178" s="144"/>
      <c r="M178" s="149"/>
      <c r="T178" s="150"/>
      <c r="AT178" s="146" t="s">
        <v>152</v>
      </c>
      <c r="AU178" s="146" t="s">
        <v>83</v>
      </c>
      <c r="AV178" s="12" t="s">
        <v>79</v>
      </c>
      <c r="AW178" s="12" t="s">
        <v>30</v>
      </c>
      <c r="AX178" s="12" t="s">
        <v>74</v>
      </c>
      <c r="AY178" s="146" t="s">
        <v>143</v>
      </c>
    </row>
    <row r="179" spans="2:65" s="13" customFormat="1">
      <c r="B179" s="151"/>
      <c r="D179" s="145" t="s">
        <v>152</v>
      </c>
      <c r="E179" s="152" t="s">
        <v>1</v>
      </c>
      <c r="F179" s="153" t="s">
        <v>214</v>
      </c>
      <c r="H179" s="154">
        <v>183.09399999999999</v>
      </c>
      <c r="I179" s="155"/>
      <c r="L179" s="151"/>
      <c r="M179" s="156"/>
      <c r="T179" s="157"/>
      <c r="AT179" s="152" t="s">
        <v>152</v>
      </c>
      <c r="AU179" s="152" t="s">
        <v>83</v>
      </c>
      <c r="AV179" s="13" t="s">
        <v>83</v>
      </c>
      <c r="AW179" s="13" t="s">
        <v>30</v>
      </c>
      <c r="AX179" s="13" t="s">
        <v>74</v>
      </c>
      <c r="AY179" s="152" t="s">
        <v>143</v>
      </c>
    </row>
    <row r="180" spans="2:65" s="12" customFormat="1">
      <c r="B180" s="144"/>
      <c r="D180" s="145" t="s">
        <v>152</v>
      </c>
      <c r="E180" s="146" t="s">
        <v>1</v>
      </c>
      <c r="F180" s="147" t="s">
        <v>215</v>
      </c>
      <c r="H180" s="146" t="s">
        <v>1</v>
      </c>
      <c r="I180" s="148"/>
      <c r="L180" s="144"/>
      <c r="M180" s="149"/>
      <c r="T180" s="150"/>
      <c r="AT180" s="146" t="s">
        <v>152</v>
      </c>
      <c r="AU180" s="146" t="s">
        <v>83</v>
      </c>
      <c r="AV180" s="12" t="s">
        <v>79</v>
      </c>
      <c r="AW180" s="12" t="s">
        <v>30</v>
      </c>
      <c r="AX180" s="12" t="s">
        <v>74</v>
      </c>
      <c r="AY180" s="146" t="s">
        <v>143</v>
      </c>
    </row>
    <row r="181" spans="2:65" s="13" customFormat="1">
      <c r="B181" s="151"/>
      <c r="D181" s="145" t="s">
        <v>152</v>
      </c>
      <c r="E181" s="152" t="s">
        <v>1</v>
      </c>
      <c r="F181" s="153" t="s">
        <v>216</v>
      </c>
      <c r="H181" s="154">
        <v>37.148000000000003</v>
      </c>
      <c r="I181" s="155"/>
      <c r="L181" s="151"/>
      <c r="M181" s="156"/>
      <c r="T181" s="157"/>
      <c r="AT181" s="152" t="s">
        <v>152</v>
      </c>
      <c r="AU181" s="152" t="s">
        <v>83</v>
      </c>
      <c r="AV181" s="13" t="s">
        <v>83</v>
      </c>
      <c r="AW181" s="13" t="s">
        <v>30</v>
      </c>
      <c r="AX181" s="13" t="s">
        <v>74</v>
      </c>
      <c r="AY181" s="152" t="s">
        <v>143</v>
      </c>
    </row>
    <row r="182" spans="2:65" s="13" customFormat="1">
      <c r="B182" s="151"/>
      <c r="D182" s="145" t="s">
        <v>152</v>
      </c>
      <c r="E182" s="152" t="s">
        <v>1</v>
      </c>
      <c r="F182" s="153" t="s">
        <v>217</v>
      </c>
      <c r="H182" s="154">
        <v>27.667999999999999</v>
      </c>
      <c r="I182" s="155"/>
      <c r="L182" s="151"/>
      <c r="M182" s="156"/>
      <c r="T182" s="157"/>
      <c r="AT182" s="152" t="s">
        <v>152</v>
      </c>
      <c r="AU182" s="152" t="s">
        <v>83</v>
      </c>
      <c r="AV182" s="13" t="s">
        <v>83</v>
      </c>
      <c r="AW182" s="13" t="s">
        <v>30</v>
      </c>
      <c r="AX182" s="13" t="s">
        <v>74</v>
      </c>
      <c r="AY182" s="152" t="s">
        <v>143</v>
      </c>
    </row>
    <row r="183" spans="2:65" s="13" customFormat="1">
      <c r="B183" s="151"/>
      <c r="D183" s="145" t="s">
        <v>152</v>
      </c>
      <c r="E183" s="152" t="s">
        <v>1</v>
      </c>
      <c r="F183" s="153" t="s">
        <v>218</v>
      </c>
      <c r="H183" s="154">
        <v>0.75</v>
      </c>
      <c r="I183" s="155"/>
      <c r="L183" s="151"/>
      <c r="M183" s="156"/>
      <c r="T183" s="157"/>
      <c r="AT183" s="152" t="s">
        <v>152</v>
      </c>
      <c r="AU183" s="152" t="s">
        <v>83</v>
      </c>
      <c r="AV183" s="13" t="s">
        <v>83</v>
      </c>
      <c r="AW183" s="13" t="s">
        <v>30</v>
      </c>
      <c r="AX183" s="13" t="s">
        <v>74</v>
      </c>
      <c r="AY183" s="152" t="s">
        <v>143</v>
      </c>
    </row>
    <row r="184" spans="2:65" s="13" customFormat="1">
      <c r="B184" s="151"/>
      <c r="D184" s="145" t="s">
        <v>152</v>
      </c>
      <c r="E184" s="152" t="s">
        <v>1</v>
      </c>
      <c r="F184" s="153" t="s">
        <v>219</v>
      </c>
      <c r="H184" s="154">
        <v>17.085000000000001</v>
      </c>
      <c r="I184" s="155"/>
      <c r="L184" s="151"/>
      <c r="M184" s="156"/>
      <c r="T184" s="157"/>
      <c r="AT184" s="152" t="s">
        <v>152</v>
      </c>
      <c r="AU184" s="152" t="s">
        <v>83</v>
      </c>
      <c r="AV184" s="13" t="s">
        <v>83</v>
      </c>
      <c r="AW184" s="13" t="s">
        <v>30</v>
      </c>
      <c r="AX184" s="13" t="s">
        <v>74</v>
      </c>
      <c r="AY184" s="152" t="s">
        <v>143</v>
      </c>
    </row>
    <row r="185" spans="2:65" s="13" customFormat="1">
      <c r="B185" s="151"/>
      <c r="D185" s="145" t="s">
        <v>152</v>
      </c>
      <c r="E185" s="152" t="s">
        <v>1</v>
      </c>
      <c r="F185" s="153" t="s">
        <v>220</v>
      </c>
      <c r="H185" s="154">
        <v>0.69399999999999995</v>
      </c>
      <c r="I185" s="155"/>
      <c r="L185" s="151"/>
      <c r="M185" s="156"/>
      <c r="T185" s="157"/>
      <c r="AT185" s="152" t="s">
        <v>152</v>
      </c>
      <c r="AU185" s="152" t="s">
        <v>83</v>
      </c>
      <c r="AV185" s="13" t="s">
        <v>83</v>
      </c>
      <c r="AW185" s="13" t="s">
        <v>30</v>
      </c>
      <c r="AX185" s="13" t="s">
        <v>74</v>
      </c>
      <c r="AY185" s="152" t="s">
        <v>143</v>
      </c>
    </row>
    <row r="186" spans="2:65" s="12" customFormat="1">
      <c r="B186" s="144"/>
      <c r="D186" s="145" t="s">
        <v>152</v>
      </c>
      <c r="E186" s="146" t="s">
        <v>1</v>
      </c>
      <c r="F186" s="147" t="s">
        <v>221</v>
      </c>
      <c r="H186" s="146" t="s">
        <v>1</v>
      </c>
      <c r="I186" s="148"/>
      <c r="L186" s="144"/>
      <c r="M186" s="149"/>
      <c r="T186" s="150"/>
      <c r="AT186" s="146" t="s">
        <v>152</v>
      </c>
      <c r="AU186" s="146" t="s">
        <v>83</v>
      </c>
      <c r="AV186" s="12" t="s">
        <v>79</v>
      </c>
      <c r="AW186" s="12" t="s">
        <v>30</v>
      </c>
      <c r="AX186" s="12" t="s">
        <v>74</v>
      </c>
      <c r="AY186" s="146" t="s">
        <v>143</v>
      </c>
    </row>
    <row r="187" spans="2:65" s="12" customFormat="1">
      <c r="B187" s="144"/>
      <c r="D187" s="145" t="s">
        <v>152</v>
      </c>
      <c r="E187" s="146" t="s">
        <v>1</v>
      </c>
      <c r="F187" s="147" t="s">
        <v>222</v>
      </c>
      <c r="H187" s="146" t="s">
        <v>1</v>
      </c>
      <c r="I187" s="148"/>
      <c r="L187" s="144"/>
      <c r="M187" s="149"/>
      <c r="T187" s="150"/>
      <c r="AT187" s="146" t="s">
        <v>152</v>
      </c>
      <c r="AU187" s="146" t="s">
        <v>83</v>
      </c>
      <c r="AV187" s="12" t="s">
        <v>79</v>
      </c>
      <c r="AW187" s="12" t="s">
        <v>30</v>
      </c>
      <c r="AX187" s="12" t="s">
        <v>74</v>
      </c>
      <c r="AY187" s="146" t="s">
        <v>143</v>
      </c>
    </row>
    <row r="188" spans="2:65" s="14" customFormat="1">
      <c r="B188" s="158"/>
      <c r="D188" s="145" t="s">
        <v>152</v>
      </c>
      <c r="E188" s="159" t="s">
        <v>1</v>
      </c>
      <c r="F188" s="160" t="s">
        <v>168</v>
      </c>
      <c r="H188" s="161">
        <v>331.26300000000003</v>
      </c>
      <c r="I188" s="162"/>
      <c r="L188" s="158"/>
      <c r="M188" s="163"/>
      <c r="T188" s="164"/>
      <c r="AT188" s="159" t="s">
        <v>152</v>
      </c>
      <c r="AU188" s="159" t="s">
        <v>83</v>
      </c>
      <c r="AV188" s="14" t="s">
        <v>150</v>
      </c>
      <c r="AW188" s="14" t="s">
        <v>30</v>
      </c>
      <c r="AX188" s="14" t="s">
        <v>79</v>
      </c>
      <c r="AY188" s="159" t="s">
        <v>143</v>
      </c>
    </row>
    <row r="189" spans="2:65" s="1" customFormat="1" ht="21.75" customHeight="1">
      <c r="B189" s="31"/>
      <c r="C189" s="131" t="s">
        <v>8</v>
      </c>
      <c r="D189" s="131" t="s">
        <v>145</v>
      </c>
      <c r="E189" s="132" t="s">
        <v>223</v>
      </c>
      <c r="F189" s="133" t="s">
        <v>224</v>
      </c>
      <c r="G189" s="134" t="s">
        <v>148</v>
      </c>
      <c r="H189" s="135">
        <v>95.503</v>
      </c>
      <c r="I189" s="136"/>
      <c r="J189" s="137">
        <f>ROUND(I189*H189,2)</f>
        <v>0</v>
      </c>
      <c r="K189" s="133" t="s">
        <v>164</v>
      </c>
      <c r="L189" s="31"/>
      <c r="M189" s="138" t="s">
        <v>1</v>
      </c>
      <c r="N189" s="139" t="s">
        <v>39</v>
      </c>
      <c r="P189" s="140">
        <f>O189*H189</f>
        <v>0</v>
      </c>
      <c r="Q189" s="140">
        <v>4.3800000000000002E-3</v>
      </c>
      <c r="R189" s="140">
        <f>Q189*H189</f>
        <v>0.41830314000000002</v>
      </c>
      <c r="S189" s="140">
        <v>0</v>
      </c>
      <c r="T189" s="141">
        <f>S189*H189</f>
        <v>0</v>
      </c>
      <c r="AR189" s="142" t="s">
        <v>150</v>
      </c>
      <c r="AT189" s="142" t="s">
        <v>145</v>
      </c>
      <c r="AU189" s="142" t="s">
        <v>83</v>
      </c>
      <c r="AY189" s="16" t="s">
        <v>143</v>
      </c>
      <c r="BE189" s="143">
        <f>IF(N189="základní",J189,0)</f>
        <v>0</v>
      </c>
      <c r="BF189" s="143">
        <f>IF(N189="snížená",J189,0)</f>
        <v>0</v>
      </c>
      <c r="BG189" s="143">
        <f>IF(N189="zákl. přenesená",J189,0)</f>
        <v>0</v>
      </c>
      <c r="BH189" s="143">
        <f>IF(N189="sníž. přenesená",J189,0)</f>
        <v>0</v>
      </c>
      <c r="BI189" s="143">
        <f>IF(N189="nulová",J189,0)</f>
        <v>0</v>
      </c>
      <c r="BJ189" s="16" t="s">
        <v>79</v>
      </c>
      <c r="BK189" s="143">
        <f>ROUND(I189*H189,2)</f>
        <v>0</v>
      </c>
      <c r="BL189" s="16" t="s">
        <v>150</v>
      </c>
      <c r="BM189" s="142" t="s">
        <v>225</v>
      </c>
    </row>
    <row r="190" spans="2:65" s="12" customFormat="1">
      <c r="B190" s="144"/>
      <c r="D190" s="145" t="s">
        <v>152</v>
      </c>
      <c r="E190" s="146" t="s">
        <v>1</v>
      </c>
      <c r="F190" s="147" t="s">
        <v>226</v>
      </c>
      <c r="H190" s="146" t="s">
        <v>1</v>
      </c>
      <c r="I190" s="148"/>
      <c r="L190" s="144"/>
      <c r="M190" s="149"/>
      <c r="T190" s="150"/>
      <c r="AT190" s="146" t="s">
        <v>152</v>
      </c>
      <c r="AU190" s="146" t="s">
        <v>83</v>
      </c>
      <c r="AV190" s="12" t="s">
        <v>79</v>
      </c>
      <c r="AW190" s="12" t="s">
        <v>30</v>
      </c>
      <c r="AX190" s="12" t="s">
        <v>74</v>
      </c>
      <c r="AY190" s="146" t="s">
        <v>143</v>
      </c>
    </row>
    <row r="191" spans="2:65" s="13" customFormat="1">
      <c r="B191" s="151"/>
      <c r="D191" s="145" t="s">
        <v>152</v>
      </c>
      <c r="E191" s="152" t="s">
        <v>1</v>
      </c>
      <c r="F191" s="153" t="s">
        <v>227</v>
      </c>
      <c r="H191" s="154">
        <v>88.772000000000006</v>
      </c>
      <c r="I191" s="155"/>
      <c r="L191" s="151"/>
      <c r="M191" s="156"/>
      <c r="T191" s="157"/>
      <c r="AT191" s="152" t="s">
        <v>152</v>
      </c>
      <c r="AU191" s="152" t="s">
        <v>83</v>
      </c>
      <c r="AV191" s="13" t="s">
        <v>83</v>
      </c>
      <c r="AW191" s="13" t="s">
        <v>30</v>
      </c>
      <c r="AX191" s="13" t="s">
        <v>74</v>
      </c>
      <c r="AY191" s="152" t="s">
        <v>143</v>
      </c>
    </row>
    <row r="192" spans="2:65" s="12" customFormat="1">
      <c r="B192" s="144"/>
      <c r="D192" s="145" t="s">
        <v>152</v>
      </c>
      <c r="E192" s="146" t="s">
        <v>1</v>
      </c>
      <c r="F192" s="147" t="s">
        <v>228</v>
      </c>
      <c r="H192" s="146" t="s">
        <v>1</v>
      </c>
      <c r="I192" s="148"/>
      <c r="L192" s="144"/>
      <c r="M192" s="149"/>
      <c r="T192" s="150"/>
      <c r="AT192" s="146" t="s">
        <v>152</v>
      </c>
      <c r="AU192" s="146" t="s">
        <v>83</v>
      </c>
      <c r="AV192" s="12" t="s">
        <v>79</v>
      </c>
      <c r="AW192" s="12" t="s">
        <v>30</v>
      </c>
      <c r="AX192" s="12" t="s">
        <v>74</v>
      </c>
      <c r="AY192" s="146" t="s">
        <v>143</v>
      </c>
    </row>
    <row r="193" spans="2:65" s="13" customFormat="1">
      <c r="B193" s="151"/>
      <c r="D193" s="145" t="s">
        <v>152</v>
      </c>
      <c r="E193" s="152" t="s">
        <v>1</v>
      </c>
      <c r="F193" s="153" t="s">
        <v>229</v>
      </c>
      <c r="H193" s="154">
        <v>6.1260000000000003</v>
      </c>
      <c r="I193" s="155"/>
      <c r="L193" s="151"/>
      <c r="M193" s="156"/>
      <c r="T193" s="157"/>
      <c r="AT193" s="152" t="s">
        <v>152</v>
      </c>
      <c r="AU193" s="152" t="s">
        <v>83</v>
      </c>
      <c r="AV193" s="13" t="s">
        <v>83</v>
      </c>
      <c r="AW193" s="13" t="s">
        <v>30</v>
      </c>
      <c r="AX193" s="13" t="s">
        <v>74</v>
      </c>
      <c r="AY193" s="152" t="s">
        <v>143</v>
      </c>
    </row>
    <row r="194" spans="2:65" s="12" customFormat="1">
      <c r="B194" s="144"/>
      <c r="D194" s="145" t="s">
        <v>152</v>
      </c>
      <c r="E194" s="146" t="s">
        <v>1</v>
      </c>
      <c r="F194" s="147" t="s">
        <v>230</v>
      </c>
      <c r="H194" s="146" t="s">
        <v>1</v>
      </c>
      <c r="I194" s="148"/>
      <c r="L194" s="144"/>
      <c r="M194" s="149"/>
      <c r="T194" s="150"/>
      <c r="AT194" s="146" t="s">
        <v>152</v>
      </c>
      <c r="AU194" s="146" t="s">
        <v>83</v>
      </c>
      <c r="AV194" s="12" t="s">
        <v>79</v>
      </c>
      <c r="AW194" s="12" t="s">
        <v>30</v>
      </c>
      <c r="AX194" s="12" t="s">
        <v>74</v>
      </c>
      <c r="AY194" s="146" t="s">
        <v>143</v>
      </c>
    </row>
    <row r="195" spans="2:65" s="13" customFormat="1">
      <c r="B195" s="151"/>
      <c r="D195" s="145" t="s">
        <v>152</v>
      </c>
      <c r="E195" s="152" t="s">
        <v>1</v>
      </c>
      <c r="F195" s="153" t="s">
        <v>231</v>
      </c>
      <c r="H195" s="154">
        <v>0.60499999999999998</v>
      </c>
      <c r="I195" s="155"/>
      <c r="L195" s="151"/>
      <c r="M195" s="156"/>
      <c r="T195" s="157"/>
      <c r="AT195" s="152" t="s">
        <v>152</v>
      </c>
      <c r="AU195" s="152" t="s">
        <v>83</v>
      </c>
      <c r="AV195" s="13" t="s">
        <v>83</v>
      </c>
      <c r="AW195" s="13" t="s">
        <v>30</v>
      </c>
      <c r="AX195" s="13" t="s">
        <v>74</v>
      </c>
      <c r="AY195" s="152" t="s">
        <v>143</v>
      </c>
    </row>
    <row r="196" spans="2:65" s="14" customFormat="1">
      <c r="B196" s="158"/>
      <c r="D196" s="145" t="s">
        <v>152</v>
      </c>
      <c r="E196" s="159" t="s">
        <v>1</v>
      </c>
      <c r="F196" s="160" t="s">
        <v>168</v>
      </c>
      <c r="H196" s="161">
        <v>95.503000000000014</v>
      </c>
      <c r="I196" s="162"/>
      <c r="L196" s="158"/>
      <c r="M196" s="163"/>
      <c r="T196" s="164"/>
      <c r="AT196" s="159" t="s">
        <v>152</v>
      </c>
      <c r="AU196" s="159" t="s">
        <v>83</v>
      </c>
      <c r="AV196" s="14" t="s">
        <v>150</v>
      </c>
      <c r="AW196" s="14" t="s">
        <v>30</v>
      </c>
      <c r="AX196" s="14" t="s">
        <v>79</v>
      </c>
      <c r="AY196" s="159" t="s">
        <v>143</v>
      </c>
    </row>
    <row r="197" spans="2:65" s="1" customFormat="1" ht="16.5" customHeight="1">
      <c r="B197" s="31"/>
      <c r="C197" s="131" t="s">
        <v>232</v>
      </c>
      <c r="D197" s="131" t="s">
        <v>145</v>
      </c>
      <c r="E197" s="132" t="s">
        <v>233</v>
      </c>
      <c r="F197" s="133" t="s">
        <v>234</v>
      </c>
      <c r="G197" s="134" t="s">
        <v>148</v>
      </c>
      <c r="H197" s="135">
        <v>95.503</v>
      </c>
      <c r="I197" s="136"/>
      <c r="J197" s="137">
        <f>ROUND(I197*H197,2)</f>
        <v>0</v>
      </c>
      <c r="K197" s="133" t="s">
        <v>164</v>
      </c>
      <c r="L197" s="31"/>
      <c r="M197" s="138" t="s">
        <v>1</v>
      </c>
      <c r="N197" s="139" t="s">
        <v>39</v>
      </c>
      <c r="P197" s="140">
        <f>O197*H197</f>
        <v>0</v>
      </c>
      <c r="Q197" s="140">
        <v>4.0000000000000001E-3</v>
      </c>
      <c r="R197" s="140">
        <f>Q197*H197</f>
        <v>0.38201200000000002</v>
      </c>
      <c r="S197" s="140">
        <v>0</v>
      </c>
      <c r="T197" s="141">
        <f>S197*H197</f>
        <v>0</v>
      </c>
      <c r="AR197" s="142" t="s">
        <v>150</v>
      </c>
      <c r="AT197" s="142" t="s">
        <v>145</v>
      </c>
      <c r="AU197" s="142" t="s">
        <v>83</v>
      </c>
      <c r="AY197" s="16" t="s">
        <v>143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6" t="s">
        <v>79</v>
      </c>
      <c r="BK197" s="143">
        <f>ROUND(I197*H197,2)</f>
        <v>0</v>
      </c>
      <c r="BL197" s="16" t="s">
        <v>150</v>
      </c>
      <c r="BM197" s="142" t="s">
        <v>235</v>
      </c>
    </row>
    <row r="198" spans="2:65" s="12" customFormat="1">
      <c r="B198" s="144"/>
      <c r="D198" s="145" t="s">
        <v>152</v>
      </c>
      <c r="E198" s="146" t="s">
        <v>1</v>
      </c>
      <c r="F198" s="147" t="s">
        <v>226</v>
      </c>
      <c r="H198" s="146" t="s">
        <v>1</v>
      </c>
      <c r="I198" s="148"/>
      <c r="L198" s="144"/>
      <c r="M198" s="149"/>
      <c r="T198" s="150"/>
      <c r="AT198" s="146" t="s">
        <v>152</v>
      </c>
      <c r="AU198" s="146" t="s">
        <v>83</v>
      </c>
      <c r="AV198" s="12" t="s">
        <v>79</v>
      </c>
      <c r="AW198" s="12" t="s">
        <v>30</v>
      </c>
      <c r="AX198" s="12" t="s">
        <v>74</v>
      </c>
      <c r="AY198" s="146" t="s">
        <v>143</v>
      </c>
    </row>
    <row r="199" spans="2:65" s="13" customFormat="1">
      <c r="B199" s="151"/>
      <c r="D199" s="145" t="s">
        <v>152</v>
      </c>
      <c r="E199" s="152" t="s">
        <v>1</v>
      </c>
      <c r="F199" s="153" t="s">
        <v>227</v>
      </c>
      <c r="H199" s="154">
        <v>88.772000000000006</v>
      </c>
      <c r="I199" s="155"/>
      <c r="L199" s="151"/>
      <c r="M199" s="156"/>
      <c r="T199" s="157"/>
      <c r="AT199" s="152" t="s">
        <v>152</v>
      </c>
      <c r="AU199" s="152" t="s">
        <v>83</v>
      </c>
      <c r="AV199" s="13" t="s">
        <v>83</v>
      </c>
      <c r="AW199" s="13" t="s">
        <v>30</v>
      </c>
      <c r="AX199" s="13" t="s">
        <v>74</v>
      </c>
      <c r="AY199" s="152" t="s">
        <v>143</v>
      </c>
    </row>
    <row r="200" spans="2:65" s="12" customFormat="1">
      <c r="B200" s="144"/>
      <c r="D200" s="145" t="s">
        <v>152</v>
      </c>
      <c r="E200" s="146" t="s">
        <v>1</v>
      </c>
      <c r="F200" s="147" t="s">
        <v>228</v>
      </c>
      <c r="H200" s="146" t="s">
        <v>1</v>
      </c>
      <c r="I200" s="148"/>
      <c r="L200" s="144"/>
      <c r="M200" s="149"/>
      <c r="T200" s="150"/>
      <c r="AT200" s="146" t="s">
        <v>152</v>
      </c>
      <c r="AU200" s="146" t="s">
        <v>83</v>
      </c>
      <c r="AV200" s="12" t="s">
        <v>79</v>
      </c>
      <c r="AW200" s="12" t="s">
        <v>30</v>
      </c>
      <c r="AX200" s="12" t="s">
        <v>74</v>
      </c>
      <c r="AY200" s="146" t="s">
        <v>143</v>
      </c>
    </row>
    <row r="201" spans="2:65" s="13" customFormat="1">
      <c r="B201" s="151"/>
      <c r="D201" s="145" t="s">
        <v>152</v>
      </c>
      <c r="E201" s="152" t="s">
        <v>1</v>
      </c>
      <c r="F201" s="153" t="s">
        <v>229</v>
      </c>
      <c r="H201" s="154">
        <v>6.1260000000000003</v>
      </c>
      <c r="I201" s="155"/>
      <c r="L201" s="151"/>
      <c r="M201" s="156"/>
      <c r="T201" s="157"/>
      <c r="AT201" s="152" t="s">
        <v>152</v>
      </c>
      <c r="AU201" s="152" t="s">
        <v>83</v>
      </c>
      <c r="AV201" s="13" t="s">
        <v>83</v>
      </c>
      <c r="AW201" s="13" t="s">
        <v>30</v>
      </c>
      <c r="AX201" s="13" t="s">
        <v>74</v>
      </c>
      <c r="AY201" s="152" t="s">
        <v>143</v>
      </c>
    </row>
    <row r="202" spans="2:65" s="12" customFormat="1">
      <c r="B202" s="144"/>
      <c r="D202" s="145" t="s">
        <v>152</v>
      </c>
      <c r="E202" s="146" t="s">
        <v>1</v>
      </c>
      <c r="F202" s="147" t="s">
        <v>230</v>
      </c>
      <c r="H202" s="146" t="s">
        <v>1</v>
      </c>
      <c r="I202" s="148"/>
      <c r="L202" s="144"/>
      <c r="M202" s="149"/>
      <c r="T202" s="150"/>
      <c r="AT202" s="146" t="s">
        <v>152</v>
      </c>
      <c r="AU202" s="146" t="s">
        <v>83</v>
      </c>
      <c r="AV202" s="12" t="s">
        <v>79</v>
      </c>
      <c r="AW202" s="12" t="s">
        <v>30</v>
      </c>
      <c r="AX202" s="12" t="s">
        <v>74</v>
      </c>
      <c r="AY202" s="146" t="s">
        <v>143</v>
      </c>
    </row>
    <row r="203" spans="2:65" s="13" customFormat="1">
      <c r="B203" s="151"/>
      <c r="D203" s="145" t="s">
        <v>152</v>
      </c>
      <c r="E203" s="152" t="s">
        <v>1</v>
      </c>
      <c r="F203" s="153" t="s">
        <v>231</v>
      </c>
      <c r="H203" s="154">
        <v>0.60499999999999998</v>
      </c>
      <c r="I203" s="155"/>
      <c r="L203" s="151"/>
      <c r="M203" s="156"/>
      <c r="T203" s="157"/>
      <c r="AT203" s="152" t="s">
        <v>152</v>
      </c>
      <c r="AU203" s="152" t="s">
        <v>83</v>
      </c>
      <c r="AV203" s="13" t="s">
        <v>83</v>
      </c>
      <c r="AW203" s="13" t="s">
        <v>30</v>
      </c>
      <c r="AX203" s="13" t="s">
        <v>74</v>
      </c>
      <c r="AY203" s="152" t="s">
        <v>143</v>
      </c>
    </row>
    <row r="204" spans="2:65" s="14" customFormat="1">
      <c r="B204" s="158"/>
      <c r="D204" s="145" t="s">
        <v>152</v>
      </c>
      <c r="E204" s="159" t="s">
        <v>1</v>
      </c>
      <c r="F204" s="160" t="s">
        <v>168</v>
      </c>
      <c r="H204" s="161">
        <v>95.503000000000014</v>
      </c>
      <c r="I204" s="162"/>
      <c r="L204" s="158"/>
      <c r="M204" s="163"/>
      <c r="T204" s="164"/>
      <c r="AT204" s="159" t="s">
        <v>152</v>
      </c>
      <c r="AU204" s="159" t="s">
        <v>83</v>
      </c>
      <c r="AV204" s="14" t="s">
        <v>150</v>
      </c>
      <c r="AW204" s="14" t="s">
        <v>30</v>
      </c>
      <c r="AX204" s="14" t="s">
        <v>79</v>
      </c>
      <c r="AY204" s="159" t="s">
        <v>143</v>
      </c>
    </row>
    <row r="205" spans="2:65" s="1" customFormat="1" ht="24.2" customHeight="1">
      <c r="B205" s="31"/>
      <c r="C205" s="131" t="s">
        <v>236</v>
      </c>
      <c r="D205" s="131" t="s">
        <v>145</v>
      </c>
      <c r="E205" s="132" t="s">
        <v>237</v>
      </c>
      <c r="F205" s="133" t="s">
        <v>238</v>
      </c>
      <c r="G205" s="134" t="s">
        <v>171</v>
      </c>
      <c r="H205" s="135">
        <v>2</v>
      </c>
      <c r="I205" s="136"/>
      <c r="J205" s="137">
        <f>ROUND(I205*H205,2)</f>
        <v>0</v>
      </c>
      <c r="K205" s="133" t="s">
        <v>164</v>
      </c>
      <c r="L205" s="31"/>
      <c r="M205" s="138" t="s">
        <v>1</v>
      </c>
      <c r="N205" s="139" t="s">
        <v>39</v>
      </c>
      <c r="P205" s="140">
        <f>O205*H205</f>
        <v>0</v>
      </c>
      <c r="Q205" s="140">
        <v>3.3999999999999998E-3</v>
      </c>
      <c r="R205" s="140">
        <f>Q205*H205</f>
        <v>6.7999999999999996E-3</v>
      </c>
      <c r="S205" s="140">
        <v>0</v>
      </c>
      <c r="T205" s="141">
        <f>S205*H205</f>
        <v>0</v>
      </c>
      <c r="AR205" s="142" t="s">
        <v>150</v>
      </c>
      <c r="AT205" s="142" t="s">
        <v>145</v>
      </c>
      <c r="AU205" s="142" t="s">
        <v>83</v>
      </c>
      <c r="AY205" s="16" t="s">
        <v>143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6" t="s">
        <v>79</v>
      </c>
      <c r="BK205" s="143">
        <f>ROUND(I205*H205,2)</f>
        <v>0</v>
      </c>
      <c r="BL205" s="16" t="s">
        <v>150</v>
      </c>
      <c r="BM205" s="142" t="s">
        <v>239</v>
      </c>
    </row>
    <row r="206" spans="2:65" s="1" customFormat="1" ht="24.2" customHeight="1">
      <c r="B206" s="31"/>
      <c r="C206" s="131" t="s">
        <v>240</v>
      </c>
      <c r="D206" s="131" t="s">
        <v>145</v>
      </c>
      <c r="E206" s="132" t="s">
        <v>241</v>
      </c>
      <c r="F206" s="133" t="s">
        <v>242</v>
      </c>
      <c r="G206" s="134" t="s">
        <v>171</v>
      </c>
      <c r="H206" s="135">
        <v>8</v>
      </c>
      <c r="I206" s="136"/>
      <c r="J206" s="137">
        <f>ROUND(I206*H206,2)</f>
        <v>0</v>
      </c>
      <c r="K206" s="133" t="s">
        <v>164</v>
      </c>
      <c r="L206" s="31"/>
      <c r="M206" s="138" t="s">
        <v>1</v>
      </c>
      <c r="N206" s="139" t="s">
        <v>39</v>
      </c>
      <c r="P206" s="140">
        <f>O206*H206</f>
        <v>0</v>
      </c>
      <c r="Q206" s="140">
        <v>0.14360000000000001</v>
      </c>
      <c r="R206" s="140">
        <f>Q206*H206</f>
        <v>1.1488</v>
      </c>
      <c r="S206" s="140">
        <v>0</v>
      </c>
      <c r="T206" s="141">
        <f>S206*H206</f>
        <v>0</v>
      </c>
      <c r="AR206" s="142" t="s">
        <v>150</v>
      </c>
      <c r="AT206" s="142" t="s">
        <v>145</v>
      </c>
      <c r="AU206" s="142" t="s">
        <v>83</v>
      </c>
      <c r="AY206" s="16" t="s">
        <v>143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79</v>
      </c>
      <c r="BK206" s="143">
        <f>ROUND(I206*H206,2)</f>
        <v>0</v>
      </c>
      <c r="BL206" s="16" t="s">
        <v>150</v>
      </c>
      <c r="BM206" s="142" t="s">
        <v>243</v>
      </c>
    </row>
    <row r="207" spans="2:65" s="12" customFormat="1">
      <c r="B207" s="144"/>
      <c r="D207" s="145" t="s">
        <v>152</v>
      </c>
      <c r="E207" s="146" t="s">
        <v>1</v>
      </c>
      <c r="F207" s="147" t="s">
        <v>244</v>
      </c>
      <c r="H207" s="146" t="s">
        <v>1</v>
      </c>
      <c r="I207" s="148"/>
      <c r="L207" s="144"/>
      <c r="M207" s="149"/>
      <c r="T207" s="150"/>
      <c r="AT207" s="146" t="s">
        <v>152</v>
      </c>
      <c r="AU207" s="146" t="s">
        <v>83</v>
      </c>
      <c r="AV207" s="12" t="s">
        <v>79</v>
      </c>
      <c r="AW207" s="12" t="s">
        <v>30</v>
      </c>
      <c r="AX207" s="12" t="s">
        <v>74</v>
      </c>
      <c r="AY207" s="146" t="s">
        <v>143</v>
      </c>
    </row>
    <row r="208" spans="2:65" s="13" customFormat="1">
      <c r="B208" s="151"/>
      <c r="D208" s="145" t="s">
        <v>152</v>
      </c>
      <c r="E208" s="152" t="s">
        <v>1</v>
      </c>
      <c r="F208" s="153" t="s">
        <v>188</v>
      </c>
      <c r="H208" s="154">
        <v>8</v>
      </c>
      <c r="I208" s="155"/>
      <c r="L208" s="151"/>
      <c r="M208" s="156"/>
      <c r="T208" s="157"/>
      <c r="AT208" s="152" t="s">
        <v>152</v>
      </c>
      <c r="AU208" s="152" t="s">
        <v>83</v>
      </c>
      <c r="AV208" s="13" t="s">
        <v>83</v>
      </c>
      <c r="AW208" s="13" t="s">
        <v>30</v>
      </c>
      <c r="AX208" s="13" t="s">
        <v>79</v>
      </c>
      <c r="AY208" s="152" t="s">
        <v>143</v>
      </c>
    </row>
    <row r="209" spans="2:65" s="1" customFormat="1" ht="33" customHeight="1">
      <c r="B209" s="31"/>
      <c r="C209" s="131" t="s">
        <v>245</v>
      </c>
      <c r="D209" s="131" t="s">
        <v>145</v>
      </c>
      <c r="E209" s="132" t="s">
        <v>246</v>
      </c>
      <c r="F209" s="133" t="s">
        <v>247</v>
      </c>
      <c r="G209" s="134" t="s">
        <v>148</v>
      </c>
      <c r="H209" s="135">
        <v>258.07299999999998</v>
      </c>
      <c r="I209" s="136"/>
      <c r="J209" s="137">
        <f>ROUND(I209*H209,2)</f>
        <v>0</v>
      </c>
      <c r="K209" s="133" t="s">
        <v>164</v>
      </c>
      <c r="L209" s="31"/>
      <c r="M209" s="138" t="s">
        <v>1</v>
      </c>
      <c r="N209" s="139" t="s">
        <v>39</v>
      </c>
      <c r="P209" s="140">
        <f>O209*H209</f>
        <v>0</v>
      </c>
      <c r="Q209" s="140">
        <v>2.7699999999999999E-2</v>
      </c>
      <c r="R209" s="140">
        <f>Q209*H209</f>
        <v>7.148622099999999</v>
      </c>
      <c r="S209" s="140">
        <v>0</v>
      </c>
      <c r="T209" s="141">
        <f>S209*H209</f>
        <v>0</v>
      </c>
      <c r="AR209" s="142" t="s">
        <v>150</v>
      </c>
      <c r="AT209" s="142" t="s">
        <v>145</v>
      </c>
      <c r="AU209" s="142" t="s">
        <v>83</v>
      </c>
      <c r="AY209" s="16" t="s">
        <v>143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79</v>
      </c>
      <c r="BK209" s="143">
        <f>ROUND(I209*H209,2)</f>
        <v>0</v>
      </c>
      <c r="BL209" s="16" t="s">
        <v>150</v>
      </c>
      <c r="BM209" s="142" t="s">
        <v>248</v>
      </c>
    </row>
    <row r="210" spans="2:65" s="13" customFormat="1">
      <c r="B210" s="151"/>
      <c r="D210" s="145" t="s">
        <v>152</v>
      </c>
      <c r="E210" s="152" t="s">
        <v>1</v>
      </c>
      <c r="F210" s="153" t="s">
        <v>249</v>
      </c>
      <c r="H210" s="154">
        <v>77.489999999999995</v>
      </c>
      <c r="I210" s="155"/>
      <c r="L210" s="151"/>
      <c r="M210" s="156"/>
      <c r="T210" s="157"/>
      <c r="AT210" s="152" t="s">
        <v>152</v>
      </c>
      <c r="AU210" s="152" t="s">
        <v>83</v>
      </c>
      <c r="AV210" s="13" t="s">
        <v>83</v>
      </c>
      <c r="AW210" s="13" t="s">
        <v>30</v>
      </c>
      <c r="AX210" s="13" t="s">
        <v>74</v>
      </c>
      <c r="AY210" s="152" t="s">
        <v>143</v>
      </c>
    </row>
    <row r="211" spans="2:65" s="13" customFormat="1">
      <c r="B211" s="151"/>
      <c r="D211" s="145" t="s">
        <v>152</v>
      </c>
      <c r="E211" s="152" t="s">
        <v>1</v>
      </c>
      <c r="F211" s="153" t="s">
        <v>250</v>
      </c>
      <c r="H211" s="154">
        <v>29.302</v>
      </c>
      <c r="I211" s="155"/>
      <c r="L211" s="151"/>
      <c r="M211" s="156"/>
      <c r="T211" s="157"/>
      <c r="AT211" s="152" t="s">
        <v>152</v>
      </c>
      <c r="AU211" s="152" t="s">
        <v>83</v>
      </c>
      <c r="AV211" s="13" t="s">
        <v>83</v>
      </c>
      <c r="AW211" s="13" t="s">
        <v>30</v>
      </c>
      <c r="AX211" s="13" t="s">
        <v>74</v>
      </c>
      <c r="AY211" s="152" t="s">
        <v>143</v>
      </c>
    </row>
    <row r="212" spans="2:65" s="13" customFormat="1">
      <c r="B212" s="151"/>
      <c r="D212" s="145" t="s">
        <v>152</v>
      </c>
      <c r="E212" s="152" t="s">
        <v>1</v>
      </c>
      <c r="F212" s="153" t="s">
        <v>251</v>
      </c>
      <c r="H212" s="154">
        <v>10.759</v>
      </c>
      <c r="I212" s="155"/>
      <c r="L212" s="151"/>
      <c r="M212" s="156"/>
      <c r="T212" s="157"/>
      <c r="AT212" s="152" t="s">
        <v>152</v>
      </c>
      <c r="AU212" s="152" t="s">
        <v>83</v>
      </c>
      <c r="AV212" s="13" t="s">
        <v>83</v>
      </c>
      <c r="AW212" s="13" t="s">
        <v>30</v>
      </c>
      <c r="AX212" s="13" t="s">
        <v>74</v>
      </c>
      <c r="AY212" s="152" t="s">
        <v>143</v>
      </c>
    </row>
    <row r="213" spans="2:65" s="13" customFormat="1">
      <c r="B213" s="151"/>
      <c r="D213" s="145" t="s">
        <v>152</v>
      </c>
      <c r="E213" s="152" t="s">
        <v>1</v>
      </c>
      <c r="F213" s="153" t="s">
        <v>252</v>
      </c>
      <c r="H213" s="154">
        <v>61.304000000000002</v>
      </c>
      <c r="I213" s="155"/>
      <c r="L213" s="151"/>
      <c r="M213" s="156"/>
      <c r="T213" s="157"/>
      <c r="AT213" s="152" t="s">
        <v>152</v>
      </c>
      <c r="AU213" s="152" t="s">
        <v>83</v>
      </c>
      <c r="AV213" s="13" t="s">
        <v>83</v>
      </c>
      <c r="AW213" s="13" t="s">
        <v>30</v>
      </c>
      <c r="AX213" s="13" t="s">
        <v>74</v>
      </c>
      <c r="AY213" s="152" t="s">
        <v>143</v>
      </c>
    </row>
    <row r="214" spans="2:65" s="12" customFormat="1">
      <c r="B214" s="144"/>
      <c r="D214" s="145" t="s">
        <v>152</v>
      </c>
      <c r="E214" s="146" t="s">
        <v>1</v>
      </c>
      <c r="F214" s="147" t="s">
        <v>253</v>
      </c>
      <c r="H214" s="146" t="s">
        <v>1</v>
      </c>
      <c r="I214" s="148"/>
      <c r="L214" s="144"/>
      <c r="M214" s="149"/>
      <c r="T214" s="150"/>
      <c r="AT214" s="146" t="s">
        <v>152</v>
      </c>
      <c r="AU214" s="146" t="s">
        <v>83</v>
      </c>
      <c r="AV214" s="12" t="s">
        <v>79</v>
      </c>
      <c r="AW214" s="12" t="s">
        <v>30</v>
      </c>
      <c r="AX214" s="12" t="s">
        <v>74</v>
      </c>
      <c r="AY214" s="146" t="s">
        <v>143</v>
      </c>
    </row>
    <row r="215" spans="2:65" s="13" customFormat="1">
      <c r="B215" s="151"/>
      <c r="D215" s="145" t="s">
        <v>152</v>
      </c>
      <c r="E215" s="152" t="s">
        <v>1</v>
      </c>
      <c r="F215" s="153" t="s">
        <v>254</v>
      </c>
      <c r="H215" s="154">
        <v>20.864000000000001</v>
      </c>
      <c r="I215" s="155"/>
      <c r="L215" s="151"/>
      <c r="M215" s="156"/>
      <c r="T215" s="157"/>
      <c r="AT215" s="152" t="s">
        <v>152</v>
      </c>
      <c r="AU215" s="152" t="s">
        <v>83</v>
      </c>
      <c r="AV215" s="13" t="s">
        <v>83</v>
      </c>
      <c r="AW215" s="13" t="s">
        <v>30</v>
      </c>
      <c r="AX215" s="13" t="s">
        <v>74</v>
      </c>
      <c r="AY215" s="152" t="s">
        <v>143</v>
      </c>
    </row>
    <row r="216" spans="2:65" s="13" customFormat="1">
      <c r="B216" s="151"/>
      <c r="D216" s="145" t="s">
        <v>152</v>
      </c>
      <c r="E216" s="152" t="s">
        <v>1</v>
      </c>
      <c r="F216" s="153" t="s">
        <v>255</v>
      </c>
      <c r="H216" s="154">
        <v>5.8680000000000003</v>
      </c>
      <c r="I216" s="155"/>
      <c r="L216" s="151"/>
      <c r="M216" s="156"/>
      <c r="T216" s="157"/>
      <c r="AT216" s="152" t="s">
        <v>152</v>
      </c>
      <c r="AU216" s="152" t="s">
        <v>83</v>
      </c>
      <c r="AV216" s="13" t="s">
        <v>83</v>
      </c>
      <c r="AW216" s="13" t="s">
        <v>30</v>
      </c>
      <c r="AX216" s="13" t="s">
        <v>74</v>
      </c>
      <c r="AY216" s="152" t="s">
        <v>143</v>
      </c>
    </row>
    <row r="217" spans="2:65" s="13" customFormat="1">
      <c r="B217" s="151"/>
      <c r="D217" s="145" t="s">
        <v>152</v>
      </c>
      <c r="E217" s="152" t="s">
        <v>1</v>
      </c>
      <c r="F217" s="153" t="s">
        <v>256</v>
      </c>
      <c r="H217" s="154">
        <v>7.1719999999999997</v>
      </c>
      <c r="I217" s="155"/>
      <c r="L217" s="151"/>
      <c r="M217" s="156"/>
      <c r="T217" s="157"/>
      <c r="AT217" s="152" t="s">
        <v>152</v>
      </c>
      <c r="AU217" s="152" t="s">
        <v>83</v>
      </c>
      <c r="AV217" s="13" t="s">
        <v>83</v>
      </c>
      <c r="AW217" s="13" t="s">
        <v>30</v>
      </c>
      <c r="AX217" s="13" t="s">
        <v>74</v>
      </c>
      <c r="AY217" s="152" t="s">
        <v>143</v>
      </c>
    </row>
    <row r="218" spans="2:65" s="12" customFormat="1">
      <c r="B218" s="144"/>
      <c r="D218" s="145" t="s">
        <v>152</v>
      </c>
      <c r="E218" s="146" t="s">
        <v>1</v>
      </c>
      <c r="F218" s="147" t="s">
        <v>257</v>
      </c>
      <c r="H218" s="146" t="s">
        <v>1</v>
      </c>
      <c r="I218" s="148"/>
      <c r="L218" s="144"/>
      <c r="M218" s="149"/>
      <c r="T218" s="150"/>
      <c r="AT218" s="146" t="s">
        <v>152</v>
      </c>
      <c r="AU218" s="146" t="s">
        <v>83</v>
      </c>
      <c r="AV218" s="12" t="s">
        <v>79</v>
      </c>
      <c r="AW218" s="12" t="s">
        <v>30</v>
      </c>
      <c r="AX218" s="12" t="s">
        <v>74</v>
      </c>
      <c r="AY218" s="146" t="s">
        <v>143</v>
      </c>
    </row>
    <row r="219" spans="2:65" s="13" customFormat="1">
      <c r="B219" s="151"/>
      <c r="D219" s="145" t="s">
        <v>152</v>
      </c>
      <c r="E219" s="152" t="s">
        <v>1</v>
      </c>
      <c r="F219" s="153" t="s">
        <v>258</v>
      </c>
      <c r="H219" s="154">
        <v>29.177</v>
      </c>
      <c r="I219" s="155"/>
      <c r="L219" s="151"/>
      <c r="M219" s="156"/>
      <c r="T219" s="157"/>
      <c r="AT219" s="152" t="s">
        <v>152</v>
      </c>
      <c r="AU219" s="152" t="s">
        <v>83</v>
      </c>
      <c r="AV219" s="13" t="s">
        <v>83</v>
      </c>
      <c r="AW219" s="13" t="s">
        <v>30</v>
      </c>
      <c r="AX219" s="13" t="s">
        <v>74</v>
      </c>
      <c r="AY219" s="152" t="s">
        <v>143</v>
      </c>
    </row>
    <row r="220" spans="2:65" s="13" customFormat="1">
      <c r="B220" s="151"/>
      <c r="D220" s="145" t="s">
        <v>152</v>
      </c>
      <c r="E220" s="152" t="s">
        <v>1</v>
      </c>
      <c r="F220" s="153" t="s">
        <v>259</v>
      </c>
      <c r="H220" s="154">
        <v>16.137</v>
      </c>
      <c r="I220" s="155"/>
      <c r="L220" s="151"/>
      <c r="M220" s="156"/>
      <c r="T220" s="157"/>
      <c r="AT220" s="152" t="s">
        <v>152</v>
      </c>
      <c r="AU220" s="152" t="s">
        <v>83</v>
      </c>
      <c r="AV220" s="13" t="s">
        <v>83</v>
      </c>
      <c r="AW220" s="13" t="s">
        <v>30</v>
      </c>
      <c r="AX220" s="13" t="s">
        <v>74</v>
      </c>
      <c r="AY220" s="152" t="s">
        <v>143</v>
      </c>
    </row>
    <row r="221" spans="2:65" s="12" customFormat="1">
      <c r="B221" s="144"/>
      <c r="D221" s="145" t="s">
        <v>152</v>
      </c>
      <c r="E221" s="146" t="s">
        <v>1</v>
      </c>
      <c r="F221" s="147" t="s">
        <v>221</v>
      </c>
      <c r="H221" s="146" t="s">
        <v>1</v>
      </c>
      <c r="I221" s="148"/>
      <c r="L221" s="144"/>
      <c r="M221" s="149"/>
      <c r="T221" s="150"/>
      <c r="AT221" s="146" t="s">
        <v>152</v>
      </c>
      <c r="AU221" s="146" t="s">
        <v>83</v>
      </c>
      <c r="AV221" s="12" t="s">
        <v>79</v>
      </c>
      <c r="AW221" s="12" t="s">
        <v>30</v>
      </c>
      <c r="AX221" s="12" t="s">
        <v>74</v>
      </c>
      <c r="AY221" s="146" t="s">
        <v>143</v>
      </c>
    </row>
    <row r="222" spans="2:65" s="14" customFormat="1">
      <c r="B222" s="158"/>
      <c r="D222" s="145" t="s">
        <v>152</v>
      </c>
      <c r="E222" s="159" t="s">
        <v>1</v>
      </c>
      <c r="F222" s="160" t="s">
        <v>168</v>
      </c>
      <c r="H222" s="161">
        <v>258.07299999999998</v>
      </c>
      <c r="I222" s="162"/>
      <c r="L222" s="158"/>
      <c r="M222" s="163"/>
      <c r="T222" s="164"/>
      <c r="AT222" s="159" t="s">
        <v>152</v>
      </c>
      <c r="AU222" s="159" t="s">
        <v>83</v>
      </c>
      <c r="AV222" s="14" t="s">
        <v>150</v>
      </c>
      <c r="AW222" s="14" t="s">
        <v>30</v>
      </c>
      <c r="AX222" s="14" t="s">
        <v>79</v>
      </c>
      <c r="AY222" s="159" t="s">
        <v>143</v>
      </c>
    </row>
    <row r="223" spans="2:65" s="1" customFormat="1" ht="24.2" customHeight="1">
      <c r="B223" s="31"/>
      <c r="C223" s="131" t="s">
        <v>260</v>
      </c>
      <c r="D223" s="131" t="s">
        <v>145</v>
      </c>
      <c r="E223" s="132" t="s">
        <v>261</v>
      </c>
      <c r="F223" s="133" t="s">
        <v>262</v>
      </c>
      <c r="G223" s="134" t="s">
        <v>263</v>
      </c>
      <c r="H223" s="135">
        <v>46.61</v>
      </c>
      <c r="I223" s="136"/>
      <c r="J223" s="137">
        <f>ROUND(I223*H223,2)</f>
        <v>0</v>
      </c>
      <c r="K223" s="133" t="s">
        <v>164</v>
      </c>
      <c r="L223" s="31"/>
      <c r="M223" s="138" t="s">
        <v>1</v>
      </c>
      <c r="N223" s="139" t="s">
        <v>39</v>
      </c>
      <c r="P223" s="140">
        <f>O223*H223</f>
        <v>0</v>
      </c>
      <c r="Q223" s="140">
        <v>1.5E-3</v>
      </c>
      <c r="R223" s="140">
        <f>Q223*H223</f>
        <v>6.9915000000000005E-2</v>
      </c>
      <c r="S223" s="140">
        <v>0</v>
      </c>
      <c r="T223" s="141">
        <f>S223*H223</f>
        <v>0</v>
      </c>
      <c r="AR223" s="142" t="s">
        <v>150</v>
      </c>
      <c r="AT223" s="142" t="s">
        <v>145</v>
      </c>
      <c r="AU223" s="142" t="s">
        <v>83</v>
      </c>
      <c r="AY223" s="16" t="s">
        <v>143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79</v>
      </c>
      <c r="BK223" s="143">
        <f>ROUND(I223*H223,2)</f>
        <v>0</v>
      </c>
      <c r="BL223" s="16" t="s">
        <v>150</v>
      </c>
      <c r="BM223" s="142" t="s">
        <v>264</v>
      </c>
    </row>
    <row r="224" spans="2:65" s="12" customFormat="1">
      <c r="B224" s="144"/>
      <c r="D224" s="145" t="s">
        <v>152</v>
      </c>
      <c r="E224" s="146" t="s">
        <v>1</v>
      </c>
      <c r="F224" s="147" t="s">
        <v>265</v>
      </c>
      <c r="H224" s="146" t="s">
        <v>1</v>
      </c>
      <c r="I224" s="148"/>
      <c r="L224" s="144"/>
      <c r="M224" s="149"/>
      <c r="T224" s="150"/>
      <c r="AT224" s="146" t="s">
        <v>152</v>
      </c>
      <c r="AU224" s="146" t="s">
        <v>83</v>
      </c>
      <c r="AV224" s="12" t="s">
        <v>79</v>
      </c>
      <c r="AW224" s="12" t="s">
        <v>30</v>
      </c>
      <c r="AX224" s="12" t="s">
        <v>74</v>
      </c>
      <c r="AY224" s="146" t="s">
        <v>143</v>
      </c>
    </row>
    <row r="225" spans="2:65" s="13" customFormat="1">
      <c r="B225" s="151"/>
      <c r="D225" s="145" t="s">
        <v>152</v>
      </c>
      <c r="E225" s="152" t="s">
        <v>1</v>
      </c>
      <c r="F225" s="153" t="s">
        <v>266</v>
      </c>
      <c r="H225" s="154">
        <v>9.07</v>
      </c>
      <c r="I225" s="155"/>
      <c r="L225" s="151"/>
      <c r="M225" s="156"/>
      <c r="T225" s="157"/>
      <c r="AT225" s="152" t="s">
        <v>152</v>
      </c>
      <c r="AU225" s="152" t="s">
        <v>83</v>
      </c>
      <c r="AV225" s="13" t="s">
        <v>83</v>
      </c>
      <c r="AW225" s="13" t="s">
        <v>30</v>
      </c>
      <c r="AX225" s="13" t="s">
        <v>74</v>
      </c>
      <c r="AY225" s="152" t="s">
        <v>143</v>
      </c>
    </row>
    <row r="226" spans="2:65" s="13" customFormat="1">
      <c r="B226" s="151"/>
      <c r="D226" s="145" t="s">
        <v>152</v>
      </c>
      <c r="E226" s="152" t="s">
        <v>1</v>
      </c>
      <c r="F226" s="153" t="s">
        <v>267</v>
      </c>
      <c r="H226" s="154">
        <v>9.5</v>
      </c>
      <c r="I226" s="155"/>
      <c r="L226" s="151"/>
      <c r="M226" s="156"/>
      <c r="T226" s="157"/>
      <c r="AT226" s="152" t="s">
        <v>152</v>
      </c>
      <c r="AU226" s="152" t="s">
        <v>83</v>
      </c>
      <c r="AV226" s="13" t="s">
        <v>83</v>
      </c>
      <c r="AW226" s="13" t="s">
        <v>30</v>
      </c>
      <c r="AX226" s="13" t="s">
        <v>74</v>
      </c>
      <c r="AY226" s="152" t="s">
        <v>143</v>
      </c>
    </row>
    <row r="227" spans="2:65" s="13" customFormat="1">
      <c r="B227" s="151"/>
      <c r="D227" s="145" t="s">
        <v>152</v>
      </c>
      <c r="E227" s="152" t="s">
        <v>1</v>
      </c>
      <c r="F227" s="153" t="s">
        <v>268</v>
      </c>
      <c r="H227" s="154">
        <v>9.68</v>
      </c>
      <c r="I227" s="155"/>
      <c r="L227" s="151"/>
      <c r="M227" s="156"/>
      <c r="T227" s="157"/>
      <c r="AT227" s="152" t="s">
        <v>152</v>
      </c>
      <c r="AU227" s="152" t="s">
        <v>83</v>
      </c>
      <c r="AV227" s="13" t="s">
        <v>83</v>
      </c>
      <c r="AW227" s="13" t="s">
        <v>30</v>
      </c>
      <c r="AX227" s="13" t="s">
        <v>74</v>
      </c>
      <c r="AY227" s="152" t="s">
        <v>143</v>
      </c>
    </row>
    <row r="228" spans="2:65" s="13" customFormat="1">
      <c r="B228" s="151"/>
      <c r="D228" s="145" t="s">
        <v>152</v>
      </c>
      <c r="E228" s="152" t="s">
        <v>1</v>
      </c>
      <c r="F228" s="153" t="s">
        <v>269</v>
      </c>
      <c r="H228" s="154">
        <v>7.34</v>
      </c>
      <c r="I228" s="155"/>
      <c r="L228" s="151"/>
      <c r="M228" s="156"/>
      <c r="T228" s="157"/>
      <c r="AT228" s="152" t="s">
        <v>152</v>
      </c>
      <c r="AU228" s="152" t="s">
        <v>83</v>
      </c>
      <c r="AV228" s="13" t="s">
        <v>83</v>
      </c>
      <c r="AW228" s="13" t="s">
        <v>30</v>
      </c>
      <c r="AX228" s="13" t="s">
        <v>74</v>
      </c>
      <c r="AY228" s="152" t="s">
        <v>143</v>
      </c>
    </row>
    <row r="229" spans="2:65" s="13" customFormat="1">
      <c r="B229" s="151"/>
      <c r="D229" s="145" t="s">
        <v>152</v>
      </c>
      <c r="E229" s="152" t="s">
        <v>1</v>
      </c>
      <c r="F229" s="153" t="s">
        <v>270</v>
      </c>
      <c r="H229" s="154">
        <v>5.72</v>
      </c>
      <c r="I229" s="155"/>
      <c r="L229" s="151"/>
      <c r="M229" s="156"/>
      <c r="T229" s="157"/>
      <c r="AT229" s="152" t="s">
        <v>152</v>
      </c>
      <c r="AU229" s="152" t="s">
        <v>83</v>
      </c>
      <c r="AV229" s="13" t="s">
        <v>83</v>
      </c>
      <c r="AW229" s="13" t="s">
        <v>30</v>
      </c>
      <c r="AX229" s="13" t="s">
        <v>74</v>
      </c>
      <c r="AY229" s="152" t="s">
        <v>143</v>
      </c>
    </row>
    <row r="230" spans="2:65" s="13" customFormat="1">
      <c r="B230" s="151"/>
      <c r="D230" s="145" t="s">
        <v>152</v>
      </c>
      <c r="E230" s="152" t="s">
        <v>1</v>
      </c>
      <c r="F230" s="153" t="s">
        <v>271</v>
      </c>
      <c r="H230" s="154">
        <v>5.3</v>
      </c>
      <c r="I230" s="155"/>
      <c r="L230" s="151"/>
      <c r="M230" s="156"/>
      <c r="T230" s="157"/>
      <c r="AT230" s="152" t="s">
        <v>152</v>
      </c>
      <c r="AU230" s="152" t="s">
        <v>83</v>
      </c>
      <c r="AV230" s="13" t="s">
        <v>83</v>
      </c>
      <c r="AW230" s="13" t="s">
        <v>30</v>
      </c>
      <c r="AX230" s="13" t="s">
        <v>74</v>
      </c>
      <c r="AY230" s="152" t="s">
        <v>143</v>
      </c>
    </row>
    <row r="231" spans="2:65" s="14" customFormat="1">
      <c r="B231" s="158"/>
      <c r="D231" s="145" t="s">
        <v>152</v>
      </c>
      <c r="E231" s="159" t="s">
        <v>1</v>
      </c>
      <c r="F231" s="160" t="s">
        <v>168</v>
      </c>
      <c r="H231" s="161">
        <v>46.61</v>
      </c>
      <c r="I231" s="162"/>
      <c r="L231" s="158"/>
      <c r="M231" s="163"/>
      <c r="T231" s="164"/>
      <c r="AT231" s="159" t="s">
        <v>152</v>
      </c>
      <c r="AU231" s="159" t="s">
        <v>83</v>
      </c>
      <c r="AV231" s="14" t="s">
        <v>150</v>
      </c>
      <c r="AW231" s="14" t="s">
        <v>30</v>
      </c>
      <c r="AX231" s="14" t="s">
        <v>79</v>
      </c>
      <c r="AY231" s="159" t="s">
        <v>143</v>
      </c>
    </row>
    <row r="232" spans="2:65" s="1" customFormat="1" ht="21.75" customHeight="1">
      <c r="B232" s="31"/>
      <c r="C232" s="131" t="s">
        <v>272</v>
      </c>
      <c r="D232" s="131" t="s">
        <v>145</v>
      </c>
      <c r="E232" s="132" t="s">
        <v>273</v>
      </c>
      <c r="F232" s="133" t="s">
        <v>274</v>
      </c>
      <c r="G232" s="134" t="s">
        <v>148</v>
      </c>
      <c r="H232" s="135">
        <v>6.11</v>
      </c>
      <c r="I232" s="136"/>
      <c r="J232" s="137">
        <f>ROUND(I232*H232,2)</f>
        <v>0</v>
      </c>
      <c r="K232" s="133" t="s">
        <v>164</v>
      </c>
      <c r="L232" s="31"/>
      <c r="M232" s="138" t="s">
        <v>1</v>
      </c>
      <c r="N232" s="139" t="s">
        <v>39</v>
      </c>
      <c r="P232" s="140">
        <f>O232*H232</f>
        <v>0</v>
      </c>
      <c r="Q232" s="140">
        <v>4.3800000000000002E-3</v>
      </c>
      <c r="R232" s="140">
        <f>Q232*H232</f>
        <v>2.6761800000000002E-2</v>
      </c>
      <c r="S232" s="140">
        <v>0</v>
      </c>
      <c r="T232" s="141">
        <f>S232*H232</f>
        <v>0</v>
      </c>
      <c r="AR232" s="142" t="s">
        <v>150</v>
      </c>
      <c r="AT232" s="142" t="s">
        <v>145</v>
      </c>
      <c r="AU232" s="142" t="s">
        <v>83</v>
      </c>
      <c r="AY232" s="16" t="s">
        <v>143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79</v>
      </c>
      <c r="BK232" s="143">
        <f>ROUND(I232*H232,2)</f>
        <v>0</v>
      </c>
      <c r="BL232" s="16" t="s">
        <v>150</v>
      </c>
      <c r="BM232" s="142" t="s">
        <v>275</v>
      </c>
    </row>
    <row r="233" spans="2:65" s="12" customFormat="1">
      <c r="B233" s="144"/>
      <c r="D233" s="145" t="s">
        <v>152</v>
      </c>
      <c r="E233" s="146" t="s">
        <v>1</v>
      </c>
      <c r="F233" s="147" t="s">
        <v>276</v>
      </c>
      <c r="H233" s="146" t="s">
        <v>1</v>
      </c>
      <c r="I233" s="148"/>
      <c r="L233" s="144"/>
      <c r="M233" s="149"/>
      <c r="T233" s="150"/>
      <c r="AT233" s="146" t="s">
        <v>152</v>
      </c>
      <c r="AU233" s="146" t="s">
        <v>83</v>
      </c>
      <c r="AV233" s="12" t="s">
        <v>79</v>
      </c>
      <c r="AW233" s="12" t="s">
        <v>30</v>
      </c>
      <c r="AX233" s="12" t="s">
        <v>74</v>
      </c>
      <c r="AY233" s="146" t="s">
        <v>143</v>
      </c>
    </row>
    <row r="234" spans="2:65" s="13" customFormat="1">
      <c r="B234" s="151"/>
      <c r="D234" s="145" t="s">
        <v>152</v>
      </c>
      <c r="E234" s="152" t="s">
        <v>1</v>
      </c>
      <c r="F234" s="153" t="s">
        <v>277</v>
      </c>
      <c r="H234" s="154">
        <v>5.89</v>
      </c>
      <c r="I234" s="155"/>
      <c r="L234" s="151"/>
      <c r="M234" s="156"/>
      <c r="T234" s="157"/>
      <c r="AT234" s="152" t="s">
        <v>152</v>
      </c>
      <c r="AU234" s="152" t="s">
        <v>83</v>
      </c>
      <c r="AV234" s="13" t="s">
        <v>83</v>
      </c>
      <c r="AW234" s="13" t="s">
        <v>30</v>
      </c>
      <c r="AX234" s="13" t="s">
        <v>74</v>
      </c>
      <c r="AY234" s="152" t="s">
        <v>143</v>
      </c>
    </row>
    <row r="235" spans="2:65" s="13" customFormat="1">
      <c r="B235" s="151"/>
      <c r="D235" s="145" t="s">
        <v>152</v>
      </c>
      <c r="E235" s="152" t="s">
        <v>1</v>
      </c>
      <c r="F235" s="153" t="s">
        <v>278</v>
      </c>
      <c r="H235" s="154">
        <v>0.22</v>
      </c>
      <c r="I235" s="155"/>
      <c r="L235" s="151"/>
      <c r="M235" s="156"/>
      <c r="T235" s="157"/>
      <c r="AT235" s="152" t="s">
        <v>152</v>
      </c>
      <c r="AU235" s="152" t="s">
        <v>83</v>
      </c>
      <c r="AV235" s="13" t="s">
        <v>83</v>
      </c>
      <c r="AW235" s="13" t="s">
        <v>30</v>
      </c>
      <c r="AX235" s="13" t="s">
        <v>74</v>
      </c>
      <c r="AY235" s="152" t="s">
        <v>143</v>
      </c>
    </row>
    <row r="236" spans="2:65" s="14" customFormat="1">
      <c r="B236" s="158"/>
      <c r="D236" s="145" t="s">
        <v>152</v>
      </c>
      <c r="E236" s="159" t="s">
        <v>1</v>
      </c>
      <c r="F236" s="160" t="s">
        <v>168</v>
      </c>
      <c r="H236" s="161">
        <v>6.1099999999999994</v>
      </c>
      <c r="I236" s="162"/>
      <c r="L236" s="158"/>
      <c r="M236" s="163"/>
      <c r="T236" s="164"/>
      <c r="AT236" s="159" t="s">
        <v>152</v>
      </c>
      <c r="AU236" s="159" t="s">
        <v>83</v>
      </c>
      <c r="AV236" s="14" t="s">
        <v>150</v>
      </c>
      <c r="AW236" s="14" t="s">
        <v>30</v>
      </c>
      <c r="AX236" s="14" t="s">
        <v>79</v>
      </c>
      <c r="AY236" s="159" t="s">
        <v>143</v>
      </c>
    </row>
    <row r="237" spans="2:65" s="1" customFormat="1" ht="24.2" customHeight="1">
      <c r="B237" s="31"/>
      <c r="C237" s="131" t="s">
        <v>279</v>
      </c>
      <c r="D237" s="131" t="s">
        <v>145</v>
      </c>
      <c r="E237" s="132" t="s">
        <v>280</v>
      </c>
      <c r="F237" s="133" t="s">
        <v>281</v>
      </c>
      <c r="G237" s="134" t="s">
        <v>263</v>
      </c>
      <c r="H237" s="135">
        <v>6.2</v>
      </c>
      <c r="I237" s="136"/>
      <c r="J237" s="137">
        <f>ROUND(I237*H237,2)</f>
        <v>0</v>
      </c>
      <c r="K237" s="133" t="s">
        <v>164</v>
      </c>
      <c r="L237" s="31"/>
      <c r="M237" s="138" t="s">
        <v>1</v>
      </c>
      <c r="N237" s="139" t="s">
        <v>39</v>
      </c>
      <c r="P237" s="140">
        <f>O237*H237</f>
        <v>0</v>
      </c>
      <c r="Q237" s="140">
        <v>0</v>
      </c>
      <c r="R237" s="140">
        <f>Q237*H237</f>
        <v>0</v>
      </c>
      <c r="S237" s="140">
        <v>0</v>
      </c>
      <c r="T237" s="141">
        <f>S237*H237</f>
        <v>0</v>
      </c>
      <c r="AR237" s="142" t="s">
        <v>150</v>
      </c>
      <c r="AT237" s="142" t="s">
        <v>145</v>
      </c>
      <c r="AU237" s="142" t="s">
        <v>83</v>
      </c>
      <c r="AY237" s="16" t="s">
        <v>143</v>
      </c>
      <c r="BE237" s="143">
        <f>IF(N237="základní",J237,0)</f>
        <v>0</v>
      </c>
      <c r="BF237" s="143">
        <f>IF(N237="snížená",J237,0)</f>
        <v>0</v>
      </c>
      <c r="BG237" s="143">
        <f>IF(N237="zákl. přenesená",J237,0)</f>
        <v>0</v>
      </c>
      <c r="BH237" s="143">
        <f>IF(N237="sníž. přenesená",J237,0)</f>
        <v>0</v>
      </c>
      <c r="BI237" s="143">
        <f>IF(N237="nulová",J237,0)</f>
        <v>0</v>
      </c>
      <c r="BJ237" s="16" t="s">
        <v>79</v>
      </c>
      <c r="BK237" s="143">
        <f>ROUND(I237*H237,2)</f>
        <v>0</v>
      </c>
      <c r="BL237" s="16" t="s">
        <v>150</v>
      </c>
      <c r="BM237" s="142" t="s">
        <v>282</v>
      </c>
    </row>
    <row r="238" spans="2:65" s="13" customFormat="1">
      <c r="B238" s="151"/>
      <c r="D238" s="145" t="s">
        <v>152</v>
      </c>
      <c r="E238" s="152" t="s">
        <v>1</v>
      </c>
      <c r="F238" s="153" t="s">
        <v>283</v>
      </c>
      <c r="H238" s="154">
        <v>6.2</v>
      </c>
      <c r="I238" s="155"/>
      <c r="L238" s="151"/>
      <c r="M238" s="156"/>
      <c r="T238" s="157"/>
      <c r="AT238" s="152" t="s">
        <v>152</v>
      </c>
      <c r="AU238" s="152" t="s">
        <v>83</v>
      </c>
      <c r="AV238" s="13" t="s">
        <v>83</v>
      </c>
      <c r="AW238" s="13" t="s">
        <v>30</v>
      </c>
      <c r="AX238" s="13" t="s">
        <v>79</v>
      </c>
      <c r="AY238" s="152" t="s">
        <v>143</v>
      </c>
    </row>
    <row r="239" spans="2:65" s="1" customFormat="1" ht="16.5" customHeight="1">
      <c r="B239" s="31"/>
      <c r="C239" s="165" t="s">
        <v>284</v>
      </c>
      <c r="D239" s="165" t="s">
        <v>196</v>
      </c>
      <c r="E239" s="166" t="s">
        <v>285</v>
      </c>
      <c r="F239" s="167" t="s">
        <v>286</v>
      </c>
      <c r="G239" s="168" t="s">
        <v>263</v>
      </c>
      <c r="H239" s="169">
        <v>6.51</v>
      </c>
      <c r="I239" s="170"/>
      <c r="J239" s="171">
        <f>ROUND(I239*H239,2)</f>
        <v>0</v>
      </c>
      <c r="K239" s="167" t="s">
        <v>164</v>
      </c>
      <c r="L239" s="172"/>
      <c r="M239" s="173" t="s">
        <v>1</v>
      </c>
      <c r="N239" s="174" t="s">
        <v>39</v>
      </c>
      <c r="P239" s="140">
        <f>O239*H239</f>
        <v>0</v>
      </c>
      <c r="Q239" s="140">
        <v>1E-4</v>
      </c>
      <c r="R239" s="140">
        <f>Q239*H239</f>
        <v>6.5099999999999999E-4</v>
      </c>
      <c r="S239" s="140">
        <v>0</v>
      </c>
      <c r="T239" s="141">
        <f>S239*H239</f>
        <v>0</v>
      </c>
      <c r="AR239" s="142" t="s">
        <v>188</v>
      </c>
      <c r="AT239" s="142" t="s">
        <v>196</v>
      </c>
      <c r="AU239" s="142" t="s">
        <v>83</v>
      </c>
      <c r="AY239" s="16" t="s">
        <v>143</v>
      </c>
      <c r="BE239" s="143">
        <f>IF(N239="základní",J239,0)</f>
        <v>0</v>
      </c>
      <c r="BF239" s="143">
        <f>IF(N239="snížená",J239,0)</f>
        <v>0</v>
      </c>
      <c r="BG239" s="143">
        <f>IF(N239="zákl. přenesená",J239,0)</f>
        <v>0</v>
      </c>
      <c r="BH239" s="143">
        <f>IF(N239="sníž. přenesená",J239,0)</f>
        <v>0</v>
      </c>
      <c r="BI239" s="143">
        <f>IF(N239="nulová",J239,0)</f>
        <v>0</v>
      </c>
      <c r="BJ239" s="16" t="s">
        <v>79</v>
      </c>
      <c r="BK239" s="143">
        <f>ROUND(I239*H239,2)</f>
        <v>0</v>
      </c>
      <c r="BL239" s="16" t="s">
        <v>150</v>
      </c>
      <c r="BM239" s="142" t="s">
        <v>287</v>
      </c>
    </row>
    <row r="240" spans="2:65" s="13" customFormat="1">
      <c r="B240" s="151"/>
      <c r="D240" s="145" t="s">
        <v>152</v>
      </c>
      <c r="F240" s="153" t="s">
        <v>288</v>
      </c>
      <c r="H240" s="154">
        <v>6.51</v>
      </c>
      <c r="I240" s="155"/>
      <c r="L240" s="151"/>
      <c r="M240" s="156"/>
      <c r="T240" s="157"/>
      <c r="AT240" s="152" t="s">
        <v>152</v>
      </c>
      <c r="AU240" s="152" t="s">
        <v>83</v>
      </c>
      <c r="AV240" s="13" t="s">
        <v>83</v>
      </c>
      <c r="AW240" s="13" t="s">
        <v>4</v>
      </c>
      <c r="AX240" s="13" t="s">
        <v>79</v>
      </c>
      <c r="AY240" s="152" t="s">
        <v>143</v>
      </c>
    </row>
    <row r="241" spans="2:65" s="1" customFormat="1" ht="24.2" customHeight="1">
      <c r="B241" s="31"/>
      <c r="C241" s="131" t="s">
        <v>7</v>
      </c>
      <c r="D241" s="131" t="s">
        <v>145</v>
      </c>
      <c r="E241" s="132" t="s">
        <v>289</v>
      </c>
      <c r="F241" s="133" t="s">
        <v>290</v>
      </c>
      <c r="G241" s="134" t="s">
        <v>263</v>
      </c>
      <c r="H241" s="135">
        <v>14.6</v>
      </c>
      <c r="I241" s="136"/>
      <c r="J241" s="137">
        <f>ROUND(I241*H241,2)</f>
        <v>0</v>
      </c>
      <c r="K241" s="133" t="s">
        <v>164</v>
      </c>
      <c r="L241" s="31"/>
      <c r="M241" s="138" t="s">
        <v>1</v>
      </c>
      <c r="N241" s="139" t="s">
        <v>39</v>
      </c>
      <c r="P241" s="140">
        <f>O241*H241</f>
        <v>0</v>
      </c>
      <c r="Q241" s="140">
        <v>0</v>
      </c>
      <c r="R241" s="140">
        <f>Q241*H241</f>
        <v>0</v>
      </c>
      <c r="S241" s="140">
        <v>0</v>
      </c>
      <c r="T241" s="141">
        <f>S241*H241</f>
        <v>0</v>
      </c>
      <c r="AR241" s="142" t="s">
        <v>150</v>
      </c>
      <c r="AT241" s="142" t="s">
        <v>145</v>
      </c>
      <c r="AU241" s="142" t="s">
        <v>83</v>
      </c>
      <c r="AY241" s="16" t="s">
        <v>143</v>
      </c>
      <c r="BE241" s="143">
        <f>IF(N241="základní",J241,0)</f>
        <v>0</v>
      </c>
      <c r="BF241" s="143">
        <f>IF(N241="snížená",J241,0)</f>
        <v>0</v>
      </c>
      <c r="BG241" s="143">
        <f>IF(N241="zákl. přenesená",J241,0)</f>
        <v>0</v>
      </c>
      <c r="BH241" s="143">
        <f>IF(N241="sníž. přenesená",J241,0)</f>
        <v>0</v>
      </c>
      <c r="BI241" s="143">
        <f>IF(N241="nulová",J241,0)</f>
        <v>0</v>
      </c>
      <c r="BJ241" s="16" t="s">
        <v>79</v>
      </c>
      <c r="BK241" s="143">
        <f>ROUND(I241*H241,2)</f>
        <v>0</v>
      </c>
      <c r="BL241" s="16" t="s">
        <v>150</v>
      </c>
      <c r="BM241" s="142" t="s">
        <v>291</v>
      </c>
    </row>
    <row r="242" spans="2:65" s="13" customFormat="1">
      <c r="B242" s="151"/>
      <c r="D242" s="145" t="s">
        <v>152</v>
      </c>
      <c r="E242" s="152" t="s">
        <v>1</v>
      </c>
      <c r="F242" s="153" t="s">
        <v>292</v>
      </c>
      <c r="H242" s="154">
        <v>14.6</v>
      </c>
      <c r="I242" s="155"/>
      <c r="L242" s="151"/>
      <c r="M242" s="156"/>
      <c r="T242" s="157"/>
      <c r="AT242" s="152" t="s">
        <v>152</v>
      </c>
      <c r="AU242" s="152" t="s">
        <v>83</v>
      </c>
      <c r="AV242" s="13" t="s">
        <v>83</v>
      </c>
      <c r="AW242" s="13" t="s">
        <v>30</v>
      </c>
      <c r="AX242" s="13" t="s">
        <v>79</v>
      </c>
      <c r="AY242" s="152" t="s">
        <v>143</v>
      </c>
    </row>
    <row r="243" spans="2:65" s="1" customFormat="1" ht="24.2" customHeight="1">
      <c r="B243" s="31"/>
      <c r="C243" s="165" t="s">
        <v>293</v>
      </c>
      <c r="D243" s="165" t="s">
        <v>196</v>
      </c>
      <c r="E243" s="166" t="s">
        <v>294</v>
      </c>
      <c r="F243" s="167" t="s">
        <v>295</v>
      </c>
      <c r="G243" s="168" t="s">
        <v>263</v>
      </c>
      <c r="H243" s="169">
        <v>15.33</v>
      </c>
      <c r="I243" s="170"/>
      <c r="J243" s="171">
        <f>ROUND(I243*H243,2)</f>
        <v>0</v>
      </c>
      <c r="K243" s="167" t="s">
        <v>164</v>
      </c>
      <c r="L243" s="172"/>
      <c r="M243" s="173" t="s">
        <v>1</v>
      </c>
      <c r="N243" s="174" t="s">
        <v>39</v>
      </c>
      <c r="P243" s="140">
        <f>O243*H243</f>
        <v>0</v>
      </c>
      <c r="Q243" s="140">
        <v>4.0000000000000003E-5</v>
      </c>
      <c r="R243" s="140">
        <f>Q243*H243</f>
        <v>6.1320000000000005E-4</v>
      </c>
      <c r="S243" s="140">
        <v>0</v>
      </c>
      <c r="T243" s="141">
        <f>S243*H243</f>
        <v>0</v>
      </c>
      <c r="AR243" s="142" t="s">
        <v>188</v>
      </c>
      <c r="AT243" s="142" t="s">
        <v>196</v>
      </c>
      <c r="AU243" s="142" t="s">
        <v>83</v>
      </c>
      <c r="AY243" s="16" t="s">
        <v>143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79</v>
      </c>
      <c r="BK243" s="143">
        <f>ROUND(I243*H243,2)</f>
        <v>0</v>
      </c>
      <c r="BL243" s="16" t="s">
        <v>150</v>
      </c>
      <c r="BM243" s="142" t="s">
        <v>296</v>
      </c>
    </row>
    <row r="244" spans="2:65" s="13" customFormat="1">
      <c r="B244" s="151"/>
      <c r="D244" s="145" t="s">
        <v>152</v>
      </c>
      <c r="F244" s="153" t="s">
        <v>297</v>
      </c>
      <c r="H244" s="154">
        <v>15.33</v>
      </c>
      <c r="I244" s="155"/>
      <c r="L244" s="151"/>
      <c r="M244" s="156"/>
      <c r="T244" s="157"/>
      <c r="AT244" s="152" t="s">
        <v>152</v>
      </c>
      <c r="AU244" s="152" t="s">
        <v>83</v>
      </c>
      <c r="AV244" s="13" t="s">
        <v>83</v>
      </c>
      <c r="AW244" s="13" t="s">
        <v>4</v>
      </c>
      <c r="AX244" s="13" t="s">
        <v>79</v>
      </c>
      <c r="AY244" s="152" t="s">
        <v>143</v>
      </c>
    </row>
    <row r="245" spans="2:65" s="1" customFormat="1" ht="37.9" customHeight="1">
      <c r="B245" s="31"/>
      <c r="C245" s="131" t="s">
        <v>298</v>
      </c>
      <c r="D245" s="131" t="s">
        <v>145</v>
      </c>
      <c r="E245" s="132" t="s">
        <v>299</v>
      </c>
      <c r="F245" s="133" t="s">
        <v>300</v>
      </c>
      <c r="G245" s="134" t="s">
        <v>148</v>
      </c>
      <c r="H245" s="135">
        <v>0.16500000000000001</v>
      </c>
      <c r="I245" s="136"/>
      <c r="J245" s="137">
        <f>ROUND(I245*H245,2)</f>
        <v>0</v>
      </c>
      <c r="K245" s="133" t="s">
        <v>164</v>
      </c>
      <c r="L245" s="31"/>
      <c r="M245" s="138" t="s">
        <v>1</v>
      </c>
      <c r="N245" s="139" t="s">
        <v>39</v>
      </c>
      <c r="P245" s="140">
        <f>O245*H245</f>
        <v>0</v>
      </c>
      <c r="Q245" s="140">
        <v>8.43E-3</v>
      </c>
      <c r="R245" s="140">
        <f>Q245*H245</f>
        <v>1.3909500000000002E-3</v>
      </c>
      <c r="S245" s="140">
        <v>0</v>
      </c>
      <c r="T245" s="141">
        <f>S245*H245</f>
        <v>0</v>
      </c>
      <c r="AR245" s="142" t="s">
        <v>150</v>
      </c>
      <c r="AT245" s="142" t="s">
        <v>145</v>
      </c>
      <c r="AU245" s="142" t="s">
        <v>83</v>
      </c>
      <c r="AY245" s="16" t="s">
        <v>143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6" t="s">
        <v>79</v>
      </c>
      <c r="BK245" s="143">
        <f>ROUND(I245*H245,2)</f>
        <v>0</v>
      </c>
      <c r="BL245" s="16" t="s">
        <v>150</v>
      </c>
      <c r="BM245" s="142" t="s">
        <v>301</v>
      </c>
    </row>
    <row r="246" spans="2:65" s="12" customFormat="1">
      <c r="B246" s="144"/>
      <c r="D246" s="145" t="s">
        <v>152</v>
      </c>
      <c r="E246" s="146" t="s">
        <v>1</v>
      </c>
      <c r="F246" s="147" t="s">
        <v>302</v>
      </c>
      <c r="H246" s="146" t="s">
        <v>1</v>
      </c>
      <c r="I246" s="148"/>
      <c r="L246" s="144"/>
      <c r="M246" s="149"/>
      <c r="T246" s="150"/>
      <c r="AT246" s="146" t="s">
        <v>152</v>
      </c>
      <c r="AU246" s="146" t="s">
        <v>83</v>
      </c>
      <c r="AV246" s="12" t="s">
        <v>79</v>
      </c>
      <c r="AW246" s="12" t="s">
        <v>30</v>
      </c>
      <c r="AX246" s="12" t="s">
        <v>74</v>
      </c>
      <c r="AY246" s="146" t="s">
        <v>143</v>
      </c>
    </row>
    <row r="247" spans="2:65" s="13" customFormat="1">
      <c r="B247" s="151"/>
      <c r="D247" s="145" t="s">
        <v>152</v>
      </c>
      <c r="E247" s="152" t="s">
        <v>1</v>
      </c>
      <c r="F247" s="153" t="s">
        <v>303</v>
      </c>
      <c r="H247" s="154">
        <v>0.16500000000000001</v>
      </c>
      <c r="I247" s="155"/>
      <c r="L247" s="151"/>
      <c r="M247" s="156"/>
      <c r="T247" s="157"/>
      <c r="AT247" s="152" t="s">
        <v>152</v>
      </c>
      <c r="AU247" s="152" t="s">
        <v>83</v>
      </c>
      <c r="AV247" s="13" t="s">
        <v>83</v>
      </c>
      <c r="AW247" s="13" t="s">
        <v>30</v>
      </c>
      <c r="AX247" s="13" t="s">
        <v>79</v>
      </c>
      <c r="AY247" s="152" t="s">
        <v>143</v>
      </c>
    </row>
    <row r="248" spans="2:65" s="1" customFormat="1" ht="16.5" customHeight="1">
      <c r="B248" s="31"/>
      <c r="C248" s="165" t="s">
        <v>304</v>
      </c>
      <c r="D248" s="165" t="s">
        <v>196</v>
      </c>
      <c r="E248" s="166" t="s">
        <v>305</v>
      </c>
      <c r="F248" s="167" t="s">
        <v>306</v>
      </c>
      <c r="G248" s="168" t="s">
        <v>148</v>
      </c>
      <c r="H248" s="169">
        <v>0.17299999999999999</v>
      </c>
      <c r="I248" s="170"/>
      <c r="J248" s="171">
        <f>ROUND(I248*H248,2)</f>
        <v>0</v>
      </c>
      <c r="K248" s="167" t="s">
        <v>164</v>
      </c>
      <c r="L248" s="172"/>
      <c r="M248" s="173" t="s">
        <v>1</v>
      </c>
      <c r="N248" s="174" t="s">
        <v>39</v>
      </c>
      <c r="P248" s="140">
        <f>O248*H248</f>
        <v>0</v>
      </c>
      <c r="Q248" s="140">
        <v>5.5999999999999995E-4</v>
      </c>
      <c r="R248" s="140">
        <f>Q248*H248</f>
        <v>9.687999999999998E-5</v>
      </c>
      <c r="S248" s="140">
        <v>0</v>
      </c>
      <c r="T248" s="141">
        <f>S248*H248</f>
        <v>0</v>
      </c>
      <c r="AR248" s="142" t="s">
        <v>188</v>
      </c>
      <c r="AT248" s="142" t="s">
        <v>196</v>
      </c>
      <c r="AU248" s="142" t="s">
        <v>83</v>
      </c>
      <c r="AY248" s="16" t="s">
        <v>143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79</v>
      </c>
      <c r="BK248" s="143">
        <f>ROUND(I248*H248,2)</f>
        <v>0</v>
      </c>
      <c r="BL248" s="16" t="s">
        <v>150</v>
      </c>
      <c r="BM248" s="142" t="s">
        <v>307</v>
      </c>
    </row>
    <row r="249" spans="2:65" s="13" customFormat="1">
      <c r="B249" s="151"/>
      <c r="D249" s="145" t="s">
        <v>152</v>
      </c>
      <c r="F249" s="153" t="s">
        <v>308</v>
      </c>
      <c r="H249" s="154">
        <v>0.17299999999999999</v>
      </c>
      <c r="I249" s="155"/>
      <c r="L249" s="151"/>
      <c r="M249" s="156"/>
      <c r="T249" s="157"/>
      <c r="AT249" s="152" t="s">
        <v>152</v>
      </c>
      <c r="AU249" s="152" t="s">
        <v>83</v>
      </c>
      <c r="AV249" s="13" t="s">
        <v>83</v>
      </c>
      <c r="AW249" s="13" t="s">
        <v>4</v>
      </c>
      <c r="AX249" s="13" t="s">
        <v>79</v>
      </c>
      <c r="AY249" s="152" t="s">
        <v>143</v>
      </c>
    </row>
    <row r="250" spans="2:65" s="1" customFormat="1" ht="37.9" customHeight="1">
      <c r="B250" s="31"/>
      <c r="C250" s="131" t="s">
        <v>309</v>
      </c>
      <c r="D250" s="131" t="s">
        <v>145</v>
      </c>
      <c r="E250" s="132" t="s">
        <v>310</v>
      </c>
      <c r="F250" s="133" t="s">
        <v>311</v>
      </c>
      <c r="G250" s="134" t="s">
        <v>148</v>
      </c>
      <c r="H250" s="135">
        <v>6.0999999999999999E-2</v>
      </c>
      <c r="I250" s="136"/>
      <c r="J250" s="137">
        <f>ROUND(I250*H250,2)</f>
        <v>0</v>
      </c>
      <c r="K250" s="133" t="s">
        <v>164</v>
      </c>
      <c r="L250" s="31"/>
      <c r="M250" s="138" t="s">
        <v>1</v>
      </c>
      <c r="N250" s="139" t="s">
        <v>39</v>
      </c>
      <c r="P250" s="140">
        <f>O250*H250</f>
        <v>0</v>
      </c>
      <c r="Q250" s="140">
        <v>8.5100000000000002E-3</v>
      </c>
      <c r="R250" s="140">
        <f>Q250*H250</f>
        <v>5.1911000000000004E-4</v>
      </c>
      <c r="S250" s="140">
        <v>0</v>
      </c>
      <c r="T250" s="141">
        <f>S250*H250</f>
        <v>0</v>
      </c>
      <c r="AR250" s="142" t="s">
        <v>150</v>
      </c>
      <c r="AT250" s="142" t="s">
        <v>145</v>
      </c>
      <c r="AU250" s="142" t="s">
        <v>83</v>
      </c>
      <c r="AY250" s="16" t="s">
        <v>143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6" t="s">
        <v>79</v>
      </c>
      <c r="BK250" s="143">
        <f>ROUND(I250*H250,2)</f>
        <v>0</v>
      </c>
      <c r="BL250" s="16" t="s">
        <v>150</v>
      </c>
      <c r="BM250" s="142" t="s">
        <v>312</v>
      </c>
    </row>
    <row r="251" spans="2:65" s="13" customFormat="1">
      <c r="B251" s="151"/>
      <c r="D251" s="145" t="s">
        <v>152</v>
      </c>
      <c r="E251" s="152" t="s">
        <v>1</v>
      </c>
      <c r="F251" s="153" t="s">
        <v>313</v>
      </c>
      <c r="H251" s="154">
        <v>6.0999999999999999E-2</v>
      </c>
      <c r="I251" s="155"/>
      <c r="L251" s="151"/>
      <c r="M251" s="156"/>
      <c r="T251" s="157"/>
      <c r="AT251" s="152" t="s">
        <v>152</v>
      </c>
      <c r="AU251" s="152" t="s">
        <v>83</v>
      </c>
      <c r="AV251" s="13" t="s">
        <v>83</v>
      </c>
      <c r="AW251" s="13" t="s">
        <v>30</v>
      </c>
      <c r="AX251" s="13" t="s">
        <v>79</v>
      </c>
      <c r="AY251" s="152" t="s">
        <v>143</v>
      </c>
    </row>
    <row r="252" spans="2:65" s="1" customFormat="1" ht="16.5" customHeight="1">
      <c r="B252" s="31"/>
      <c r="C252" s="165" t="s">
        <v>314</v>
      </c>
      <c r="D252" s="165" t="s">
        <v>196</v>
      </c>
      <c r="E252" s="166" t="s">
        <v>315</v>
      </c>
      <c r="F252" s="167" t="s">
        <v>316</v>
      </c>
      <c r="G252" s="168" t="s">
        <v>148</v>
      </c>
      <c r="H252" s="169">
        <v>6.4000000000000001E-2</v>
      </c>
      <c r="I252" s="170"/>
      <c r="J252" s="171">
        <f>ROUND(I252*H252,2)</f>
        <v>0</v>
      </c>
      <c r="K252" s="167" t="s">
        <v>164</v>
      </c>
      <c r="L252" s="172"/>
      <c r="M252" s="173" t="s">
        <v>1</v>
      </c>
      <c r="N252" s="174" t="s">
        <v>39</v>
      </c>
      <c r="P252" s="140">
        <f>O252*H252</f>
        <v>0</v>
      </c>
      <c r="Q252" s="140">
        <v>9.7999999999999997E-4</v>
      </c>
      <c r="R252" s="140">
        <f>Q252*H252</f>
        <v>6.2719999999999996E-5</v>
      </c>
      <c r="S252" s="140">
        <v>0</v>
      </c>
      <c r="T252" s="141">
        <f>S252*H252</f>
        <v>0</v>
      </c>
      <c r="AR252" s="142" t="s">
        <v>188</v>
      </c>
      <c r="AT252" s="142" t="s">
        <v>196</v>
      </c>
      <c r="AU252" s="142" t="s">
        <v>83</v>
      </c>
      <c r="AY252" s="16" t="s">
        <v>143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6" t="s">
        <v>79</v>
      </c>
      <c r="BK252" s="143">
        <f>ROUND(I252*H252,2)</f>
        <v>0</v>
      </c>
      <c r="BL252" s="16" t="s">
        <v>150</v>
      </c>
      <c r="BM252" s="142" t="s">
        <v>317</v>
      </c>
    </row>
    <row r="253" spans="2:65" s="13" customFormat="1">
      <c r="B253" s="151"/>
      <c r="D253" s="145" t="s">
        <v>152</v>
      </c>
      <c r="F253" s="153" t="s">
        <v>318</v>
      </c>
      <c r="H253" s="154">
        <v>6.4000000000000001E-2</v>
      </c>
      <c r="I253" s="155"/>
      <c r="L253" s="151"/>
      <c r="M253" s="156"/>
      <c r="T253" s="157"/>
      <c r="AT253" s="152" t="s">
        <v>152</v>
      </c>
      <c r="AU253" s="152" t="s">
        <v>83</v>
      </c>
      <c r="AV253" s="13" t="s">
        <v>83</v>
      </c>
      <c r="AW253" s="13" t="s">
        <v>4</v>
      </c>
      <c r="AX253" s="13" t="s">
        <v>79</v>
      </c>
      <c r="AY253" s="152" t="s">
        <v>143</v>
      </c>
    </row>
    <row r="254" spans="2:65" s="1" customFormat="1" ht="37.9" customHeight="1">
      <c r="B254" s="31"/>
      <c r="C254" s="131" t="s">
        <v>319</v>
      </c>
      <c r="D254" s="131" t="s">
        <v>145</v>
      </c>
      <c r="E254" s="132" t="s">
        <v>320</v>
      </c>
      <c r="F254" s="133" t="s">
        <v>321</v>
      </c>
      <c r="G254" s="134" t="s">
        <v>148</v>
      </c>
      <c r="H254" s="135">
        <v>2.02</v>
      </c>
      <c r="I254" s="136"/>
      <c r="J254" s="137">
        <f>ROUND(I254*H254,2)</f>
        <v>0</v>
      </c>
      <c r="K254" s="133" t="s">
        <v>164</v>
      </c>
      <c r="L254" s="31"/>
      <c r="M254" s="138" t="s">
        <v>1</v>
      </c>
      <c r="N254" s="139" t="s">
        <v>39</v>
      </c>
      <c r="P254" s="140">
        <f>O254*H254</f>
        <v>0</v>
      </c>
      <c r="Q254" s="140">
        <v>8.6700000000000006E-3</v>
      </c>
      <c r="R254" s="140">
        <f>Q254*H254</f>
        <v>1.7513400000000002E-2</v>
      </c>
      <c r="S254" s="140">
        <v>0</v>
      </c>
      <c r="T254" s="141">
        <f>S254*H254</f>
        <v>0</v>
      </c>
      <c r="AR254" s="142" t="s">
        <v>150</v>
      </c>
      <c r="AT254" s="142" t="s">
        <v>145</v>
      </c>
      <c r="AU254" s="142" t="s">
        <v>83</v>
      </c>
      <c r="AY254" s="16" t="s">
        <v>143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79</v>
      </c>
      <c r="BK254" s="143">
        <f>ROUND(I254*H254,2)</f>
        <v>0</v>
      </c>
      <c r="BL254" s="16" t="s">
        <v>150</v>
      </c>
      <c r="BM254" s="142" t="s">
        <v>322</v>
      </c>
    </row>
    <row r="255" spans="2:65" s="13" customFormat="1">
      <c r="B255" s="151"/>
      <c r="D255" s="145" t="s">
        <v>152</v>
      </c>
      <c r="E255" s="152" t="s">
        <v>1</v>
      </c>
      <c r="F255" s="153" t="s">
        <v>323</v>
      </c>
      <c r="H255" s="154">
        <v>2.02</v>
      </c>
      <c r="I255" s="155"/>
      <c r="L255" s="151"/>
      <c r="M255" s="156"/>
      <c r="T255" s="157"/>
      <c r="AT255" s="152" t="s">
        <v>152</v>
      </c>
      <c r="AU255" s="152" t="s">
        <v>83</v>
      </c>
      <c r="AV255" s="13" t="s">
        <v>83</v>
      </c>
      <c r="AW255" s="13" t="s">
        <v>30</v>
      </c>
      <c r="AX255" s="13" t="s">
        <v>79</v>
      </c>
      <c r="AY255" s="152" t="s">
        <v>143</v>
      </c>
    </row>
    <row r="256" spans="2:65" s="1" customFormat="1" ht="16.5" customHeight="1">
      <c r="B256" s="31"/>
      <c r="C256" s="165" t="s">
        <v>324</v>
      </c>
      <c r="D256" s="165" t="s">
        <v>196</v>
      </c>
      <c r="E256" s="166" t="s">
        <v>325</v>
      </c>
      <c r="F256" s="167" t="s">
        <v>326</v>
      </c>
      <c r="G256" s="168" t="s">
        <v>148</v>
      </c>
      <c r="H256" s="169">
        <v>2.3330000000000002</v>
      </c>
      <c r="I256" s="170"/>
      <c r="J256" s="171">
        <f>ROUND(I256*H256,2)</f>
        <v>0</v>
      </c>
      <c r="K256" s="167" t="s">
        <v>164</v>
      </c>
      <c r="L256" s="172"/>
      <c r="M256" s="173" t="s">
        <v>1</v>
      </c>
      <c r="N256" s="174" t="s">
        <v>39</v>
      </c>
      <c r="P256" s="140">
        <f>O256*H256</f>
        <v>0</v>
      </c>
      <c r="Q256" s="140">
        <v>2.0999999999999999E-3</v>
      </c>
      <c r="R256" s="140">
        <f>Q256*H256</f>
        <v>4.8992999999999997E-3</v>
      </c>
      <c r="S256" s="140">
        <v>0</v>
      </c>
      <c r="T256" s="141">
        <f>S256*H256</f>
        <v>0</v>
      </c>
      <c r="AR256" s="142" t="s">
        <v>188</v>
      </c>
      <c r="AT256" s="142" t="s">
        <v>196</v>
      </c>
      <c r="AU256" s="142" t="s">
        <v>83</v>
      </c>
      <c r="AY256" s="16" t="s">
        <v>143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6" t="s">
        <v>79</v>
      </c>
      <c r="BK256" s="143">
        <f>ROUND(I256*H256,2)</f>
        <v>0</v>
      </c>
      <c r="BL256" s="16" t="s">
        <v>150</v>
      </c>
      <c r="BM256" s="142" t="s">
        <v>327</v>
      </c>
    </row>
    <row r="257" spans="2:65" s="13" customFormat="1">
      <c r="B257" s="151"/>
      <c r="D257" s="145" t="s">
        <v>152</v>
      </c>
      <c r="E257" s="152" t="s">
        <v>1</v>
      </c>
      <c r="F257" s="153" t="s">
        <v>328</v>
      </c>
      <c r="H257" s="154">
        <v>2.222</v>
      </c>
      <c r="I257" s="155"/>
      <c r="L257" s="151"/>
      <c r="M257" s="156"/>
      <c r="T257" s="157"/>
      <c r="AT257" s="152" t="s">
        <v>152</v>
      </c>
      <c r="AU257" s="152" t="s">
        <v>83</v>
      </c>
      <c r="AV257" s="13" t="s">
        <v>83</v>
      </c>
      <c r="AW257" s="13" t="s">
        <v>30</v>
      </c>
      <c r="AX257" s="13" t="s">
        <v>74</v>
      </c>
      <c r="AY257" s="152" t="s">
        <v>143</v>
      </c>
    </row>
    <row r="258" spans="2:65" s="14" customFormat="1">
      <c r="B258" s="158"/>
      <c r="D258" s="145" t="s">
        <v>152</v>
      </c>
      <c r="E258" s="159" t="s">
        <v>1</v>
      </c>
      <c r="F258" s="160" t="s">
        <v>168</v>
      </c>
      <c r="H258" s="161">
        <v>2.222</v>
      </c>
      <c r="I258" s="162"/>
      <c r="L258" s="158"/>
      <c r="M258" s="163"/>
      <c r="T258" s="164"/>
      <c r="AT258" s="159" t="s">
        <v>152</v>
      </c>
      <c r="AU258" s="159" t="s">
        <v>83</v>
      </c>
      <c r="AV258" s="14" t="s">
        <v>150</v>
      </c>
      <c r="AW258" s="14" t="s">
        <v>30</v>
      </c>
      <c r="AX258" s="14" t="s">
        <v>79</v>
      </c>
      <c r="AY258" s="159" t="s">
        <v>143</v>
      </c>
    </row>
    <row r="259" spans="2:65" s="13" customFormat="1">
      <c r="B259" s="151"/>
      <c r="D259" s="145" t="s">
        <v>152</v>
      </c>
      <c r="F259" s="153" t="s">
        <v>329</v>
      </c>
      <c r="H259" s="154">
        <v>2.3330000000000002</v>
      </c>
      <c r="I259" s="155"/>
      <c r="L259" s="151"/>
      <c r="M259" s="156"/>
      <c r="T259" s="157"/>
      <c r="AT259" s="152" t="s">
        <v>152</v>
      </c>
      <c r="AU259" s="152" t="s">
        <v>83</v>
      </c>
      <c r="AV259" s="13" t="s">
        <v>83</v>
      </c>
      <c r="AW259" s="13" t="s">
        <v>4</v>
      </c>
      <c r="AX259" s="13" t="s">
        <v>79</v>
      </c>
      <c r="AY259" s="152" t="s">
        <v>143</v>
      </c>
    </row>
    <row r="260" spans="2:65" s="1" customFormat="1" ht="37.9" customHeight="1">
      <c r="B260" s="31"/>
      <c r="C260" s="131" t="s">
        <v>330</v>
      </c>
      <c r="D260" s="131" t="s">
        <v>145</v>
      </c>
      <c r="E260" s="132" t="s">
        <v>331</v>
      </c>
      <c r="F260" s="133" t="s">
        <v>332</v>
      </c>
      <c r="G260" s="134" t="s">
        <v>148</v>
      </c>
      <c r="H260" s="135">
        <v>3.1</v>
      </c>
      <c r="I260" s="136"/>
      <c r="J260" s="137">
        <f>ROUND(I260*H260,2)</f>
        <v>0</v>
      </c>
      <c r="K260" s="133" t="s">
        <v>164</v>
      </c>
      <c r="L260" s="31"/>
      <c r="M260" s="138" t="s">
        <v>1</v>
      </c>
      <c r="N260" s="139" t="s">
        <v>39</v>
      </c>
      <c r="P260" s="140">
        <f>O260*H260</f>
        <v>0</v>
      </c>
      <c r="Q260" s="140">
        <v>8.0000000000000007E-5</v>
      </c>
      <c r="R260" s="140">
        <f>Q260*H260</f>
        <v>2.4800000000000001E-4</v>
      </c>
      <c r="S260" s="140">
        <v>0</v>
      </c>
      <c r="T260" s="141">
        <f>S260*H260</f>
        <v>0</v>
      </c>
      <c r="AR260" s="142" t="s">
        <v>150</v>
      </c>
      <c r="AT260" s="142" t="s">
        <v>145</v>
      </c>
      <c r="AU260" s="142" t="s">
        <v>83</v>
      </c>
      <c r="AY260" s="16" t="s">
        <v>143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79</v>
      </c>
      <c r="BK260" s="143">
        <f>ROUND(I260*H260,2)</f>
        <v>0</v>
      </c>
      <c r="BL260" s="16" t="s">
        <v>150</v>
      </c>
      <c r="BM260" s="142" t="s">
        <v>333</v>
      </c>
    </row>
    <row r="261" spans="2:65" s="1" customFormat="1" ht="24.2" customHeight="1">
      <c r="B261" s="31"/>
      <c r="C261" s="131" t="s">
        <v>334</v>
      </c>
      <c r="D261" s="131" t="s">
        <v>145</v>
      </c>
      <c r="E261" s="132" t="s">
        <v>335</v>
      </c>
      <c r="F261" s="133" t="s">
        <v>336</v>
      </c>
      <c r="G261" s="134" t="s">
        <v>148</v>
      </c>
      <c r="H261" s="135">
        <v>3.1</v>
      </c>
      <c r="I261" s="136"/>
      <c r="J261" s="137">
        <f>ROUND(I261*H261,2)</f>
        <v>0</v>
      </c>
      <c r="K261" s="133" t="s">
        <v>164</v>
      </c>
      <c r="L261" s="31"/>
      <c r="M261" s="138" t="s">
        <v>1</v>
      </c>
      <c r="N261" s="139" t="s">
        <v>39</v>
      </c>
      <c r="P261" s="140">
        <f>O261*H261</f>
        <v>0</v>
      </c>
      <c r="Q261" s="140">
        <v>3.3E-3</v>
      </c>
      <c r="R261" s="140">
        <f>Q261*H261</f>
        <v>1.023E-2</v>
      </c>
      <c r="S261" s="140">
        <v>0</v>
      </c>
      <c r="T261" s="141">
        <f>S261*H261</f>
        <v>0</v>
      </c>
      <c r="AR261" s="142" t="s">
        <v>150</v>
      </c>
      <c r="AT261" s="142" t="s">
        <v>145</v>
      </c>
      <c r="AU261" s="142" t="s">
        <v>83</v>
      </c>
      <c r="AY261" s="16" t="s">
        <v>143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6" t="s">
        <v>79</v>
      </c>
      <c r="BK261" s="143">
        <f>ROUND(I261*H261,2)</f>
        <v>0</v>
      </c>
      <c r="BL261" s="16" t="s">
        <v>150</v>
      </c>
      <c r="BM261" s="142" t="s">
        <v>337</v>
      </c>
    </row>
    <row r="262" spans="2:65" s="1" customFormat="1" ht="24.2" customHeight="1">
      <c r="B262" s="31"/>
      <c r="C262" s="131" t="s">
        <v>338</v>
      </c>
      <c r="D262" s="131" t="s">
        <v>145</v>
      </c>
      <c r="E262" s="132" t="s">
        <v>339</v>
      </c>
      <c r="F262" s="133" t="s">
        <v>340</v>
      </c>
      <c r="G262" s="134" t="s">
        <v>263</v>
      </c>
      <c r="H262" s="135">
        <v>8.6</v>
      </c>
      <c r="I262" s="136"/>
      <c r="J262" s="137">
        <f>ROUND(I262*H262,2)</f>
        <v>0</v>
      </c>
      <c r="K262" s="133" t="s">
        <v>164</v>
      </c>
      <c r="L262" s="31"/>
      <c r="M262" s="138" t="s">
        <v>1</v>
      </c>
      <c r="N262" s="139" t="s">
        <v>39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150</v>
      </c>
      <c r="AT262" s="142" t="s">
        <v>145</v>
      </c>
      <c r="AU262" s="142" t="s">
        <v>83</v>
      </c>
      <c r="AY262" s="16" t="s">
        <v>143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6" t="s">
        <v>79</v>
      </c>
      <c r="BK262" s="143">
        <f>ROUND(I262*H262,2)</f>
        <v>0</v>
      </c>
      <c r="BL262" s="16" t="s">
        <v>150</v>
      </c>
      <c r="BM262" s="142" t="s">
        <v>341</v>
      </c>
    </row>
    <row r="263" spans="2:65" s="13" customFormat="1">
      <c r="B263" s="151"/>
      <c r="D263" s="145" t="s">
        <v>152</v>
      </c>
      <c r="E263" s="152" t="s">
        <v>1</v>
      </c>
      <c r="F263" s="153" t="s">
        <v>342</v>
      </c>
      <c r="H263" s="154">
        <v>8.6</v>
      </c>
      <c r="I263" s="155"/>
      <c r="L263" s="151"/>
      <c r="M263" s="156"/>
      <c r="T263" s="157"/>
      <c r="AT263" s="152" t="s">
        <v>152</v>
      </c>
      <c r="AU263" s="152" t="s">
        <v>83</v>
      </c>
      <c r="AV263" s="13" t="s">
        <v>83</v>
      </c>
      <c r="AW263" s="13" t="s">
        <v>30</v>
      </c>
      <c r="AX263" s="13" t="s">
        <v>79</v>
      </c>
      <c r="AY263" s="152" t="s">
        <v>143</v>
      </c>
    </row>
    <row r="264" spans="2:65" s="1" customFormat="1" ht="24.2" customHeight="1">
      <c r="B264" s="31"/>
      <c r="C264" s="131" t="s">
        <v>343</v>
      </c>
      <c r="D264" s="131" t="s">
        <v>145</v>
      </c>
      <c r="E264" s="132" t="s">
        <v>344</v>
      </c>
      <c r="F264" s="133" t="s">
        <v>345</v>
      </c>
      <c r="G264" s="134" t="s">
        <v>148</v>
      </c>
      <c r="H264" s="135">
        <v>3.1</v>
      </c>
      <c r="I264" s="136"/>
      <c r="J264" s="137">
        <f>ROUND(I264*H264,2)</f>
        <v>0</v>
      </c>
      <c r="K264" s="133" t="s">
        <v>164</v>
      </c>
      <c r="L264" s="31"/>
      <c r="M264" s="138" t="s">
        <v>1</v>
      </c>
      <c r="N264" s="139" t="s">
        <v>39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150</v>
      </c>
      <c r="AT264" s="142" t="s">
        <v>145</v>
      </c>
      <c r="AU264" s="142" t="s">
        <v>83</v>
      </c>
      <c r="AY264" s="16" t="s">
        <v>143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79</v>
      </c>
      <c r="BK264" s="143">
        <f>ROUND(I264*H264,2)</f>
        <v>0</v>
      </c>
      <c r="BL264" s="16" t="s">
        <v>150</v>
      </c>
      <c r="BM264" s="142" t="s">
        <v>346</v>
      </c>
    </row>
    <row r="265" spans="2:65" s="1" customFormat="1" ht="24.2" customHeight="1">
      <c r="B265" s="31"/>
      <c r="C265" s="131" t="s">
        <v>347</v>
      </c>
      <c r="D265" s="131" t="s">
        <v>145</v>
      </c>
      <c r="E265" s="132" t="s">
        <v>348</v>
      </c>
      <c r="F265" s="133" t="s">
        <v>349</v>
      </c>
      <c r="G265" s="134" t="s">
        <v>148</v>
      </c>
      <c r="H265" s="135">
        <v>337.22</v>
      </c>
      <c r="I265" s="136"/>
      <c r="J265" s="137">
        <f>ROUND(I265*H265,2)</f>
        <v>0</v>
      </c>
      <c r="K265" s="133" t="s">
        <v>164</v>
      </c>
      <c r="L265" s="31"/>
      <c r="M265" s="138" t="s">
        <v>1</v>
      </c>
      <c r="N265" s="139" t="s">
        <v>39</v>
      </c>
      <c r="P265" s="140">
        <f>O265*H265</f>
        <v>0</v>
      </c>
      <c r="Q265" s="140">
        <v>8.7999999999999995E-2</v>
      </c>
      <c r="R265" s="140">
        <f>Q265*H265</f>
        <v>29.675360000000001</v>
      </c>
      <c r="S265" s="140">
        <v>0</v>
      </c>
      <c r="T265" s="141">
        <f>S265*H265</f>
        <v>0</v>
      </c>
      <c r="AR265" s="142" t="s">
        <v>150</v>
      </c>
      <c r="AT265" s="142" t="s">
        <v>145</v>
      </c>
      <c r="AU265" s="142" t="s">
        <v>83</v>
      </c>
      <c r="AY265" s="16" t="s">
        <v>143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6" t="s">
        <v>79</v>
      </c>
      <c r="BK265" s="143">
        <f>ROUND(I265*H265,2)</f>
        <v>0</v>
      </c>
      <c r="BL265" s="16" t="s">
        <v>150</v>
      </c>
      <c r="BM265" s="142" t="s">
        <v>350</v>
      </c>
    </row>
    <row r="266" spans="2:65" s="12" customFormat="1">
      <c r="B266" s="144"/>
      <c r="D266" s="145" t="s">
        <v>152</v>
      </c>
      <c r="E266" s="146" t="s">
        <v>1</v>
      </c>
      <c r="F266" s="147" t="s">
        <v>351</v>
      </c>
      <c r="H266" s="146" t="s">
        <v>1</v>
      </c>
      <c r="I266" s="148"/>
      <c r="L266" s="144"/>
      <c r="M266" s="149"/>
      <c r="T266" s="150"/>
      <c r="AT266" s="146" t="s">
        <v>152</v>
      </c>
      <c r="AU266" s="146" t="s">
        <v>83</v>
      </c>
      <c r="AV266" s="12" t="s">
        <v>79</v>
      </c>
      <c r="AW266" s="12" t="s">
        <v>30</v>
      </c>
      <c r="AX266" s="12" t="s">
        <v>74</v>
      </c>
      <c r="AY266" s="146" t="s">
        <v>143</v>
      </c>
    </row>
    <row r="267" spans="2:65" s="13" customFormat="1">
      <c r="B267" s="151"/>
      <c r="D267" s="145" t="s">
        <v>152</v>
      </c>
      <c r="E267" s="152" t="s">
        <v>1</v>
      </c>
      <c r="F267" s="153" t="s">
        <v>352</v>
      </c>
      <c r="H267" s="154">
        <v>319.14999999999998</v>
      </c>
      <c r="I267" s="155"/>
      <c r="L267" s="151"/>
      <c r="M267" s="156"/>
      <c r="T267" s="157"/>
      <c r="AT267" s="152" t="s">
        <v>152</v>
      </c>
      <c r="AU267" s="152" t="s">
        <v>83</v>
      </c>
      <c r="AV267" s="13" t="s">
        <v>83</v>
      </c>
      <c r="AW267" s="13" t="s">
        <v>30</v>
      </c>
      <c r="AX267" s="13" t="s">
        <v>74</v>
      </c>
      <c r="AY267" s="152" t="s">
        <v>143</v>
      </c>
    </row>
    <row r="268" spans="2:65" s="12" customFormat="1">
      <c r="B268" s="144"/>
      <c r="D268" s="145" t="s">
        <v>152</v>
      </c>
      <c r="E268" s="146" t="s">
        <v>1</v>
      </c>
      <c r="F268" s="147" t="s">
        <v>353</v>
      </c>
      <c r="H268" s="146" t="s">
        <v>1</v>
      </c>
      <c r="I268" s="148"/>
      <c r="L268" s="144"/>
      <c r="M268" s="149"/>
      <c r="T268" s="150"/>
      <c r="AT268" s="146" t="s">
        <v>152</v>
      </c>
      <c r="AU268" s="146" t="s">
        <v>83</v>
      </c>
      <c r="AV268" s="12" t="s">
        <v>79</v>
      </c>
      <c r="AW268" s="12" t="s">
        <v>30</v>
      </c>
      <c r="AX268" s="12" t="s">
        <v>74</v>
      </c>
      <c r="AY268" s="146" t="s">
        <v>143</v>
      </c>
    </row>
    <row r="269" spans="2:65" s="13" customFormat="1">
      <c r="B269" s="151"/>
      <c r="D269" s="145" t="s">
        <v>152</v>
      </c>
      <c r="E269" s="152" t="s">
        <v>1</v>
      </c>
      <c r="F269" s="153" t="s">
        <v>354</v>
      </c>
      <c r="H269" s="154">
        <v>18.07</v>
      </c>
      <c r="I269" s="155"/>
      <c r="L269" s="151"/>
      <c r="M269" s="156"/>
      <c r="T269" s="157"/>
      <c r="AT269" s="152" t="s">
        <v>152</v>
      </c>
      <c r="AU269" s="152" t="s">
        <v>83</v>
      </c>
      <c r="AV269" s="13" t="s">
        <v>83</v>
      </c>
      <c r="AW269" s="13" t="s">
        <v>30</v>
      </c>
      <c r="AX269" s="13" t="s">
        <v>74</v>
      </c>
      <c r="AY269" s="152" t="s">
        <v>143</v>
      </c>
    </row>
    <row r="270" spans="2:65" s="14" customFormat="1">
      <c r="B270" s="158"/>
      <c r="D270" s="145" t="s">
        <v>152</v>
      </c>
      <c r="E270" s="159" t="s">
        <v>1</v>
      </c>
      <c r="F270" s="160" t="s">
        <v>168</v>
      </c>
      <c r="H270" s="161">
        <v>337.21999999999997</v>
      </c>
      <c r="I270" s="162"/>
      <c r="L270" s="158"/>
      <c r="M270" s="163"/>
      <c r="T270" s="164"/>
      <c r="AT270" s="159" t="s">
        <v>152</v>
      </c>
      <c r="AU270" s="159" t="s">
        <v>83</v>
      </c>
      <c r="AV270" s="14" t="s">
        <v>150</v>
      </c>
      <c r="AW270" s="14" t="s">
        <v>30</v>
      </c>
      <c r="AX270" s="14" t="s">
        <v>79</v>
      </c>
      <c r="AY270" s="159" t="s">
        <v>143</v>
      </c>
    </row>
    <row r="271" spans="2:65" s="1" customFormat="1" ht="33" customHeight="1">
      <c r="B271" s="31"/>
      <c r="C271" s="131" t="s">
        <v>355</v>
      </c>
      <c r="D271" s="131" t="s">
        <v>145</v>
      </c>
      <c r="E271" s="132" t="s">
        <v>356</v>
      </c>
      <c r="F271" s="133" t="s">
        <v>357</v>
      </c>
      <c r="G271" s="134" t="s">
        <v>171</v>
      </c>
      <c r="H271" s="135">
        <v>2</v>
      </c>
      <c r="I271" s="136"/>
      <c r="J271" s="137">
        <f>ROUND(I271*H271,2)</f>
        <v>0</v>
      </c>
      <c r="K271" s="133" t="s">
        <v>164</v>
      </c>
      <c r="L271" s="31"/>
      <c r="M271" s="138" t="s">
        <v>1</v>
      </c>
      <c r="N271" s="139" t="s">
        <v>39</v>
      </c>
      <c r="P271" s="140">
        <f>O271*H271</f>
        <v>0</v>
      </c>
      <c r="Q271" s="140">
        <v>4.8000000000000001E-4</v>
      </c>
      <c r="R271" s="140">
        <f>Q271*H271</f>
        <v>9.6000000000000002E-4</v>
      </c>
      <c r="S271" s="140">
        <v>0</v>
      </c>
      <c r="T271" s="141">
        <f>S271*H271</f>
        <v>0</v>
      </c>
      <c r="AR271" s="142" t="s">
        <v>150</v>
      </c>
      <c r="AT271" s="142" t="s">
        <v>145</v>
      </c>
      <c r="AU271" s="142" t="s">
        <v>83</v>
      </c>
      <c r="AY271" s="16" t="s">
        <v>143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79</v>
      </c>
      <c r="BK271" s="143">
        <f>ROUND(I271*H271,2)</f>
        <v>0</v>
      </c>
      <c r="BL271" s="16" t="s">
        <v>150</v>
      </c>
      <c r="BM271" s="142" t="s">
        <v>358</v>
      </c>
    </row>
    <row r="272" spans="2:65" s="12" customFormat="1">
      <c r="B272" s="144"/>
      <c r="D272" s="145" t="s">
        <v>152</v>
      </c>
      <c r="E272" s="146" t="s">
        <v>1</v>
      </c>
      <c r="F272" s="147" t="s">
        <v>359</v>
      </c>
      <c r="H272" s="146" t="s">
        <v>1</v>
      </c>
      <c r="I272" s="148"/>
      <c r="L272" s="144"/>
      <c r="M272" s="149"/>
      <c r="T272" s="150"/>
      <c r="AT272" s="146" t="s">
        <v>152</v>
      </c>
      <c r="AU272" s="146" t="s">
        <v>83</v>
      </c>
      <c r="AV272" s="12" t="s">
        <v>79</v>
      </c>
      <c r="AW272" s="12" t="s">
        <v>30</v>
      </c>
      <c r="AX272" s="12" t="s">
        <v>74</v>
      </c>
      <c r="AY272" s="146" t="s">
        <v>143</v>
      </c>
    </row>
    <row r="273" spans="2:65" s="13" customFormat="1">
      <c r="B273" s="151"/>
      <c r="D273" s="145" t="s">
        <v>152</v>
      </c>
      <c r="E273" s="152" t="s">
        <v>1</v>
      </c>
      <c r="F273" s="153" t="s">
        <v>83</v>
      </c>
      <c r="H273" s="154">
        <v>2</v>
      </c>
      <c r="I273" s="155"/>
      <c r="L273" s="151"/>
      <c r="M273" s="156"/>
      <c r="T273" s="157"/>
      <c r="AT273" s="152" t="s">
        <v>152</v>
      </c>
      <c r="AU273" s="152" t="s">
        <v>83</v>
      </c>
      <c r="AV273" s="13" t="s">
        <v>83</v>
      </c>
      <c r="AW273" s="13" t="s">
        <v>30</v>
      </c>
      <c r="AX273" s="13" t="s">
        <v>79</v>
      </c>
      <c r="AY273" s="152" t="s">
        <v>143</v>
      </c>
    </row>
    <row r="274" spans="2:65" s="1" customFormat="1" ht="37.9" customHeight="1">
      <c r="B274" s="31"/>
      <c r="C274" s="165" t="s">
        <v>360</v>
      </c>
      <c r="D274" s="165" t="s">
        <v>196</v>
      </c>
      <c r="E274" s="166" t="s">
        <v>361</v>
      </c>
      <c r="F274" s="167" t="s">
        <v>362</v>
      </c>
      <c r="G274" s="168" t="s">
        <v>171</v>
      </c>
      <c r="H274" s="169">
        <v>2</v>
      </c>
      <c r="I274" s="170"/>
      <c r="J274" s="171">
        <f>ROUND(I274*H274,2)</f>
        <v>0</v>
      </c>
      <c r="K274" s="167" t="s">
        <v>164</v>
      </c>
      <c r="L274" s="172"/>
      <c r="M274" s="173" t="s">
        <v>1</v>
      </c>
      <c r="N274" s="174" t="s">
        <v>39</v>
      </c>
      <c r="P274" s="140">
        <f>O274*H274</f>
        <v>0</v>
      </c>
      <c r="Q274" s="140">
        <v>1.553E-2</v>
      </c>
      <c r="R274" s="140">
        <f>Q274*H274</f>
        <v>3.1060000000000001E-2</v>
      </c>
      <c r="S274" s="140">
        <v>0</v>
      </c>
      <c r="T274" s="141">
        <f>S274*H274</f>
        <v>0</v>
      </c>
      <c r="AR274" s="142" t="s">
        <v>188</v>
      </c>
      <c r="AT274" s="142" t="s">
        <v>196</v>
      </c>
      <c r="AU274" s="142" t="s">
        <v>83</v>
      </c>
      <c r="AY274" s="16" t="s">
        <v>143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6" t="s">
        <v>79</v>
      </c>
      <c r="BK274" s="143">
        <f>ROUND(I274*H274,2)</f>
        <v>0</v>
      </c>
      <c r="BL274" s="16" t="s">
        <v>150</v>
      </c>
      <c r="BM274" s="142" t="s">
        <v>363</v>
      </c>
    </row>
    <row r="275" spans="2:65" s="1" customFormat="1" ht="24.2" customHeight="1">
      <c r="B275" s="31"/>
      <c r="C275" s="131" t="s">
        <v>364</v>
      </c>
      <c r="D275" s="131" t="s">
        <v>145</v>
      </c>
      <c r="E275" s="132" t="s">
        <v>365</v>
      </c>
      <c r="F275" s="133" t="s">
        <v>366</v>
      </c>
      <c r="G275" s="134" t="s">
        <v>171</v>
      </c>
      <c r="H275" s="135">
        <v>1</v>
      </c>
      <c r="I275" s="136"/>
      <c r="J275" s="137">
        <f>ROUND(I275*H275,2)</f>
        <v>0</v>
      </c>
      <c r="K275" s="133" t="s">
        <v>164</v>
      </c>
      <c r="L275" s="31"/>
      <c r="M275" s="138" t="s">
        <v>1</v>
      </c>
      <c r="N275" s="139" t="s">
        <v>39</v>
      </c>
      <c r="P275" s="140">
        <f>O275*H275</f>
        <v>0</v>
      </c>
      <c r="Q275" s="140">
        <v>9.6000000000000002E-4</v>
      </c>
      <c r="R275" s="140">
        <f>Q275*H275</f>
        <v>9.6000000000000002E-4</v>
      </c>
      <c r="S275" s="140">
        <v>0</v>
      </c>
      <c r="T275" s="141">
        <f>S275*H275</f>
        <v>0</v>
      </c>
      <c r="AR275" s="142" t="s">
        <v>150</v>
      </c>
      <c r="AT275" s="142" t="s">
        <v>145</v>
      </c>
      <c r="AU275" s="142" t="s">
        <v>83</v>
      </c>
      <c r="AY275" s="16" t="s">
        <v>143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6" t="s">
        <v>79</v>
      </c>
      <c r="BK275" s="143">
        <f>ROUND(I275*H275,2)</f>
        <v>0</v>
      </c>
      <c r="BL275" s="16" t="s">
        <v>150</v>
      </c>
      <c r="BM275" s="142" t="s">
        <v>367</v>
      </c>
    </row>
    <row r="276" spans="2:65" s="12" customFormat="1">
      <c r="B276" s="144"/>
      <c r="D276" s="145" t="s">
        <v>152</v>
      </c>
      <c r="E276" s="146" t="s">
        <v>1</v>
      </c>
      <c r="F276" s="147" t="s">
        <v>368</v>
      </c>
      <c r="H276" s="146" t="s">
        <v>1</v>
      </c>
      <c r="I276" s="148"/>
      <c r="L276" s="144"/>
      <c r="M276" s="149"/>
      <c r="T276" s="150"/>
      <c r="AT276" s="146" t="s">
        <v>152</v>
      </c>
      <c r="AU276" s="146" t="s">
        <v>83</v>
      </c>
      <c r="AV276" s="12" t="s">
        <v>79</v>
      </c>
      <c r="AW276" s="12" t="s">
        <v>30</v>
      </c>
      <c r="AX276" s="12" t="s">
        <v>74</v>
      </c>
      <c r="AY276" s="146" t="s">
        <v>143</v>
      </c>
    </row>
    <row r="277" spans="2:65" s="13" customFormat="1">
      <c r="B277" s="151"/>
      <c r="D277" s="145" t="s">
        <v>152</v>
      </c>
      <c r="E277" s="152" t="s">
        <v>1</v>
      </c>
      <c r="F277" s="153" t="s">
        <v>79</v>
      </c>
      <c r="H277" s="154">
        <v>1</v>
      </c>
      <c r="I277" s="155"/>
      <c r="L277" s="151"/>
      <c r="M277" s="156"/>
      <c r="T277" s="157"/>
      <c r="AT277" s="152" t="s">
        <v>152</v>
      </c>
      <c r="AU277" s="152" t="s">
        <v>83</v>
      </c>
      <c r="AV277" s="13" t="s">
        <v>83</v>
      </c>
      <c r="AW277" s="13" t="s">
        <v>30</v>
      </c>
      <c r="AX277" s="13" t="s">
        <v>79</v>
      </c>
      <c r="AY277" s="152" t="s">
        <v>143</v>
      </c>
    </row>
    <row r="278" spans="2:65" s="1" customFormat="1" ht="37.9" customHeight="1">
      <c r="B278" s="31"/>
      <c r="C278" s="165" t="s">
        <v>369</v>
      </c>
      <c r="D278" s="165" t="s">
        <v>196</v>
      </c>
      <c r="E278" s="166" t="s">
        <v>370</v>
      </c>
      <c r="F278" s="167" t="s">
        <v>371</v>
      </c>
      <c r="G278" s="168" t="s">
        <v>171</v>
      </c>
      <c r="H278" s="169">
        <v>1</v>
      </c>
      <c r="I278" s="170"/>
      <c r="J278" s="171">
        <f>ROUND(I278*H278,2)</f>
        <v>0</v>
      </c>
      <c r="K278" s="167" t="s">
        <v>164</v>
      </c>
      <c r="L278" s="172"/>
      <c r="M278" s="173" t="s">
        <v>1</v>
      </c>
      <c r="N278" s="174" t="s">
        <v>39</v>
      </c>
      <c r="P278" s="140">
        <f>O278*H278</f>
        <v>0</v>
      </c>
      <c r="Q278" s="140">
        <v>1.8679999999999999E-2</v>
      </c>
      <c r="R278" s="140">
        <f>Q278*H278</f>
        <v>1.8679999999999999E-2</v>
      </c>
      <c r="S278" s="140">
        <v>0</v>
      </c>
      <c r="T278" s="141">
        <f>S278*H278</f>
        <v>0</v>
      </c>
      <c r="AR278" s="142" t="s">
        <v>188</v>
      </c>
      <c r="AT278" s="142" t="s">
        <v>196</v>
      </c>
      <c r="AU278" s="142" t="s">
        <v>83</v>
      </c>
      <c r="AY278" s="16" t="s">
        <v>143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6" t="s">
        <v>79</v>
      </c>
      <c r="BK278" s="143">
        <f>ROUND(I278*H278,2)</f>
        <v>0</v>
      </c>
      <c r="BL278" s="16" t="s">
        <v>150</v>
      </c>
      <c r="BM278" s="142" t="s">
        <v>372</v>
      </c>
    </row>
    <row r="279" spans="2:65" s="11" customFormat="1" ht="22.9" customHeight="1">
      <c r="B279" s="119"/>
      <c r="D279" s="120" t="s">
        <v>73</v>
      </c>
      <c r="E279" s="129" t="s">
        <v>195</v>
      </c>
      <c r="F279" s="129" t="s">
        <v>373</v>
      </c>
      <c r="I279" s="122"/>
      <c r="J279" s="130">
        <f>BK279</f>
        <v>0</v>
      </c>
      <c r="L279" s="119"/>
      <c r="M279" s="124"/>
      <c r="P279" s="125">
        <f>SUM(P280:P369)</f>
        <v>0</v>
      </c>
      <c r="R279" s="125">
        <f>SUM(R280:R369)</f>
        <v>4.3037400000000003E-2</v>
      </c>
      <c r="T279" s="126">
        <f>SUM(T280:T369)</f>
        <v>92.938427000000019</v>
      </c>
      <c r="AR279" s="120" t="s">
        <v>79</v>
      </c>
      <c r="AT279" s="127" t="s">
        <v>73</v>
      </c>
      <c r="AU279" s="127" t="s">
        <v>79</v>
      </c>
      <c r="AY279" s="120" t="s">
        <v>143</v>
      </c>
      <c r="BK279" s="128">
        <f>SUM(BK280:BK369)</f>
        <v>0</v>
      </c>
    </row>
    <row r="280" spans="2:65" s="1" customFormat="1" ht="24.2" customHeight="1">
      <c r="B280" s="31"/>
      <c r="C280" s="131" t="s">
        <v>374</v>
      </c>
      <c r="D280" s="131" t="s">
        <v>145</v>
      </c>
      <c r="E280" s="132" t="s">
        <v>375</v>
      </c>
      <c r="F280" s="133" t="s">
        <v>376</v>
      </c>
      <c r="G280" s="134" t="s">
        <v>377</v>
      </c>
      <c r="H280" s="135">
        <v>1</v>
      </c>
      <c r="I280" s="136"/>
      <c r="J280" s="137">
        <f>ROUND(I280*H280,2)</f>
        <v>0</v>
      </c>
      <c r="K280" s="133" t="s">
        <v>1</v>
      </c>
      <c r="L280" s="31"/>
      <c r="M280" s="138" t="s">
        <v>1</v>
      </c>
      <c r="N280" s="139" t="s">
        <v>39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150</v>
      </c>
      <c r="AT280" s="142" t="s">
        <v>145</v>
      </c>
      <c r="AU280" s="142" t="s">
        <v>83</v>
      </c>
      <c r="AY280" s="16" t="s">
        <v>143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79</v>
      </c>
      <c r="BK280" s="143">
        <f>ROUND(I280*H280,2)</f>
        <v>0</v>
      </c>
      <c r="BL280" s="16" t="s">
        <v>150</v>
      </c>
      <c r="BM280" s="142" t="s">
        <v>378</v>
      </c>
    </row>
    <row r="281" spans="2:65" s="12" customFormat="1">
      <c r="B281" s="144"/>
      <c r="D281" s="145" t="s">
        <v>152</v>
      </c>
      <c r="E281" s="146" t="s">
        <v>1</v>
      </c>
      <c r="F281" s="147" t="s">
        <v>379</v>
      </c>
      <c r="H281" s="146" t="s">
        <v>1</v>
      </c>
      <c r="I281" s="148"/>
      <c r="L281" s="144"/>
      <c r="M281" s="149"/>
      <c r="T281" s="150"/>
      <c r="AT281" s="146" t="s">
        <v>152</v>
      </c>
      <c r="AU281" s="146" t="s">
        <v>83</v>
      </c>
      <c r="AV281" s="12" t="s">
        <v>79</v>
      </c>
      <c r="AW281" s="12" t="s">
        <v>30</v>
      </c>
      <c r="AX281" s="12" t="s">
        <v>74</v>
      </c>
      <c r="AY281" s="146" t="s">
        <v>143</v>
      </c>
    </row>
    <row r="282" spans="2:65" s="12" customFormat="1">
      <c r="B282" s="144"/>
      <c r="D282" s="145" t="s">
        <v>152</v>
      </c>
      <c r="E282" s="146" t="s">
        <v>1</v>
      </c>
      <c r="F282" s="147" t="s">
        <v>380</v>
      </c>
      <c r="H282" s="146" t="s">
        <v>1</v>
      </c>
      <c r="I282" s="148"/>
      <c r="L282" s="144"/>
      <c r="M282" s="149"/>
      <c r="T282" s="150"/>
      <c r="AT282" s="146" t="s">
        <v>152</v>
      </c>
      <c r="AU282" s="146" t="s">
        <v>83</v>
      </c>
      <c r="AV282" s="12" t="s">
        <v>79</v>
      </c>
      <c r="AW282" s="12" t="s">
        <v>30</v>
      </c>
      <c r="AX282" s="12" t="s">
        <v>74</v>
      </c>
      <c r="AY282" s="146" t="s">
        <v>143</v>
      </c>
    </row>
    <row r="283" spans="2:65" s="12" customFormat="1">
      <c r="B283" s="144"/>
      <c r="D283" s="145" t="s">
        <v>152</v>
      </c>
      <c r="E283" s="146" t="s">
        <v>1</v>
      </c>
      <c r="F283" s="147" t="s">
        <v>381</v>
      </c>
      <c r="H283" s="146" t="s">
        <v>1</v>
      </c>
      <c r="I283" s="148"/>
      <c r="L283" s="144"/>
      <c r="M283" s="149"/>
      <c r="T283" s="150"/>
      <c r="AT283" s="146" t="s">
        <v>152</v>
      </c>
      <c r="AU283" s="146" t="s">
        <v>83</v>
      </c>
      <c r="AV283" s="12" t="s">
        <v>79</v>
      </c>
      <c r="AW283" s="12" t="s">
        <v>30</v>
      </c>
      <c r="AX283" s="12" t="s">
        <v>74</v>
      </c>
      <c r="AY283" s="146" t="s">
        <v>143</v>
      </c>
    </row>
    <row r="284" spans="2:65" s="13" customFormat="1">
      <c r="B284" s="151"/>
      <c r="D284" s="145" t="s">
        <v>152</v>
      </c>
      <c r="E284" s="152" t="s">
        <v>1</v>
      </c>
      <c r="F284" s="153" t="s">
        <v>79</v>
      </c>
      <c r="H284" s="154">
        <v>1</v>
      </c>
      <c r="I284" s="155"/>
      <c r="L284" s="151"/>
      <c r="M284" s="156"/>
      <c r="T284" s="157"/>
      <c r="AT284" s="152" t="s">
        <v>152</v>
      </c>
      <c r="AU284" s="152" t="s">
        <v>83</v>
      </c>
      <c r="AV284" s="13" t="s">
        <v>83</v>
      </c>
      <c r="AW284" s="13" t="s">
        <v>30</v>
      </c>
      <c r="AX284" s="13" t="s">
        <v>79</v>
      </c>
      <c r="AY284" s="152" t="s">
        <v>143</v>
      </c>
    </row>
    <row r="285" spans="2:65" s="1" customFormat="1" ht="24.2" customHeight="1">
      <c r="B285" s="31"/>
      <c r="C285" s="131" t="s">
        <v>382</v>
      </c>
      <c r="D285" s="131" t="s">
        <v>145</v>
      </c>
      <c r="E285" s="132" t="s">
        <v>383</v>
      </c>
      <c r="F285" s="133" t="s">
        <v>384</v>
      </c>
      <c r="G285" s="134" t="s">
        <v>385</v>
      </c>
      <c r="H285" s="135">
        <v>1</v>
      </c>
      <c r="I285" s="136"/>
      <c r="J285" s="137">
        <f>ROUND(I285*H285,2)</f>
        <v>0</v>
      </c>
      <c r="K285" s="133" t="s">
        <v>164</v>
      </c>
      <c r="L285" s="31"/>
      <c r="M285" s="138" t="s">
        <v>1</v>
      </c>
      <c r="N285" s="139" t="s">
        <v>39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150</v>
      </c>
      <c r="AT285" s="142" t="s">
        <v>145</v>
      </c>
      <c r="AU285" s="142" t="s">
        <v>83</v>
      </c>
      <c r="AY285" s="16" t="s">
        <v>143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6" t="s">
        <v>79</v>
      </c>
      <c r="BK285" s="143">
        <f>ROUND(I285*H285,2)</f>
        <v>0</v>
      </c>
      <c r="BL285" s="16" t="s">
        <v>150</v>
      </c>
      <c r="BM285" s="142" t="s">
        <v>386</v>
      </c>
    </row>
    <row r="286" spans="2:65" s="1" customFormat="1" ht="33" customHeight="1">
      <c r="B286" s="31"/>
      <c r="C286" s="131" t="s">
        <v>387</v>
      </c>
      <c r="D286" s="131" t="s">
        <v>145</v>
      </c>
      <c r="E286" s="132" t="s">
        <v>388</v>
      </c>
      <c r="F286" s="133" t="s">
        <v>389</v>
      </c>
      <c r="G286" s="134" t="s">
        <v>385</v>
      </c>
      <c r="H286" s="135">
        <v>1</v>
      </c>
      <c r="I286" s="136"/>
      <c r="J286" s="137">
        <f>ROUND(I286*H286,2)</f>
        <v>0</v>
      </c>
      <c r="K286" s="133" t="s">
        <v>164</v>
      </c>
      <c r="L286" s="31"/>
      <c r="M286" s="138" t="s">
        <v>1</v>
      </c>
      <c r="N286" s="139" t="s">
        <v>39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150</v>
      </c>
      <c r="AT286" s="142" t="s">
        <v>145</v>
      </c>
      <c r="AU286" s="142" t="s">
        <v>83</v>
      </c>
      <c r="AY286" s="16" t="s">
        <v>143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79</v>
      </c>
      <c r="BK286" s="143">
        <f>ROUND(I286*H286,2)</f>
        <v>0</v>
      </c>
      <c r="BL286" s="16" t="s">
        <v>150</v>
      </c>
      <c r="BM286" s="142" t="s">
        <v>390</v>
      </c>
    </row>
    <row r="287" spans="2:65" s="1" customFormat="1" ht="24.2" customHeight="1">
      <c r="B287" s="31"/>
      <c r="C287" s="131" t="s">
        <v>391</v>
      </c>
      <c r="D287" s="131" t="s">
        <v>145</v>
      </c>
      <c r="E287" s="132" t="s">
        <v>392</v>
      </c>
      <c r="F287" s="133" t="s">
        <v>393</v>
      </c>
      <c r="G287" s="134" t="s">
        <v>385</v>
      </c>
      <c r="H287" s="135">
        <v>1</v>
      </c>
      <c r="I287" s="136"/>
      <c r="J287" s="137">
        <f>ROUND(I287*H287,2)</f>
        <v>0</v>
      </c>
      <c r="K287" s="133" t="s">
        <v>164</v>
      </c>
      <c r="L287" s="31"/>
      <c r="M287" s="138" t="s">
        <v>1</v>
      </c>
      <c r="N287" s="139" t="s">
        <v>39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150</v>
      </c>
      <c r="AT287" s="142" t="s">
        <v>145</v>
      </c>
      <c r="AU287" s="142" t="s">
        <v>83</v>
      </c>
      <c r="AY287" s="16" t="s">
        <v>143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79</v>
      </c>
      <c r="BK287" s="143">
        <f>ROUND(I287*H287,2)</f>
        <v>0</v>
      </c>
      <c r="BL287" s="16" t="s">
        <v>150</v>
      </c>
      <c r="BM287" s="142" t="s">
        <v>394</v>
      </c>
    </row>
    <row r="288" spans="2:65" s="1" customFormat="1" ht="33" customHeight="1">
      <c r="B288" s="31"/>
      <c r="C288" s="131" t="s">
        <v>395</v>
      </c>
      <c r="D288" s="131" t="s">
        <v>145</v>
      </c>
      <c r="E288" s="132" t="s">
        <v>396</v>
      </c>
      <c r="F288" s="133" t="s">
        <v>397</v>
      </c>
      <c r="G288" s="134" t="s">
        <v>148</v>
      </c>
      <c r="H288" s="135">
        <v>458.31</v>
      </c>
      <c r="I288" s="136"/>
      <c r="J288" s="137">
        <f>ROUND(I288*H288,2)</f>
        <v>0</v>
      </c>
      <c r="K288" s="133" t="s">
        <v>164</v>
      </c>
      <c r="L288" s="31"/>
      <c r="M288" s="138" t="s">
        <v>1</v>
      </c>
      <c r="N288" s="139" t="s">
        <v>39</v>
      </c>
      <c r="P288" s="140">
        <f>O288*H288</f>
        <v>0</v>
      </c>
      <c r="Q288" s="140">
        <v>4.0000000000000003E-5</v>
      </c>
      <c r="R288" s="140">
        <f>Q288*H288</f>
        <v>1.8332400000000002E-2</v>
      </c>
      <c r="S288" s="140">
        <v>0</v>
      </c>
      <c r="T288" s="141">
        <f>S288*H288</f>
        <v>0</v>
      </c>
      <c r="AR288" s="142" t="s">
        <v>150</v>
      </c>
      <c r="AT288" s="142" t="s">
        <v>145</v>
      </c>
      <c r="AU288" s="142" t="s">
        <v>83</v>
      </c>
      <c r="AY288" s="16" t="s">
        <v>143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6" t="s">
        <v>79</v>
      </c>
      <c r="BK288" s="143">
        <f>ROUND(I288*H288,2)</f>
        <v>0</v>
      </c>
      <c r="BL288" s="16" t="s">
        <v>150</v>
      </c>
      <c r="BM288" s="142" t="s">
        <v>398</v>
      </c>
    </row>
    <row r="289" spans="2:51" s="12" customFormat="1">
      <c r="B289" s="144"/>
      <c r="D289" s="145" t="s">
        <v>152</v>
      </c>
      <c r="E289" s="146" t="s">
        <v>1</v>
      </c>
      <c r="F289" s="147" t="s">
        <v>399</v>
      </c>
      <c r="H289" s="146" t="s">
        <v>1</v>
      </c>
      <c r="I289" s="148"/>
      <c r="L289" s="144"/>
      <c r="M289" s="149"/>
      <c r="T289" s="150"/>
      <c r="AT289" s="146" t="s">
        <v>152</v>
      </c>
      <c r="AU289" s="146" t="s">
        <v>83</v>
      </c>
      <c r="AV289" s="12" t="s">
        <v>79</v>
      </c>
      <c r="AW289" s="12" t="s">
        <v>30</v>
      </c>
      <c r="AX289" s="12" t="s">
        <v>74</v>
      </c>
      <c r="AY289" s="146" t="s">
        <v>143</v>
      </c>
    </row>
    <row r="290" spans="2:51" s="13" customFormat="1">
      <c r="B290" s="151"/>
      <c r="D290" s="145" t="s">
        <v>152</v>
      </c>
      <c r="E290" s="152" t="s">
        <v>1</v>
      </c>
      <c r="F290" s="153" t="s">
        <v>400</v>
      </c>
      <c r="H290" s="154">
        <v>40.18</v>
      </c>
      <c r="I290" s="155"/>
      <c r="L290" s="151"/>
      <c r="M290" s="156"/>
      <c r="T290" s="157"/>
      <c r="AT290" s="152" t="s">
        <v>152</v>
      </c>
      <c r="AU290" s="152" t="s">
        <v>83</v>
      </c>
      <c r="AV290" s="13" t="s">
        <v>83</v>
      </c>
      <c r="AW290" s="13" t="s">
        <v>30</v>
      </c>
      <c r="AX290" s="13" t="s">
        <v>74</v>
      </c>
      <c r="AY290" s="152" t="s">
        <v>143</v>
      </c>
    </row>
    <row r="291" spans="2:51" s="12" customFormat="1">
      <c r="B291" s="144"/>
      <c r="D291" s="145" t="s">
        <v>152</v>
      </c>
      <c r="E291" s="146" t="s">
        <v>1</v>
      </c>
      <c r="F291" s="147" t="s">
        <v>401</v>
      </c>
      <c r="H291" s="146" t="s">
        <v>1</v>
      </c>
      <c r="I291" s="148"/>
      <c r="L291" s="144"/>
      <c r="M291" s="149"/>
      <c r="T291" s="150"/>
      <c r="AT291" s="146" t="s">
        <v>152</v>
      </c>
      <c r="AU291" s="146" t="s">
        <v>83</v>
      </c>
      <c r="AV291" s="12" t="s">
        <v>79</v>
      </c>
      <c r="AW291" s="12" t="s">
        <v>30</v>
      </c>
      <c r="AX291" s="12" t="s">
        <v>74</v>
      </c>
      <c r="AY291" s="146" t="s">
        <v>143</v>
      </c>
    </row>
    <row r="292" spans="2:51" s="13" customFormat="1">
      <c r="B292" s="151"/>
      <c r="D292" s="145" t="s">
        <v>152</v>
      </c>
      <c r="E292" s="152" t="s">
        <v>1</v>
      </c>
      <c r="F292" s="153" t="s">
        <v>402</v>
      </c>
      <c r="H292" s="154">
        <v>4.0999999999999996</v>
      </c>
      <c r="I292" s="155"/>
      <c r="L292" s="151"/>
      <c r="M292" s="156"/>
      <c r="T292" s="157"/>
      <c r="AT292" s="152" t="s">
        <v>152</v>
      </c>
      <c r="AU292" s="152" t="s">
        <v>83</v>
      </c>
      <c r="AV292" s="13" t="s">
        <v>83</v>
      </c>
      <c r="AW292" s="13" t="s">
        <v>30</v>
      </c>
      <c r="AX292" s="13" t="s">
        <v>74</v>
      </c>
      <c r="AY292" s="152" t="s">
        <v>143</v>
      </c>
    </row>
    <row r="293" spans="2:51" s="12" customFormat="1">
      <c r="B293" s="144"/>
      <c r="D293" s="145" t="s">
        <v>152</v>
      </c>
      <c r="E293" s="146" t="s">
        <v>1</v>
      </c>
      <c r="F293" s="147" t="s">
        <v>403</v>
      </c>
      <c r="H293" s="146" t="s">
        <v>1</v>
      </c>
      <c r="I293" s="148"/>
      <c r="L293" s="144"/>
      <c r="M293" s="149"/>
      <c r="T293" s="150"/>
      <c r="AT293" s="146" t="s">
        <v>152</v>
      </c>
      <c r="AU293" s="146" t="s">
        <v>83</v>
      </c>
      <c r="AV293" s="12" t="s">
        <v>79</v>
      </c>
      <c r="AW293" s="12" t="s">
        <v>30</v>
      </c>
      <c r="AX293" s="12" t="s">
        <v>74</v>
      </c>
      <c r="AY293" s="146" t="s">
        <v>143</v>
      </c>
    </row>
    <row r="294" spans="2:51" s="13" customFormat="1">
      <c r="B294" s="151"/>
      <c r="D294" s="145" t="s">
        <v>152</v>
      </c>
      <c r="E294" s="152" t="s">
        <v>1</v>
      </c>
      <c r="F294" s="153" t="s">
        <v>404</v>
      </c>
      <c r="H294" s="154">
        <v>10.43</v>
      </c>
      <c r="I294" s="155"/>
      <c r="L294" s="151"/>
      <c r="M294" s="156"/>
      <c r="T294" s="157"/>
      <c r="AT294" s="152" t="s">
        <v>152</v>
      </c>
      <c r="AU294" s="152" t="s">
        <v>83</v>
      </c>
      <c r="AV294" s="13" t="s">
        <v>83</v>
      </c>
      <c r="AW294" s="13" t="s">
        <v>30</v>
      </c>
      <c r="AX294" s="13" t="s">
        <v>74</v>
      </c>
      <c r="AY294" s="152" t="s">
        <v>143</v>
      </c>
    </row>
    <row r="295" spans="2:51" s="12" customFormat="1">
      <c r="B295" s="144"/>
      <c r="D295" s="145" t="s">
        <v>152</v>
      </c>
      <c r="E295" s="146" t="s">
        <v>1</v>
      </c>
      <c r="F295" s="147" t="s">
        <v>405</v>
      </c>
      <c r="H295" s="146" t="s">
        <v>1</v>
      </c>
      <c r="I295" s="148"/>
      <c r="L295" s="144"/>
      <c r="M295" s="149"/>
      <c r="T295" s="150"/>
      <c r="AT295" s="146" t="s">
        <v>152</v>
      </c>
      <c r="AU295" s="146" t="s">
        <v>83</v>
      </c>
      <c r="AV295" s="12" t="s">
        <v>79</v>
      </c>
      <c r="AW295" s="12" t="s">
        <v>30</v>
      </c>
      <c r="AX295" s="12" t="s">
        <v>74</v>
      </c>
      <c r="AY295" s="146" t="s">
        <v>143</v>
      </c>
    </row>
    <row r="296" spans="2:51" s="13" customFormat="1">
      <c r="B296" s="151"/>
      <c r="D296" s="145" t="s">
        <v>152</v>
      </c>
      <c r="E296" s="152" t="s">
        <v>1</v>
      </c>
      <c r="F296" s="153" t="s">
        <v>406</v>
      </c>
      <c r="H296" s="154">
        <v>7.54</v>
      </c>
      <c r="I296" s="155"/>
      <c r="L296" s="151"/>
      <c r="M296" s="156"/>
      <c r="T296" s="157"/>
      <c r="AT296" s="152" t="s">
        <v>152</v>
      </c>
      <c r="AU296" s="152" t="s">
        <v>83</v>
      </c>
      <c r="AV296" s="13" t="s">
        <v>83</v>
      </c>
      <c r="AW296" s="13" t="s">
        <v>30</v>
      </c>
      <c r="AX296" s="13" t="s">
        <v>74</v>
      </c>
      <c r="AY296" s="152" t="s">
        <v>143</v>
      </c>
    </row>
    <row r="297" spans="2:51" s="12" customFormat="1">
      <c r="B297" s="144"/>
      <c r="D297" s="145" t="s">
        <v>152</v>
      </c>
      <c r="E297" s="146" t="s">
        <v>1</v>
      </c>
      <c r="F297" s="147" t="s">
        <v>407</v>
      </c>
      <c r="H297" s="146" t="s">
        <v>1</v>
      </c>
      <c r="I297" s="148"/>
      <c r="L297" s="144"/>
      <c r="M297" s="149"/>
      <c r="T297" s="150"/>
      <c r="AT297" s="146" t="s">
        <v>152</v>
      </c>
      <c r="AU297" s="146" t="s">
        <v>83</v>
      </c>
      <c r="AV297" s="12" t="s">
        <v>79</v>
      </c>
      <c r="AW297" s="12" t="s">
        <v>30</v>
      </c>
      <c r="AX297" s="12" t="s">
        <v>74</v>
      </c>
      <c r="AY297" s="146" t="s">
        <v>143</v>
      </c>
    </row>
    <row r="298" spans="2:51" s="13" customFormat="1">
      <c r="B298" s="151"/>
      <c r="D298" s="145" t="s">
        <v>152</v>
      </c>
      <c r="E298" s="152" t="s">
        <v>1</v>
      </c>
      <c r="F298" s="153" t="s">
        <v>408</v>
      </c>
      <c r="H298" s="154">
        <v>8.84</v>
      </c>
      <c r="I298" s="155"/>
      <c r="L298" s="151"/>
      <c r="M298" s="156"/>
      <c r="T298" s="157"/>
      <c r="AT298" s="152" t="s">
        <v>152</v>
      </c>
      <c r="AU298" s="152" t="s">
        <v>83</v>
      </c>
      <c r="AV298" s="13" t="s">
        <v>83</v>
      </c>
      <c r="AW298" s="13" t="s">
        <v>30</v>
      </c>
      <c r="AX298" s="13" t="s">
        <v>74</v>
      </c>
      <c r="AY298" s="152" t="s">
        <v>143</v>
      </c>
    </row>
    <row r="299" spans="2:51" s="12" customFormat="1">
      <c r="B299" s="144"/>
      <c r="D299" s="145" t="s">
        <v>152</v>
      </c>
      <c r="E299" s="146" t="s">
        <v>1</v>
      </c>
      <c r="F299" s="147" t="s">
        <v>351</v>
      </c>
      <c r="H299" s="146" t="s">
        <v>1</v>
      </c>
      <c r="I299" s="148"/>
      <c r="L299" s="144"/>
      <c r="M299" s="149"/>
      <c r="T299" s="150"/>
      <c r="AT299" s="146" t="s">
        <v>152</v>
      </c>
      <c r="AU299" s="146" t="s">
        <v>83</v>
      </c>
      <c r="AV299" s="12" t="s">
        <v>79</v>
      </c>
      <c r="AW299" s="12" t="s">
        <v>30</v>
      </c>
      <c r="AX299" s="12" t="s">
        <v>74</v>
      </c>
      <c r="AY299" s="146" t="s">
        <v>143</v>
      </c>
    </row>
    <row r="300" spans="2:51" s="13" customFormat="1">
      <c r="B300" s="151"/>
      <c r="D300" s="145" t="s">
        <v>152</v>
      </c>
      <c r="E300" s="152" t="s">
        <v>1</v>
      </c>
      <c r="F300" s="153" t="s">
        <v>352</v>
      </c>
      <c r="H300" s="154">
        <v>319.14999999999998</v>
      </c>
      <c r="I300" s="155"/>
      <c r="L300" s="151"/>
      <c r="M300" s="156"/>
      <c r="T300" s="157"/>
      <c r="AT300" s="152" t="s">
        <v>152</v>
      </c>
      <c r="AU300" s="152" t="s">
        <v>83</v>
      </c>
      <c r="AV300" s="13" t="s">
        <v>83</v>
      </c>
      <c r="AW300" s="13" t="s">
        <v>30</v>
      </c>
      <c r="AX300" s="13" t="s">
        <v>74</v>
      </c>
      <c r="AY300" s="152" t="s">
        <v>143</v>
      </c>
    </row>
    <row r="301" spans="2:51" s="12" customFormat="1">
      <c r="B301" s="144"/>
      <c r="D301" s="145" t="s">
        <v>152</v>
      </c>
      <c r="E301" s="146" t="s">
        <v>1</v>
      </c>
      <c r="F301" s="147" t="s">
        <v>353</v>
      </c>
      <c r="H301" s="146" t="s">
        <v>1</v>
      </c>
      <c r="I301" s="148"/>
      <c r="L301" s="144"/>
      <c r="M301" s="149"/>
      <c r="T301" s="150"/>
      <c r="AT301" s="146" t="s">
        <v>152</v>
      </c>
      <c r="AU301" s="146" t="s">
        <v>83</v>
      </c>
      <c r="AV301" s="12" t="s">
        <v>79</v>
      </c>
      <c r="AW301" s="12" t="s">
        <v>30</v>
      </c>
      <c r="AX301" s="12" t="s">
        <v>74</v>
      </c>
      <c r="AY301" s="146" t="s">
        <v>143</v>
      </c>
    </row>
    <row r="302" spans="2:51" s="13" customFormat="1">
      <c r="B302" s="151"/>
      <c r="D302" s="145" t="s">
        <v>152</v>
      </c>
      <c r="E302" s="152" t="s">
        <v>1</v>
      </c>
      <c r="F302" s="153" t="s">
        <v>354</v>
      </c>
      <c r="H302" s="154">
        <v>18.07</v>
      </c>
      <c r="I302" s="155"/>
      <c r="L302" s="151"/>
      <c r="M302" s="156"/>
      <c r="T302" s="157"/>
      <c r="AT302" s="152" t="s">
        <v>152</v>
      </c>
      <c r="AU302" s="152" t="s">
        <v>83</v>
      </c>
      <c r="AV302" s="13" t="s">
        <v>83</v>
      </c>
      <c r="AW302" s="13" t="s">
        <v>30</v>
      </c>
      <c r="AX302" s="13" t="s">
        <v>74</v>
      </c>
      <c r="AY302" s="152" t="s">
        <v>143</v>
      </c>
    </row>
    <row r="303" spans="2:51" s="12" customFormat="1">
      <c r="B303" s="144"/>
      <c r="D303" s="145" t="s">
        <v>152</v>
      </c>
      <c r="E303" s="146" t="s">
        <v>1</v>
      </c>
      <c r="F303" s="147" t="s">
        <v>409</v>
      </c>
      <c r="H303" s="146" t="s">
        <v>1</v>
      </c>
      <c r="I303" s="148"/>
      <c r="L303" s="144"/>
      <c r="M303" s="149"/>
      <c r="T303" s="150"/>
      <c r="AT303" s="146" t="s">
        <v>152</v>
      </c>
      <c r="AU303" s="146" t="s">
        <v>83</v>
      </c>
      <c r="AV303" s="12" t="s">
        <v>79</v>
      </c>
      <c r="AW303" s="12" t="s">
        <v>30</v>
      </c>
      <c r="AX303" s="12" t="s">
        <v>74</v>
      </c>
      <c r="AY303" s="146" t="s">
        <v>143</v>
      </c>
    </row>
    <row r="304" spans="2:51" s="13" customFormat="1">
      <c r="B304" s="151"/>
      <c r="D304" s="145" t="s">
        <v>152</v>
      </c>
      <c r="E304" s="152" t="s">
        <v>1</v>
      </c>
      <c r="F304" s="153" t="s">
        <v>410</v>
      </c>
      <c r="H304" s="154">
        <v>50</v>
      </c>
      <c r="I304" s="155"/>
      <c r="L304" s="151"/>
      <c r="M304" s="156"/>
      <c r="T304" s="157"/>
      <c r="AT304" s="152" t="s">
        <v>152</v>
      </c>
      <c r="AU304" s="152" t="s">
        <v>83</v>
      </c>
      <c r="AV304" s="13" t="s">
        <v>83</v>
      </c>
      <c r="AW304" s="13" t="s">
        <v>30</v>
      </c>
      <c r="AX304" s="13" t="s">
        <v>74</v>
      </c>
      <c r="AY304" s="152" t="s">
        <v>143</v>
      </c>
    </row>
    <row r="305" spans="2:65" s="14" customFormat="1">
      <c r="B305" s="158"/>
      <c r="D305" s="145" t="s">
        <v>152</v>
      </c>
      <c r="E305" s="159" t="s">
        <v>1</v>
      </c>
      <c r="F305" s="160" t="s">
        <v>168</v>
      </c>
      <c r="H305" s="161">
        <v>458.31</v>
      </c>
      <c r="I305" s="162"/>
      <c r="L305" s="158"/>
      <c r="M305" s="163"/>
      <c r="T305" s="164"/>
      <c r="AT305" s="159" t="s">
        <v>152</v>
      </c>
      <c r="AU305" s="159" t="s">
        <v>83</v>
      </c>
      <c r="AV305" s="14" t="s">
        <v>150</v>
      </c>
      <c r="AW305" s="14" t="s">
        <v>30</v>
      </c>
      <c r="AX305" s="14" t="s">
        <v>79</v>
      </c>
      <c r="AY305" s="159" t="s">
        <v>143</v>
      </c>
    </row>
    <row r="306" spans="2:65" s="1" customFormat="1" ht="16.5" customHeight="1">
      <c r="B306" s="31"/>
      <c r="C306" s="131" t="s">
        <v>411</v>
      </c>
      <c r="D306" s="131" t="s">
        <v>145</v>
      </c>
      <c r="E306" s="132" t="s">
        <v>412</v>
      </c>
      <c r="F306" s="133" t="s">
        <v>413</v>
      </c>
      <c r="G306" s="134" t="s">
        <v>171</v>
      </c>
      <c r="H306" s="135">
        <v>2</v>
      </c>
      <c r="I306" s="136"/>
      <c r="J306" s="137">
        <f>ROUND(I306*H306,2)</f>
        <v>0</v>
      </c>
      <c r="K306" s="133" t="s">
        <v>164</v>
      </c>
      <c r="L306" s="31"/>
      <c r="M306" s="138" t="s">
        <v>1</v>
      </c>
      <c r="N306" s="139" t="s">
        <v>39</v>
      </c>
      <c r="P306" s="140">
        <f>O306*H306</f>
        <v>0</v>
      </c>
      <c r="Q306" s="140">
        <v>1.1E-4</v>
      </c>
      <c r="R306" s="140">
        <f>Q306*H306</f>
        <v>2.2000000000000001E-4</v>
      </c>
      <c r="S306" s="140">
        <v>0</v>
      </c>
      <c r="T306" s="141">
        <f>S306*H306</f>
        <v>0</v>
      </c>
      <c r="AR306" s="142" t="s">
        <v>150</v>
      </c>
      <c r="AT306" s="142" t="s">
        <v>145</v>
      </c>
      <c r="AU306" s="142" t="s">
        <v>83</v>
      </c>
      <c r="AY306" s="16" t="s">
        <v>143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6" t="s">
        <v>79</v>
      </c>
      <c r="BK306" s="143">
        <f>ROUND(I306*H306,2)</f>
        <v>0</v>
      </c>
      <c r="BL306" s="16" t="s">
        <v>150</v>
      </c>
      <c r="BM306" s="142" t="s">
        <v>414</v>
      </c>
    </row>
    <row r="307" spans="2:65" s="1" customFormat="1" ht="24.2" customHeight="1">
      <c r="B307" s="31"/>
      <c r="C307" s="165" t="s">
        <v>415</v>
      </c>
      <c r="D307" s="165" t="s">
        <v>196</v>
      </c>
      <c r="E307" s="166" t="s">
        <v>416</v>
      </c>
      <c r="F307" s="167" t="s">
        <v>417</v>
      </c>
      <c r="G307" s="168" t="s">
        <v>171</v>
      </c>
      <c r="H307" s="169">
        <v>2</v>
      </c>
      <c r="I307" s="170"/>
      <c r="J307" s="171">
        <f>ROUND(I307*H307,2)</f>
        <v>0</v>
      </c>
      <c r="K307" s="167" t="s">
        <v>164</v>
      </c>
      <c r="L307" s="172"/>
      <c r="M307" s="173" t="s">
        <v>1</v>
      </c>
      <c r="N307" s="174" t="s">
        <v>39</v>
      </c>
      <c r="P307" s="140">
        <f>O307*H307</f>
        <v>0</v>
      </c>
      <c r="Q307" s="140">
        <v>1.2E-2</v>
      </c>
      <c r="R307" s="140">
        <f>Q307*H307</f>
        <v>2.4E-2</v>
      </c>
      <c r="S307" s="140">
        <v>0</v>
      </c>
      <c r="T307" s="141">
        <f>S307*H307</f>
        <v>0</v>
      </c>
      <c r="AR307" s="142" t="s">
        <v>188</v>
      </c>
      <c r="AT307" s="142" t="s">
        <v>196</v>
      </c>
      <c r="AU307" s="142" t="s">
        <v>83</v>
      </c>
      <c r="AY307" s="16" t="s">
        <v>143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6" t="s">
        <v>79</v>
      </c>
      <c r="BK307" s="143">
        <f>ROUND(I307*H307,2)</f>
        <v>0</v>
      </c>
      <c r="BL307" s="16" t="s">
        <v>150</v>
      </c>
      <c r="BM307" s="142" t="s">
        <v>418</v>
      </c>
    </row>
    <row r="308" spans="2:65" s="1" customFormat="1" ht="24.2" customHeight="1">
      <c r="B308" s="31"/>
      <c r="C308" s="131" t="s">
        <v>419</v>
      </c>
      <c r="D308" s="131" t="s">
        <v>145</v>
      </c>
      <c r="E308" s="132" t="s">
        <v>420</v>
      </c>
      <c r="F308" s="133" t="s">
        <v>421</v>
      </c>
      <c r="G308" s="134" t="s">
        <v>175</v>
      </c>
      <c r="H308" s="135">
        <v>0.41799999999999998</v>
      </c>
      <c r="I308" s="136"/>
      <c r="J308" s="137">
        <f>ROUND(I308*H308,2)</f>
        <v>0</v>
      </c>
      <c r="K308" s="133" t="s">
        <v>164</v>
      </c>
      <c r="L308" s="31"/>
      <c r="M308" s="138" t="s">
        <v>1</v>
      </c>
      <c r="N308" s="139" t="s">
        <v>39</v>
      </c>
      <c r="P308" s="140">
        <f>O308*H308</f>
        <v>0</v>
      </c>
      <c r="Q308" s="140">
        <v>0</v>
      </c>
      <c r="R308" s="140">
        <f>Q308*H308</f>
        <v>0</v>
      </c>
      <c r="S308" s="140">
        <v>0.7</v>
      </c>
      <c r="T308" s="141">
        <f>S308*H308</f>
        <v>0.29259999999999997</v>
      </c>
      <c r="AR308" s="142" t="s">
        <v>150</v>
      </c>
      <c r="AT308" s="142" t="s">
        <v>145</v>
      </c>
      <c r="AU308" s="142" t="s">
        <v>83</v>
      </c>
      <c r="AY308" s="16" t="s">
        <v>143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6" t="s">
        <v>79</v>
      </c>
      <c r="BK308" s="143">
        <f>ROUND(I308*H308,2)</f>
        <v>0</v>
      </c>
      <c r="BL308" s="16" t="s">
        <v>150</v>
      </c>
      <c r="BM308" s="142" t="s">
        <v>422</v>
      </c>
    </row>
    <row r="309" spans="2:65" s="13" customFormat="1">
      <c r="B309" s="151"/>
      <c r="D309" s="145" t="s">
        <v>152</v>
      </c>
      <c r="E309" s="152" t="s">
        <v>1</v>
      </c>
      <c r="F309" s="153" t="s">
        <v>423</v>
      </c>
      <c r="H309" s="154">
        <v>0.41799999999999998</v>
      </c>
      <c r="I309" s="155"/>
      <c r="L309" s="151"/>
      <c r="M309" s="156"/>
      <c r="T309" s="157"/>
      <c r="AT309" s="152" t="s">
        <v>152</v>
      </c>
      <c r="AU309" s="152" t="s">
        <v>83</v>
      </c>
      <c r="AV309" s="13" t="s">
        <v>83</v>
      </c>
      <c r="AW309" s="13" t="s">
        <v>30</v>
      </c>
      <c r="AX309" s="13" t="s">
        <v>79</v>
      </c>
      <c r="AY309" s="152" t="s">
        <v>143</v>
      </c>
    </row>
    <row r="310" spans="2:65" s="1" customFormat="1" ht="24.2" customHeight="1">
      <c r="B310" s="31"/>
      <c r="C310" s="131" t="s">
        <v>424</v>
      </c>
      <c r="D310" s="131" t="s">
        <v>145</v>
      </c>
      <c r="E310" s="132" t="s">
        <v>425</v>
      </c>
      <c r="F310" s="133" t="s">
        <v>426</v>
      </c>
      <c r="G310" s="134" t="s">
        <v>175</v>
      </c>
      <c r="H310" s="135">
        <v>20.95</v>
      </c>
      <c r="I310" s="136"/>
      <c r="J310" s="137">
        <f>ROUND(I310*H310,2)</f>
        <v>0</v>
      </c>
      <c r="K310" s="133" t="s">
        <v>164</v>
      </c>
      <c r="L310" s="31"/>
      <c r="M310" s="138" t="s">
        <v>1</v>
      </c>
      <c r="N310" s="139" t="s">
        <v>39</v>
      </c>
      <c r="P310" s="140">
        <f>O310*H310</f>
        <v>0</v>
      </c>
      <c r="Q310" s="140">
        <v>0</v>
      </c>
      <c r="R310" s="140">
        <f>Q310*H310</f>
        <v>0</v>
      </c>
      <c r="S310" s="140">
        <v>1.8</v>
      </c>
      <c r="T310" s="141">
        <f>S310*H310</f>
        <v>37.71</v>
      </c>
      <c r="AR310" s="142" t="s">
        <v>150</v>
      </c>
      <c r="AT310" s="142" t="s">
        <v>145</v>
      </c>
      <c r="AU310" s="142" t="s">
        <v>83</v>
      </c>
      <c r="AY310" s="16" t="s">
        <v>143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6" t="s">
        <v>79</v>
      </c>
      <c r="BK310" s="143">
        <f>ROUND(I310*H310,2)</f>
        <v>0</v>
      </c>
      <c r="BL310" s="16" t="s">
        <v>150</v>
      </c>
      <c r="BM310" s="142" t="s">
        <v>427</v>
      </c>
    </row>
    <row r="311" spans="2:65" s="13" customFormat="1">
      <c r="B311" s="151"/>
      <c r="D311" s="145" t="s">
        <v>152</v>
      </c>
      <c r="E311" s="152" t="s">
        <v>1</v>
      </c>
      <c r="F311" s="153" t="s">
        <v>428</v>
      </c>
      <c r="H311" s="154">
        <v>18.57</v>
      </c>
      <c r="I311" s="155"/>
      <c r="L311" s="151"/>
      <c r="M311" s="156"/>
      <c r="T311" s="157"/>
      <c r="AT311" s="152" t="s">
        <v>152</v>
      </c>
      <c r="AU311" s="152" t="s">
        <v>83</v>
      </c>
      <c r="AV311" s="13" t="s">
        <v>83</v>
      </c>
      <c r="AW311" s="13" t="s">
        <v>30</v>
      </c>
      <c r="AX311" s="13" t="s">
        <v>74</v>
      </c>
      <c r="AY311" s="152" t="s">
        <v>143</v>
      </c>
    </row>
    <row r="312" spans="2:65" s="13" customFormat="1">
      <c r="B312" s="151"/>
      <c r="D312" s="145" t="s">
        <v>152</v>
      </c>
      <c r="E312" s="152" t="s">
        <v>1</v>
      </c>
      <c r="F312" s="153" t="s">
        <v>429</v>
      </c>
      <c r="H312" s="154">
        <v>17.957000000000001</v>
      </c>
      <c r="I312" s="155"/>
      <c r="L312" s="151"/>
      <c r="M312" s="156"/>
      <c r="T312" s="157"/>
      <c r="AT312" s="152" t="s">
        <v>152</v>
      </c>
      <c r="AU312" s="152" t="s">
        <v>83</v>
      </c>
      <c r="AV312" s="13" t="s">
        <v>83</v>
      </c>
      <c r="AW312" s="13" t="s">
        <v>30</v>
      </c>
      <c r="AX312" s="13" t="s">
        <v>74</v>
      </c>
      <c r="AY312" s="152" t="s">
        <v>143</v>
      </c>
    </row>
    <row r="313" spans="2:65" s="13" customFormat="1">
      <c r="B313" s="151"/>
      <c r="D313" s="145" t="s">
        <v>152</v>
      </c>
      <c r="E313" s="152" t="s">
        <v>1</v>
      </c>
      <c r="F313" s="153" t="s">
        <v>430</v>
      </c>
      <c r="H313" s="154">
        <v>-12.378</v>
      </c>
      <c r="I313" s="155"/>
      <c r="L313" s="151"/>
      <c r="M313" s="156"/>
      <c r="T313" s="157"/>
      <c r="AT313" s="152" t="s">
        <v>152</v>
      </c>
      <c r="AU313" s="152" t="s">
        <v>83</v>
      </c>
      <c r="AV313" s="13" t="s">
        <v>83</v>
      </c>
      <c r="AW313" s="13" t="s">
        <v>30</v>
      </c>
      <c r="AX313" s="13" t="s">
        <v>74</v>
      </c>
      <c r="AY313" s="152" t="s">
        <v>143</v>
      </c>
    </row>
    <row r="314" spans="2:65" s="13" customFormat="1">
      <c r="B314" s="151"/>
      <c r="D314" s="145" t="s">
        <v>152</v>
      </c>
      <c r="E314" s="152" t="s">
        <v>1</v>
      </c>
      <c r="F314" s="153" t="s">
        <v>431</v>
      </c>
      <c r="H314" s="154">
        <v>-3.1989999999999998</v>
      </c>
      <c r="I314" s="155"/>
      <c r="L314" s="151"/>
      <c r="M314" s="156"/>
      <c r="T314" s="157"/>
      <c r="AT314" s="152" t="s">
        <v>152</v>
      </c>
      <c r="AU314" s="152" t="s">
        <v>83</v>
      </c>
      <c r="AV314" s="13" t="s">
        <v>83</v>
      </c>
      <c r="AW314" s="13" t="s">
        <v>30</v>
      </c>
      <c r="AX314" s="13" t="s">
        <v>74</v>
      </c>
      <c r="AY314" s="152" t="s">
        <v>143</v>
      </c>
    </row>
    <row r="315" spans="2:65" s="14" customFormat="1">
      <c r="B315" s="158"/>
      <c r="D315" s="145" t="s">
        <v>152</v>
      </c>
      <c r="E315" s="159" t="s">
        <v>1</v>
      </c>
      <c r="F315" s="160" t="s">
        <v>168</v>
      </c>
      <c r="H315" s="161">
        <v>20.950000000000003</v>
      </c>
      <c r="I315" s="162"/>
      <c r="L315" s="158"/>
      <c r="M315" s="163"/>
      <c r="T315" s="164"/>
      <c r="AT315" s="159" t="s">
        <v>152</v>
      </c>
      <c r="AU315" s="159" t="s">
        <v>83</v>
      </c>
      <c r="AV315" s="14" t="s">
        <v>150</v>
      </c>
      <c r="AW315" s="14" t="s">
        <v>30</v>
      </c>
      <c r="AX315" s="14" t="s">
        <v>79</v>
      </c>
      <c r="AY315" s="159" t="s">
        <v>143</v>
      </c>
    </row>
    <row r="316" spans="2:65" s="1" customFormat="1" ht="33" customHeight="1">
      <c r="B316" s="31"/>
      <c r="C316" s="131" t="s">
        <v>432</v>
      </c>
      <c r="D316" s="131" t="s">
        <v>145</v>
      </c>
      <c r="E316" s="132" t="s">
        <v>433</v>
      </c>
      <c r="F316" s="133" t="s">
        <v>434</v>
      </c>
      <c r="G316" s="134" t="s">
        <v>175</v>
      </c>
      <c r="H316" s="135">
        <v>4.9820000000000002</v>
      </c>
      <c r="I316" s="136"/>
      <c r="J316" s="137">
        <f>ROUND(I316*H316,2)</f>
        <v>0</v>
      </c>
      <c r="K316" s="133" t="s">
        <v>164</v>
      </c>
      <c r="L316" s="31"/>
      <c r="M316" s="138" t="s">
        <v>1</v>
      </c>
      <c r="N316" s="139" t="s">
        <v>39</v>
      </c>
      <c r="P316" s="140">
        <f>O316*H316</f>
        <v>0</v>
      </c>
      <c r="Q316" s="140">
        <v>0</v>
      </c>
      <c r="R316" s="140">
        <f>Q316*H316</f>
        <v>0</v>
      </c>
      <c r="S316" s="140">
        <v>2.2000000000000002</v>
      </c>
      <c r="T316" s="141">
        <f>S316*H316</f>
        <v>10.960400000000002</v>
      </c>
      <c r="AR316" s="142" t="s">
        <v>150</v>
      </c>
      <c r="AT316" s="142" t="s">
        <v>145</v>
      </c>
      <c r="AU316" s="142" t="s">
        <v>83</v>
      </c>
      <c r="AY316" s="16" t="s">
        <v>143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6" t="s">
        <v>79</v>
      </c>
      <c r="BK316" s="143">
        <f>ROUND(I316*H316,2)</f>
        <v>0</v>
      </c>
      <c r="BL316" s="16" t="s">
        <v>150</v>
      </c>
      <c r="BM316" s="142" t="s">
        <v>435</v>
      </c>
    </row>
    <row r="317" spans="2:65" s="12" customFormat="1">
      <c r="B317" s="144"/>
      <c r="D317" s="145" t="s">
        <v>152</v>
      </c>
      <c r="E317" s="146" t="s">
        <v>1</v>
      </c>
      <c r="F317" s="147" t="s">
        <v>436</v>
      </c>
      <c r="H317" s="146" t="s">
        <v>1</v>
      </c>
      <c r="I317" s="148"/>
      <c r="L317" s="144"/>
      <c r="M317" s="149"/>
      <c r="T317" s="150"/>
      <c r="AT317" s="146" t="s">
        <v>152</v>
      </c>
      <c r="AU317" s="146" t="s">
        <v>83</v>
      </c>
      <c r="AV317" s="12" t="s">
        <v>79</v>
      </c>
      <c r="AW317" s="12" t="s">
        <v>30</v>
      </c>
      <c r="AX317" s="12" t="s">
        <v>74</v>
      </c>
      <c r="AY317" s="146" t="s">
        <v>143</v>
      </c>
    </row>
    <row r="318" spans="2:65" s="13" customFormat="1">
      <c r="B318" s="151"/>
      <c r="D318" s="145" t="s">
        <v>152</v>
      </c>
      <c r="E318" s="152" t="s">
        <v>1</v>
      </c>
      <c r="F318" s="153" t="s">
        <v>437</v>
      </c>
      <c r="H318" s="154">
        <v>4.9820000000000002</v>
      </c>
      <c r="I318" s="155"/>
      <c r="L318" s="151"/>
      <c r="M318" s="156"/>
      <c r="T318" s="157"/>
      <c r="AT318" s="152" t="s">
        <v>152</v>
      </c>
      <c r="AU318" s="152" t="s">
        <v>83</v>
      </c>
      <c r="AV318" s="13" t="s">
        <v>83</v>
      </c>
      <c r="AW318" s="13" t="s">
        <v>30</v>
      </c>
      <c r="AX318" s="13" t="s">
        <v>79</v>
      </c>
      <c r="AY318" s="152" t="s">
        <v>143</v>
      </c>
    </row>
    <row r="319" spans="2:65" s="1" customFormat="1" ht="33" customHeight="1">
      <c r="B319" s="31"/>
      <c r="C319" s="131" t="s">
        <v>438</v>
      </c>
      <c r="D319" s="131" t="s">
        <v>145</v>
      </c>
      <c r="E319" s="132" t="s">
        <v>439</v>
      </c>
      <c r="F319" s="133" t="s">
        <v>440</v>
      </c>
      <c r="G319" s="134" t="s">
        <v>148</v>
      </c>
      <c r="H319" s="135">
        <v>332.16300000000001</v>
      </c>
      <c r="I319" s="136"/>
      <c r="J319" s="137">
        <f>ROUND(I319*H319,2)</f>
        <v>0</v>
      </c>
      <c r="K319" s="133" t="s">
        <v>164</v>
      </c>
      <c r="L319" s="31"/>
      <c r="M319" s="138" t="s">
        <v>1</v>
      </c>
      <c r="N319" s="139" t="s">
        <v>39</v>
      </c>
      <c r="P319" s="140">
        <f>O319*H319</f>
        <v>0</v>
      </c>
      <c r="Q319" s="140">
        <v>0</v>
      </c>
      <c r="R319" s="140">
        <f>Q319*H319</f>
        <v>0</v>
      </c>
      <c r="S319" s="140">
        <v>0.09</v>
      </c>
      <c r="T319" s="141">
        <f>S319*H319</f>
        <v>29.894670000000001</v>
      </c>
      <c r="AR319" s="142" t="s">
        <v>150</v>
      </c>
      <c r="AT319" s="142" t="s">
        <v>145</v>
      </c>
      <c r="AU319" s="142" t="s">
        <v>83</v>
      </c>
      <c r="AY319" s="16" t="s">
        <v>143</v>
      </c>
      <c r="BE319" s="143">
        <f>IF(N319="základní",J319,0)</f>
        <v>0</v>
      </c>
      <c r="BF319" s="143">
        <f>IF(N319="snížená",J319,0)</f>
        <v>0</v>
      </c>
      <c r="BG319" s="143">
        <f>IF(N319="zákl. přenesená",J319,0)</f>
        <v>0</v>
      </c>
      <c r="BH319" s="143">
        <f>IF(N319="sníž. přenesená",J319,0)</f>
        <v>0</v>
      </c>
      <c r="BI319" s="143">
        <f>IF(N319="nulová",J319,0)</f>
        <v>0</v>
      </c>
      <c r="BJ319" s="16" t="s">
        <v>79</v>
      </c>
      <c r="BK319" s="143">
        <f>ROUND(I319*H319,2)</f>
        <v>0</v>
      </c>
      <c r="BL319" s="16" t="s">
        <v>150</v>
      </c>
      <c r="BM319" s="142" t="s">
        <v>441</v>
      </c>
    </row>
    <row r="320" spans="2:65" s="12" customFormat="1">
      <c r="B320" s="144"/>
      <c r="D320" s="145" t="s">
        <v>152</v>
      </c>
      <c r="E320" s="146" t="s">
        <v>1</v>
      </c>
      <c r="F320" s="147" t="s">
        <v>442</v>
      </c>
      <c r="H320" s="146" t="s">
        <v>1</v>
      </c>
      <c r="I320" s="148"/>
      <c r="L320" s="144"/>
      <c r="M320" s="149"/>
      <c r="T320" s="150"/>
      <c r="AT320" s="146" t="s">
        <v>152</v>
      </c>
      <c r="AU320" s="146" t="s">
        <v>83</v>
      </c>
      <c r="AV320" s="12" t="s">
        <v>79</v>
      </c>
      <c r="AW320" s="12" t="s">
        <v>30</v>
      </c>
      <c r="AX320" s="12" t="s">
        <v>74</v>
      </c>
      <c r="AY320" s="146" t="s">
        <v>143</v>
      </c>
    </row>
    <row r="321" spans="2:65" s="12" customFormat="1">
      <c r="B321" s="144"/>
      <c r="D321" s="145" t="s">
        <v>152</v>
      </c>
      <c r="E321" s="146" t="s">
        <v>1</v>
      </c>
      <c r="F321" s="147" t="s">
        <v>211</v>
      </c>
      <c r="H321" s="146" t="s">
        <v>1</v>
      </c>
      <c r="I321" s="148"/>
      <c r="L321" s="144"/>
      <c r="M321" s="149"/>
      <c r="T321" s="150"/>
      <c r="AT321" s="146" t="s">
        <v>152</v>
      </c>
      <c r="AU321" s="146" t="s">
        <v>83</v>
      </c>
      <c r="AV321" s="12" t="s">
        <v>79</v>
      </c>
      <c r="AW321" s="12" t="s">
        <v>30</v>
      </c>
      <c r="AX321" s="12" t="s">
        <v>74</v>
      </c>
      <c r="AY321" s="146" t="s">
        <v>143</v>
      </c>
    </row>
    <row r="322" spans="2:65" s="13" customFormat="1">
      <c r="B322" s="151"/>
      <c r="D322" s="145" t="s">
        <v>152</v>
      </c>
      <c r="E322" s="152" t="s">
        <v>1</v>
      </c>
      <c r="F322" s="153" t="s">
        <v>212</v>
      </c>
      <c r="H322" s="154">
        <v>64.823999999999998</v>
      </c>
      <c r="I322" s="155"/>
      <c r="L322" s="151"/>
      <c r="M322" s="156"/>
      <c r="T322" s="157"/>
      <c r="AT322" s="152" t="s">
        <v>152</v>
      </c>
      <c r="AU322" s="152" t="s">
        <v>83</v>
      </c>
      <c r="AV322" s="13" t="s">
        <v>83</v>
      </c>
      <c r="AW322" s="13" t="s">
        <v>30</v>
      </c>
      <c r="AX322" s="13" t="s">
        <v>74</v>
      </c>
      <c r="AY322" s="152" t="s">
        <v>143</v>
      </c>
    </row>
    <row r="323" spans="2:65" s="12" customFormat="1">
      <c r="B323" s="144"/>
      <c r="D323" s="145" t="s">
        <v>152</v>
      </c>
      <c r="E323" s="146" t="s">
        <v>1</v>
      </c>
      <c r="F323" s="147" t="s">
        <v>407</v>
      </c>
      <c r="H323" s="146" t="s">
        <v>1</v>
      </c>
      <c r="I323" s="148"/>
      <c r="L323" s="144"/>
      <c r="M323" s="149"/>
      <c r="T323" s="150"/>
      <c r="AT323" s="146" t="s">
        <v>152</v>
      </c>
      <c r="AU323" s="146" t="s">
        <v>83</v>
      </c>
      <c r="AV323" s="12" t="s">
        <v>79</v>
      </c>
      <c r="AW323" s="12" t="s">
        <v>30</v>
      </c>
      <c r="AX323" s="12" t="s">
        <v>74</v>
      </c>
      <c r="AY323" s="146" t="s">
        <v>143</v>
      </c>
    </row>
    <row r="324" spans="2:65" s="13" customFormat="1">
      <c r="B324" s="151"/>
      <c r="D324" s="145" t="s">
        <v>152</v>
      </c>
      <c r="E324" s="152" t="s">
        <v>1</v>
      </c>
      <c r="F324" s="153" t="s">
        <v>443</v>
      </c>
      <c r="H324" s="154">
        <v>0.9</v>
      </c>
      <c r="I324" s="155"/>
      <c r="L324" s="151"/>
      <c r="M324" s="156"/>
      <c r="T324" s="157"/>
      <c r="AT324" s="152" t="s">
        <v>152</v>
      </c>
      <c r="AU324" s="152" t="s">
        <v>83</v>
      </c>
      <c r="AV324" s="13" t="s">
        <v>83</v>
      </c>
      <c r="AW324" s="13" t="s">
        <v>30</v>
      </c>
      <c r="AX324" s="13" t="s">
        <v>74</v>
      </c>
      <c r="AY324" s="152" t="s">
        <v>143</v>
      </c>
    </row>
    <row r="325" spans="2:65" s="12" customFormat="1">
      <c r="B325" s="144"/>
      <c r="D325" s="145" t="s">
        <v>152</v>
      </c>
      <c r="E325" s="146" t="s">
        <v>1</v>
      </c>
      <c r="F325" s="147" t="s">
        <v>213</v>
      </c>
      <c r="H325" s="146" t="s">
        <v>1</v>
      </c>
      <c r="I325" s="148"/>
      <c r="L325" s="144"/>
      <c r="M325" s="149"/>
      <c r="T325" s="150"/>
      <c r="AT325" s="146" t="s">
        <v>152</v>
      </c>
      <c r="AU325" s="146" t="s">
        <v>83</v>
      </c>
      <c r="AV325" s="12" t="s">
        <v>79</v>
      </c>
      <c r="AW325" s="12" t="s">
        <v>30</v>
      </c>
      <c r="AX325" s="12" t="s">
        <v>74</v>
      </c>
      <c r="AY325" s="146" t="s">
        <v>143</v>
      </c>
    </row>
    <row r="326" spans="2:65" s="13" customFormat="1">
      <c r="B326" s="151"/>
      <c r="D326" s="145" t="s">
        <v>152</v>
      </c>
      <c r="E326" s="152" t="s">
        <v>1</v>
      </c>
      <c r="F326" s="153" t="s">
        <v>214</v>
      </c>
      <c r="H326" s="154">
        <v>183.09399999999999</v>
      </c>
      <c r="I326" s="155"/>
      <c r="L326" s="151"/>
      <c r="M326" s="156"/>
      <c r="T326" s="157"/>
      <c r="AT326" s="152" t="s">
        <v>152</v>
      </c>
      <c r="AU326" s="152" t="s">
        <v>83</v>
      </c>
      <c r="AV326" s="13" t="s">
        <v>83</v>
      </c>
      <c r="AW326" s="13" t="s">
        <v>30</v>
      </c>
      <c r="AX326" s="13" t="s">
        <v>74</v>
      </c>
      <c r="AY326" s="152" t="s">
        <v>143</v>
      </c>
    </row>
    <row r="327" spans="2:65" s="12" customFormat="1">
      <c r="B327" s="144"/>
      <c r="D327" s="145" t="s">
        <v>152</v>
      </c>
      <c r="E327" s="146" t="s">
        <v>1</v>
      </c>
      <c r="F327" s="147" t="s">
        <v>215</v>
      </c>
      <c r="H327" s="146" t="s">
        <v>1</v>
      </c>
      <c r="I327" s="148"/>
      <c r="L327" s="144"/>
      <c r="M327" s="149"/>
      <c r="T327" s="150"/>
      <c r="AT327" s="146" t="s">
        <v>152</v>
      </c>
      <c r="AU327" s="146" t="s">
        <v>83</v>
      </c>
      <c r="AV327" s="12" t="s">
        <v>79</v>
      </c>
      <c r="AW327" s="12" t="s">
        <v>30</v>
      </c>
      <c r="AX327" s="12" t="s">
        <v>74</v>
      </c>
      <c r="AY327" s="146" t="s">
        <v>143</v>
      </c>
    </row>
    <row r="328" spans="2:65" s="13" customFormat="1">
      <c r="B328" s="151"/>
      <c r="D328" s="145" t="s">
        <v>152</v>
      </c>
      <c r="E328" s="152" t="s">
        <v>1</v>
      </c>
      <c r="F328" s="153" t="s">
        <v>216</v>
      </c>
      <c r="H328" s="154">
        <v>37.148000000000003</v>
      </c>
      <c r="I328" s="155"/>
      <c r="L328" s="151"/>
      <c r="M328" s="156"/>
      <c r="T328" s="157"/>
      <c r="AT328" s="152" t="s">
        <v>152</v>
      </c>
      <c r="AU328" s="152" t="s">
        <v>83</v>
      </c>
      <c r="AV328" s="13" t="s">
        <v>83</v>
      </c>
      <c r="AW328" s="13" t="s">
        <v>30</v>
      </c>
      <c r="AX328" s="13" t="s">
        <v>74</v>
      </c>
      <c r="AY328" s="152" t="s">
        <v>143</v>
      </c>
    </row>
    <row r="329" spans="2:65" s="13" customFormat="1">
      <c r="B329" s="151"/>
      <c r="D329" s="145" t="s">
        <v>152</v>
      </c>
      <c r="E329" s="152" t="s">
        <v>1</v>
      </c>
      <c r="F329" s="153" t="s">
        <v>217</v>
      </c>
      <c r="H329" s="154">
        <v>27.667999999999999</v>
      </c>
      <c r="I329" s="155"/>
      <c r="L329" s="151"/>
      <c r="M329" s="156"/>
      <c r="T329" s="157"/>
      <c r="AT329" s="152" t="s">
        <v>152</v>
      </c>
      <c r="AU329" s="152" t="s">
        <v>83</v>
      </c>
      <c r="AV329" s="13" t="s">
        <v>83</v>
      </c>
      <c r="AW329" s="13" t="s">
        <v>30</v>
      </c>
      <c r="AX329" s="13" t="s">
        <v>74</v>
      </c>
      <c r="AY329" s="152" t="s">
        <v>143</v>
      </c>
    </row>
    <row r="330" spans="2:65" s="13" customFormat="1">
      <c r="B330" s="151"/>
      <c r="D330" s="145" t="s">
        <v>152</v>
      </c>
      <c r="E330" s="152" t="s">
        <v>1</v>
      </c>
      <c r="F330" s="153" t="s">
        <v>218</v>
      </c>
      <c r="H330" s="154">
        <v>0.75</v>
      </c>
      <c r="I330" s="155"/>
      <c r="L330" s="151"/>
      <c r="M330" s="156"/>
      <c r="T330" s="157"/>
      <c r="AT330" s="152" t="s">
        <v>152</v>
      </c>
      <c r="AU330" s="152" t="s">
        <v>83</v>
      </c>
      <c r="AV330" s="13" t="s">
        <v>83</v>
      </c>
      <c r="AW330" s="13" t="s">
        <v>30</v>
      </c>
      <c r="AX330" s="13" t="s">
        <v>74</v>
      </c>
      <c r="AY330" s="152" t="s">
        <v>143</v>
      </c>
    </row>
    <row r="331" spans="2:65" s="13" customFormat="1">
      <c r="B331" s="151"/>
      <c r="D331" s="145" t="s">
        <v>152</v>
      </c>
      <c r="E331" s="152" t="s">
        <v>1</v>
      </c>
      <c r="F331" s="153" t="s">
        <v>219</v>
      </c>
      <c r="H331" s="154">
        <v>17.085000000000001</v>
      </c>
      <c r="I331" s="155"/>
      <c r="L331" s="151"/>
      <c r="M331" s="156"/>
      <c r="T331" s="157"/>
      <c r="AT331" s="152" t="s">
        <v>152</v>
      </c>
      <c r="AU331" s="152" t="s">
        <v>83</v>
      </c>
      <c r="AV331" s="13" t="s">
        <v>83</v>
      </c>
      <c r="AW331" s="13" t="s">
        <v>30</v>
      </c>
      <c r="AX331" s="13" t="s">
        <v>74</v>
      </c>
      <c r="AY331" s="152" t="s">
        <v>143</v>
      </c>
    </row>
    <row r="332" spans="2:65" s="13" customFormat="1">
      <c r="B332" s="151"/>
      <c r="D332" s="145" t="s">
        <v>152</v>
      </c>
      <c r="E332" s="152" t="s">
        <v>1</v>
      </c>
      <c r="F332" s="153" t="s">
        <v>220</v>
      </c>
      <c r="H332" s="154">
        <v>0.69399999999999995</v>
      </c>
      <c r="I332" s="155"/>
      <c r="L332" s="151"/>
      <c r="M332" s="156"/>
      <c r="T332" s="157"/>
      <c r="AT332" s="152" t="s">
        <v>152</v>
      </c>
      <c r="AU332" s="152" t="s">
        <v>83</v>
      </c>
      <c r="AV332" s="13" t="s">
        <v>83</v>
      </c>
      <c r="AW332" s="13" t="s">
        <v>30</v>
      </c>
      <c r="AX332" s="13" t="s">
        <v>74</v>
      </c>
      <c r="AY332" s="152" t="s">
        <v>143</v>
      </c>
    </row>
    <row r="333" spans="2:65" s="14" customFormat="1">
      <c r="B333" s="158"/>
      <c r="D333" s="145" t="s">
        <v>152</v>
      </c>
      <c r="E333" s="159" t="s">
        <v>1</v>
      </c>
      <c r="F333" s="160" t="s">
        <v>168</v>
      </c>
      <c r="H333" s="161">
        <v>332.16300000000001</v>
      </c>
      <c r="I333" s="162"/>
      <c r="L333" s="158"/>
      <c r="M333" s="163"/>
      <c r="T333" s="164"/>
      <c r="AT333" s="159" t="s">
        <v>152</v>
      </c>
      <c r="AU333" s="159" t="s">
        <v>83</v>
      </c>
      <c r="AV333" s="14" t="s">
        <v>150</v>
      </c>
      <c r="AW333" s="14" t="s">
        <v>30</v>
      </c>
      <c r="AX333" s="14" t="s">
        <v>79</v>
      </c>
      <c r="AY333" s="159" t="s">
        <v>143</v>
      </c>
    </row>
    <row r="334" spans="2:65" s="1" customFormat="1" ht="24.2" customHeight="1">
      <c r="B334" s="31"/>
      <c r="C334" s="131" t="s">
        <v>444</v>
      </c>
      <c r="D334" s="131" t="s">
        <v>145</v>
      </c>
      <c r="E334" s="132" t="s">
        <v>445</v>
      </c>
      <c r="F334" s="133" t="s">
        <v>446</v>
      </c>
      <c r="G334" s="134" t="s">
        <v>148</v>
      </c>
      <c r="H334" s="135">
        <v>1.2869999999999999</v>
      </c>
      <c r="I334" s="136"/>
      <c r="J334" s="137">
        <f>ROUND(I334*H334,2)</f>
        <v>0</v>
      </c>
      <c r="K334" s="133" t="s">
        <v>164</v>
      </c>
      <c r="L334" s="31"/>
      <c r="M334" s="138" t="s">
        <v>1</v>
      </c>
      <c r="N334" s="139" t="s">
        <v>39</v>
      </c>
      <c r="P334" s="140">
        <f>O334*H334</f>
        <v>0</v>
      </c>
      <c r="Q334" s="140">
        <v>0</v>
      </c>
      <c r="R334" s="140">
        <f>Q334*H334</f>
        <v>0</v>
      </c>
      <c r="S334" s="140">
        <v>1.6E-2</v>
      </c>
      <c r="T334" s="141">
        <f>S334*H334</f>
        <v>2.0591999999999999E-2</v>
      </c>
      <c r="AR334" s="142" t="s">
        <v>150</v>
      </c>
      <c r="AT334" s="142" t="s">
        <v>145</v>
      </c>
      <c r="AU334" s="142" t="s">
        <v>83</v>
      </c>
      <c r="AY334" s="16" t="s">
        <v>143</v>
      </c>
      <c r="BE334" s="143">
        <f>IF(N334="základní",J334,0)</f>
        <v>0</v>
      </c>
      <c r="BF334" s="143">
        <f>IF(N334="snížená",J334,0)</f>
        <v>0</v>
      </c>
      <c r="BG334" s="143">
        <f>IF(N334="zákl. přenesená",J334,0)</f>
        <v>0</v>
      </c>
      <c r="BH334" s="143">
        <f>IF(N334="sníž. přenesená",J334,0)</f>
        <v>0</v>
      </c>
      <c r="BI334" s="143">
        <f>IF(N334="nulová",J334,0)</f>
        <v>0</v>
      </c>
      <c r="BJ334" s="16" t="s">
        <v>79</v>
      </c>
      <c r="BK334" s="143">
        <f>ROUND(I334*H334,2)</f>
        <v>0</v>
      </c>
      <c r="BL334" s="16" t="s">
        <v>150</v>
      </c>
      <c r="BM334" s="142" t="s">
        <v>447</v>
      </c>
    </row>
    <row r="335" spans="2:65" s="13" customFormat="1">
      <c r="B335" s="151"/>
      <c r="D335" s="145" t="s">
        <v>152</v>
      </c>
      <c r="E335" s="152" t="s">
        <v>1</v>
      </c>
      <c r="F335" s="153" t="s">
        <v>448</v>
      </c>
      <c r="H335" s="154">
        <v>1.2869999999999999</v>
      </c>
      <c r="I335" s="155"/>
      <c r="L335" s="151"/>
      <c r="M335" s="156"/>
      <c r="T335" s="157"/>
      <c r="AT335" s="152" t="s">
        <v>152</v>
      </c>
      <c r="AU335" s="152" t="s">
        <v>83</v>
      </c>
      <c r="AV335" s="13" t="s">
        <v>83</v>
      </c>
      <c r="AW335" s="13" t="s">
        <v>30</v>
      </c>
      <c r="AX335" s="13" t="s">
        <v>79</v>
      </c>
      <c r="AY335" s="152" t="s">
        <v>143</v>
      </c>
    </row>
    <row r="336" spans="2:65" s="1" customFormat="1" ht="24.2" customHeight="1">
      <c r="B336" s="31"/>
      <c r="C336" s="131" t="s">
        <v>410</v>
      </c>
      <c r="D336" s="131" t="s">
        <v>145</v>
      </c>
      <c r="E336" s="132" t="s">
        <v>449</v>
      </c>
      <c r="F336" s="133" t="s">
        <v>450</v>
      </c>
      <c r="G336" s="134" t="s">
        <v>148</v>
      </c>
      <c r="H336" s="135">
        <v>15.231999999999999</v>
      </c>
      <c r="I336" s="136"/>
      <c r="J336" s="137">
        <f>ROUND(I336*H336,2)</f>
        <v>0</v>
      </c>
      <c r="K336" s="133" t="s">
        <v>164</v>
      </c>
      <c r="L336" s="31"/>
      <c r="M336" s="138" t="s">
        <v>1</v>
      </c>
      <c r="N336" s="139" t="s">
        <v>39</v>
      </c>
      <c r="P336" s="140">
        <f>O336*H336</f>
        <v>0</v>
      </c>
      <c r="Q336" s="140">
        <v>0</v>
      </c>
      <c r="R336" s="140">
        <f>Q336*H336</f>
        <v>0</v>
      </c>
      <c r="S336" s="140">
        <v>6.5000000000000002E-2</v>
      </c>
      <c r="T336" s="141">
        <f>S336*H336</f>
        <v>0.99007999999999996</v>
      </c>
      <c r="AR336" s="142" t="s">
        <v>150</v>
      </c>
      <c r="AT336" s="142" t="s">
        <v>145</v>
      </c>
      <c r="AU336" s="142" t="s">
        <v>83</v>
      </c>
      <c r="AY336" s="16" t="s">
        <v>143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6" t="s">
        <v>79</v>
      </c>
      <c r="BK336" s="143">
        <f>ROUND(I336*H336,2)</f>
        <v>0</v>
      </c>
      <c r="BL336" s="16" t="s">
        <v>150</v>
      </c>
      <c r="BM336" s="142" t="s">
        <v>451</v>
      </c>
    </row>
    <row r="337" spans="2:65" s="12" customFormat="1">
      <c r="B337" s="144"/>
      <c r="D337" s="145" t="s">
        <v>152</v>
      </c>
      <c r="E337" s="146" t="s">
        <v>1</v>
      </c>
      <c r="F337" s="147" t="s">
        <v>452</v>
      </c>
      <c r="H337" s="146" t="s">
        <v>1</v>
      </c>
      <c r="I337" s="148"/>
      <c r="L337" s="144"/>
      <c r="M337" s="149"/>
      <c r="T337" s="150"/>
      <c r="AT337" s="146" t="s">
        <v>152</v>
      </c>
      <c r="AU337" s="146" t="s">
        <v>83</v>
      </c>
      <c r="AV337" s="12" t="s">
        <v>79</v>
      </c>
      <c r="AW337" s="12" t="s">
        <v>30</v>
      </c>
      <c r="AX337" s="12" t="s">
        <v>74</v>
      </c>
      <c r="AY337" s="146" t="s">
        <v>143</v>
      </c>
    </row>
    <row r="338" spans="2:65" s="13" customFormat="1">
      <c r="B338" s="151"/>
      <c r="D338" s="145" t="s">
        <v>152</v>
      </c>
      <c r="E338" s="152" t="s">
        <v>1</v>
      </c>
      <c r="F338" s="153" t="s">
        <v>453</v>
      </c>
      <c r="H338" s="154">
        <v>15.231999999999999</v>
      </c>
      <c r="I338" s="155"/>
      <c r="L338" s="151"/>
      <c r="M338" s="156"/>
      <c r="T338" s="157"/>
      <c r="AT338" s="152" t="s">
        <v>152</v>
      </c>
      <c r="AU338" s="152" t="s">
        <v>83</v>
      </c>
      <c r="AV338" s="13" t="s">
        <v>83</v>
      </c>
      <c r="AW338" s="13" t="s">
        <v>30</v>
      </c>
      <c r="AX338" s="13" t="s">
        <v>79</v>
      </c>
      <c r="AY338" s="152" t="s">
        <v>143</v>
      </c>
    </row>
    <row r="339" spans="2:65" s="1" customFormat="1" ht="21.75" customHeight="1">
      <c r="B339" s="31"/>
      <c r="C339" s="131" t="s">
        <v>454</v>
      </c>
      <c r="D339" s="131" t="s">
        <v>145</v>
      </c>
      <c r="E339" s="132" t="s">
        <v>455</v>
      </c>
      <c r="F339" s="133" t="s">
        <v>456</v>
      </c>
      <c r="G339" s="134" t="s">
        <v>148</v>
      </c>
      <c r="H339" s="135">
        <v>56.735999999999997</v>
      </c>
      <c r="I339" s="136"/>
      <c r="J339" s="137">
        <f>ROUND(I339*H339,2)</f>
        <v>0</v>
      </c>
      <c r="K339" s="133" t="s">
        <v>164</v>
      </c>
      <c r="L339" s="31"/>
      <c r="M339" s="138" t="s">
        <v>1</v>
      </c>
      <c r="N339" s="139" t="s">
        <v>39</v>
      </c>
      <c r="P339" s="140">
        <f>O339*H339</f>
        <v>0</v>
      </c>
      <c r="Q339" s="140">
        <v>0</v>
      </c>
      <c r="R339" s="140">
        <f>Q339*H339</f>
        <v>0</v>
      </c>
      <c r="S339" s="140">
        <v>7.5999999999999998E-2</v>
      </c>
      <c r="T339" s="141">
        <f>S339*H339</f>
        <v>4.3119359999999993</v>
      </c>
      <c r="AR339" s="142" t="s">
        <v>150</v>
      </c>
      <c r="AT339" s="142" t="s">
        <v>145</v>
      </c>
      <c r="AU339" s="142" t="s">
        <v>83</v>
      </c>
      <c r="AY339" s="16" t="s">
        <v>143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6" t="s">
        <v>79</v>
      </c>
      <c r="BK339" s="143">
        <f>ROUND(I339*H339,2)</f>
        <v>0</v>
      </c>
      <c r="BL339" s="16" t="s">
        <v>150</v>
      </c>
      <c r="BM339" s="142" t="s">
        <v>457</v>
      </c>
    </row>
    <row r="340" spans="2:65" s="12" customFormat="1">
      <c r="B340" s="144"/>
      <c r="D340" s="145" t="s">
        <v>152</v>
      </c>
      <c r="E340" s="146" t="s">
        <v>1</v>
      </c>
      <c r="F340" s="147" t="s">
        <v>403</v>
      </c>
      <c r="H340" s="146" t="s">
        <v>1</v>
      </c>
      <c r="I340" s="148"/>
      <c r="L340" s="144"/>
      <c r="M340" s="149"/>
      <c r="T340" s="150"/>
      <c r="AT340" s="146" t="s">
        <v>152</v>
      </c>
      <c r="AU340" s="146" t="s">
        <v>83</v>
      </c>
      <c r="AV340" s="12" t="s">
        <v>79</v>
      </c>
      <c r="AW340" s="12" t="s">
        <v>30</v>
      </c>
      <c r="AX340" s="12" t="s">
        <v>74</v>
      </c>
      <c r="AY340" s="146" t="s">
        <v>143</v>
      </c>
    </row>
    <row r="341" spans="2:65" s="13" customFormat="1">
      <c r="B341" s="151"/>
      <c r="D341" s="145" t="s">
        <v>152</v>
      </c>
      <c r="E341" s="152" t="s">
        <v>1</v>
      </c>
      <c r="F341" s="153" t="s">
        <v>458</v>
      </c>
      <c r="H341" s="154">
        <v>1.5760000000000001</v>
      </c>
      <c r="I341" s="155"/>
      <c r="L341" s="151"/>
      <c r="M341" s="156"/>
      <c r="T341" s="157"/>
      <c r="AT341" s="152" t="s">
        <v>152</v>
      </c>
      <c r="AU341" s="152" t="s">
        <v>83</v>
      </c>
      <c r="AV341" s="13" t="s">
        <v>83</v>
      </c>
      <c r="AW341" s="13" t="s">
        <v>30</v>
      </c>
      <c r="AX341" s="13" t="s">
        <v>74</v>
      </c>
      <c r="AY341" s="152" t="s">
        <v>143</v>
      </c>
    </row>
    <row r="342" spans="2:65" s="12" customFormat="1">
      <c r="B342" s="144"/>
      <c r="D342" s="145" t="s">
        <v>152</v>
      </c>
      <c r="E342" s="146" t="s">
        <v>1</v>
      </c>
      <c r="F342" s="147" t="s">
        <v>405</v>
      </c>
      <c r="H342" s="146" t="s">
        <v>1</v>
      </c>
      <c r="I342" s="148"/>
      <c r="L342" s="144"/>
      <c r="M342" s="149"/>
      <c r="T342" s="150"/>
      <c r="AT342" s="146" t="s">
        <v>152</v>
      </c>
      <c r="AU342" s="146" t="s">
        <v>83</v>
      </c>
      <c r="AV342" s="12" t="s">
        <v>79</v>
      </c>
      <c r="AW342" s="12" t="s">
        <v>30</v>
      </c>
      <c r="AX342" s="12" t="s">
        <v>74</v>
      </c>
      <c r="AY342" s="146" t="s">
        <v>143</v>
      </c>
    </row>
    <row r="343" spans="2:65" s="13" customFormat="1">
      <c r="B343" s="151"/>
      <c r="D343" s="145" t="s">
        <v>152</v>
      </c>
      <c r="E343" s="152" t="s">
        <v>1</v>
      </c>
      <c r="F343" s="153" t="s">
        <v>458</v>
      </c>
      <c r="H343" s="154">
        <v>1.5760000000000001</v>
      </c>
      <c r="I343" s="155"/>
      <c r="L343" s="151"/>
      <c r="M343" s="156"/>
      <c r="T343" s="157"/>
      <c r="AT343" s="152" t="s">
        <v>152</v>
      </c>
      <c r="AU343" s="152" t="s">
        <v>83</v>
      </c>
      <c r="AV343" s="13" t="s">
        <v>83</v>
      </c>
      <c r="AW343" s="13" t="s">
        <v>30</v>
      </c>
      <c r="AX343" s="13" t="s">
        <v>74</v>
      </c>
      <c r="AY343" s="152" t="s">
        <v>143</v>
      </c>
    </row>
    <row r="344" spans="2:65" s="12" customFormat="1">
      <c r="B344" s="144"/>
      <c r="D344" s="145" t="s">
        <v>152</v>
      </c>
      <c r="E344" s="146" t="s">
        <v>1</v>
      </c>
      <c r="F344" s="147" t="s">
        <v>459</v>
      </c>
      <c r="H344" s="146" t="s">
        <v>1</v>
      </c>
      <c r="I344" s="148"/>
      <c r="L344" s="144"/>
      <c r="M344" s="149"/>
      <c r="T344" s="150"/>
      <c r="AT344" s="146" t="s">
        <v>152</v>
      </c>
      <c r="AU344" s="146" t="s">
        <v>83</v>
      </c>
      <c r="AV344" s="12" t="s">
        <v>79</v>
      </c>
      <c r="AW344" s="12" t="s">
        <v>30</v>
      </c>
      <c r="AX344" s="12" t="s">
        <v>74</v>
      </c>
      <c r="AY344" s="146" t="s">
        <v>143</v>
      </c>
    </row>
    <row r="345" spans="2:65" s="13" customFormat="1">
      <c r="B345" s="151"/>
      <c r="D345" s="145" t="s">
        <v>152</v>
      </c>
      <c r="E345" s="152" t="s">
        <v>1</v>
      </c>
      <c r="F345" s="153" t="s">
        <v>460</v>
      </c>
      <c r="H345" s="154">
        <v>53.584000000000003</v>
      </c>
      <c r="I345" s="155"/>
      <c r="L345" s="151"/>
      <c r="M345" s="156"/>
      <c r="T345" s="157"/>
      <c r="AT345" s="152" t="s">
        <v>152</v>
      </c>
      <c r="AU345" s="152" t="s">
        <v>83</v>
      </c>
      <c r="AV345" s="13" t="s">
        <v>83</v>
      </c>
      <c r="AW345" s="13" t="s">
        <v>30</v>
      </c>
      <c r="AX345" s="13" t="s">
        <v>74</v>
      </c>
      <c r="AY345" s="152" t="s">
        <v>143</v>
      </c>
    </row>
    <row r="346" spans="2:65" s="14" customFormat="1">
      <c r="B346" s="158"/>
      <c r="D346" s="145" t="s">
        <v>152</v>
      </c>
      <c r="E346" s="159" t="s">
        <v>1</v>
      </c>
      <c r="F346" s="160" t="s">
        <v>168</v>
      </c>
      <c r="H346" s="161">
        <v>56.736000000000004</v>
      </c>
      <c r="I346" s="162"/>
      <c r="L346" s="158"/>
      <c r="M346" s="163"/>
      <c r="T346" s="164"/>
      <c r="AT346" s="159" t="s">
        <v>152</v>
      </c>
      <c r="AU346" s="159" t="s">
        <v>83</v>
      </c>
      <c r="AV346" s="14" t="s">
        <v>150</v>
      </c>
      <c r="AW346" s="14" t="s">
        <v>30</v>
      </c>
      <c r="AX346" s="14" t="s">
        <v>79</v>
      </c>
      <c r="AY346" s="159" t="s">
        <v>143</v>
      </c>
    </row>
    <row r="347" spans="2:65" s="1" customFormat="1" ht="21.75" customHeight="1">
      <c r="B347" s="31"/>
      <c r="C347" s="131" t="s">
        <v>461</v>
      </c>
      <c r="D347" s="131" t="s">
        <v>145</v>
      </c>
      <c r="E347" s="132" t="s">
        <v>462</v>
      </c>
      <c r="F347" s="133" t="s">
        <v>463</v>
      </c>
      <c r="G347" s="134" t="s">
        <v>148</v>
      </c>
      <c r="H347" s="135">
        <v>17.574000000000002</v>
      </c>
      <c r="I347" s="136"/>
      <c r="J347" s="137">
        <f>ROUND(I347*H347,2)</f>
        <v>0</v>
      </c>
      <c r="K347" s="133" t="s">
        <v>164</v>
      </c>
      <c r="L347" s="31"/>
      <c r="M347" s="138" t="s">
        <v>1</v>
      </c>
      <c r="N347" s="139" t="s">
        <v>39</v>
      </c>
      <c r="P347" s="140">
        <f>O347*H347</f>
        <v>0</v>
      </c>
      <c r="Q347" s="140">
        <v>0</v>
      </c>
      <c r="R347" s="140">
        <f>Q347*H347</f>
        <v>0</v>
      </c>
      <c r="S347" s="140">
        <v>6.3E-2</v>
      </c>
      <c r="T347" s="141">
        <f>S347*H347</f>
        <v>1.1071620000000002</v>
      </c>
      <c r="AR347" s="142" t="s">
        <v>150</v>
      </c>
      <c r="AT347" s="142" t="s">
        <v>145</v>
      </c>
      <c r="AU347" s="142" t="s">
        <v>83</v>
      </c>
      <c r="AY347" s="16" t="s">
        <v>143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6" t="s">
        <v>79</v>
      </c>
      <c r="BK347" s="143">
        <f>ROUND(I347*H347,2)</f>
        <v>0</v>
      </c>
      <c r="BL347" s="16" t="s">
        <v>150</v>
      </c>
      <c r="BM347" s="142" t="s">
        <v>464</v>
      </c>
    </row>
    <row r="348" spans="2:65" s="12" customFormat="1">
      <c r="B348" s="144"/>
      <c r="D348" s="145" t="s">
        <v>152</v>
      </c>
      <c r="E348" s="146" t="s">
        <v>1</v>
      </c>
      <c r="F348" s="147" t="s">
        <v>465</v>
      </c>
      <c r="H348" s="146" t="s">
        <v>1</v>
      </c>
      <c r="I348" s="148"/>
      <c r="L348" s="144"/>
      <c r="M348" s="149"/>
      <c r="T348" s="150"/>
      <c r="AT348" s="146" t="s">
        <v>152</v>
      </c>
      <c r="AU348" s="146" t="s">
        <v>83</v>
      </c>
      <c r="AV348" s="12" t="s">
        <v>79</v>
      </c>
      <c r="AW348" s="12" t="s">
        <v>30</v>
      </c>
      <c r="AX348" s="12" t="s">
        <v>74</v>
      </c>
      <c r="AY348" s="146" t="s">
        <v>143</v>
      </c>
    </row>
    <row r="349" spans="2:65" s="13" customFormat="1">
      <c r="B349" s="151"/>
      <c r="D349" s="145" t="s">
        <v>152</v>
      </c>
      <c r="E349" s="152" t="s">
        <v>1</v>
      </c>
      <c r="F349" s="153" t="s">
        <v>466</v>
      </c>
      <c r="H349" s="154">
        <v>9.75</v>
      </c>
      <c r="I349" s="155"/>
      <c r="L349" s="151"/>
      <c r="M349" s="156"/>
      <c r="T349" s="157"/>
      <c r="AT349" s="152" t="s">
        <v>152</v>
      </c>
      <c r="AU349" s="152" t="s">
        <v>83</v>
      </c>
      <c r="AV349" s="13" t="s">
        <v>83</v>
      </c>
      <c r="AW349" s="13" t="s">
        <v>30</v>
      </c>
      <c r="AX349" s="13" t="s">
        <v>74</v>
      </c>
      <c r="AY349" s="152" t="s">
        <v>143</v>
      </c>
    </row>
    <row r="350" spans="2:65" s="12" customFormat="1">
      <c r="B350" s="144"/>
      <c r="D350" s="145" t="s">
        <v>152</v>
      </c>
      <c r="E350" s="146" t="s">
        <v>1</v>
      </c>
      <c r="F350" s="147" t="s">
        <v>407</v>
      </c>
      <c r="H350" s="146" t="s">
        <v>1</v>
      </c>
      <c r="I350" s="148"/>
      <c r="L350" s="144"/>
      <c r="M350" s="149"/>
      <c r="T350" s="150"/>
      <c r="AT350" s="146" t="s">
        <v>152</v>
      </c>
      <c r="AU350" s="146" t="s">
        <v>83</v>
      </c>
      <c r="AV350" s="12" t="s">
        <v>79</v>
      </c>
      <c r="AW350" s="12" t="s">
        <v>30</v>
      </c>
      <c r="AX350" s="12" t="s">
        <v>74</v>
      </c>
      <c r="AY350" s="146" t="s">
        <v>143</v>
      </c>
    </row>
    <row r="351" spans="2:65" s="13" customFormat="1">
      <c r="B351" s="151"/>
      <c r="D351" s="145" t="s">
        <v>152</v>
      </c>
      <c r="E351" s="152" t="s">
        <v>1</v>
      </c>
      <c r="F351" s="153" t="s">
        <v>467</v>
      </c>
      <c r="H351" s="154">
        <v>7.8239999999999998</v>
      </c>
      <c r="I351" s="155"/>
      <c r="L351" s="151"/>
      <c r="M351" s="156"/>
      <c r="T351" s="157"/>
      <c r="AT351" s="152" t="s">
        <v>152</v>
      </c>
      <c r="AU351" s="152" t="s">
        <v>83</v>
      </c>
      <c r="AV351" s="13" t="s">
        <v>83</v>
      </c>
      <c r="AW351" s="13" t="s">
        <v>30</v>
      </c>
      <c r="AX351" s="13" t="s">
        <v>74</v>
      </c>
      <c r="AY351" s="152" t="s">
        <v>143</v>
      </c>
    </row>
    <row r="352" spans="2:65" s="14" customFormat="1">
      <c r="B352" s="158"/>
      <c r="D352" s="145" t="s">
        <v>152</v>
      </c>
      <c r="E352" s="159" t="s">
        <v>1</v>
      </c>
      <c r="F352" s="160" t="s">
        <v>168</v>
      </c>
      <c r="H352" s="161">
        <v>17.573999999999998</v>
      </c>
      <c r="I352" s="162"/>
      <c r="L352" s="158"/>
      <c r="M352" s="163"/>
      <c r="T352" s="164"/>
      <c r="AT352" s="159" t="s">
        <v>152</v>
      </c>
      <c r="AU352" s="159" t="s">
        <v>83</v>
      </c>
      <c r="AV352" s="14" t="s">
        <v>150</v>
      </c>
      <c r="AW352" s="14" t="s">
        <v>30</v>
      </c>
      <c r="AX352" s="14" t="s">
        <v>79</v>
      </c>
      <c r="AY352" s="159" t="s">
        <v>143</v>
      </c>
    </row>
    <row r="353" spans="2:65" s="1" customFormat="1" ht="24.2" customHeight="1">
      <c r="B353" s="31"/>
      <c r="C353" s="131" t="s">
        <v>468</v>
      </c>
      <c r="D353" s="131" t="s">
        <v>145</v>
      </c>
      <c r="E353" s="132" t="s">
        <v>469</v>
      </c>
      <c r="F353" s="133" t="s">
        <v>470</v>
      </c>
      <c r="G353" s="134" t="s">
        <v>148</v>
      </c>
      <c r="H353" s="135">
        <v>4.0490000000000004</v>
      </c>
      <c r="I353" s="136"/>
      <c r="J353" s="137">
        <f>ROUND(I353*H353,2)</f>
        <v>0</v>
      </c>
      <c r="K353" s="133" t="s">
        <v>164</v>
      </c>
      <c r="L353" s="31"/>
      <c r="M353" s="138" t="s">
        <v>1</v>
      </c>
      <c r="N353" s="139" t="s">
        <v>39</v>
      </c>
      <c r="P353" s="140">
        <f>O353*H353</f>
        <v>0</v>
      </c>
      <c r="Q353" s="140">
        <v>0</v>
      </c>
      <c r="R353" s="140">
        <f>Q353*H353</f>
        <v>0</v>
      </c>
      <c r="S353" s="140">
        <v>4.2999999999999997E-2</v>
      </c>
      <c r="T353" s="141">
        <f>S353*H353</f>
        <v>0.17410700000000001</v>
      </c>
      <c r="AR353" s="142" t="s">
        <v>150</v>
      </c>
      <c r="AT353" s="142" t="s">
        <v>145</v>
      </c>
      <c r="AU353" s="142" t="s">
        <v>83</v>
      </c>
      <c r="AY353" s="16" t="s">
        <v>143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6" t="s">
        <v>79</v>
      </c>
      <c r="BK353" s="143">
        <f>ROUND(I353*H353,2)</f>
        <v>0</v>
      </c>
      <c r="BL353" s="16" t="s">
        <v>150</v>
      </c>
      <c r="BM353" s="142" t="s">
        <v>471</v>
      </c>
    </row>
    <row r="354" spans="2:65" s="12" customFormat="1">
      <c r="B354" s="144"/>
      <c r="D354" s="145" t="s">
        <v>152</v>
      </c>
      <c r="E354" s="146" t="s">
        <v>1</v>
      </c>
      <c r="F354" s="147" t="s">
        <v>472</v>
      </c>
      <c r="H354" s="146" t="s">
        <v>1</v>
      </c>
      <c r="I354" s="148"/>
      <c r="L354" s="144"/>
      <c r="M354" s="149"/>
      <c r="T354" s="150"/>
      <c r="AT354" s="146" t="s">
        <v>152</v>
      </c>
      <c r="AU354" s="146" t="s">
        <v>83</v>
      </c>
      <c r="AV354" s="12" t="s">
        <v>79</v>
      </c>
      <c r="AW354" s="12" t="s">
        <v>30</v>
      </c>
      <c r="AX354" s="12" t="s">
        <v>74</v>
      </c>
      <c r="AY354" s="146" t="s">
        <v>143</v>
      </c>
    </row>
    <row r="355" spans="2:65" s="13" customFormat="1">
      <c r="B355" s="151"/>
      <c r="D355" s="145" t="s">
        <v>152</v>
      </c>
      <c r="E355" s="152" t="s">
        <v>1</v>
      </c>
      <c r="F355" s="153" t="s">
        <v>473</v>
      </c>
      <c r="H355" s="154">
        <v>4.0490000000000004</v>
      </c>
      <c r="I355" s="155"/>
      <c r="L355" s="151"/>
      <c r="M355" s="156"/>
      <c r="T355" s="157"/>
      <c r="AT355" s="152" t="s">
        <v>152</v>
      </c>
      <c r="AU355" s="152" t="s">
        <v>83</v>
      </c>
      <c r="AV355" s="13" t="s">
        <v>83</v>
      </c>
      <c r="AW355" s="13" t="s">
        <v>30</v>
      </c>
      <c r="AX355" s="13" t="s">
        <v>79</v>
      </c>
      <c r="AY355" s="152" t="s">
        <v>143</v>
      </c>
    </row>
    <row r="356" spans="2:65" s="1" customFormat="1" ht="21.75" customHeight="1">
      <c r="B356" s="31"/>
      <c r="C356" s="131" t="s">
        <v>474</v>
      </c>
      <c r="D356" s="131" t="s">
        <v>145</v>
      </c>
      <c r="E356" s="132" t="s">
        <v>475</v>
      </c>
      <c r="F356" s="133" t="s">
        <v>476</v>
      </c>
      <c r="G356" s="134" t="s">
        <v>148</v>
      </c>
      <c r="H356" s="135">
        <v>8.1829999999999998</v>
      </c>
      <c r="I356" s="136"/>
      <c r="J356" s="137">
        <f>ROUND(I356*H356,2)</f>
        <v>0</v>
      </c>
      <c r="K356" s="133" t="s">
        <v>164</v>
      </c>
      <c r="L356" s="31"/>
      <c r="M356" s="138" t="s">
        <v>1</v>
      </c>
      <c r="N356" s="139" t="s">
        <v>39</v>
      </c>
      <c r="P356" s="140">
        <f>O356*H356</f>
        <v>0</v>
      </c>
      <c r="Q356" s="140">
        <v>0</v>
      </c>
      <c r="R356" s="140">
        <f>Q356*H356</f>
        <v>0</v>
      </c>
      <c r="S356" s="140">
        <v>6.2E-2</v>
      </c>
      <c r="T356" s="141">
        <f>S356*H356</f>
        <v>0.50734599999999996</v>
      </c>
      <c r="AR356" s="142" t="s">
        <v>150</v>
      </c>
      <c r="AT356" s="142" t="s">
        <v>145</v>
      </c>
      <c r="AU356" s="142" t="s">
        <v>83</v>
      </c>
      <c r="AY356" s="16" t="s">
        <v>143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79</v>
      </c>
      <c r="BK356" s="143">
        <f>ROUND(I356*H356,2)</f>
        <v>0</v>
      </c>
      <c r="BL356" s="16" t="s">
        <v>150</v>
      </c>
      <c r="BM356" s="142" t="s">
        <v>477</v>
      </c>
    </row>
    <row r="357" spans="2:65" s="12" customFormat="1">
      <c r="B357" s="144"/>
      <c r="D357" s="145" t="s">
        <v>152</v>
      </c>
      <c r="E357" s="146" t="s">
        <v>1</v>
      </c>
      <c r="F357" s="147" t="s">
        <v>399</v>
      </c>
      <c r="H357" s="146" t="s">
        <v>1</v>
      </c>
      <c r="I357" s="148"/>
      <c r="L357" s="144"/>
      <c r="M357" s="149"/>
      <c r="T357" s="150"/>
      <c r="AT357" s="146" t="s">
        <v>152</v>
      </c>
      <c r="AU357" s="146" t="s">
        <v>83</v>
      </c>
      <c r="AV357" s="12" t="s">
        <v>79</v>
      </c>
      <c r="AW357" s="12" t="s">
        <v>30</v>
      </c>
      <c r="AX357" s="12" t="s">
        <v>74</v>
      </c>
      <c r="AY357" s="146" t="s">
        <v>143</v>
      </c>
    </row>
    <row r="358" spans="2:65" s="13" customFormat="1">
      <c r="B358" s="151"/>
      <c r="D358" s="145" t="s">
        <v>152</v>
      </c>
      <c r="E358" s="152" t="s">
        <v>1</v>
      </c>
      <c r="F358" s="153" t="s">
        <v>478</v>
      </c>
      <c r="H358" s="154">
        <v>8.1829999999999998</v>
      </c>
      <c r="I358" s="155"/>
      <c r="L358" s="151"/>
      <c r="M358" s="156"/>
      <c r="T358" s="157"/>
      <c r="AT358" s="152" t="s">
        <v>152</v>
      </c>
      <c r="AU358" s="152" t="s">
        <v>83</v>
      </c>
      <c r="AV358" s="13" t="s">
        <v>83</v>
      </c>
      <c r="AW358" s="13" t="s">
        <v>30</v>
      </c>
      <c r="AX358" s="13" t="s">
        <v>79</v>
      </c>
      <c r="AY358" s="152" t="s">
        <v>143</v>
      </c>
    </row>
    <row r="359" spans="2:65" s="1" customFormat="1" ht="24.2" customHeight="1">
      <c r="B359" s="31"/>
      <c r="C359" s="131" t="s">
        <v>479</v>
      </c>
      <c r="D359" s="131" t="s">
        <v>145</v>
      </c>
      <c r="E359" s="132" t="s">
        <v>480</v>
      </c>
      <c r="F359" s="133" t="s">
        <v>481</v>
      </c>
      <c r="G359" s="134" t="s">
        <v>171</v>
      </c>
      <c r="H359" s="135">
        <v>1</v>
      </c>
      <c r="I359" s="136"/>
      <c r="J359" s="137">
        <f>ROUND(I359*H359,2)</f>
        <v>0</v>
      </c>
      <c r="K359" s="133" t="s">
        <v>164</v>
      </c>
      <c r="L359" s="31"/>
      <c r="M359" s="138" t="s">
        <v>1</v>
      </c>
      <c r="N359" s="139" t="s">
        <v>39</v>
      </c>
      <c r="P359" s="140">
        <f>O359*H359</f>
        <v>0</v>
      </c>
      <c r="Q359" s="140">
        <v>0</v>
      </c>
      <c r="R359" s="140">
        <f>Q359*H359</f>
        <v>0</v>
      </c>
      <c r="S359" s="140">
        <v>1E-3</v>
      </c>
      <c r="T359" s="141">
        <f>S359*H359</f>
        <v>1E-3</v>
      </c>
      <c r="AR359" s="142" t="s">
        <v>150</v>
      </c>
      <c r="AT359" s="142" t="s">
        <v>145</v>
      </c>
      <c r="AU359" s="142" t="s">
        <v>83</v>
      </c>
      <c r="AY359" s="16" t="s">
        <v>143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6" t="s">
        <v>79</v>
      </c>
      <c r="BK359" s="143">
        <f>ROUND(I359*H359,2)</f>
        <v>0</v>
      </c>
      <c r="BL359" s="16" t="s">
        <v>150</v>
      </c>
      <c r="BM359" s="142" t="s">
        <v>482</v>
      </c>
    </row>
    <row r="360" spans="2:65" s="12" customFormat="1">
      <c r="B360" s="144"/>
      <c r="D360" s="145" t="s">
        <v>152</v>
      </c>
      <c r="E360" s="146" t="s">
        <v>1</v>
      </c>
      <c r="F360" s="147" t="s">
        <v>483</v>
      </c>
      <c r="H360" s="146" t="s">
        <v>1</v>
      </c>
      <c r="I360" s="148"/>
      <c r="L360" s="144"/>
      <c r="M360" s="149"/>
      <c r="T360" s="150"/>
      <c r="AT360" s="146" t="s">
        <v>152</v>
      </c>
      <c r="AU360" s="146" t="s">
        <v>83</v>
      </c>
      <c r="AV360" s="12" t="s">
        <v>79</v>
      </c>
      <c r="AW360" s="12" t="s">
        <v>30</v>
      </c>
      <c r="AX360" s="12" t="s">
        <v>74</v>
      </c>
      <c r="AY360" s="146" t="s">
        <v>143</v>
      </c>
    </row>
    <row r="361" spans="2:65" s="13" customFormat="1">
      <c r="B361" s="151"/>
      <c r="D361" s="145" t="s">
        <v>152</v>
      </c>
      <c r="E361" s="152" t="s">
        <v>1</v>
      </c>
      <c r="F361" s="153" t="s">
        <v>79</v>
      </c>
      <c r="H361" s="154">
        <v>1</v>
      </c>
      <c r="I361" s="155"/>
      <c r="L361" s="151"/>
      <c r="M361" s="156"/>
      <c r="T361" s="157"/>
      <c r="AT361" s="152" t="s">
        <v>152</v>
      </c>
      <c r="AU361" s="152" t="s">
        <v>83</v>
      </c>
      <c r="AV361" s="13" t="s">
        <v>83</v>
      </c>
      <c r="AW361" s="13" t="s">
        <v>30</v>
      </c>
      <c r="AX361" s="13" t="s">
        <v>79</v>
      </c>
      <c r="AY361" s="152" t="s">
        <v>143</v>
      </c>
    </row>
    <row r="362" spans="2:65" s="1" customFormat="1" ht="24.2" customHeight="1">
      <c r="B362" s="31"/>
      <c r="C362" s="131" t="s">
        <v>484</v>
      </c>
      <c r="D362" s="131" t="s">
        <v>145</v>
      </c>
      <c r="E362" s="132" t="s">
        <v>485</v>
      </c>
      <c r="F362" s="133" t="s">
        <v>486</v>
      </c>
      <c r="G362" s="134" t="s">
        <v>263</v>
      </c>
      <c r="H362" s="135">
        <v>0.5</v>
      </c>
      <c r="I362" s="136"/>
      <c r="J362" s="137">
        <f>ROUND(I362*H362,2)</f>
        <v>0</v>
      </c>
      <c r="K362" s="133" t="s">
        <v>164</v>
      </c>
      <c r="L362" s="31"/>
      <c r="M362" s="138" t="s">
        <v>1</v>
      </c>
      <c r="N362" s="139" t="s">
        <v>39</v>
      </c>
      <c r="P362" s="140">
        <f>O362*H362</f>
        <v>0</v>
      </c>
      <c r="Q362" s="140">
        <v>9.7000000000000005E-4</v>
      </c>
      <c r="R362" s="140">
        <f>Q362*H362</f>
        <v>4.8500000000000003E-4</v>
      </c>
      <c r="S362" s="140">
        <v>4.3E-3</v>
      </c>
      <c r="T362" s="141">
        <f>S362*H362</f>
        <v>2.15E-3</v>
      </c>
      <c r="AR362" s="142" t="s">
        <v>150</v>
      </c>
      <c r="AT362" s="142" t="s">
        <v>145</v>
      </c>
      <c r="AU362" s="142" t="s">
        <v>83</v>
      </c>
      <c r="AY362" s="16" t="s">
        <v>143</v>
      </c>
      <c r="BE362" s="143">
        <f>IF(N362="základní",J362,0)</f>
        <v>0</v>
      </c>
      <c r="BF362" s="143">
        <f>IF(N362="snížená",J362,0)</f>
        <v>0</v>
      </c>
      <c r="BG362" s="143">
        <f>IF(N362="zákl. přenesená",J362,0)</f>
        <v>0</v>
      </c>
      <c r="BH362" s="143">
        <f>IF(N362="sníž. přenesená",J362,0)</f>
        <v>0</v>
      </c>
      <c r="BI362" s="143">
        <f>IF(N362="nulová",J362,0)</f>
        <v>0</v>
      </c>
      <c r="BJ362" s="16" t="s">
        <v>79</v>
      </c>
      <c r="BK362" s="143">
        <f>ROUND(I362*H362,2)</f>
        <v>0</v>
      </c>
      <c r="BL362" s="16" t="s">
        <v>150</v>
      </c>
      <c r="BM362" s="142" t="s">
        <v>487</v>
      </c>
    </row>
    <row r="363" spans="2:65" s="12" customFormat="1">
      <c r="B363" s="144"/>
      <c r="D363" s="145" t="s">
        <v>152</v>
      </c>
      <c r="E363" s="146" t="s">
        <v>1</v>
      </c>
      <c r="F363" s="147" t="s">
        <v>488</v>
      </c>
      <c r="H363" s="146" t="s">
        <v>1</v>
      </c>
      <c r="I363" s="148"/>
      <c r="L363" s="144"/>
      <c r="M363" s="149"/>
      <c r="T363" s="150"/>
      <c r="AT363" s="146" t="s">
        <v>152</v>
      </c>
      <c r="AU363" s="146" t="s">
        <v>83</v>
      </c>
      <c r="AV363" s="12" t="s">
        <v>79</v>
      </c>
      <c r="AW363" s="12" t="s">
        <v>30</v>
      </c>
      <c r="AX363" s="12" t="s">
        <v>74</v>
      </c>
      <c r="AY363" s="146" t="s">
        <v>143</v>
      </c>
    </row>
    <row r="364" spans="2:65" s="13" customFormat="1">
      <c r="B364" s="151"/>
      <c r="D364" s="145" t="s">
        <v>152</v>
      </c>
      <c r="E364" s="152" t="s">
        <v>1</v>
      </c>
      <c r="F364" s="153" t="s">
        <v>489</v>
      </c>
      <c r="H364" s="154">
        <v>0.5</v>
      </c>
      <c r="I364" s="155"/>
      <c r="L364" s="151"/>
      <c r="M364" s="156"/>
      <c r="T364" s="157"/>
      <c r="AT364" s="152" t="s">
        <v>152</v>
      </c>
      <c r="AU364" s="152" t="s">
        <v>83</v>
      </c>
      <c r="AV364" s="13" t="s">
        <v>83</v>
      </c>
      <c r="AW364" s="13" t="s">
        <v>30</v>
      </c>
      <c r="AX364" s="13" t="s">
        <v>79</v>
      </c>
      <c r="AY364" s="152" t="s">
        <v>143</v>
      </c>
    </row>
    <row r="365" spans="2:65" s="1" customFormat="1" ht="37.9" customHeight="1">
      <c r="B365" s="31"/>
      <c r="C365" s="131" t="s">
        <v>490</v>
      </c>
      <c r="D365" s="131" t="s">
        <v>145</v>
      </c>
      <c r="E365" s="132" t="s">
        <v>491</v>
      </c>
      <c r="F365" s="133" t="s">
        <v>492</v>
      </c>
      <c r="G365" s="134" t="s">
        <v>148</v>
      </c>
      <c r="H365" s="135">
        <v>331.26299999999998</v>
      </c>
      <c r="I365" s="136"/>
      <c r="J365" s="137">
        <f>ROUND(I365*H365,2)</f>
        <v>0</v>
      </c>
      <c r="K365" s="133" t="s">
        <v>164</v>
      </c>
      <c r="L365" s="31"/>
      <c r="M365" s="138" t="s">
        <v>1</v>
      </c>
      <c r="N365" s="139" t="s">
        <v>39</v>
      </c>
      <c r="P365" s="140">
        <f>O365*H365</f>
        <v>0</v>
      </c>
      <c r="Q365" s="140">
        <v>0</v>
      </c>
      <c r="R365" s="140">
        <f>Q365*H365</f>
        <v>0</v>
      </c>
      <c r="S365" s="140">
        <v>4.0000000000000001E-3</v>
      </c>
      <c r="T365" s="141">
        <f>S365*H365</f>
        <v>1.3250519999999999</v>
      </c>
      <c r="AR365" s="142" t="s">
        <v>150</v>
      </c>
      <c r="AT365" s="142" t="s">
        <v>145</v>
      </c>
      <c r="AU365" s="142" t="s">
        <v>83</v>
      </c>
      <c r="AY365" s="16" t="s">
        <v>143</v>
      </c>
      <c r="BE365" s="143">
        <f>IF(N365="základní",J365,0)</f>
        <v>0</v>
      </c>
      <c r="BF365" s="143">
        <f>IF(N365="snížená",J365,0)</f>
        <v>0</v>
      </c>
      <c r="BG365" s="143">
        <f>IF(N365="zákl. přenesená",J365,0)</f>
        <v>0</v>
      </c>
      <c r="BH365" s="143">
        <f>IF(N365="sníž. přenesená",J365,0)</f>
        <v>0</v>
      </c>
      <c r="BI365" s="143">
        <f>IF(N365="nulová",J365,0)</f>
        <v>0</v>
      </c>
      <c r="BJ365" s="16" t="s">
        <v>79</v>
      </c>
      <c r="BK365" s="143">
        <f>ROUND(I365*H365,2)</f>
        <v>0</v>
      </c>
      <c r="BL365" s="16" t="s">
        <v>150</v>
      </c>
      <c r="BM365" s="142" t="s">
        <v>493</v>
      </c>
    </row>
    <row r="366" spans="2:65" s="1" customFormat="1" ht="37.9" customHeight="1">
      <c r="B366" s="31"/>
      <c r="C366" s="131" t="s">
        <v>494</v>
      </c>
      <c r="D366" s="131" t="s">
        <v>145</v>
      </c>
      <c r="E366" s="132" t="s">
        <v>495</v>
      </c>
      <c r="F366" s="133" t="s">
        <v>496</v>
      </c>
      <c r="G366" s="134" t="s">
        <v>148</v>
      </c>
      <c r="H366" s="135">
        <v>258.07299999999998</v>
      </c>
      <c r="I366" s="136"/>
      <c r="J366" s="137">
        <f>ROUND(I366*H366,2)</f>
        <v>0</v>
      </c>
      <c r="K366" s="133" t="s">
        <v>164</v>
      </c>
      <c r="L366" s="31"/>
      <c r="M366" s="138" t="s">
        <v>1</v>
      </c>
      <c r="N366" s="139" t="s">
        <v>39</v>
      </c>
      <c r="P366" s="140">
        <f>O366*H366</f>
        <v>0</v>
      </c>
      <c r="Q366" s="140">
        <v>0</v>
      </c>
      <c r="R366" s="140">
        <f>Q366*H366</f>
        <v>0</v>
      </c>
      <c r="S366" s="140">
        <v>0.02</v>
      </c>
      <c r="T366" s="141">
        <f>S366*H366</f>
        <v>5.1614599999999999</v>
      </c>
      <c r="AR366" s="142" t="s">
        <v>150</v>
      </c>
      <c r="AT366" s="142" t="s">
        <v>145</v>
      </c>
      <c r="AU366" s="142" t="s">
        <v>83</v>
      </c>
      <c r="AY366" s="16" t="s">
        <v>143</v>
      </c>
      <c r="BE366" s="143">
        <f>IF(N366="základní",J366,0)</f>
        <v>0</v>
      </c>
      <c r="BF366" s="143">
        <f>IF(N366="snížená",J366,0)</f>
        <v>0</v>
      </c>
      <c r="BG366" s="143">
        <f>IF(N366="zákl. přenesená",J366,0)</f>
        <v>0</v>
      </c>
      <c r="BH366" s="143">
        <f>IF(N366="sníž. přenesená",J366,0)</f>
        <v>0</v>
      </c>
      <c r="BI366" s="143">
        <f>IF(N366="nulová",J366,0)</f>
        <v>0</v>
      </c>
      <c r="BJ366" s="16" t="s">
        <v>79</v>
      </c>
      <c r="BK366" s="143">
        <f>ROUND(I366*H366,2)</f>
        <v>0</v>
      </c>
      <c r="BL366" s="16" t="s">
        <v>150</v>
      </c>
      <c r="BM366" s="142" t="s">
        <v>497</v>
      </c>
    </row>
    <row r="367" spans="2:65" s="1" customFormat="1" ht="37.9" customHeight="1">
      <c r="B367" s="31"/>
      <c r="C367" s="131" t="s">
        <v>498</v>
      </c>
      <c r="D367" s="131" t="s">
        <v>145</v>
      </c>
      <c r="E367" s="132" t="s">
        <v>499</v>
      </c>
      <c r="F367" s="133" t="s">
        <v>500</v>
      </c>
      <c r="G367" s="134" t="s">
        <v>148</v>
      </c>
      <c r="H367" s="135">
        <v>10.432</v>
      </c>
      <c r="I367" s="136"/>
      <c r="J367" s="137">
        <f>ROUND(I367*H367,2)</f>
        <v>0</v>
      </c>
      <c r="K367" s="133" t="s">
        <v>164</v>
      </c>
      <c r="L367" s="31"/>
      <c r="M367" s="138" t="s">
        <v>1</v>
      </c>
      <c r="N367" s="139" t="s">
        <v>39</v>
      </c>
      <c r="P367" s="140">
        <f>O367*H367</f>
        <v>0</v>
      </c>
      <c r="Q367" s="140">
        <v>0</v>
      </c>
      <c r="R367" s="140">
        <f>Q367*H367</f>
        <v>0</v>
      </c>
      <c r="S367" s="140">
        <v>4.5999999999999999E-2</v>
      </c>
      <c r="T367" s="141">
        <f>S367*H367</f>
        <v>0.47987200000000002</v>
      </c>
      <c r="AR367" s="142" t="s">
        <v>150</v>
      </c>
      <c r="AT367" s="142" t="s">
        <v>145</v>
      </c>
      <c r="AU367" s="142" t="s">
        <v>83</v>
      </c>
      <c r="AY367" s="16" t="s">
        <v>143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6" t="s">
        <v>79</v>
      </c>
      <c r="BK367" s="143">
        <f>ROUND(I367*H367,2)</f>
        <v>0</v>
      </c>
      <c r="BL367" s="16" t="s">
        <v>150</v>
      </c>
      <c r="BM367" s="142" t="s">
        <v>501</v>
      </c>
    </row>
    <row r="368" spans="2:65" s="12" customFormat="1">
      <c r="B368" s="144"/>
      <c r="D368" s="145" t="s">
        <v>152</v>
      </c>
      <c r="E368" s="146" t="s">
        <v>1</v>
      </c>
      <c r="F368" s="147" t="s">
        <v>244</v>
      </c>
      <c r="H368" s="146" t="s">
        <v>1</v>
      </c>
      <c r="I368" s="148"/>
      <c r="L368" s="144"/>
      <c r="M368" s="149"/>
      <c r="T368" s="150"/>
      <c r="AT368" s="146" t="s">
        <v>152</v>
      </c>
      <c r="AU368" s="146" t="s">
        <v>83</v>
      </c>
      <c r="AV368" s="12" t="s">
        <v>79</v>
      </c>
      <c r="AW368" s="12" t="s">
        <v>30</v>
      </c>
      <c r="AX368" s="12" t="s">
        <v>74</v>
      </c>
      <c r="AY368" s="146" t="s">
        <v>143</v>
      </c>
    </row>
    <row r="369" spans="2:65" s="13" customFormat="1">
      <c r="B369" s="151"/>
      <c r="D369" s="145" t="s">
        <v>152</v>
      </c>
      <c r="E369" s="152" t="s">
        <v>1</v>
      </c>
      <c r="F369" s="153" t="s">
        <v>502</v>
      </c>
      <c r="H369" s="154">
        <v>10.432</v>
      </c>
      <c r="I369" s="155"/>
      <c r="L369" s="151"/>
      <c r="M369" s="156"/>
      <c r="T369" s="157"/>
      <c r="AT369" s="152" t="s">
        <v>152</v>
      </c>
      <c r="AU369" s="152" t="s">
        <v>83</v>
      </c>
      <c r="AV369" s="13" t="s">
        <v>83</v>
      </c>
      <c r="AW369" s="13" t="s">
        <v>30</v>
      </c>
      <c r="AX369" s="13" t="s">
        <v>79</v>
      </c>
      <c r="AY369" s="152" t="s">
        <v>143</v>
      </c>
    </row>
    <row r="370" spans="2:65" s="11" customFormat="1" ht="22.9" customHeight="1">
      <c r="B370" s="119"/>
      <c r="D370" s="120" t="s">
        <v>73</v>
      </c>
      <c r="E370" s="129" t="s">
        <v>503</v>
      </c>
      <c r="F370" s="129" t="s">
        <v>504</v>
      </c>
      <c r="I370" s="122"/>
      <c r="J370" s="130">
        <f>BK370</f>
        <v>0</v>
      </c>
      <c r="L370" s="119"/>
      <c r="M370" s="124"/>
      <c r="P370" s="125">
        <f>SUM(P371:P379)</f>
        <v>0</v>
      </c>
      <c r="R370" s="125">
        <f>SUM(R371:R379)</f>
        <v>0</v>
      </c>
      <c r="T370" s="126">
        <f>SUM(T371:T379)</f>
        <v>0</v>
      </c>
      <c r="AR370" s="120" t="s">
        <v>79</v>
      </c>
      <c r="AT370" s="127" t="s">
        <v>73</v>
      </c>
      <c r="AU370" s="127" t="s">
        <v>79</v>
      </c>
      <c r="AY370" s="120" t="s">
        <v>143</v>
      </c>
      <c r="BK370" s="128">
        <f>SUM(BK371:BK379)</f>
        <v>0</v>
      </c>
    </row>
    <row r="371" spans="2:65" s="1" customFormat="1" ht="24.2" customHeight="1">
      <c r="B371" s="31"/>
      <c r="C371" s="131" t="s">
        <v>505</v>
      </c>
      <c r="D371" s="131" t="s">
        <v>145</v>
      </c>
      <c r="E371" s="132" t="s">
        <v>506</v>
      </c>
      <c r="F371" s="133" t="s">
        <v>507</v>
      </c>
      <c r="G371" s="134" t="s">
        <v>191</v>
      </c>
      <c r="H371" s="135">
        <v>103.669</v>
      </c>
      <c r="I371" s="136"/>
      <c r="J371" s="137">
        <f>ROUND(I371*H371,2)</f>
        <v>0</v>
      </c>
      <c r="K371" s="133" t="s">
        <v>164</v>
      </c>
      <c r="L371" s="31"/>
      <c r="M371" s="138" t="s">
        <v>1</v>
      </c>
      <c r="N371" s="139" t="s">
        <v>39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150</v>
      </c>
      <c r="AT371" s="142" t="s">
        <v>145</v>
      </c>
      <c r="AU371" s="142" t="s">
        <v>83</v>
      </c>
      <c r="AY371" s="16" t="s">
        <v>143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79</v>
      </c>
      <c r="BK371" s="143">
        <f>ROUND(I371*H371,2)</f>
        <v>0</v>
      </c>
      <c r="BL371" s="16" t="s">
        <v>150</v>
      </c>
      <c r="BM371" s="142" t="s">
        <v>508</v>
      </c>
    </row>
    <row r="372" spans="2:65" s="1" customFormat="1" ht="24.2" customHeight="1">
      <c r="B372" s="31"/>
      <c r="C372" s="131" t="s">
        <v>509</v>
      </c>
      <c r="D372" s="131" t="s">
        <v>145</v>
      </c>
      <c r="E372" s="132" t="s">
        <v>510</v>
      </c>
      <c r="F372" s="133" t="s">
        <v>511</v>
      </c>
      <c r="G372" s="134" t="s">
        <v>191</v>
      </c>
      <c r="H372" s="135">
        <v>103.669</v>
      </c>
      <c r="I372" s="136"/>
      <c r="J372" s="137">
        <f>ROUND(I372*H372,2)</f>
        <v>0</v>
      </c>
      <c r="K372" s="133" t="s">
        <v>164</v>
      </c>
      <c r="L372" s="31"/>
      <c r="M372" s="138" t="s">
        <v>1</v>
      </c>
      <c r="N372" s="139" t="s">
        <v>39</v>
      </c>
      <c r="P372" s="140">
        <f>O372*H372</f>
        <v>0</v>
      </c>
      <c r="Q372" s="140">
        <v>0</v>
      </c>
      <c r="R372" s="140">
        <f>Q372*H372</f>
        <v>0</v>
      </c>
      <c r="S372" s="140">
        <v>0</v>
      </c>
      <c r="T372" s="141">
        <f>S372*H372</f>
        <v>0</v>
      </c>
      <c r="AR372" s="142" t="s">
        <v>150</v>
      </c>
      <c r="AT372" s="142" t="s">
        <v>145</v>
      </c>
      <c r="AU372" s="142" t="s">
        <v>83</v>
      </c>
      <c r="AY372" s="16" t="s">
        <v>143</v>
      </c>
      <c r="BE372" s="143">
        <f>IF(N372="základní",J372,0)</f>
        <v>0</v>
      </c>
      <c r="BF372" s="143">
        <f>IF(N372="snížená",J372,0)</f>
        <v>0</v>
      </c>
      <c r="BG372" s="143">
        <f>IF(N372="zákl. přenesená",J372,0)</f>
        <v>0</v>
      </c>
      <c r="BH372" s="143">
        <f>IF(N372="sníž. přenesená",J372,0)</f>
        <v>0</v>
      </c>
      <c r="BI372" s="143">
        <f>IF(N372="nulová",J372,0)</f>
        <v>0</v>
      </c>
      <c r="BJ372" s="16" t="s">
        <v>79</v>
      </c>
      <c r="BK372" s="143">
        <f>ROUND(I372*H372,2)</f>
        <v>0</v>
      </c>
      <c r="BL372" s="16" t="s">
        <v>150</v>
      </c>
      <c r="BM372" s="142" t="s">
        <v>512</v>
      </c>
    </row>
    <row r="373" spans="2:65" s="1" customFormat="1" ht="24.2" customHeight="1">
      <c r="B373" s="31"/>
      <c r="C373" s="131" t="s">
        <v>513</v>
      </c>
      <c r="D373" s="131" t="s">
        <v>145</v>
      </c>
      <c r="E373" s="132" t="s">
        <v>514</v>
      </c>
      <c r="F373" s="133" t="s">
        <v>515</v>
      </c>
      <c r="G373" s="134" t="s">
        <v>191</v>
      </c>
      <c r="H373" s="135">
        <v>1555.0350000000001</v>
      </c>
      <c r="I373" s="136"/>
      <c r="J373" s="137">
        <f>ROUND(I373*H373,2)</f>
        <v>0</v>
      </c>
      <c r="K373" s="133" t="s">
        <v>164</v>
      </c>
      <c r="L373" s="31"/>
      <c r="M373" s="138" t="s">
        <v>1</v>
      </c>
      <c r="N373" s="139" t="s">
        <v>39</v>
      </c>
      <c r="P373" s="140">
        <f>O373*H373</f>
        <v>0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150</v>
      </c>
      <c r="AT373" s="142" t="s">
        <v>145</v>
      </c>
      <c r="AU373" s="142" t="s">
        <v>83</v>
      </c>
      <c r="AY373" s="16" t="s">
        <v>143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6" t="s">
        <v>79</v>
      </c>
      <c r="BK373" s="143">
        <f>ROUND(I373*H373,2)</f>
        <v>0</v>
      </c>
      <c r="BL373" s="16" t="s">
        <v>150</v>
      </c>
      <c r="BM373" s="142" t="s">
        <v>516</v>
      </c>
    </row>
    <row r="374" spans="2:65" s="13" customFormat="1">
      <c r="B374" s="151"/>
      <c r="D374" s="145" t="s">
        <v>152</v>
      </c>
      <c r="F374" s="153" t="s">
        <v>517</v>
      </c>
      <c r="H374" s="154">
        <v>1555.0350000000001</v>
      </c>
      <c r="I374" s="155"/>
      <c r="L374" s="151"/>
      <c r="M374" s="156"/>
      <c r="T374" s="157"/>
      <c r="AT374" s="152" t="s">
        <v>152</v>
      </c>
      <c r="AU374" s="152" t="s">
        <v>83</v>
      </c>
      <c r="AV374" s="13" t="s">
        <v>83</v>
      </c>
      <c r="AW374" s="13" t="s">
        <v>4</v>
      </c>
      <c r="AX374" s="13" t="s">
        <v>79</v>
      </c>
      <c r="AY374" s="152" t="s">
        <v>143</v>
      </c>
    </row>
    <row r="375" spans="2:65" s="1" customFormat="1" ht="33" customHeight="1">
      <c r="B375" s="31"/>
      <c r="C375" s="131" t="s">
        <v>518</v>
      </c>
      <c r="D375" s="131" t="s">
        <v>145</v>
      </c>
      <c r="E375" s="132" t="s">
        <v>519</v>
      </c>
      <c r="F375" s="133" t="s">
        <v>520</v>
      </c>
      <c r="G375" s="134" t="s">
        <v>191</v>
      </c>
      <c r="H375" s="135">
        <v>30.850999999999999</v>
      </c>
      <c r="I375" s="136"/>
      <c r="J375" s="137">
        <f>ROUND(I375*H375,2)</f>
        <v>0</v>
      </c>
      <c r="K375" s="133" t="s">
        <v>164</v>
      </c>
      <c r="L375" s="31"/>
      <c r="M375" s="138" t="s">
        <v>1</v>
      </c>
      <c r="N375" s="139" t="s">
        <v>39</v>
      </c>
      <c r="P375" s="140">
        <f>O375*H375</f>
        <v>0</v>
      </c>
      <c r="Q375" s="140">
        <v>0</v>
      </c>
      <c r="R375" s="140">
        <f>Q375*H375</f>
        <v>0</v>
      </c>
      <c r="S375" s="140">
        <v>0</v>
      </c>
      <c r="T375" s="141">
        <f>S375*H375</f>
        <v>0</v>
      </c>
      <c r="AR375" s="142" t="s">
        <v>150</v>
      </c>
      <c r="AT375" s="142" t="s">
        <v>145</v>
      </c>
      <c r="AU375" s="142" t="s">
        <v>83</v>
      </c>
      <c r="AY375" s="16" t="s">
        <v>143</v>
      </c>
      <c r="BE375" s="143">
        <f>IF(N375="základní",J375,0)</f>
        <v>0</v>
      </c>
      <c r="BF375" s="143">
        <f>IF(N375="snížená",J375,0)</f>
        <v>0</v>
      </c>
      <c r="BG375" s="143">
        <f>IF(N375="zákl. přenesená",J375,0)</f>
        <v>0</v>
      </c>
      <c r="BH375" s="143">
        <f>IF(N375="sníž. přenesená",J375,0)</f>
        <v>0</v>
      </c>
      <c r="BI375" s="143">
        <f>IF(N375="nulová",J375,0)</f>
        <v>0</v>
      </c>
      <c r="BJ375" s="16" t="s">
        <v>79</v>
      </c>
      <c r="BK375" s="143">
        <f>ROUND(I375*H375,2)</f>
        <v>0</v>
      </c>
      <c r="BL375" s="16" t="s">
        <v>150</v>
      </c>
      <c r="BM375" s="142" t="s">
        <v>521</v>
      </c>
    </row>
    <row r="376" spans="2:65" s="1" customFormat="1" ht="33" customHeight="1">
      <c r="B376" s="31"/>
      <c r="C376" s="131" t="s">
        <v>522</v>
      </c>
      <c r="D376" s="131" t="s">
        <v>145</v>
      </c>
      <c r="E376" s="132" t="s">
        <v>523</v>
      </c>
      <c r="F376" s="133" t="s">
        <v>524</v>
      </c>
      <c r="G376" s="134" t="s">
        <v>191</v>
      </c>
      <c r="H376" s="135">
        <v>37.71</v>
      </c>
      <c r="I376" s="136"/>
      <c r="J376" s="137">
        <f>ROUND(I376*H376,2)</f>
        <v>0</v>
      </c>
      <c r="K376" s="133" t="s">
        <v>164</v>
      </c>
      <c r="L376" s="31"/>
      <c r="M376" s="138" t="s">
        <v>1</v>
      </c>
      <c r="N376" s="139" t="s">
        <v>39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150</v>
      </c>
      <c r="AT376" s="142" t="s">
        <v>145</v>
      </c>
      <c r="AU376" s="142" t="s">
        <v>83</v>
      </c>
      <c r="AY376" s="16" t="s">
        <v>143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79</v>
      </c>
      <c r="BK376" s="143">
        <f>ROUND(I376*H376,2)</f>
        <v>0</v>
      </c>
      <c r="BL376" s="16" t="s">
        <v>150</v>
      </c>
      <c r="BM376" s="142" t="s">
        <v>525</v>
      </c>
    </row>
    <row r="377" spans="2:65" s="1" customFormat="1" ht="33" customHeight="1">
      <c r="B377" s="31"/>
      <c r="C377" s="131" t="s">
        <v>526</v>
      </c>
      <c r="D377" s="131" t="s">
        <v>145</v>
      </c>
      <c r="E377" s="132" t="s">
        <v>527</v>
      </c>
      <c r="F377" s="133" t="s">
        <v>528</v>
      </c>
      <c r="G377" s="134" t="s">
        <v>191</v>
      </c>
      <c r="H377" s="135">
        <v>27.132999999999999</v>
      </c>
      <c r="I377" s="136"/>
      <c r="J377" s="137">
        <f>ROUND(I377*H377,2)</f>
        <v>0</v>
      </c>
      <c r="K377" s="133" t="s">
        <v>164</v>
      </c>
      <c r="L377" s="31"/>
      <c r="M377" s="138" t="s">
        <v>1</v>
      </c>
      <c r="N377" s="139" t="s">
        <v>39</v>
      </c>
      <c r="P377" s="140">
        <f>O377*H377</f>
        <v>0</v>
      </c>
      <c r="Q377" s="140">
        <v>0</v>
      </c>
      <c r="R377" s="140">
        <f>Q377*H377</f>
        <v>0</v>
      </c>
      <c r="S377" s="140">
        <v>0</v>
      </c>
      <c r="T377" s="141">
        <f>S377*H377</f>
        <v>0</v>
      </c>
      <c r="AR377" s="142" t="s">
        <v>150</v>
      </c>
      <c r="AT377" s="142" t="s">
        <v>145</v>
      </c>
      <c r="AU377" s="142" t="s">
        <v>83</v>
      </c>
      <c r="AY377" s="16" t="s">
        <v>143</v>
      </c>
      <c r="BE377" s="143">
        <f>IF(N377="základní",J377,0)</f>
        <v>0</v>
      </c>
      <c r="BF377" s="143">
        <f>IF(N377="snížená",J377,0)</f>
        <v>0</v>
      </c>
      <c r="BG377" s="143">
        <f>IF(N377="zákl. přenesená",J377,0)</f>
        <v>0</v>
      </c>
      <c r="BH377" s="143">
        <f>IF(N377="sníž. přenesená",J377,0)</f>
        <v>0</v>
      </c>
      <c r="BI377" s="143">
        <f>IF(N377="nulová",J377,0)</f>
        <v>0</v>
      </c>
      <c r="BJ377" s="16" t="s">
        <v>79</v>
      </c>
      <c r="BK377" s="143">
        <f>ROUND(I377*H377,2)</f>
        <v>0</v>
      </c>
      <c r="BL377" s="16" t="s">
        <v>150</v>
      </c>
      <c r="BM377" s="142" t="s">
        <v>529</v>
      </c>
    </row>
    <row r="378" spans="2:65" s="1" customFormat="1" ht="33" customHeight="1">
      <c r="B378" s="31"/>
      <c r="C378" s="131" t="s">
        <v>530</v>
      </c>
      <c r="D378" s="131" t="s">
        <v>145</v>
      </c>
      <c r="E378" s="132" t="s">
        <v>531</v>
      </c>
      <c r="F378" s="133" t="s">
        <v>532</v>
      </c>
      <c r="G378" s="134" t="s">
        <v>191</v>
      </c>
      <c r="H378" s="135">
        <v>0.98599999999999999</v>
      </c>
      <c r="I378" s="136"/>
      <c r="J378" s="137">
        <f>ROUND(I378*H378,2)</f>
        <v>0</v>
      </c>
      <c r="K378" s="133" t="s">
        <v>164</v>
      </c>
      <c r="L378" s="31"/>
      <c r="M378" s="138" t="s">
        <v>1</v>
      </c>
      <c r="N378" s="139" t="s">
        <v>39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150</v>
      </c>
      <c r="AT378" s="142" t="s">
        <v>145</v>
      </c>
      <c r="AU378" s="142" t="s">
        <v>83</v>
      </c>
      <c r="AY378" s="16" t="s">
        <v>143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6" t="s">
        <v>79</v>
      </c>
      <c r="BK378" s="143">
        <f>ROUND(I378*H378,2)</f>
        <v>0</v>
      </c>
      <c r="BL378" s="16" t="s">
        <v>150</v>
      </c>
      <c r="BM378" s="142" t="s">
        <v>533</v>
      </c>
    </row>
    <row r="379" spans="2:65" s="1" customFormat="1" ht="37.9" customHeight="1">
      <c r="B379" s="31"/>
      <c r="C379" s="131" t="s">
        <v>534</v>
      </c>
      <c r="D379" s="131" t="s">
        <v>145</v>
      </c>
      <c r="E379" s="132" t="s">
        <v>535</v>
      </c>
      <c r="F379" s="133" t="s">
        <v>536</v>
      </c>
      <c r="G379" s="134" t="s">
        <v>191</v>
      </c>
      <c r="H379" s="135">
        <v>0.71799999999999997</v>
      </c>
      <c r="I379" s="136"/>
      <c r="J379" s="137">
        <f>ROUND(I379*H379,2)</f>
        <v>0</v>
      </c>
      <c r="K379" s="133" t="s">
        <v>164</v>
      </c>
      <c r="L379" s="31"/>
      <c r="M379" s="138" t="s">
        <v>1</v>
      </c>
      <c r="N379" s="139" t="s">
        <v>39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150</v>
      </c>
      <c r="AT379" s="142" t="s">
        <v>145</v>
      </c>
      <c r="AU379" s="142" t="s">
        <v>83</v>
      </c>
      <c r="AY379" s="16" t="s">
        <v>143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79</v>
      </c>
      <c r="BK379" s="143">
        <f>ROUND(I379*H379,2)</f>
        <v>0</v>
      </c>
      <c r="BL379" s="16" t="s">
        <v>150</v>
      </c>
      <c r="BM379" s="142" t="s">
        <v>537</v>
      </c>
    </row>
    <row r="380" spans="2:65" s="11" customFormat="1" ht="22.9" customHeight="1">
      <c r="B380" s="119"/>
      <c r="D380" s="120" t="s">
        <v>73</v>
      </c>
      <c r="E380" s="129" t="s">
        <v>538</v>
      </c>
      <c r="F380" s="129" t="s">
        <v>539</v>
      </c>
      <c r="I380" s="122"/>
      <c r="J380" s="130">
        <f>BK380</f>
        <v>0</v>
      </c>
      <c r="L380" s="119"/>
      <c r="M380" s="124"/>
      <c r="P380" s="125">
        <f>P381</f>
        <v>0</v>
      </c>
      <c r="R380" s="125">
        <f>R381</f>
        <v>0</v>
      </c>
      <c r="T380" s="126">
        <f>T381</f>
        <v>0</v>
      </c>
      <c r="AR380" s="120" t="s">
        <v>79</v>
      </c>
      <c r="AT380" s="127" t="s">
        <v>73</v>
      </c>
      <c r="AU380" s="127" t="s">
        <v>79</v>
      </c>
      <c r="AY380" s="120" t="s">
        <v>143</v>
      </c>
      <c r="BK380" s="128">
        <f>BK381</f>
        <v>0</v>
      </c>
    </row>
    <row r="381" spans="2:65" s="1" customFormat="1" ht="16.5" customHeight="1">
      <c r="B381" s="31"/>
      <c r="C381" s="131" t="s">
        <v>540</v>
      </c>
      <c r="D381" s="131" t="s">
        <v>145</v>
      </c>
      <c r="E381" s="132" t="s">
        <v>541</v>
      </c>
      <c r="F381" s="133" t="s">
        <v>542</v>
      </c>
      <c r="G381" s="134" t="s">
        <v>191</v>
      </c>
      <c r="H381" s="135">
        <v>44.412999999999997</v>
      </c>
      <c r="I381" s="136"/>
      <c r="J381" s="137">
        <f>ROUND(I381*H381,2)</f>
        <v>0</v>
      </c>
      <c r="K381" s="133" t="s">
        <v>164</v>
      </c>
      <c r="L381" s="31"/>
      <c r="M381" s="138" t="s">
        <v>1</v>
      </c>
      <c r="N381" s="139" t="s">
        <v>39</v>
      </c>
      <c r="P381" s="140">
        <f>O381*H381</f>
        <v>0</v>
      </c>
      <c r="Q381" s="140">
        <v>0</v>
      </c>
      <c r="R381" s="140">
        <f>Q381*H381</f>
        <v>0</v>
      </c>
      <c r="S381" s="140">
        <v>0</v>
      </c>
      <c r="T381" s="141">
        <f>S381*H381</f>
        <v>0</v>
      </c>
      <c r="AR381" s="142" t="s">
        <v>150</v>
      </c>
      <c r="AT381" s="142" t="s">
        <v>145</v>
      </c>
      <c r="AU381" s="142" t="s">
        <v>83</v>
      </c>
      <c r="AY381" s="16" t="s">
        <v>143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79</v>
      </c>
      <c r="BK381" s="143">
        <f>ROUND(I381*H381,2)</f>
        <v>0</v>
      </c>
      <c r="BL381" s="16" t="s">
        <v>150</v>
      </c>
      <c r="BM381" s="142" t="s">
        <v>543</v>
      </c>
    </row>
    <row r="382" spans="2:65" s="11" customFormat="1" ht="25.9" customHeight="1">
      <c r="B382" s="119"/>
      <c r="D382" s="120" t="s">
        <v>73</v>
      </c>
      <c r="E382" s="121" t="s">
        <v>544</v>
      </c>
      <c r="F382" s="121" t="s">
        <v>545</v>
      </c>
      <c r="I382" s="122"/>
      <c r="J382" s="123">
        <f>BK382</f>
        <v>0</v>
      </c>
      <c r="L382" s="119"/>
      <c r="M382" s="124"/>
      <c r="P382" s="125">
        <f>P383+P400+P409+P417+P421+P437+P440+P472+P531+P600+P604+P615+P652</f>
        <v>0</v>
      </c>
      <c r="R382" s="125">
        <f>R383+R400+R409+R417+R421+R437+R440+R472+R531+R600+R604+R615+R652</f>
        <v>13.018461800000003</v>
      </c>
      <c r="T382" s="126">
        <f>T383+T400+T409+T417+T421+T437+T440+T472+T531+T600+T604+T615+T652</f>
        <v>10.72094251</v>
      </c>
      <c r="AR382" s="120" t="s">
        <v>83</v>
      </c>
      <c r="AT382" s="127" t="s">
        <v>73</v>
      </c>
      <c r="AU382" s="127" t="s">
        <v>74</v>
      </c>
      <c r="AY382" s="120" t="s">
        <v>143</v>
      </c>
      <c r="BK382" s="128">
        <f>BK383+BK400+BK409+BK417+BK421+BK437+BK440+BK472+BK531+BK600+BK604+BK615+BK652</f>
        <v>0</v>
      </c>
    </row>
    <row r="383" spans="2:65" s="11" customFormat="1" ht="22.9" customHeight="1">
      <c r="B383" s="119"/>
      <c r="D383" s="120" t="s">
        <v>73</v>
      </c>
      <c r="E383" s="129" t="s">
        <v>546</v>
      </c>
      <c r="F383" s="129" t="s">
        <v>547</v>
      </c>
      <c r="I383" s="122"/>
      <c r="J383" s="130">
        <f>BK383</f>
        <v>0</v>
      </c>
      <c r="L383" s="119"/>
      <c r="M383" s="124"/>
      <c r="P383" s="125">
        <f>SUM(P384:P399)</f>
        <v>0</v>
      </c>
      <c r="R383" s="125">
        <f>SUM(R384:R399)</f>
        <v>3.5195000000000001E-3</v>
      </c>
      <c r="T383" s="126">
        <f>SUM(T384:T399)</f>
        <v>0</v>
      </c>
      <c r="AR383" s="120" t="s">
        <v>83</v>
      </c>
      <c r="AT383" s="127" t="s">
        <v>73</v>
      </c>
      <c r="AU383" s="127" t="s">
        <v>79</v>
      </c>
      <c r="AY383" s="120" t="s">
        <v>143</v>
      </c>
      <c r="BK383" s="128">
        <f>SUM(BK384:BK399)</f>
        <v>0</v>
      </c>
    </row>
    <row r="384" spans="2:65" s="1" customFormat="1" ht="24.2" customHeight="1">
      <c r="B384" s="31"/>
      <c r="C384" s="131" t="s">
        <v>548</v>
      </c>
      <c r="D384" s="131" t="s">
        <v>145</v>
      </c>
      <c r="E384" s="132" t="s">
        <v>549</v>
      </c>
      <c r="F384" s="133" t="s">
        <v>550</v>
      </c>
      <c r="G384" s="134" t="s">
        <v>148</v>
      </c>
      <c r="H384" s="135">
        <v>0.11</v>
      </c>
      <c r="I384" s="136"/>
      <c r="J384" s="137">
        <f>ROUND(I384*H384,2)</f>
        <v>0</v>
      </c>
      <c r="K384" s="133" t="s">
        <v>164</v>
      </c>
      <c r="L384" s="31"/>
      <c r="M384" s="138" t="s">
        <v>1</v>
      </c>
      <c r="N384" s="139" t="s">
        <v>39</v>
      </c>
      <c r="P384" s="140">
        <f>O384*H384</f>
        <v>0</v>
      </c>
      <c r="Q384" s="140">
        <v>6.0000000000000001E-3</v>
      </c>
      <c r="R384" s="140">
        <f>Q384*H384</f>
        <v>6.6E-4</v>
      </c>
      <c r="S384" s="140">
        <v>0</v>
      </c>
      <c r="T384" s="141">
        <f>S384*H384</f>
        <v>0</v>
      </c>
      <c r="AR384" s="142" t="s">
        <v>245</v>
      </c>
      <c r="AT384" s="142" t="s">
        <v>145</v>
      </c>
      <c r="AU384" s="142" t="s">
        <v>83</v>
      </c>
      <c r="AY384" s="16" t="s">
        <v>143</v>
      </c>
      <c r="BE384" s="143">
        <f>IF(N384="základní",J384,0)</f>
        <v>0</v>
      </c>
      <c r="BF384" s="143">
        <f>IF(N384="snížená",J384,0)</f>
        <v>0</v>
      </c>
      <c r="BG384" s="143">
        <f>IF(N384="zákl. přenesená",J384,0)</f>
        <v>0</v>
      </c>
      <c r="BH384" s="143">
        <f>IF(N384="sníž. přenesená",J384,0)</f>
        <v>0</v>
      </c>
      <c r="BI384" s="143">
        <f>IF(N384="nulová",J384,0)</f>
        <v>0</v>
      </c>
      <c r="BJ384" s="16" t="s">
        <v>79</v>
      </c>
      <c r="BK384" s="143">
        <f>ROUND(I384*H384,2)</f>
        <v>0</v>
      </c>
      <c r="BL384" s="16" t="s">
        <v>245</v>
      </c>
      <c r="BM384" s="142" t="s">
        <v>551</v>
      </c>
    </row>
    <row r="385" spans="2:65" s="12" customFormat="1">
      <c r="B385" s="144"/>
      <c r="D385" s="145" t="s">
        <v>152</v>
      </c>
      <c r="E385" s="146" t="s">
        <v>1</v>
      </c>
      <c r="F385" s="147" t="s">
        <v>552</v>
      </c>
      <c r="H385" s="146" t="s">
        <v>1</v>
      </c>
      <c r="I385" s="148"/>
      <c r="L385" s="144"/>
      <c r="M385" s="149"/>
      <c r="T385" s="150"/>
      <c r="AT385" s="146" t="s">
        <v>152</v>
      </c>
      <c r="AU385" s="146" t="s">
        <v>83</v>
      </c>
      <c r="AV385" s="12" t="s">
        <v>79</v>
      </c>
      <c r="AW385" s="12" t="s">
        <v>30</v>
      </c>
      <c r="AX385" s="12" t="s">
        <v>74</v>
      </c>
      <c r="AY385" s="146" t="s">
        <v>143</v>
      </c>
    </row>
    <row r="386" spans="2:65" s="12" customFormat="1">
      <c r="B386" s="144"/>
      <c r="D386" s="145" t="s">
        <v>152</v>
      </c>
      <c r="E386" s="146" t="s">
        <v>1</v>
      </c>
      <c r="F386" s="147" t="s">
        <v>553</v>
      </c>
      <c r="H386" s="146" t="s">
        <v>1</v>
      </c>
      <c r="I386" s="148"/>
      <c r="L386" s="144"/>
      <c r="M386" s="149"/>
      <c r="T386" s="150"/>
      <c r="AT386" s="146" t="s">
        <v>152</v>
      </c>
      <c r="AU386" s="146" t="s">
        <v>83</v>
      </c>
      <c r="AV386" s="12" t="s">
        <v>79</v>
      </c>
      <c r="AW386" s="12" t="s">
        <v>30</v>
      </c>
      <c r="AX386" s="12" t="s">
        <v>74</v>
      </c>
      <c r="AY386" s="146" t="s">
        <v>143</v>
      </c>
    </row>
    <row r="387" spans="2:65" s="13" customFormat="1">
      <c r="B387" s="151"/>
      <c r="D387" s="145" t="s">
        <v>152</v>
      </c>
      <c r="E387" s="152" t="s">
        <v>1</v>
      </c>
      <c r="F387" s="153" t="s">
        <v>554</v>
      </c>
      <c r="H387" s="154">
        <v>0.11</v>
      </c>
      <c r="I387" s="155"/>
      <c r="L387" s="151"/>
      <c r="M387" s="156"/>
      <c r="T387" s="157"/>
      <c r="AT387" s="152" t="s">
        <v>152</v>
      </c>
      <c r="AU387" s="152" t="s">
        <v>83</v>
      </c>
      <c r="AV387" s="13" t="s">
        <v>83</v>
      </c>
      <c r="AW387" s="13" t="s">
        <v>30</v>
      </c>
      <c r="AX387" s="13" t="s">
        <v>79</v>
      </c>
      <c r="AY387" s="152" t="s">
        <v>143</v>
      </c>
    </row>
    <row r="388" spans="2:65" s="1" customFormat="1" ht="16.5" customHeight="1">
      <c r="B388" s="31"/>
      <c r="C388" s="165" t="s">
        <v>555</v>
      </c>
      <c r="D388" s="165" t="s">
        <v>196</v>
      </c>
      <c r="E388" s="166" t="s">
        <v>556</v>
      </c>
      <c r="F388" s="167" t="s">
        <v>557</v>
      </c>
      <c r="G388" s="168" t="s">
        <v>558</v>
      </c>
      <c r="H388" s="169">
        <v>1.1000000000000001</v>
      </c>
      <c r="I388" s="170"/>
      <c r="J388" s="171">
        <f>ROUND(I388*H388,2)</f>
        <v>0</v>
      </c>
      <c r="K388" s="167" t="s">
        <v>1</v>
      </c>
      <c r="L388" s="172"/>
      <c r="M388" s="173" t="s">
        <v>1</v>
      </c>
      <c r="N388" s="174" t="s">
        <v>39</v>
      </c>
      <c r="P388" s="140">
        <f>O388*H388</f>
        <v>0</v>
      </c>
      <c r="Q388" s="140">
        <v>0</v>
      </c>
      <c r="R388" s="140">
        <f>Q388*H388</f>
        <v>0</v>
      </c>
      <c r="S388" s="140">
        <v>0</v>
      </c>
      <c r="T388" s="141">
        <f>S388*H388</f>
        <v>0</v>
      </c>
      <c r="AR388" s="142" t="s">
        <v>343</v>
      </c>
      <c r="AT388" s="142" t="s">
        <v>196</v>
      </c>
      <c r="AU388" s="142" t="s">
        <v>83</v>
      </c>
      <c r="AY388" s="16" t="s">
        <v>143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79</v>
      </c>
      <c r="BK388" s="143">
        <f>ROUND(I388*H388,2)</f>
        <v>0</v>
      </c>
      <c r="BL388" s="16" t="s">
        <v>245</v>
      </c>
      <c r="BM388" s="142" t="s">
        <v>559</v>
      </c>
    </row>
    <row r="389" spans="2:65" s="13" customFormat="1">
      <c r="B389" s="151"/>
      <c r="D389" s="145" t="s">
        <v>152</v>
      </c>
      <c r="E389" s="152" t="s">
        <v>1</v>
      </c>
      <c r="F389" s="153" t="s">
        <v>560</v>
      </c>
      <c r="H389" s="154">
        <v>1.1000000000000001</v>
      </c>
      <c r="I389" s="155"/>
      <c r="L389" s="151"/>
      <c r="M389" s="156"/>
      <c r="T389" s="157"/>
      <c r="AT389" s="152" t="s">
        <v>152</v>
      </c>
      <c r="AU389" s="152" t="s">
        <v>83</v>
      </c>
      <c r="AV389" s="13" t="s">
        <v>83</v>
      </c>
      <c r="AW389" s="13" t="s">
        <v>30</v>
      </c>
      <c r="AX389" s="13" t="s">
        <v>79</v>
      </c>
      <c r="AY389" s="152" t="s">
        <v>143</v>
      </c>
    </row>
    <row r="390" spans="2:65" s="1" customFormat="1" ht="33" customHeight="1">
      <c r="B390" s="31"/>
      <c r="C390" s="131" t="s">
        <v>561</v>
      </c>
      <c r="D390" s="131" t="s">
        <v>145</v>
      </c>
      <c r="E390" s="132" t="s">
        <v>562</v>
      </c>
      <c r="F390" s="133" t="s">
        <v>563</v>
      </c>
      <c r="G390" s="134" t="s">
        <v>148</v>
      </c>
      <c r="H390" s="135">
        <v>0.41799999999999998</v>
      </c>
      <c r="I390" s="136"/>
      <c r="J390" s="137">
        <f>ROUND(I390*H390,2)</f>
        <v>0</v>
      </c>
      <c r="K390" s="133" t="s">
        <v>164</v>
      </c>
      <c r="L390" s="31"/>
      <c r="M390" s="138" t="s">
        <v>1</v>
      </c>
      <c r="N390" s="139" t="s">
        <v>39</v>
      </c>
      <c r="P390" s="140">
        <f>O390*H390</f>
        <v>0</v>
      </c>
      <c r="Q390" s="140">
        <v>0</v>
      </c>
      <c r="R390" s="140">
        <f>Q390*H390</f>
        <v>0</v>
      </c>
      <c r="S390" s="140">
        <v>0</v>
      </c>
      <c r="T390" s="141">
        <f>S390*H390</f>
        <v>0</v>
      </c>
      <c r="AR390" s="142" t="s">
        <v>245</v>
      </c>
      <c r="AT390" s="142" t="s">
        <v>145</v>
      </c>
      <c r="AU390" s="142" t="s">
        <v>83</v>
      </c>
      <c r="AY390" s="16" t="s">
        <v>143</v>
      </c>
      <c r="BE390" s="143">
        <f>IF(N390="základní",J390,0)</f>
        <v>0</v>
      </c>
      <c r="BF390" s="143">
        <f>IF(N390="snížená",J390,0)</f>
        <v>0</v>
      </c>
      <c r="BG390" s="143">
        <f>IF(N390="zákl. přenesená",J390,0)</f>
        <v>0</v>
      </c>
      <c r="BH390" s="143">
        <f>IF(N390="sníž. přenesená",J390,0)</f>
        <v>0</v>
      </c>
      <c r="BI390" s="143">
        <f>IF(N390="nulová",J390,0)</f>
        <v>0</v>
      </c>
      <c r="BJ390" s="16" t="s">
        <v>79</v>
      </c>
      <c r="BK390" s="143">
        <f>ROUND(I390*H390,2)</f>
        <v>0</v>
      </c>
      <c r="BL390" s="16" t="s">
        <v>245</v>
      </c>
      <c r="BM390" s="142" t="s">
        <v>564</v>
      </c>
    </row>
    <row r="391" spans="2:65" s="12" customFormat="1">
      <c r="B391" s="144"/>
      <c r="D391" s="145" t="s">
        <v>152</v>
      </c>
      <c r="E391" s="146" t="s">
        <v>1</v>
      </c>
      <c r="F391" s="147" t="s">
        <v>565</v>
      </c>
      <c r="H391" s="146" t="s">
        <v>1</v>
      </c>
      <c r="I391" s="148"/>
      <c r="L391" s="144"/>
      <c r="M391" s="149"/>
      <c r="T391" s="150"/>
      <c r="AT391" s="146" t="s">
        <v>152</v>
      </c>
      <c r="AU391" s="146" t="s">
        <v>83</v>
      </c>
      <c r="AV391" s="12" t="s">
        <v>79</v>
      </c>
      <c r="AW391" s="12" t="s">
        <v>30</v>
      </c>
      <c r="AX391" s="12" t="s">
        <v>74</v>
      </c>
      <c r="AY391" s="146" t="s">
        <v>143</v>
      </c>
    </row>
    <row r="392" spans="2:65" s="13" customFormat="1">
      <c r="B392" s="151"/>
      <c r="D392" s="145" t="s">
        <v>152</v>
      </c>
      <c r="E392" s="152" t="s">
        <v>1</v>
      </c>
      <c r="F392" s="153" t="s">
        <v>566</v>
      </c>
      <c r="H392" s="154">
        <v>0.41799999999999998</v>
      </c>
      <c r="I392" s="155"/>
      <c r="L392" s="151"/>
      <c r="M392" s="156"/>
      <c r="T392" s="157"/>
      <c r="AT392" s="152" t="s">
        <v>152</v>
      </c>
      <c r="AU392" s="152" t="s">
        <v>83</v>
      </c>
      <c r="AV392" s="13" t="s">
        <v>83</v>
      </c>
      <c r="AW392" s="13" t="s">
        <v>30</v>
      </c>
      <c r="AX392" s="13" t="s">
        <v>79</v>
      </c>
      <c r="AY392" s="152" t="s">
        <v>143</v>
      </c>
    </row>
    <row r="393" spans="2:65" s="1" customFormat="1" ht="16.5" customHeight="1">
      <c r="B393" s="31"/>
      <c r="C393" s="165" t="s">
        <v>567</v>
      </c>
      <c r="D393" s="165" t="s">
        <v>196</v>
      </c>
      <c r="E393" s="166" t="s">
        <v>568</v>
      </c>
      <c r="F393" s="167" t="s">
        <v>569</v>
      </c>
      <c r="G393" s="168" t="s">
        <v>175</v>
      </c>
      <c r="H393" s="169">
        <v>0.13</v>
      </c>
      <c r="I393" s="170"/>
      <c r="J393" s="171">
        <f>ROUND(I393*H393,2)</f>
        <v>0</v>
      </c>
      <c r="K393" s="167" t="s">
        <v>164</v>
      </c>
      <c r="L393" s="172"/>
      <c r="M393" s="173" t="s">
        <v>1</v>
      </c>
      <c r="N393" s="174" t="s">
        <v>39</v>
      </c>
      <c r="P393" s="140">
        <f>O393*H393</f>
        <v>0</v>
      </c>
      <c r="Q393" s="140">
        <v>1.4E-2</v>
      </c>
      <c r="R393" s="140">
        <f>Q393*H393</f>
        <v>1.82E-3</v>
      </c>
      <c r="S393" s="140">
        <v>0</v>
      </c>
      <c r="T393" s="141">
        <f>S393*H393</f>
        <v>0</v>
      </c>
      <c r="AR393" s="142" t="s">
        <v>343</v>
      </c>
      <c r="AT393" s="142" t="s">
        <v>196</v>
      </c>
      <c r="AU393" s="142" t="s">
        <v>83</v>
      </c>
      <c r="AY393" s="16" t="s">
        <v>143</v>
      </c>
      <c r="BE393" s="143">
        <f>IF(N393="základní",J393,0)</f>
        <v>0</v>
      </c>
      <c r="BF393" s="143">
        <f>IF(N393="snížená",J393,0)</f>
        <v>0</v>
      </c>
      <c r="BG393" s="143">
        <f>IF(N393="zákl. přenesená",J393,0)</f>
        <v>0</v>
      </c>
      <c r="BH393" s="143">
        <f>IF(N393="sníž. přenesená",J393,0)</f>
        <v>0</v>
      </c>
      <c r="BI393" s="143">
        <f>IF(N393="nulová",J393,0)</f>
        <v>0</v>
      </c>
      <c r="BJ393" s="16" t="s">
        <v>79</v>
      </c>
      <c r="BK393" s="143">
        <f>ROUND(I393*H393,2)</f>
        <v>0</v>
      </c>
      <c r="BL393" s="16" t="s">
        <v>245</v>
      </c>
      <c r="BM393" s="142" t="s">
        <v>570</v>
      </c>
    </row>
    <row r="394" spans="2:65" s="12" customFormat="1">
      <c r="B394" s="144"/>
      <c r="D394" s="145" t="s">
        <v>152</v>
      </c>
      <c r="E394" s="146" t="s">
        <v>1</v>
      </c>
      <c r="F394" s="147" t="s">
        <v>571</v>
      </c>
      <c r="H394" s="146" t="s">
        <v>1</v>
      </c>
      <c r="I394" s="148"/>
      <c r="L394" s="144"/>
      <c r="M394" s="149"/>
      <c r="T394" s="150"/>
      <c r="AT394" s="146" t="s">
        <v>152</v>
      </c>
      <c r="AU394" s="146" t="s">
        <v>83</v>
      </c>
      <c r="AV394" s="12" t="s">
        <v>79</v>
      </c>
      <c r="AW394" s="12" t="s">
        <v>30</v>
      </c>
      <c r="AX394" s="12" t="s">
        <v>74</v>
      </c>
      <c r="AY394" s="146" t="s">
        <v>143</v>
      </c>
    </row>
    <row r="395" spans="2:65" s="13" customFormat="1">
      <c r="B395" s="151"/>
      <c r="D395" s="145" t="s">
        <v>152</v>
      </c>
      <c r="E395" s="152" t="s">
        <v>1</v>
      </c>
      <c r="F395" s="153" t="s">
        <v>572</v>
      </c>
      <c r="H395" s="154">
        <v>0.13</v>
      </c>
      <c r="I395" s="155"/>
      <c r="L395" s="151"/>
      <c r="M395" s="156"/>
      <c r="T395" s="157"/>
      <c r="AT395" s="152" t="s">
        <v>152</v>
      </c>
      <c r="AU395" s="152" t="s">
        <v>83</v>
      </c>
      <c r="AV395" s="13" t="s">
        <v>83</v>
      </c>
      <c r="AW395" s="13" t="s">
        <v>30</v>
      </c>
      <c r="AX395" s="13" t="s">
        <v>79</v>
      </c>
      <c r="AY395" s="152" t="s">
        <v>143</v>
      </c>
    </row>
    <row r="396" spans="2:65" s="1" customFormat="1" ht="21.75" customHeight="1">
      <c r="B396" s="31"/>
      <c r="C396" s="131" t="s">
        <v>573</v>
      </c>
      <c r="D396" s="131" t="s">
        <v>145</v>
      </c>
      <c r="E396" s="132" t="s">
        <v>574</v>
      </c>
      <c r="F396" s="133" t="s">
        <v>575</v>
      </c>
      <c r="G396" s="134" t="s">
        <v>175</v>
      </c>
      <c r="H396" s="135">
        <v>9.9000000000000005E-2</v>
      </c>
      <c r="I396" s="136"/>
      <c r="J396" s="137">
        <f>ROUND(I396*H396,2)</f>
        <v>0</v>
      </c>
      <c r="K396" s="133" t="s">
        <v>164</v>
      </c>
      <c r="L396" s="31"/>
      <c r="M396" s="138" t="s">
        <v>1</v>
      </c>
      <c r="N396" s="139" t="s">
        <v>39</v>
      </c>
      <c r="P396" s="140">
        <f>O396*H396</f>
        <v>0</v>
      </c>
      <c r="Q396" s="140">
        <v>1.0500000000000001E-2</v>
      </c>
      <c r="R396" s="140">
        <f>Q396*H396</f>
        <v>1.0395000000000001E-3</v>
      </c>
      <c r="S396" s="140">
        <v>0</v>
      </c>
      <c r="T396" s="141">
        <f>S396*H396</f>
        <v>0</v>
      </c>
      <c r="AR396" s="142" t="s">
        <v>245</v>
      </c>
      <c r="AT396" s="142" t="s">
        <v>145</v>
      </c>
      <c r="AU396" s="142" t="s">
        <v>83</v>
      </c>
      <c r="AY396" s="16" t="s">
        <v>143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6" t="s">
        <v>79</v>
      </c>
      <c r="BK396" s="143">
        <f>ROUND(I396*H396,2)</f>
        <v>0</v>
      </c>
      <c r="BL396" s="16" t="s">
        <v>245</v>
      </c>
      <c r="BM396" s="142" t="s">
        <v>576</v>
      </c>
    </row>
    <row r="397" spans="2:65" s="12" customFormat="1">
      <c r="B397" s="144"/>
      <c r="D397" s="145" t="s">
        <v>152</v>
      </c>
      <c r="E397" s="146" t="s">
        <v>1</v>
      </c>
      <c r="F397" s="147" t="s">
        <v>577</v>
      </c>
      <c r="H397" s="146" t="s">
        <v>1</v>
      </c>
      <c r="I397" s="148"/>
      <c r="L397" s="144"/>
      <c r="M397" s="149"/>
      <c r="T397" s="150"/>
      <c r="AT397" s="146" t="s">
        <v>152</v>
      </c>
      <c r="AU397" s="146" t="s">
        <v>83</v>
      </c>
      <c r="AV397" s="12" t="s">
        <v>79</v>
      </c>
      <c r="AW397" s="12" t="s">
        <v>30</v>
      </c>
      <c r="AX397" s="12" t="s">
        <v>74</v>
      </c>
      <c r="AY397" s="146" t="s">
        <v>143</v>
      </c>
    </row>
    <row r="398" spans="2:65" s="13" customFormat="1">
      <c r="B398" s="151"/>
      <c r="D398" s="145" t="s">
        <v>152</v>
      </c>
      <c r="E398" s="152" t="s">
        <v>1</v>
      </c>
      <c r="F398" s="153" t="s">
        <v>578</v>
      </c>
      <c r="H398" s="154">
        <v>9.9000000000000005E-2</v>
      </c>
      <c r="I398" s="155"/>
      <c r="L398" s="151"/>
      <c r="M398" s="156"/>
      <c r="T398" s="157"/>
      <c r="AT398" s="152" t="s">
        <v>152</v>
      </c>
      <c r="AU398" s="152" t="s">
        <v>83</v>
      </c>
      <c r="AV398" s="13" t="s">
        <v>83</v>
      </c>
      <c r="AW398" s="13" t="s">
        <v>30</v>
      </c>
      <c r="AX398" s="13" t="s">
        <v>79</v>
      </c>
      <c r="AY398" s="152" t="s">
        <v>143</v>
      </c>
    </row>
    <row r="399" spans="2:65" s="1" customFormat="1" ht="24.2" customHeight="1">
      <c r="B399" s="31"/>
      <c r="C399" s="131" t="s">
        <v>579</v>
      </c>
      <c r="D399" s="131" t="s">
        <v>145</v>
      </c>
      <c r="E399" s="132" t="s">
        <v>580</v>
      </c>
      <c r="F399" s="133" t="s">
        <v>581</v>
      </c>
      <c r="G399" s="134" t="s">
        <v>191</v>
      </c>
      <c r="H399" s="135">
        <v>4.0000000000000001E-3</v>
      </c>
      <c r="I399" s="136"/>
      <c r="J399" s="137">
        <f>ROUND(I399*H399,2)</f>
        <v>0</v>
      </c>
      <c r="K399" s="133" t="s">
        <v>164</v>
      </c>
      <c r="L399" s="31"/>
      <c r="M399" s="138" t="s">
        <v>1</v>
      </c>
      <c r="N399" s="139" t="s">
        <v>39</v>
      </c>
      <c r="P399" s="140">
        <f>O399*H399</f>
        <v>0</v>
      </c>
      <c r="Q399" s="140">
        <v>0</v>
      </c>
      <c r="R399" s="140">
        <f>Q399*H399</f>
        <v>0</v>
      </c>
      <c r="S399" s="140">
        <v>0</v>
      </c>
      <c r="T399" s="141">
        <f>S399*H399</f>
        <v>0</v>
      </c>
      <c r="AR399" s="142" t="s">
        <v>245</v>
      </c>
      <c r="AT399" s="142" t="s">
        <v>145</v>
      </c>
      <c r="AU399" s="142" t="s">
        <v>83</v>
      </c>
      <c r="AY399" s="16" t="s">
        <v>143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6" t="s">
        <v>79</v>
      </c>
      <c r="BK399" s="143">
        <f>ROUND(I399*H399,2)</f>
        <v>0</v>
      </c>
      <c r="BL399" s="16" t="s">
        <v>245</v>
      </c>
      <c r="BM399" s="142" t="s">
        <v>582</v>
      </c>
    </row>
    <row r="400" spans="2:65" s="11" customFormat="1" ht="22.9" customHeight="1">
      <c r="B400" s="119"/>
      <c r="D400" s="120" t="s">
        <v>73</v>
      </c>
      <c r="E400" s="129" t="s">
        <v>583</v>
      </c>
      <c r="F400" s="129" t="s">
        <v>584</v>
      </c>
      <c r="I400" s="122"/>
      <c r="J400" s="130">
        <f>BK400</f>
        <v>0</v>
      </c>
      <c r="L400" s="119"/>
      <c r="M400" s="124"/>
      <c r="P400" s="125">
        <f>SUM(P401:P408)</f>
        <v>0</v>
      </c>
      <c r="R400" s="125">
        <f>SUM(R401:R408)</f>
        <v>4.8199999999999996E-3</v>
      </c>
      <c r="T400" s="126">
        <f>SUM(T401:T408)</f>
        <v>0</v>
      </c>
      <c r="AR400" s="120" t="s">
        <v>83</v>
      </c>
      <c r="AT400" s="127" t="s">
        <v>73</v>
      </c>
      <c r="AU400" s="127" t="s">
        <v>79</v>
      </c>
      <c r="AY400" s="120" t="s">
        <v>143</v>
      </c>
      <c r="BK400" s="128">
        <f>SUM(BK401:BK408)</f>
        <v>0</v>
      </c>
    </row>
    <row r="401" spans="2:65" s="1" customFormat="1" ht="16.5" customHeight="1">
      <c r="B401" s="31"/>
      <c r="C401" s="131" t="s">
        <v>585</v>
      </c>
      <c r="D401" s="131" t="s">
        <v>145</v>
      </c>
      <c r="E401" s="132" t="s">
        <v>586</v>
      </c>
      <c r="F401" s="133" t="s">
        <v>587</v>
      </c>
      <c r="G401" s="134" t="s">
        <v>263</v>
      </c>
      <c r="H401" s="135">
        <v>12</v>
      </c>
      <c r="I401" s="136"/>
      <c r="J401" s="137">
        <f>ROUND(I401*H401,2)</f>
        <v>0</v>
      </c>
      <c r="K401" s="133" t="s">
        <v>164</v>
      </c>
      <c r="L401" s="31"/>
      <c r="M401" s="138" t="s">
        <v>1</v>
      </c>
      <c r="N401" s="139" t="s">
        <v>39</v>
      </c>
      <c r="P401" s="140">
        <f>O401*H401</f>
        <v>0</v>
      </c>
      <c r="Q401" s="140">
        <v>3.6000000000000002E-4</v>
      </c>
      <c r="R401" s="140">
        <f>Q401*H401</f>
        <v>4.3200000000000001E-3</v>
      </c>
      <c r="S401" s="140">
        <v>0</v>
      </c>
      <c r="T401" s="141">
        <f>S401*H401</f>
        <v>0</v>
      </c>
      <c r="AR401" s="142" t="s">
        <v>245</v>
      </c>
      <c r="AT401" s="142" t="s">
        <v>145</v>
      </c>
      <c r="AU401" s="142" t="s">
        <v>83</v>
      </c>
      <c r="AY401" s="16" t="s">
        <v>143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6" t="s">
        <v>79</v>
      </c>
      <c r="BK401" s="143">
        <f>ROUND(I401*H401,2)</f>
        <v>0</v>
      </c>
      <c r="BL401" s="16" t="s">
        <v>245</v>
      </c>
      <c r="BM401" s="142" t="s">
        <v>588</v>
      </c>
    </row>
    <row r="402" spans="2:65" s="12" customFormat="1">
      <c r="B402" s="144"/>
      <c r="D402" s="145" t="s">
        <v>152</v>
      </c>
      <c r="E402" s="146" t="s">
        <v>1</v>
      </c>
      <c r="F402" s="147" t="s">
        <v>589</v>
      </c>
      <c r="H402" s="146" t="s">
        <v>1</v>
      </c>
      <c r="I402" s="148"/>
      <c r="L402" s="144"/>
      <c r="M402" s="149"/>
      <c r="T402" s="150"/>
      <c r="AT402" s="146" t="s">
        <v>152</v>
      </c>
      <c r="AU402" s="146" t="s">
        <v>83</v>
      </c>
      <c r="AV402" s="12" t="s">
        <v>79</v>
      </c>
      <c r="AW402" s="12" t="s">
        <v>30</v>
      </c>
      <c r="AX402" s="12" t="s">
        <v>74</v>
      </c>
      <c r="AY402" s="146" t="s">
        <v>143</v>
      </c>
    </row>
    <row r="403" spans="2:65" s="13" customFormat="1">
      <c r="B403" s="151"/>
      <c r="D403" s="145" t="s">
        <v>152</v>
      </c>
      <c r="E403" s="152" t="s">
        <v>1</v>
      </c>
      <c r="F403" s="153" t="s">
        <v>8</v>
      </c>
      <c r="H403" s="154">
        <v>12</v>
      </c>
      <c r="I403" s="155"/>
      <c r="L403" s="151"/>
      <c r="M403" s="156"/>
      <c r="T403" s="157"/>
      <c r="AT403" s="152" t="s">
        <v>152</v>
      </c>
      <c r="AU403" s="152" t="s">
        <v>83</v>
      </c>
      <c r="AV403" s="13" t="s">
        <v>83</v>
      </c>
      <c r="AW403" s="13" t="s">
        <v>30</v>
      </c>
      <c r="AX403" s="13" t="s">
        <v>79</v>
      </c>
      <c r="AY403" s="152" t="s">
        <v>143</v>
      </c>
    </row>
    <row r="404" spans="2:65" s="1" customFormat="1" ht="24.2" customHeight="1">
      <c r="B404" s="31"/>
      <c r="C404" s="131" t="s">
        <v>590</v>
      </c>
      <c r="D404" s="131" t="s">
        <v>145</v>
      </c>
      <c r="E404" s="132" t="s">
        <v>591</v>
      </c>
      <c r="F404" s="133" t="s">
        <v>592</v>
      </c>
      <c r="G404" s="134" t="s">
        <v>171</v>
      </c>
      <c r="H404" s="135">
        <v>1</v>
      </c>
      <c r="I404" s="136"/>
      <c r="J404" s="137">
        <f>ROUND(I404*H404,2)</f>
        <v>0</v>
      </c>
      <c r="K404" s="133" t="s">
        <v>164</v>
      </c>
      <c r="L404" s="31"/>
      <c r="M404" s="138" t="s">
        <v>1</v>
      </c>
      <c r="N404" s="139" t="s">
        <v>39</v>
      </c>
      <c r="P404" s="140">
        <f>O404*H404</f>
        <v>0</v>
      </c>
      <c r="Q404" s="140">
        <v>5.0000000000000001E-4</v>
      </c>
      <c r="R404" s="140">
        <f>Q404*H404</f>
        <v>5.0000000000000001E-4</v>
      </c>
      <c r="S404" s="140">
        <v>0</v>
      </c>
      <c r="T404" s="141">
        <f>S404*H404</f>
        <v>0</v>
      </c>
      <c r="AR404" s="142" t="s">
        <v>245</v>
      </c>
      <c r="AT404" s="142" t="s">
        <v>145</v>
      </c>
      <c r="AU404" s="142" t="s">
        <v>83</v>
      </c>
      <c r="AY404" s="16" t="s">
        <v>143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6" t="s">
        <v>79</v>
      </c>
      <c r="BK404" s="143">
        <f>ROUND(I404*H404,2)</f>
        <v>0</v>
      </c>
      <c r="BL404" s="16" t="s">
        <v>245</v>
      </c>
      <c r="BM404" s="142" t="s">
        <v>593</v>
      </c>
    </row>
    <row r="405" spans="2:65" s="12" customFormat="1">
      <c r="B405" s="144"/>
      <c r="D405" s="145" t="s">
        <v>152</v>
      </c>
      <c r="E405" s="146" t="s">
        <v>1</v>
      </c>
      <c r="F405" s="147" t="s">
        <v>594</v>
      </c>
      <c r="H405" s="146" t="s">
        <v>1</v>
      </c>
      <c r="I405" s="148"/>
      <c r="L405" s="144"/>
      <c r="M405" s="149"/>
      <c r="T405" s="150"/>
      <c r="AT405" s="146" t="s">
        <v>152</v>
      </c>
      <c r="AU405" s="146" t="s">
        <v>83</v>
      </c>
      <c r="AV405" s="12" t="s">
        <v>79</v>
      </c>
      <c r="AW405" s="12" t="s">
        <v>30</v>
      </c>
      <c r="AX405" s="12" t="s">
        <v>74</v>
      </c>
      <c r="AY405" s="146" t="s">
        <v>143</v>
      </c>
    </row>
    <row r="406" spans="2:65" s="13" customFormat="1">
      <c r="B406" s="151"/>
      <c r="D406" s="145" t="s">
        <v>152</v>
      </c>
      <c r="E406" s="152" t="s">
        <v>1</v>
      </c>
      <c r="F406" s="153" t="s">
        <v>79</v>
      </c>
      <c r="H406" s="154">
        <v>1</v>
      </c>
      <c r="I406" s="155"/>
      <c r="L406" s="151"/>
      <c r="M406" s="156"/>
      <c r="T406" s="157"/>
      <c r="AT406" s="152" t="s">
        <v>152</v>
      </c>
      <c r="AU406" s="152" t="s">
        <v>83</v>
      </c>
      <c r="AV406" s="13" t="s">
        <v>83</v>
      </c>
      <c r="AW406" s="13" t="s">
        <v>30</v>
      </c>
      <c r="AX406" s="13" t="s">
        <v>79</v>
      </c>
      <c r="AY406" s="152" t="s">
        <v>143</v>
      </c>
    </row>
    <row r="407" spans="2:65" s="1" customFormat="1" ht="21.75" customHeight="1">
      <c r="B407" s="31"/>
      <c r="C407" s="131" t="s">
        <v>595</v>
      </c>
      <c r="D407" s="131" t="s">
        <v>145</v>
      </c>
      <c r="E407" s="132" t="s">
        <v>596</v>
      </c>
      <c r="F407" s="133" t="s">
        <v>597</v>
      </c>
      <c r="G407" s="134" t="s">
        <v>263</v>
      </c>
      <c r="H407" s="135">
        <v>12</v>
      </c>
      <c r="I407" s="136"/>
      <c r="J407" s="137">
        <f>ROUND(I407*H407,2)</f>
        <v>0</v>
      </c>
      <c r="K407" s="133" t="s">
        <v>164</v>
      </c>
      <c r="L407" s="31"/>
      <c r="M407" s="138" t="s">
        <v>1</v>
      </c>
      <c r="N407" s="139" t="s">
        <v>39</v>
      </c>
      <c r="P407" s="140">
        <f>O407*H407</f>
        <v>0</v>
      </c>
      <c r="Q407" s="140">
        <v>0</v>
      </c>
      <c r="R407" s="140">
        <f>Q407*H407</f>
        <v>0</v>
      </c>
      <c r="S407" s="140">
        <v>0</v>
      </c>
      <c r="T407" s="141">
        <f>S407*H407</f>
        <v>0</v>
      </c>
      <c r="AR407" s="142" t="s">
        <v>245</v>
      </c>
      <c r="AT407" s="142" t="s">
        <v>145</v>
      </c>
      <c r="AU407" s="142" t="s">
        <v>83</v>
      </c>
      <c r="AY407" s="16" t="s">
        <v>143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6" t="s">
        <v>79</v>
      </c>
      <c r="BK407" s="143">
        <f>ROUND(I407*H407,2)</f>
        <v>0</v>
      </c>
      <c r="BL407" s="16" t="s">
        <v>245</v>
      </c>
      <c r="BM407" s="142" t="s">
        <v>598</v>
      </c>
    </row>
    <row r="408" spans="2:65" s="1" customFormat="1" ht="24.2" customHeight="1">
      <c r="B408" s="31"/>
      <c r="C408" s="131" t="s">
        <v>599</v>
      </c>
      <c r="D408" s="131" t="s">
        <v>145</v>
      </c>
      <c r="E408" s="132" t="s">
        <v>600</v>
      </c>
      <c r="F408" s="133" t="s">
        <v>601</v>
      </c>
      <c r="G408" s="134" t="s">
        <v>191</v>
      </c>
      <c r="H408" s="135">
        <v>5.0000000000000001E-3</v>
      </c>
      <c r="I408" s="136"/>
      <c r="J408" s="137">
        <f>ROUND(I408*H408,2)</f>
        <v>0</v>
      </c>
      <c r="K408" s="133" t="s">
        <v>164</v>
      </c>
      <c r="L408" s="31"/>
      <c r="M408" s="138" t="s">
        <v>1</v>
      </c>
      <c r="N408" s="139" t="s">
        <v>39</v>
      </c>
      <c r="P408" s="140">
        <f>O408*H408</f>
        <v>0</v>
      </c>
      <c r="Q408" s="140">
        <v>0</v>
      </c>
      <c r="R408" s="140">
        <f>Q408*H408</f>
        <v>0</v>
      </c>
      <c r="S408" s="140">
        <v>0</v>
      </c>
      <c r="T408" s="141">
        <f>S408*H408</f>
        <v>0</v>
      </c>
      <c r="AR408" s="142" t="s">
        <v>245</v>
      </c>
      <c r="AT408" s="142" t="s">
        <v>145</v>
      </c>
      <c r="AU408" s="142" t="s">
        <v>83</v>
      </c>
      <c r="AY408" s="16" t="s">
        <v>143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79</v>
      </c>
      <c r="BK408" s="143">
        <f>ROUND(I408*H408,2)</f>
        <v>0</v>
      </c>
      <c r="BL408" s="16" t="s">
        <v>245</v>
      </c>
      <c r="BM408" s="142" t="s">
        <v>602</v>
      </c>
    </row>
    <row r="409" spans="2:65" s="11" customFormat="1" ht="22.9" customHeight="1">
      <c r="B409" s="119"/>
      <c r="D409" s="120" t="s">
        <v>73</v>
      </c>
      <c r="E409" s="129" t="s">
        <v>603</v>
      </c>
      <c r="F409" s="129" t="s">
        <v>604</v>
      </c>
      <c r="I409" s="122"/>
      <c r="J409" s="130">
        <f>BK409</f>
        <v>0</v>
      </c>
      <c r="L409" s="119"/>
      <c r="M409" s="124"/>
      <c r="P409" s="125">
        <f>SUM(P410:P416)</f>
        <v>0</v>
      </c>
      <c r="R409" s="125">
        <f>SUM(R410:R416)</f>
        <v>4.0000000000000001E-3</v>
      </c>
      <c r="T409" s="126">
        <f>SUM(T410:T416)</f>
        <v>5.9639999999999999E-2</v>
      </c>
      <c r="AR409" s="120" t="s">
        <v>83</v>
      </c>
      <c r="AT409" s="127" t="s">
        <v>73</v>
      </c>
      <c r="AU409" s="127" t="s">
        <v>79</v>
      </c>
      <c r="AY409" s="120" t="s">
        <v>143</v>
      </c>
      <c r="BK409" s="128">
        <f>SUM(BK410:BK416)</f>
        <v>0</v>
      </c>
    </row>
    <row r="410" spans="2:65" s="1" customFormat="1" ht="24.2" customHeight="1">
      <c r="B410" s="31"/>
      <c r="C410" s="131" t="s">
        <v>605</v>
      </c>
      <c r="D410" s="131" t="s">
        <v>145</v>
      </c>
      <c r="E410" s="132" t="s">
        <v>606</v>
      </c>
      <c r="F410" s="133" t="s">
        <v>607</v>
      </c>
      <c r="G410" s="134" t="s">
        <v>263</v>
      </c>
      <c r="H410" s="135">
        <v>12</v>
      </c>
      <c r="I410" s="136"/>
      <c r="J410" s="137">
        <f>ROUND(I410*H410,2)</f>
        <v>0</v>
      </c>
      <c r="K410" s="133" t="s">
        <v>164</v>
      </c>
      <c r="L410" s="31"/>
      <c r="M410" s="138" t="s">
        <v>1</v>
      </c>
      <c r="N410" s="139" t="s">
        <v>39</v>
      </c>
      <c r="P410" s="140">
        <f>O410*H410</f>
        <v>0</v>
      </c>
      <c r="Q410" s="140">
        <v>0</v>
      </c>
      <c r="R410" s="140">
        <f>Q410*H410</f>
        <v>0</v>
      </c>
      <c r="S410" s="140">
        <v>4.9699999999999996E-3</v>
      </c>
      <c r="T410" s="141">
        <f>S410*H410</f>
        <v>5.9639999999999999E-2</v>
      </c>
      <c r="AR410" s="142" t="s">
        <v>245</v>
      </c>
      <c r="AT410" s="142" t="s">
        <v>145</v>
      </c>
      <c r="AU410" s="142" t="s">
        <v>83</v>
      </c>
      <c r="AY410" s="16" t="s">
        <v>143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6" t="s">
        <v>79</v>
      </c>
      <c r="BK410" s="143">
        <f>ROUND(I410*H410,2)</f>
        <v>0</v>
      </c>
      <c r="BL410" s="16" t="s">
        <v>245</v>
      </c>
      <c r="BM410" s="142" t="s">
        <v>608</v>
      </c>
    </row>
    <row r="411" spans="2:65" s="12" customFormat="1">
      <c r="B411" s="144"/>
      <c r="D411" s="145" t="s">
        <v>152</v>
      </c>
      <c r="E411" s="146" t="s">
        <v>1</v>
      </c>
      <c r="F411" s="147" t="s">
        <v>609</v>
      </c>
      <c r="H411" s="146" t="s">
        <v>1</v>
      </c>
      <c r="I411" s="148"/>
      <c r="L411" s="144"/>
      <c r="M411" s="149"/>
      <c r="T411" s="150"/>
      <c r="AT411" s="146" t="s">
        <v>152</v>
      </c>
      <c r="AU411" s="146" t="s">
        <v>83</v>
      </c>
      <c r="AV411" s="12" t="s">
        <v>79</v>
      </c>
      <c r="AW411" s="12" t="s">
        <v>30</v>
      </c>
      <c r="AX411" s="12" t="s">
        <v>74</v>
      </c>
      <c r="AY411" s="146" t="s">
        <v>143</v>
      </c>
    </row>
    <row r="412" spans="2:65" s="13" customFormat="1">
      <c r="B412" s="151"/>
      <c r="D412" s="145" t="s">
        <v>152</v>
      </c>
      <c r="E412" s="152" t="s">
        <v>1</v>
      </c>
      <c r="F412" s="153" t="s">
        <v>610</v>
      </c>
      <c r="H412" s="154">
        <v>12</v>
      </c>
      <c r="I412" s="155"/>
      <c r="L412" s="151"/>
      <c r="M412" s="156"/>
      <c r="T412" s="157"/>
      <c r="AT412" s="152" t="s">
        <v>152</v>
      </c>
      <c r="AU412" s="152" t="s">
        <v>83</v>
      </c>
      <c r="AV412" s="13" t="s">
        <v>83</v>
      </c>
      <c r="AW412" s="13" t="s">
        <v>30</v>
      </c>
      <c r="AX412" s="13" t="s">
        <v>79</v>
      </c>
      <c r="AY412" s="152" t="s">
        <v>143</v>
      </c>
    </row>
    <row r="413" spans="2:65" s="1" customFormat="1" ht="16.5" customHeight="1">
      <c r="B413" s="31"/>
      <c r="C413" s="131" t="s">
        <v>611</v>
      </c>
      <c r="D413" s="131" t="s">
        <v>145</v>
      </c>
      <c r="E413" s="132" t="s">
        <v>612</v>
      </c>
      <c r="F413" s="133" t="s">
        <v>613</v>
      </c>
      <c r="G413" s="134" t="s">
        <v>171</v>
      </c>
      <c r="H413" s="135">
        <v>4</v>
      </c>
      <c r="I413" s="136"/>
      <c r="J413" s="137">
        <f>ROUND(I413*H413,2)</f>
        <v>0</v>
      </c>
      <c r="K413" s="133" t="s">
        <v>164</v>
      </c>
      <c r="L413" s="31"/>
      <c r="M413" s="138" t="s">
        <v>1</v>
      </c>
      <c r="N413" s="139" t="s">
        <v>39</v>
      </c>
      <c r="P413" s="140">
        <f>O413*H413</f>
        <v>0</v>
      </c>
      <c r="Q413" s="140">
        <v>1E-3</v>
      </c>
      <c r="R413" s="140">
        <f>Q413*H413</f>
        <v>4.0000000000000001E-3</v>
      </c>
      <c r="S413" s="140">
        <v>0</v>
      </c>
      <c r="T413" s="141">
        <f>S413*H413</f>
        <v>0</v>
      </c>
      <c r="AR413" s="142" t="s">
        <v>245</v>
      </c>
      <c r="AT413" s="142" t="s">
        <v>145</v>
      </c>
      <c r="AU413" s="142" t="s">
        <v>83</v>
      </c>
      <c r="AY413" s="16" t="s">
        <v>143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79</v>
      </c>
      <c r="BK413" s="143">
        <f>ROUND(I413*H413,2)</f>
        <v>0</v>
      </c>
      <c r="BL413" s="16" t="s">
        <v>245</v>
      </c>
      <c r="BM413" s="142" t="s">
        <v>614</v>
      </c>
    </row>
    <row r="414" spans="2:65" s="12" customFormat="1">
      <c r="B414" s="144"/>
      <c r="D414" s="145" t="s">
        <v>152</v>
      </c>
      <c r="E414" s="146" t="s">
        <v>1</v>
      </c>
      <c r="F414" s="147" t="s">
        <v>615</v>
      </c>
      <c r="H414" s="146" t="s">
        <v>1</v>
      </c>
      <c r="I414" s="148"/>
      <c r="L414" s="144"/>
      <c r="M414" s="149"/>
      <c r="T414" s="150"/>
      <c r="AT414" s="146" t="s">
        <v>152</v>
      </c>
      <c r="AU414" s="146" t="s">
        <v>83</v>
      </c>
      <c r="AV414" s="12" t="s">
        <v>79</v>
      </c>
      <c r="AW414" s="12" t="s">
        <v>30</v>
      </c>
      <c r="AX414" s="12" t="s">
        <v>74</v>
      </c>
      <c r="AY414" s="146" t="s">
        <v>143</v>
      </c>
    </row>
    <row r="415" spans="2:65" s="13" customFormat="1">
      <c r="B415" s="151"/>
      <c r="D415" s="145" t="s">
        <v>152</v>
      </c>
      <c r="E415" s="152" t="s">
        <v>1</v>
      </c>
      <c r="F415" s="153" t="s">
        <v>150</v>
      </c>
      <c r="H415" s="154">
        <v>4</v>
      </c>
      <c r="I415" s="155"/>
      <c r="L415" s="151"/>
      <c r="M415" s="156"/>
      <c r="T415" s="157"/>
      <c r="AT415" s="152" t="s">
        <v>152</v>
      </c>
      <c r="AU415" s="152" t="s">
        <v>83</v>
      </c>
      <c r="AV415" s="13" t="s">
        <v>83</v>
      </c>
      <c r="AW415" s="13" t="s">
        <v>30</v>
      </c>
      <c r="AX415" s="13" t="s">
        <v>79</v>
      </c>
      <c r="AY415" s="152" t="s">
        <v>143</v>
      </c>
    </row>
    <row r="416" spans="2:65" s="1" customFormat="1" ht="24.2" customHeight="1">
      <c r="B416" s="31"/>
      <c r="C416" s="131" t="s">
        <v>616</v>
      </c>
      <c r="D416" s="131" t="s">
        <v>145</v>
      </c>
      <c r="E416" s="132" t="s">
        <v>617</v>
      </c>
      <c r="F416" s="133" t="s">
        <v>618</v>
      </c>
      <c r="G416" s="134" t="s">
        <v>191</v>
      </c>
      <c r="H416" s="135">
        <v>4.0000000000000001E-3</v>
      </c>
      <c r="I416" s="136"/>
      <c r="J416" s="137">
        <f>ROUND(I416*H416,2)</f>
        <v>0</v>
      </c>
      <c r="K416" s="133" t="s">
        <v>164</v>
      </c>
      <c r="L416" s="31"/>
      <c r="M416" s="138" t="s">
        <v>1</v>
      </c>
      <c r="N416" s="139" t="s">
        <v>39</v>
      </c>
      <c r="P416" s="140">
        <f>O416*H416</f>
        <v>0</v>
      </c>
      <c r="Q416" s="140">
        <v>0</v>
      </c>
      <c r="R416" s="140">
        <f>Q416*H416</f>
        <v>0</v>
      </c>
      <c r="S416" s="140">
        <v>0</v>
      </c>
      <c r="T416" s="141">
        <f>S416*H416</f>
        <v>0</v>
      </c>
      <c r="AR416" s="142" t="s">
        <v>245</v>
      </c>
      <c r="AT416" s="142" t="s">
        <v>145</v>
      </c>
      <c r="AU416" s="142" t="s">
        <v>83</v>
      </c>
      <c r="AY416" s="16" t="s">
        <v>143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79</v>
      </c>
      <c r="BK416" s="143">
        <f>ROUND(I416*H416,2)</f>
        <v>0</v>
      </c>
      <c r="BL416" s="16" t="s">
        <v>245</v>
      </c>
      <c r="BM416" s="142" t="s">
        <v>619</v>
      </c>
    </row>
    <row r="417" spans="2:65" s="11" customFormat="1" ht="22.9" customHeight="1">
      <c r="B417" s="119"/>
      <c r="D417" s="120" t="s">
        <v>73</v>
      </c>
      <c r="E417" s="129" t="s">
        <v>620</v>
      </c>
      <c r="F417" s="129" t="s">
        <v>621</v>
      </c>
      <c r="I417" s="122"/>
      <c r="J417" s="130">
        <f>BK417</f>
        <v>0</v>
      </c>
      <c r="L417" s="119"/>
      <c r="M417" s="124"/>
      <c r="P417" s="125">
        <f>SUM(P418:P420)</f>
        <v>0</v>
      </c>
      <c r="R417" s="125">
        <f>SUM(R418:R420)</f>
        <v>3.0000000000000001E-5</v>
      </c>
      <c r="T417" s="126">
        <f>SUM(T418:T420)</f>
        <v>0</v>
      </c>
      <c r="AR417" s="120" t="s">
        <v>83</v>
      </c>
      <c r="AT417" s="127" t="s">
        <v>73</v>
      </c>
      <c r="AU417" s="127" t="s">
        <v>79</v>
      </c>
      <c r="AY417" s="120" t="s">
        <v>143</v>
      </c>
      <c r="BK417" s="128">
        <f>SUM(BK418:BK420)</f>
        <v>0</v>
      </c>
    </row>
    <row r="418" spans="2:65" s="1" customFormat="1" ht="33" customHeight="1">
      <c r="B418" s="31"/>
      <c r="C418" s="131" t="s">
        <v>622</v>
      </c>
      <c r="D418" s="131" t="s">
        <v>145</v>
      </c>
      <c r="E418" s="132" t="s">
        <v>623</v>
      </c>
      <c r="F418" s="133" t="s">
        <v>624</v>
      </c>
      <c r="G418" s="134" t="s">
        <v>171</v>
      </c>
      <c r="H418" s="135">
        <v>1</v>
      </c>
      <c r="I418" s="136"/>
      <c r="J418" s="137">
        <f>ROUND(I418*H418,2)</f>
        <v>0</v>
      </c>
      <c r="K418" s="133" t="s">
        <v>164</v>
      </c>
      <c r="L418" s="31"/>
      <c r="M418" s="138" t="s">
        <v>1</v>
      </c>
      <c r="N418" s="139" t="s">
        <v>39</v>
      </c>
      <c r="P418" s="140">
        <f>O418*H418</f>
        <v>0</v>
      </c>
      <c r="Q418" s="140">
        <v>3.0000000000000001E-5</v>
      </c>
      <c r="R418" s="140">
        <f>Q418*H418</f>
        <v>3.0000000000000001E-5</v>
      </c>
      <c r="S418" s="140">
        <v>0</v>
      </c>
      <c r="T418" s="141">
        <f>S418*H418</f>
        <v>0</v>
      </c>
      <c r="AR418" s="142" t="s">
        <v>245</v>
      </c>
      <c r="AT418" s="142" t="s">
        <v>145</v>
      </c>
      <c r="AU418" s="142" t="s">
        <v>83</v>
      </c>
      <c r="AY418" s="16" t="s">
        <v>143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6" t="s">
        <v>79</v>
      </c>
      <c r="BK418" s="143">
        <f>ROUND(I418*H418,2)</f>
        <v>0</v>
      </c>
      <c r="BL418" s="16" t="s">
        <v>245</v>
      </c>
      <c r="BM418" s="142" t="s">
        <v>625</v>
      </c>
    </row>
    <row r="419" spans="2:65" s="12" customFormat="1">
      <c r="B419" s="144"/>
      <c r="D419" s="145" t="s">
        <v>152</v>
      </c>
      <c r="E419" s="146" t="s">
        <v>1</v>
      </c>
      <c r="F419" s="147" t="s">
        <v>626</v>
      </c>
      <c r="H419" s="146" t="s">
        <v>1</v>
      </c>
      <c r="I419" s="148"/>
      <c r="L419" s="144"/>
      <c r="M419" s="149"/>
      <c r="T419" s="150"/>
      <c r="AT419" s="146" t="s">
        <v>152</v>
      </c>
      <c r="AU419" s="146" t="s">
        <v>83</v>
      </c>
      <c r="AV419" s="12" t="s">
        <v>79</v>
      </c>
      <c r="AW419" s="12" t="s">
        <v>30</v>
      </c>
      <c r="AX419" s="12" t="s">
        <v>74</v>
      </c>
      <c r="AY419" s="146" t="s">
        <v>143</v>
      </c>
    </row>
    <row r="420" spans="2:65" s="13" customFormat="1">
      <c r="B420" s="151"/>
      <c r="D420" s="145" t="s">
        <v>152</v>
      </c>
      <c r="E420" s="152" t="s">
        <v>1</v>
      </c>
      <c r="F420" s="153" t="s">
        <v>79</v>
      </c>
      <c r="H420" s="154">
        <v>1</v>
      </c>
      <c r="I420" s="155"/>
      <c r="L420" s="151"/>
      <c r="M420" s="156"/>
      <c r="T420" s="157"/>
      <c r="AT420" s="152" t="s">
        <v>152</v>
      </c>
      <c r="AU420" s="152" t="s">
        <v>83</v>
      </c>
      <c r="AV420" s="13" t="s">
        <v>83</v>
      </c>
      <c r="AW420" s="13" t="s">
        <v>30</v>
      </c>
      <c r="AX420" s="13" t="s">
        <v>79</v>
      </c>
      <c r="AY420" s="152" t="s">
        <v>143</v>
      </c>
    </row>
    <row r="421" spans="2:65" s="11" customFormat="1" ht="22.9" customHeight="1">
      <c r="B421" s="119"/>
      <c r="D421" s="120" t="s">
        <v>73</v>
      </c>
      <c r="E421" s="129" t="s">
        <v>627</v>
      </c>
      <c r="F421" s="129" t="s">
        <v>628</v>
      </c>
      <c r="I421" s="122"/>
      <c r="J421" s="130">
        <f>BK421</f>
        <v>0</v>
      </c>
      <c r="L421" s="119"/>
      <c r="M421" s="124"/>
      <c r="P421" s="125">
        <f>SUM(P422:P436)</f>
        <v>0</v>
      </c>
      <c r="R421" s="125">
        <f>SUM(R422:R436)</f>
        <v>0.18651122000000001</v>
      </c>
      <c r="T421" s="126">
        <f>SUM(T422:T436)</f>
        <v>0</v>
      </c>
      <c r="AR421" s="120" t="s">
        <v>83</v>
      </c>
      <c r="AT421" s="127" t="s">
        <v>73</v>
      </c>
      <c r="AU421" s="127" t="s">
        <v>79</v>
      </c>
      <c r="AY421" s="120" t="s">
        <v>143</v>
      </c>
      <c r="BK421" s="128">
        <f>SUM(BK422:BK436)</f>
        <v>0</v>
      </c>
    </row>
    <row r="422" spans="2:65" s="1" customFormat="1" ht="37.9" customHeight="1">
      <c r="B422" s="31"/>
      <c r="C422" s="131" t="s">
        <v>629</v>
      </c>
      <c r="D422" s="131" t="s">
        <v>145</v>
      </c>
      <c r="E422" s="132" t="s">
        <v>630</v>
      </c>
      <c r="F422" s="133" t="s">
        <v>631</v>
      </c>
      <c r="G422" s="134" t="s">
        <v>148</v>
      </c>
      <c r="H422" s="135">
        <v>4.9009999999999998</v>
      </c>
      <c r="I422" s="136"/>
      <c r="J422" s="137">
        <f>ROUND(I422*H422,2)</f>
        <v>0</v>
      </c>
      <c r="K422" s="133" t="s">
        <v>1</v>
      </c>
      <c r="L422" s="31"/>
      <c r="M422" s="138" t="s">
        <v>1</v>
      </c>
      <c r="N422" s="139" t="s">
        <v>39</v>
      </c>
      <c r="P422" s="140">
        <f>O422*H422</f>
        <v>0</v>
      </c>
      <c r="Q422" s="140">
        <v>3.1019999999999999E-2</v>
      </c>
      <c r="R422" s="140">
        <f>Q422*H422</f>
        <v>0.15202901999999999</v>
      </c>
      <c r="S422" s="140">
        <v>0</v>
      </c>
      <c r="T422" s="141">
        <f>S422*H422</f>
        <v>0</v>
      </c>
      <c r="AR422" s="142" t="s">
        <v>245</v>
      </c>
      <c r="AT422" s="142" t="s">
        <v>145</v>
      </c>
      <c r="AU422" s="142" t="s">
        <v>83</v>
      </c>
      <c r="AY422" s="16" t="s">
        <v>143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79</v>
      </c>
      <c r="BK422" s="143">
        <f>ROUND(I422*H422,2)</f>
        <v>0</v>
      </c>
      <c r="BL422" s="16" t="s">
        <v>245</v>
      </c>
      <c r="BM422" s="142" t="s">
        <v>632</v>
      </c>
    </row>
    <row r="423" spans="2:65" s="12" customFormat="1">
      <c r="B423" s="144"/>
      <c r="D423" s="145" t="s">
        <v>152</v>
      </c>
      <c r="E423" s="146" t="s">
        <v>1</v>
      </c>
      <c r="F423" s="147" t="s">
        <v>407</v>
      </c>
      <c r="H423" s="146" t="s">
        <v>1</v>
      </c>
      <c r="I423" s="148"/>
      <c r="L423" s="144"/>
      <c r="M423" s="149"/>
      <c r="T423" s="150"/>
      <c r="AT423" s="146" t="s">
        <v>152</v>
      </c>
      <c r="AU423" s="146" t="s">
        <v>83</v>
      </c>
      <c r="AV423" s="12" t="s">
        <v>79</v>
      </c>
      <c r="AW423" s="12" t="s">
        <v>30</v>
      </c>
      <c r="AX423" s="12" t="s">
        <v>74</v>
      </c>
      <c r="AY423" s="146" t="s">
        <v>143</v>
      </c>
    </row>
    <row r="424" spans="2:65" s="13" customFormat="1">
      <c r="B424" s="151"/>
      <c r="D424" s="145" t="s">
        <v>152</v>
      </c>
      <c r="E424" s="152" t="s">
        <v>1</v>
      </c>
      <c r="F424" s="153" t="s">
        <v>633</v>
      </c>
      <c r="H424" s="154">
        <v>7.9950000000000001</v>
      </c>
      <c r="I424" s="155"/>
      <c r="L424" s="151"/>
      <c r="M424" s="156"/>
      <c r="T424" s="157"/>
      <c r="AT424" s="152" t="s">
        <v>152</v>
      </c>
      <c r="AU424" s="152" t="s">
        <v>83</v>
      </c>
      <c r="AV424" s="13" t="s">
        <v>83</v>
      </c>
      <c r="AW424" s="13" t="s">
        <v>30</v>
      </c>
      <c r="AX424" s="13" t="s">
        <v>74</v>
      </c>
      <c r="AY424" s="152" t="s">
        <v>143</v>
      </c>
    </row>
    <row r="425" spans="2:65" s="13" customFormat="1">
      <c r="B425" s="151"/>
      <c r="D425" s="145" t="s">
        <v>152</v>
      </c>
      <c r="E425" s="152" t="s">
        <v>1</v>
      </c>
      <c r="F425" s="153" t="s">
        <v>634</v>
      </c>
      <c r="H425" s="154">
        <v>-3.0939999999999999</v>
      </c>
      <c r="I425" s="155"/>
      <c r="L425" s="151"/>
      <c r="M425" s="156"/>
      <c r="T425" s="157"/>
      <c r="AT425" s="152" t="s">
        <v>152</v>
      </c>
      <c r="AU425" s="152" t="s">
        <v>83</v>
      </c>
      <c r="AV425" s="13" t="s">
        <v>83</v>
      </c>
      <c r="AW425" s="13" t="s">
        <v>30</v>
      </c>
      <c r="AX425" s="13" t="s">
        <v>74</v>
      </c>
      <c r="AY425" s="152" t="s">
        <v>143</v>
      </c>
    </row>
    <row r="426" spans="2:65" s="14" customFormat="1">
      <c r="B426" s="158"/>
      <c r="D426" s="145" t="s">
        <v>152</v>
      </c>
      <c r="E426" s="159" t="s">
        <v>1</v>
      </c>
      <c r="F426" s="160" t="s">
        <v>168</v>
      </c>
      <c r="H426" s="161">
        <v>4.9009999999999998</v>
      </c>
      <c r="I426" s="162"/>
      <c r="L426" s="158"/>
      <c r="M426" s="163"/>
      <c r="T426" s="164"/>
      <c r="AT426" s="159" t="s">
        <v>152</v>
      </c>
      <c r="AU426" s="159" t="s">
        <v>83</v>
      </c>
      <c r="AV426" s="14" t="s">
        <v>150</v>
      </c>
      <c r="AW426" s="14" t="s">
        <v>30</v>
      </c>
      <c r="AX426" s="14" t="s">
        <v>79</v>
      </c>
      <c r="AY426" s="159" t="s">
        <v>143</v>
      </c>
    </row>
    <row r="427" spans="2:65" s="1" customFormat="1" ht="16.5" customHeight="1">
      <c r="B427" s="31"/>
      <c r="C427" s="131" t="s">
        <v>635</v>
      </c>
      <c r="D427" s="131" t="s">
        <v>145</v>
      </c>
      <c r="E427" s="132" t="s">
        <v>636</v>
      </c>
      <c r="F427" s="133" t="s">
        <v>637</v>
      </c>
      <c r="G427" s="134" t="s">
        <v>263</v>
      </c>
      <c r="H427" s="135">
        <v>2.46</v>
      </c>
      <c r="I427" s="136"/>
      <c r="J427" s="137">
        <f>ROUND(I427*H427,2)</f>
        <v>0</v>
      </c>
      <c r="K427" s="133" t="s">
        <v>164</v>
      </c>
      <c r="L427" s="31"/>
      <c r="M427" s="138" t="s">
        <v>1</v>
      </c>
      <c r="N427" s="139" t="s">
        <v>39</v>
      </c>
      <c r="P427" s="140">
        <f>O427*H427</f>
        <v>0</v>
      </c>
      <c r="Q427" s="140">
        <v>2.0000000000000002E-5</v>
      </c>
      <c r="R427" s="140">
        <f>Q427*H427</f>
        <v>4.9200000000000003E-5</v>
      </c>
      <c r="S427" s="140">
        <v>0</v>
      </c>
      <c r="T427" s="141">
        <f>S427*H427</f>
        <v>0</v>
      </c>
      <c r="AR427" s="142" t="s">
        <v>245</v>
      </c>
      <c r="AT427" s="142" t="s">
        <v>145</v>
      </c>
      <c r="AU427" s="142" t="s">
        <v>83</v>
      </c>
      <c r="AY427" s="16" t="s">
        <v>143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6" t="s">
        <v>79</v>
      </c>
      <c r="BK427" s="143">
        <f>ROUND(I427*H427,2)</f>
        <v>0</v>
      </c>
      <c r="BL427" s="16" t="s">
        <v>245</v>
      </c>
      <c r="BM427" s="142" t="s">
        <v>638</v>
      </c>
    </row>
    <row r="428" spans="2:65" s="13" customFormat="1">
      <c r="B428" s="151"/>
      <c r="D428" s="145" t="s">
        <v>152</v>
      </c>
      <c r="E428" s="152" t="s">
        <v>1</v>
      </c>
      <c r="F428" s="153" t="s">
        <v>639</v>
      </c>
      <c r="H428" s="154">
        <v>2.46</v>
      </c>
      <c r="I428" s="155"/>
      <c r="L428" s="151"/>
      <c r="M428" s="156"/>
      <c r="T428" s="157"/>
      <c r="AT428" s="152" t="s">
        <v>152</v>
      </c>
      <c r="AU428" s="152" t="s">
        <v>83</v>
      </c>
      <c r="AV428" s="13" t="s">
        <v>83</v>
      </c>
      <c r="AW428" s="13" t="s">
        <v>30</v>
      </c>
      <c r="AX428" s="13" t="s">
        <v>79</v>
      </c>
      <c r="AY428" s="152" t="s">
        <v>143</v>
      </c>
    </row>
    <row r="429" spans="2:65" s="1" customFormat="1" ht="21.75" customHeight="1">
      <c r="B429" s="31"/>
      <c r="C429" s="131" t="s">
        <v>640</v>
      </c>
      <c r="D429" s="131" t="s">
        <v>145</v>
      </c>
      <c r="E429" s="132" t="s">
        <v>641</v>
      </c>
      <c r="F429" s="133" t="s">
        <v>642</v>
      </c>
      <c r="G429" s="134" t="s">
        <v>148</v>
      </c>
      <c r="H429" s="135">
        <v>4.9009999999999998</v>
      </c>
      <c r="I429" s="136"/>
      <c r="J429" s="137">
        <f>ROUND(I429*H429,2)</f>
        <v>0</v>
      </c>
      <c r="K429" s="133" t="s">
        <v>164</v>
      </c>
      <c r="L429" s="31"/>
      <c r="M429" s="138" t="s">
        <v>1</v>
      </c>
      <c r="N429" s="139" t="s">
        <v>39</v>
      </c>
      <c r="P429" s="140">
        <f>O429*H429</f>
        <v>0</v>
      </c>
      <c r="Q429" s="140">
        <v>2.0000000000000001E-4</v>
      </c>
      <c r="R429" s="140">
        <f>Q429*H429</f>
        <v>9.8020000000000008E-4</v>
      </c>
      <c r="S429" s="140">
        <v>0</v>
      </c>
      <c r="T429" s="141">
        <f>S429*H429</f>
        <v>0</v>
      </c>
      <c r="AR429" s="142" t="s">
        <v>245</v>
      </c>
      <c r="AT429" s="142" t="s">
        <v>145</v>
      </c>
      <c r="AU429" s="142" t="s">
        <v>83</v>
      </c>
      <c r="AY429" s="16" t="s">
        <v>143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6" t="s">
        <v>79</v>
      </c>
      <c r="BK429" s="143">
        <f>ROUND(I429*H429,2)</f>
        <v>0</v>
      </c>
      <c r="BL429" s="16" t="s">
        <v>245</v>
      </c>
      <c r="BM429" s="142" t="s">
        <v>643</v>
      </c>
    </row>
    <row r="430" spans="2:65" s="1" customFormat="1" ht="24.2" customHeight="1">
      <c r="B430" s="31"/>
      <c r="C430" s="131" t="s">
        <v>644</v>
      </c>
      <c r="D430" s="131" t="s">
        <v>145</v>
      </c>
      <c r="E430" s="132" t="s">
        <v>645</v>
      </c>
      <c r="F430" s="133" t="s">
        <v>646</v>
      </c>
      <c r="G430" s="134" t="s">
        <v>263</v>
      </c>
      <c r="H430" s="135">
        <v>13</v>
      </c>
      <c r="I430" s="136"/>
      <c r="J430" s="137">
        <f>ROUND(I430*H430,2)</f>
        <v>0</v>
      </c>
      <c r="K430" s="133" t="s">
        <v>164</v>
      </c>
      <c r="L430" s="31"/>
      <c r="M430" s="138" t="s">
        <v>1</v>
      </c>
      <c r="N430" s="139" t="s">
        <v>39</v>
      </c>
      <c r="P430" s="140">
        <f>O430*H430</f>
        <v>0</v>
      </c>
      <c r="Q430" s="140">
        <v>2.9999999999999997E-4</v>
      </c>
      <c r="R430" s="140">
        <f>Q430*H430</f>
        <v>3.8999999999999998E-3</v>
      </c>
      <c r="S430" s="140">
        <v>0</v>
      </c>
      <c r="T430" s="141">
        <f>S430*H430</f>
        <v>0</v>
      </c>
      <c r="AR430" s="142" t="s">
        <v>245</v>
      </c>
      <c r="AT430" s="142" t="s">
        <v>145</v>
      </c>
      <c r="AU430" s="142" t="s">
        <v>83</v>
      </c>
      <c r="AY430" s="16" t="s">
        <v>143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6" t="s">
        <v>79</v>
      </c>
      <c r="BK430" s="143">
        <f>ROUND(I430*H430,2)</f>
        <v>0</v>
      </c>
      <c r="BL430" s="16" t="s">
        <v>245</v>
      </c>
      <c r="BM430" s="142" t="s">
        <v>647</v>
      </c>
    </row>
    <row r="431" spans="2:65" s="13" customFormat="1">
      <c r="B431" s="151"/>
      <c r="D431" s="145" t="s">
        <v>152</v>
      </c>
      <c r="E431" s="152" t="s">
        <v>1</v>
      </c>
      <c r="F431" s="153" t="s">
        <v>648</v>
      </c>
      <c r="H431" s="154">
        <v>13</v>
      </c>
      <c r="I431" s="155"/>
      <c r="L431" s="151"/>
      <c r="M431" s="156"/>
      <c r="T431" s="157"/>
      <c r="AT431" s="152" t="s">
        <v>152</v>
      </c>
      <c r="AU431" s="152" t="s">
        <v>83</v>
      </c>
      <c r="AV431" s="13" t="s">
        <v>83</v>
      </c>
      <c r="AW431" s="13" t="s">
        <v>30</v>
      </c>
      <c r="AX431" s="13" t="s">
        <v>79</v>
      </c>
      <c r="AY431" s="152" t="s">
        <v>143</v>
      </c>
    </row>
    <row r="432" spans="2:65" s="1" customFormat="1" ht="21.75" customHeight="1">
      <c r="B432" s="31"/>
      <c r="C432" s="131" t="s">
        <v>649</v>
      </c>
      <c r="D432" s="131" t="s">
        <v>145</v>
      </c>
      <c r="E432" s="132" t="s">
        <v>650</v>
      </c>
      <c r="F432" s="133" t="s">
        <v>651</v>
      </c>
      <c r="G432" s="134" t="s">
        <v>148</v>
      </c>
      <c r="H432" s="135">
        <v>4.9009999999999998</v>
      </c>
      <c r="I432" s="136"/>
      <c r="J432" s="137">
        <f>ROUND(I432*H432,2)</f>
        <v>0</v>
      </c>
      <c r="K432" s="133" t="s">
        <v>164</v>
      </c>
      <c r="L432" s="31"/>
      <c r="M432" s="138" t="s">
        <v>1</v>
      </c>
      <c r="N432" s="139" t="s">
        <v>39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245</v>
      </c>
      <c r="AT432" s="142" t="s">
        <v>145</v>
      </c>
      <c r="AU432" s="142" t="s">
        <v>83</v>
      </c>
      <c r="AY432" s="16" t="s">
        <v>143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79</v>
      </c>
      <c r="BK432" s="143">
        <f>ROUND(I432*H432,2)</f>
        <v>0</v>
      </c>
      <c r="BL432" s="16" t="s">
        <v>245</v>
      </c>
      <c r="BM432" s="142" t="s">
        <v>652</v>
      </c>
    </row>
    <row r="433" spans="2:65" s="1" customFormat="1" ht="16.5" customHeight="1">
      <c r="B433" s="31"/>
      <c r="C433" s="131" t="s">
        <v>653</v>
      </c>
      <c r="D433" s="131" t="s">
        <v>145</v>
      </c>
      <c r="E433" s="132" t="s">
        <v>654</v>
      </c>
      <c r="F433" s="133" t="s">
        <v>655</v>
      </c>
      <c r="G433" s="134" t="s">
        <v>148</v>
      </c>
      <c r="H433" s="135">
        <v>9.8019999999999996</v>
      </c>
      <c r="I433" s="136"/>
      <c r="J433" s="137">
        <f>ROUND(I433*H433,2)</f>
        <v>0</v>
      </c>
      <c r="K433" s="133" t="s">
        <v>164</v>
      </c>
      <c r="L433" s="31"/>
      <c r="M433" s="138" t="s">
        <v>1</v>
      </c>
      <c r="N433" s="139" t="s">
        <v>39</v>
      </c>
      <c r="P433" s="140">
        <f>O433*H433</f>
        <v>0</v>
      </c>
      <c r="Q433" s="140">
        <v>1.4E-3</v>
      </c>
      <c r="R433" s="140">
        <f>Q433*H433</f>
        <v>1.3722799999999999E-2</v>
      </c>
      <c r="S433" s="140">
        <v>0</v>
      </c>
      <c r="T433" s="141">
        <f>S433*H433</f>
        <v>0</v>
      </c>
      <c r="AR433" s="142" t="s">
        <v>245</v>
      </c>
      <c r="AT433" s="142" t="s">
        <v>145</v>
      </c>
      <c r="AU433" s="142" t="s">
        <v>83</v>
      </c>
      <c r="AY433" s="16" t="s">
        <v>143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6" t="s">
        <v>79</v>
      </c>
      <c r="BK433" s="143">
        <f>ROUND(I433*H433,2)</f>
        <v>0</v>
      </c>
      <c r="BL433" s="16" t="s">
        <v>245</v>
      </c>
      <c r="BM433" s="142" t="s">
        <v>656</v>
      </c>
    </row>
    <row r="434" spans="2:65" s="13" customFormat="1">
      <c r="B434" s="151"/>
      <c r="D434" s="145" t="s">
        <v>152</v>
      </c>
      <c r="E434" s="152" t="s">
        <v>1</v>
      </c>
      <c r="F434" s="153" t="s">
        <v>657</v>
      </c>
      <c r="H434" s="154">
        <v>9.8019999999999996</v>
      </c>
      <c r="I434" s="155"/>
      <c r="L434" s="151"/>
      <c r="M434" s="156"/>
      <c r="T434" s="157"/>
      <c r="AT434" s="152" t="s">
        <v>152</v>
      </c>
      <c r="AU434" s="152" t="s">
        <v>83</v>
      </c>
      <c r="AV434" s="13" t="s">
        <v>83</v>
      </c>
      <c r="AW434" s="13" t="s">
        <v>30</v>
      </c>
      <c r="AX434" s="13" t="s">
        <v>79</v>
      </c>
      <c r="AY434" s="152" t="s">
        <v>143</v>
      </c>
    </row>
    <row r="435" spans="2:65" s="1" customFormat="1" ht="24.2" customHeight="1">
      <c r="B435" s="31"/>
      <c r="C435" s="131" t="s">
        <v>658</v>
      </c>
      <c r="D435" s="131" t="s">
        <v>145</v>
      </c>
      <c r="E435" s="132" t="s">
        <v>659</v>
      </c>
      <c r="F435" s="133" t="s">
        <v>660</v>
      </c>
      <c r="G435" s="134" t="s">
        <v>171</v>
      </c>
      <c r="H435" s="135">
        <v>1</v>
      </c>
      <c r="I435" s="136"/>
      <c r="J435" s="137">
        <f>ROUND(I435*H435,2)</f>
        <v>0</v>
      </c>
      <c r="K435" s="133" t="s">
        <v>164</v>
      </c>
      <c r="L435" s="31"/>
      <c r="M435" s="138" t="s">
        <v>1</v>
      </c>
      <c r="N435" s="139" t="s">
        <v>39</v>
      </c>
      <c r="P435" s="140">
        <f>O435*H435</f>
        <v>0</v>
      </c>
      <c r="Q435" s="140">
        <v>1.583E-2</v>
      </c>
      <c r="R435" s="140">
        <f>Q435*H435</f>
        <v>1.583E-2</v>
      </c>
      <c r="S435" s="140">
        <v>0</v>
      </c>
      <c r="T435" s="141">
        <f>S435*H435</f>
        <v>0</v>
      </c>
      <c r="AR435" s="142" t="s">
        <v>245</v>
      </c>
      <c r="AT435" s="142" t="s">
        <v>145</v>
      </c>
      <c r="AU435" s="142" t="s">
        <v>83</v>
      </c>
      <c r="AY435" s="16" t="s">
        <v>143</v>
      </c>
      <c r="BE435" s="143">
        <f>IF(N435="základní",J435,0)</f>
        <v>0</v>
      </c>
      <c r="BF435" s="143">
        <f>IF(N435="snížená",J435,0)</f>
        <v>0</v>
      </c>
      <c r="BG435" s="143">
        <f>IF(N435="zákl. přenesená",J435,0)</f>
        <v>0</v>
      </c>
      <c r="BH435" s="143">
        <f>IF(N435="sníž. přenesená",J435,0)</f>
        <v>0</v>
      </c>
      <c r="BI435" s="143">
        <f>IF(N435="nulová",J435,0)</f>
        <v>0</v>
      </c>
      <c r="BJ435" s="16" t="s">
        <v>79</v>
      </c>
      <c r="BK435" s="143">
        <f>ROUND(I435*H435,2)</f>
        <v>0</v>
      </c>
      <c r="BL435" s="16" t="s">
        <v>245</v>
      </c>
      <c r="BM435" s="142" t="s">
        <v>661</v>
      </c>
    </row>
    <row r="436" spans="2:65" s="1" customFormat="1" ht="24.2" customHeight="1">
      <c r="B436" s="31"/>
      <c r="C436" s="131" t="s">
        <v>662</v>
      </c>
      <c r="D436" s="131" t="s">
        <v>145</v>
      </c>
      <c r="E436" s="132" t="s">
        <v>663</v>
      </c>
      <c r="F436" s="133" t="s">
        <v>664</v>
      </c>
      <c r="G436" s="134" t="s">
        <v>191</v>
      </c>
      <c r="H436" s="135">
        <v>0.187</v>
      </c>
      <c r="I436" s="136"/>
      <c r="J436" s="137">
        <f>ROUND(I436*H436,2)</f>
        <v>0</v>
      </c>
      <c r="K436" s="133" t="s">
        <v>164</v>
      </c>
      <c r="L436" s="31"/>
      <c r="M436" s="138" t="s">
        <v>1</v>
      </c>
      <c r="N436" s="139" t="s">
        <v>39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245</v>
      </c>
      <c r="AT436" s="142" t="s">
        <v>145</v>
      </c>
      <c r="AU436" s="142" t="s">
        <v>83</v>
      </c>
      <c r="AY436" s="16" t="s">
        <v>143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6" t="s">
        <v>79</v>
      </c>
      <c r="BK436" s="143">
        <f>ROUND(I436*H436,2)</f>
        <v>0</v>
      </c>
      <c r="BL436" s="16" t="s">
        <v>245</v>
      </c>
      <c r="BM436" s="142" t="s">
        <v>665</v>
      </c>
    </row>
    <row r="437" spans="2:65" s="11" customFormat="1" ht="22.9" customHeight="1">
      <c r="B437" s="119"/>
      <c r="D437" s="120" t="s">
        <v>73</v>
      </c>
      <c r="E437" s="129" t="s">
        <v>666</v>
      </c>
      <c r="F437" s="129" t="s">
        <v>667</v>
      </c>
      <c r="I437" s="122"/>
      <c r="J437" s="130">
        <f>BK437</f>
        <v>0</v>
      </c>
      <c r="L437" s="119"/>
      <c r="M437" s="124"/>
      <c r="P437" s="125">
        <f>SUM(P438:P439)</f>
        <v>0</v>
      </c>
      <c r="R437" s="125">
        <f>SUM(R438:R439)</f>
        <v>0</v>
      </c>
      <c r="T437" s="126">
        <f>SUM(T438:T439)</f>
        <v>3.3149500000000001E-3</v>
      </c>
      <c r="AR437" s="120" t="s">
        <v>83</v>
      </c>
      <c r="AT437" s="127" t="s">
        <v>73</v>
      </c>
      <c r="AU437" s="127" t="s">
        <v>79</v>
      </c>
      <c r="AY437" s="120" t="s">
        <v>143</v>
      </c>
      <c r="BK437" s="128">
        <f>SUM(BK438:BK439)</f>
        <v>0</v>
      </c>
    </row>
    <row r="438" spans="2:65" s="1" customFormat="1" ht="16.5" customHeight="1">
      <c r="B438" s="31"/>
      <c r="C438" s="131" t="s">
        <v>668</v>
      </c>
      <c r="D438" s="131" t="s">
        <v>145</v>
      </c>
      <c r="E438" s="132" t="s">
        <v>669</v>
      </c>
      <c r="F438" s="133" t="s">
        <v>670</v>
      </c>
      <c r="G438" s="134" t="s">
        <v>263</v>
      </c>
      <c r="H438" s="135">
        <v>1.9850000000000001</v>
      </c>
      <c r="I438" s="136"/>
      <c r="J438" s="137">
        <f>ROUND(I438*H438,2)</f>
        <v>0</v>
      </c>
      <c r="K438" s="133" t="s">
        <v>164</v>
      </c>
      <c r="L438" s="31"/>
      <c r="M438" s="138" t="s">
        <v>1</v>
      </c>
      <c r="N438" s="139" t="s">
        <v>39</v>
      </c>
      <c r="P438" s="140">
        <f>O438*H438</f>
        <v>0</v>
      </c>
      <c r="Q438" s="140">
        <v>0</v>
      </c>
      <c r="R438" s="140">
        <f>Q438*H438</f>
        <v>0</v>
      </c>
      <c r="S438" s="140">
        <v>1.67E-3</v>
      </c>
      <c r="T438" s="141">
        <f>S438*H438</f>
        <v>3.3149500000000001E-3</v>
      </c>
      <c r="AR438" s="142" t="s">
        <v>245</v>
      </c>
      <c r="AT438" s="142" t="s">
        <v>145</v>
      </c>
      <c r="AU438" s="142" t="s">
        <v>83</v>
      </c>
      <c r="AY438" s="16" t="s">
        <v>143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6" t="s">
        <v>79</v>
      </c>
      <c r="BK438" s="143">
        <f>ROUND(I438*H438,2)</f>
        <v>0</v>
      </c>
      <c r="BL438" s="16" t="s">
        <v>245</v>
      </c>
      <c r="BM438" s="142" t="s">
        <v>671</v>
      </c>
    </row>
    <row r="439" spans="2:65" s="13" customFormat="1">
      <c r="B439" s="151"/>
      <c r="D439" s="145" t="s">
        <v>152</v>
      </c>
      <c r="E439" s="152" t="s">
        <v>1</v>
      </c>
      <c r="F439" s="153" t="s">
        <v>672</v>
      </c>
      <c r="H439" s="154">
        <v>1.9850000000000001</v>
      </c>
      <c r="I439" s="155"/>
      <c r="L439" s="151"/>
      <c r="M439" s="156"/>
      <c r="T439" s="157"/>
      <c r="AT439" s="152" t="s">
        <v>152</v>
      </c>
      <c r="AU439" s="152" t="s">
        <v>83</v>
      </c>
      <c r="AV439" s="13" t="s">
        <v>83</v>
      </c>
      <c r="AW439" s="13" t="s">
        <v>30</v>
      </c>
      <c r="AX439" s="13" t="s">
        <v>79</v>
      </c>
      <c r="AY439" s="152" t="s">
        <v>143</v>
      </c>
    </row>
    <row r="440" spans="2:65" s="11" customFormat="1" ht="22.9" customHeight="1">
      <c r="B440" s="119"/>
      <c r="D440" s="120" t="s">
        <v>73</v>
      </c>
      <c r="E440" s="129" t="s">
        <v>673</v>
      </c>
      <c r="F440" s="129" t="s">
        <v>674</v>
      </c>
      <c r="I440" s="122"/>
      <c r="J440" s="130">
        <f>BK440</f>
        <v>0</v>
      </c>
      <c r="L440" s="119"/>
      <c r="M440" s="124"/>
      <c r="P440" s="125">
        <f>SUM(P441:P471)</f>
        <v>0</v>
      </c>
      <c r="R440" s="125">
        <f>SUM(R441:R471)</f>
        <v>0.49073</v>
      </c>
      <c r="T440" s="126">
        <f>SUM(T441:T471)</f>
        <v>1.0303164499999999</v>
      </c>
      <c r="AR440" s="120" t="s">
        <v>83</v>
      </c>
      <c r="AT440" s="127" t="s">
        <v>73</v>
      </c>
      <c r="AU440" s="127" t="s">
        <v>79</v>
      </c>
      <c r="AY440" s="120" t="s">
        <v>143</v>
      </c>
      <c r="BK440" s="128">
        <f>SUM(BK441:BK471)</f>
        <v>0</v>
      </c>
    </row>
    <row r="441" spans="2:65" s="1" customFormat="1" ht="16.5" customHeight="1">
      <c r="B441" s="31"/>
      <c r="C441" s="131" t="s">
        <v>675</v>
      </c>
      <c r="D441" s="131" t="s">
        <v>145</v>
      </c>
      <c r="E441" s="132" t="s">
        <v>676</v>
      </c>
      <c r="F441" s="133" t="s">
        <v>677</v>
      </c>
      <c r="G441" s="134" t="s">
        <v>148</v>
      </c>
      <c r="H441" s="135">
        <v>43.970999999999997</v>
      </c>
      <c r="I441" s="136"/>
      <c r="J441" s="137">
        <f>ROUND(I441*H441,2)</f>
        <v>0</v>
      </c>
      <c r="K441" s="133" t="s">
        <v>164</v>
      </c>
      <c r="L441" s="31"/>
      <c r="M441" s="138" t="s">
        <v>1</v>
      </c>
      <c r="N441" s="139" t="s">
        <v>39</v>
      </c>
      <c r="P441" s="140">
        <f>O441*H441</f>
        <v>0</v>
      </c>
      <c r="Q441" s="140">
        <v>0</v>
      </c>
      <c r="R441" s="140">
        <f>Q441*H441</f>
        <v>0</v>
      </c>
      <c r="S441" s="140">
        <v>1.695E-2</v>
      </c>
      <c r="T441" s="141">
        <f>S441*H441</f>
        <v>0.7453084499999999</v>
      </c>
      <c r="AR441" s="142" t="s">
        <v>245</v>
      </c>
      <c r="AT441" s="142" t="s">
        <v>145</v>
      </c>
      <c r="AU441" s="142" t="s">
        <v>83</v>
      </c>
      <c r="AY441" s="16" t="s">
        <v>143</v>
      </c>
      <c r="BE441" s="143">
        <f>IF(N441="základní",J441,0)</f>
        <v>0</v>
      </c>
      <c r="BF441" s="143">
        <f>IF(N441="snížená",J441,0)</f>
        <v>0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6" t="s">
        <v>79</v>
      </c>
      <c r="BK441" s="143">
        <f>ROUND(I441*H441,2)</f>
        <v>0</v>
      </c>
      <c r="BL441" s="16" t="s">
        <v>245</v>
      </c>
      <c r="BM441" s="142" t="s">
        <v>678</v>
      </c>
    </row>
    <row r="442" spans="2:65" s="1" customFormat="1" ht="21.75" customHeight="1">
      <c r="B442" s="31"/>
      <c r="C442" s="131" t="s">
        <v>679</v>
      </c>
      <c r="D442" s="131" t="s">
        <v>145</v>
      </c>
      <c r="E442" s="132" t="s">
        <v>680</v>
      </c>
      <c r="F442" s="133" t="s">
        <v>681</v>
      </c>
      <c r="G442" s="134" t="s">
        <v>148</v>
      </c>
      <c r="H442" s="135">
        <v>43.970999999999997</v>
      </c>
      <c r="I442" s="136"/>
      <c r="J442" s="137">
        <f>ROUND(I442*H442,2)</f>
        <v>0</v>
      </c>
      <c r="K442" s="133" t="s">
        <v>164</v>
      </c>
      <c r="L442" s="31"/>
      <c r="M442" s="138" t="s">
        <v>1</v>
      </c>
      <c r="N442" s="139" t="s">
        <v>39</v>
      </c>
      <c r="P442" s="140">
        <f>O442*H442</f>
        <v>0</v>
      </c>
      <c r="Q442" s="140">
        <v>0</v>
      </c>
      <c r="R442" s="140">
        <f>Q442*H442</f>
        <v>0</v>
      </c>
      <c r="S442" s="140">
        <v>0</v>
      </c>
      <c r="T442" s="141">
        <f>S442*H442</f>
        <v>0</v>
      </c>
      <c r="AR442" s="142" t="s">
        <v>245</v>
      </c>
      <c r="AT442" s="142" t="s">
        <v>145</v>
      </c>
      <c r="AU442" s="142" t="s">
        <v>83</v>
      </c>
      <c r="AY442" s="16" t="s">
        <v>143</v>
      </c>
      <c r="BE442" s="143">
        <f>IF(N442="základní",J442,0)</f>
        <v>0</v>
      </c>
      <c r="BF442" s="143">
        <f>IF(N442="snížená",J442,0)</f>
        <v>0</v>
      </c>
      <c r="BG442" s="143">
        <f>IF(N442="zákl. přenesená",J442,0)</f>
        <v>0</v>
      </c>
      <c r="BH442" s="143">
        <f>IF(N442="sníž. přenesená",J442,0)</f>
        <v>0</v>
      </c>
      <c r="BI442" s="143">
        <f>IF(N442="nulová",J442,0)</f>
        <v>0</v>
      </c>
      <c r="BJ442" s="16" t="s">
        <v>79</v>
      </c>
      <c r="BK442" s="143">
        <f>ROUND(I442*H442,2)</f>
        <v>0</v>
      </c>
      <c r="BL442" s="16" t="s">
        <v>245</v>
      </c>
      <c r="BM442" s="142" t="s">
        <v>682</v>
      </c>
    </row>
    <row r="443" spans="2:65" s="12" customFormat="1">
      <c r="B443" s="144"/>
      <c r="D443" s="145" t="s">
        <v>152</v>
      </c>
      <c r="E443" s="146" t="s">
        <v>1</v>
      </c>
      <c r="F443" s="147" t="s">
        <v>683</v>
      </c>
      <c r="H443" s="146" t="s">
        <v>1</v>
      </c>
      <c r="I443" s="148"/>
      <c r="L443" s="144"/>
      <c r="M443" s="149"/>
      <c r="T443" s="150"/>
      <c r="AT443" s="146" t="s">
        <v>152</v>
      </c>
      <c r="AU443" s="146" t="s">
        <v>83</v>
      </c>
      <c r="AV443" s="12" t="s">
        <v>79</v>
      </c>
      <c r="AW443" s="12" t="s">
        <v>30</v>
      </c>
      <c r="AX443" s="12" t="s">
        <v>74</v>
      </c>
      <c r="AY443" s="146" t="s">
        <v>143</v>
      </c>
    </row>
    <row r="444" spans="2:65" s="13" customFormat="1">
      <c r="B444" s="151"/>
      <c r="D444" s="145" t="s">
        <v>152</v>
      </c>
      <c r="E444" s="152" t="s">
        <v>1</v>
      </c>
      <c r="F444" s="153" t="s">
        <v>684</v>
      </c>
      <c r="H444" s="154">
        <v>4.5170000000000003</v>
      </c>
      <c r="I444" s="155"/>
      <c r="L444" s="151"/>
      <c r="M444" s="156"/>
      <c r="T444" s="157"/>
      <c r="AT444" s="152" t="s">
        <v>152</v>
      </c>
      <c r="AU444" s="152" t="s">
        <v>83</v>
      </c>
      <c r="AV444" s="13" t="s">
        <v>83</v>
      </c>
      <c r="AW444" s="13" t="s">
        <v>30</v>
      </c>
      <c r="AX444" s="13" t="s">
        <v>74</v>
      </c>
      <c r="AY444" s="152" t="s">
        <v>143</v>
      </c>
    </row>
    <row r="445" spans="2:65" s="12" customFormat="1">
      <c r="B445" s="144"/>
      <c r="D445" s="145" t="s">
        <v>152</v>
      </c>
      <c r="E445" s="146" t="s">
        <v>1</v>
      </c>
      <c r="F445" s="147" t="s">
        <v>401</v>
      </c>
      <c r="H445" s="146" t="s">
        <v>1</v>
      </c>
      <c r="I445" s="148"/>
      <c r="L445" s="144"/>
      <c r="M445" s="149"/>
      <c r="T445" s="150"/>
      <c r="AT445" s="146" t="s">
        <v>152</v>
      </c>
      <c r="AU445" s="146" t="s">
        <v>83</v>
      </c>
      <c r="AV445" s="12" t="s">
        <v>79</v>
      </c>
      <c r="AW445" s="12" t="s">
        <v>30</v>
      </c>
      <c r="AX445" s="12" t="s">
        <v>74</v>
      </c>
      <c r="AY445" s="146" t="s">
        <v>143</v>
      </c>
    </row>
    <row r="446" spans="2:65" s="13" customFormat="1">
      <c r="B446" s="151"/>
      <c r="D446" s="145" t="s">
        <v>152</v>
      </c>
      <c r="E446" s="152" t="s">
        <v>1</v>
      </c>
      <c r="F446" s="153" t="s">
        <v>685</v>
      </c>
      <c r="H446" s="154">
        <v>18.882999999999999</v>
      </c>
      <c r="I446" s="155"/>
      <c r="L446" s="151"/>
      <c r="M446" s="156"/>
      <c r="T446" s="157"/>
      <c r="AT446" s="152" t="s">
        <v>152</v>
      </c>
      <c r="AU446" s="152" t="s">
        <v>83</v>
      </c>
      <c r="AV446" s="13" t="s">
        <v>83</v>
      </c>
      <c r="AW446" s="13" t="s">
        <v>30</v>
      </c>
      <c r="AX446" s="13" t="s">
        <v>74</v>
      </c>
      <c r="AY446" s="152" t="s">
        <v>143</v>
      </c>
    </row>
    <row r="447" spans="2:65" s="12" customFormat="1">
      <c r="B447" s="144"/>
      <c r="D447" s="145" t="s">
        <v>152</v>
      </c>
      <c r="E447" s="146" t="s">
        <v>1</v>
      </c>
      <c r="F447" s="147" t="s">
        <v>399</v>
      </c>
      <c r="H447" s="146" t="s">
        <v>1</v>
      </c>
      <c r="I447" s="148"/>
      <c r="L447" s="144"/>
      <c r="M447" s="149"/>
      <c r="T447" s="150"/>
      <c r="AT447" s="146" t="s">
        <v>152</v>
      </c>
      <c r="AU447" s="146" t="s">
        <v>83</v>
      </c>
      <c r="AV447" s="12" t="s">
        <v>79</v>
      </c>
      <c r="AW447" s="12" t="s">
        <v>30</v>
      </c>
      <c r="AX447" s="12" t="s">
        <v>74</v>
      </c>
      <c r="AY447" s="146" t="s">
        <v>143</v>
      </c>
    </row>
    <row r="448" spans="2:65" s="13" customFormat="1">
      <c r="B448" s="151"/>
      <c r="D448" s="145" t="s">
        <v>152</v>
      </c>
      <c r="E448" s="152" t="s">
        <v>1</v>
      </c>
      <c r="F448" s="153" t="s">
        <v>686</v>
      </c>
      <c r="H448" s="154">
        <v>20.571000000000002</v>
      </c>
      <c r="I448" s="155"/>
      <c r="L448" s="151"/>
      <c r="M448" s="156"/>
      <c r="T448" s="157"/>
      <c r="AT448" s="152" t="s">
        <v>152</v>
      </c>
      <c r="AU448" s="152" t="s">
        <v>83</v>
      </c>
      <c r="AV448" s="13" t="s">
        <v>83</v>
      </c>
      <c r="AW448" s="13" t="s">
        <v>30</v>
      </c>
      <c r="AX448" s="13" t="s">
        <v>74</v>
      </c>
      <c r="AY448" s="152" t="s">
        <v>143</v>
      </c>
    </row>
    <row r="449" spans="2:65" s="14" customFormat="1">
      <c r="B449" s="158"/>
      <c r="D449" s="145" t="s">
        <v>152</v>
      </c>
      <c r="E449" s="159" t="s">
        <v>1</v>
      </c>
      <c r="F449" s="160" t="s">
        <v>168</v>
      </c>
      <c r="H449" s="161">
        <v>43.971000000000004</v>
      </c>
      <c r="I449" s="162"/>
      <c r="L449" s="158"/>
      <c r="M449" s="163"/>
      <c r="T449" s="164"/>
      <c r="AT449" s="159" t="s">
        <v>152</v>
      </c>
      <c r="AU449" s="159" t="s">
        <v>83</v>
      </c>
      <c r="AV449" s="14" t="s">
        <v>150</v>
      </c>
      <c r="AW449" s="14" t="s">
        <v>30</v>
      </c>
      <c r="AX449" s="14" t="s">
        <v>79</v>
      </c>
      <c r="AY449" s="159" t="s">
        <v>143</v>
      </c>
    </row>
    <row r="450" spans="2:65" s="1" customFormat="1" ht="24.2" customHeight="1">
      <c r="B450" s="31"/>
      <c r="C450" s="165" t="s">
        <v>687</v>
      </c>
      <c r="D450" s="165" t="s">
        <v>196</v>
      </c>
      <c r="E450" s="166" t="s">
        <v>688</v>
      </c>
      <c r="F450" s="167" t="s">
        <v>689</v>
      </c>
      <c r="G450" s="168" t="s">
        <v>148</v>
      </c>
      <c r="H450" s="169">
        <v>46.17</v>
      </c>
      <c r="I450" s="170"/>
      <c r="J450" s="171">
        <f>ROUND(I450*H450,2)</f>
        <v>0</v>
      </c>
      <c r="K450" s="167" t="s">
        <v>164</v>
      </c>
      <c r="L450" s="172"/>
      <c r="M450" s="173" t="s">
        <v>1</v>
      </c>
      <c r="N450" s="174" t="s">
        <v>39</v>
      </c>
      <c r="P450" s="140">
        <f>O450*H450</f>
        <v>0</v>
      </c>
      <c r="Q450" s="140">
        <v>8.9999999999999993E-3</v>
      </c>
      <c r="R450" s="140">
        <f>Q450*H450</f>
        <v>0.41553000000000001</v>
      </c>
      <c r="S450" s="140">
        <v>0</v>
      </c>
      <c r="T450" s="141">
        <f>S450*H450</f>
        <v>0</v>
      </c>
      <c r="AR450" s="142" t="s">
        <v>343</v>
      </c>
      <c r="AT450" s="142" t="s">
        <v>196</v>
      </c>
      <c r="AU450" s="142" t="s">
        <v>83</v>
      </c>
      <c r="AY450" s="16" t="s">
        <v>143</v>
      </c>
      <c r="BE450" s="143">
        <f>IF(N450="základní",J450,0)</f>
        <v>0</v>
      </c>
      <c r="BF450" s="143">
        <f>IF(N450="snížená",J450,0)</f>
        <v>0</v>
      </c>
      <c r="BG450" s="143">
        <f>IF(N450="zákl. přenesená",J450,0)</f>
        <v>0</v>
      </c>
      <c r="BH450" s="143">
        <f>IF(N450="sníž. přenesená",J450,0)</f>
        <v>0</v>
      </c>
      <c r="BI450" s="143">
        <f>IF(N450="nulová",J450,0)</f>
        <v>0</v>
      </c>
      <c r="BJ450" s="16" t="s">
        <v>79</v>
      </c>
      <c r="BK450" s="143">
        <f>ROUND(I450*H450,2)</f>
        <v>0</v>
      </c>
      <c r="BL450" s="16" t="s">
        <v>245</v>
      </c>
      <c r="BM450" s="142" t="s">
        <v>690</v>
      </c>
    </row>
    <row r="451" spans="2:65" s="13" customFormat="1">
      <c r="B451" s="151"/>
      <c r="D451" s="145" t="s">
        <v>152</v>
      </c>
      <c r="E451" s="152" t="s">
        <v>1</v>
      </c>
      <c r="F451" s="153" t="s">
        <v>691</v>
      </c>
      <c r="H451" s="154">
        <v>46.17</v>
      </c>
      <c r="I451" s="155"/>
      <c r="L451" s="151"/>
      <c r="M451" s="156"/>
      <c r="T451" s="157"/>
      <c r="AT451" s="152" t="s">
        <v>152</v>
      </c>
      <c r="AU451" s="152" t="s">
        <v>83</v>
      </c>
      <c r="AV451" s="13" t="s">
        <v>83</v>
      </c>
      <c r="AW451" s="13" t="s">
        <v>30</v>
      </c>
      <c r="AX451" s="13" t="s">
        <v>79</v>
      </c>
      <c r="AY451" s="152" t="s">
        <v>143</v>
      </c>
    </row>
    <row r="452" spans="2:65" s="1" customFormat="1" ht="24.2" customHeight="1">
      <c r="B452" s="31"/>
      <c r="C452" s="131" t="s">
        <v>692</v>
      </c>
      <c r="D452" s="131" t="s">
        <v>145</v>
      </c>
      <c r="E452" s="132" t="s">
        <v>693</v>
      </c>
      <c r="F452" s="133" t="s">
        <v>694</v>
      </c>
      <c r="G452" s="134" t="s">
        <v>148</v>
      </c>
      <c r="H452" s="135">
        <v>11.32</v>
      </c>
      <c r="I452" s="136"/>
      <c r="J452" s="137">
        <f>ROUND(I452*H452,2)</f>
        <v>0</v>
      </c>
      <c r="K452" s="133" t="s">
        <v>164</v>
      </c>
      <c r="L452" s="31"/>
      <c r="M452" s="138" t="s">
        <v>1</v>
      </c>
      <c r="N452" s="139" t="s">
        <v>39</v>
      </c>
      <c r="P452" s="140">
        <f>O452*H452</f>
        <v>0</v>
      </c>
      <c r="Q452" s="140">
        <v>0</v>
      </c>
      <c r="R452" s="140">
        <f>Q452*H452</f>
        <v>0</v>
      </c>
      <c r="S452" s="140">
        <v>2.4649999999999998E-2</v>
      </c>
      <c r="T452" s="141">
        <f>S452*H452</f>
        <v>0.27903800000000001</v>
      </c>
      <c r="AR452" s="142" t="s">
        <v>245</v>
      </c>
      <c r="AT452" s="142" t="s">
        <v>145</v>
      </c>
      <c r="AU452" s="142" t="s">
        <v>83</v>
      </c>
      <c r="AY452" s="16" t="s">
        <v>143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79</v>
      </c>
      <c r="BK452" s="143">
        <f>ROUND(I452*H452,2)</f>
        <v>0</v>
      </c>
      <c r="BL452" s="16" t="s">
        <v>245</v>
      </c>
      <c r="BM452" s="142" t="s">
        <v>695</v>
      </c>
    </row>
    <row r="453" spans="2:65" s="13" customFormat="1">
      <c r="B453" s="151"/>
      <c r="D453" s="145" t="s">
        <v>152</v>
      </c>
      <c r="E453" s="152" t="s">
        <v>1</v>
      </c>
      <c r="F453" s="153" t="s">
        <v>696</v>
      </c>
      <c r="H453" s="154">
        <v>11.32</v>
      </c>
      <c r="I453" s="155"/>
      <c r="L453" s="151"/>
      <c r="M453" s="156"/>
      <c r="T453" s="157"/>
      <c r="AT453" s="152" t="s">
        <v>152</v>
      </c>
      <c r="AU453" s="152" t="s">
        <v>83</v>
      </c>
      <c r="AV453" s="13" t="s">
        <v>83</v>
      </c>
      <c r="AW453" s="13" t="s">
        <v>30</v>
      </c>
      <c r="AX453" s="13" t="s">
        <v>79</v>
      </c>
      <c r="AY453" s="152" t="s">
        <v>143</v>
      </c>
    </row>
    <row r="454" spans="2:65" s="1" customFormat="1" ht="16.5" customHeight="1">
      <c r="B454" s="31"/>
      <c r="C454" s="131" t="s">
        <v>697</v>
      </c>
      <c r="D454" s="131" t="s">
        <v>145</v>
      </c>
      <c r="E454" s="132" t="s">
        <v>698</v>
      </c>
      <c r="F454" s="133" t="s">
        <v>699</v>
      </c>
      <c r="G454" s="134" t="s">
        <v>171</v>
      </c>
      <c r="H454" s="135">
        <v>2</v>
      </c>
      <c r="I454" s="136"/>
      <c r="J454" s="137">
        <f>ROUND(I454*H454,2)</f>
        <v>0</v>
      </c>
      <c r="K454" s="133" t="s">
        <v>164</v>
      </c>
      <c r="L454" s="31"/>
      <c r="M454" s="138" t="s">
        <v>1</v>
      </c>
      <c r="N454" s="139" t="s">
        <v>39</v>
      </c>
      <c r="P454" s="140">
        <f>O454*H454</f>
        <v>0</v>
      </c>
      <c r="Q454" s="140">
        <v>0</v>
      </c>
      <c r="R454" s="140">
        <f>Q454*H454</f>
        <v>0</v>
      </c>
      <c r="S454" s="140">
        <v>1E-3</v>
      </c>
      <c r="T454" s="141">
        <f>S454*H454</f>
        <v>2E-3</v>
      </c>
      <c r="AR454" s="142" t="s">
        <v>245</v>
      </c>
      <c r="AT454" s="142" t="s">
        <v>145</v>
      </c>
      <c r="AU454" s="142" t="s">
        <v>83</v>
      </c>
      <c r="AY454" s="16" t="s">
        <v>143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79</v>
      </c>
      <c r="BK454" s="143">
        <f>ROUND(I454*H454,2)</f>
        <v>0</v>
      </c>
      <c r="BL454" s="16" t="s">
        <v>245</v>
      </c>
      <c r="BM454" s="142" t="s">
        <v>700</v>
      </c>
    </row>
    <row r="455" spans="2:65" s="13" customFormat="1">
      <c r="B455" s="151"/>
      <c r="D455" s="145" t="s">
        <v>152</v>
      </c>
      <c r="E455" s="152" t="s">
        <v>1</v>
      </c>
      <c r="F455" s="153" t="s">
        <v>83</v>
      </c>
      <c r="H455" s="154">
        <v>2</v>
      </c>
      <c r="I455" s="155"/>
      <c r="L455" s="151"/>
      <c r="M455" s="156"/>
      <c r="T455" s="157"/>
      <c r="AT455" s="152" t="s">
        <v>152</v>
      </c>
      <c r="AU455" s="152" t="s">
        <v>83</v>
      </c>
      <c r="AV455" s="13" t="s">
        <v>83</v>
      </c>
      <c r="AW455" s="13" t="s">
        <v>30</v>
      </c>
      <c r="AX455" s="13" t="s">
        <v>79</v>
      </c>
      <c r="AY455" s="152" t="s">
        <v>143</v>
      </c>
    </row>
    <row r="456" spans="2:65" s="1" customFormat="1" ht="37.9" customHeight="1">
      <c r="B456" s="31"/>
      <c r="C456" s="131" t="s">
        <v>701</v>
      </c>
      <c r="D456" s="131" t="s">
        <v>145</v>
      </c>
      <c r="E456" s="132" t="s">
        <v>702</v>
      </c>
      <c r="F456" s="133" t="s">
        <v>703</v>
      </c>
      <c r="G456" s="134" t="s">
        <v>171</v>
      </c>
      <c r="H456" s="135">
        <v>1</v>
      </c>
      <c r="I456" s="136"/>
      <c r="J456" s="137">
        <f>ROUND(I456*H456,2)</f>
        <v>0</v>
      </c>
      <c r="K456" s="133" t="s">
        <v>164</v>
      </c>
      <c r="L456" s="31"/>
      <c r="M456" s="138" t="s">
        <v>1</v>
      </c>
      <c r="N456" s="139" t="s">
        <v>39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245</v>
      </c>
      <c r="AT456" s="142" t="s">
        <v>145</v>
      </c>
      <c r="AU456" s="142" t="s">
        <v>83</v>
      </c>
      <c r="AY456" s="16" t="s">
        <v>143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79</v>
      </c>
      <c r="BK456" s="143">
        <f>ROUND(I456*H456,2)</f>
        <v>0</v>
      </c>
      <c r="BL456" s="16" t="s">
        <v>245</v>
      </c>
      <c r="BM456" s="142" t="s">
        <v>704</v>
      </c>
    </row>
    <row r="457" spans="2:65" s="12" customFormat="1">
      <c r="B457" s="144"/>
      <c r="D457" s="145" t="s">
        <v>152</v>
      </c>
      <c r="E457" s="146" t="s">
        <v>1</v>
      </c>
      <c r="F457" s="147" t="s">
        <v>368</v>
      </c>
      <c r="H457" s="146" t="s">
        <v>1</v>
      </c>
      <c r="I457" s="148"/>
      <c r="L457" s="144"/>
      <c r="M457" s="149"/>
      <c r="T457" s="150"/>
      <c r="AT457" s="146" t="s">
        <v>152</v>
      </c>
      <c r="AU457" s="146" t="s">
        <v>83</v>
      </c>
      <c r="AV457" s="12" t="s">
        <v>79</v>
      </c>
      <c r="AW457" s="12" t="s">
        <v>30</v>
      </c>
      <c r="AX457" s="12" t="s">
        <v>74</v>
      </c>
      <c r="AY457" s="146" t="s">
        <v>143</v>
      </c>
    </row>
    <row r="458" spans="2:65" s="13" customFormat="1">
      <c r="B458" s="151"/>
      <c r="D458" s="145" t="s">
        <v>152</v>
      </c>
      <c r="E458" s="152" t="s">
        <v>1</v>
      </c>
      <c r="F458" s="153" t="s">
        <v>79</v>
      </c>
      <c r="H458" s="154">
        <v>1</v>
      </c>
      <c r="I458" s="155"/>
      <c r="L458" s="151"/>
      <c r="M458" s="156"/>
      <c r="T458" s="157"/>
      <c r="AT458" s="152" t="s">
        <v>152</v>
      </c>
      <c r="AU458" s="152" t="s">
        <v>83</v>
      </c>
      <c r="AV458" s="13" t="s">
        <v>83</v>
      </c>
      <c r="AW458" s="13" t="s">
        <v>30</v>
      </c>
      <c r="AX458" s="13" t="s">
        <v>79</v>
      </c>
      <c r="AY458" s="152" t="s">
        <v>143</v>
      </c>
    </row>
    <row r="459" spans="2:65" s="1" customFormat="1" ht="37.9" customHeight="1">
      <c r="B459" s="31"/>
      <c r="C459" s="165" t="s">
        <v>705</v>
      </c>
      <c r="D459" s="165" t="s">
        <v>196</v>
      </c>
      <c r="E459" s="166" t="s">
        <v>706</v>
      </c>
      <c r="F459" s="167" t="s">
        <v>707</v>
      </c>
      <c r="G459" s="168" t="s">
        <v>171</v>
      </c>
      <c r="H459" s="169">
        <v>1</v>
      </c>
      <c r="I459" s="170"/>
      <c r="J459" s="171">
        <f>ROUND(I459*H459,2)</f>
        <v>0</v>
      </c>
      <c r="K459" s="167" t="s">
        <v>164</v>
      </c>
      <c r="L459" s="172"/>
      <c r="M459" s="173" t="s">
        <v>1</v>
      </c>
      <c r="N459" s="174" t="s">
        <v>39</v>
      </c>
      <c r="P459" s="140">
        <f>O459*H459</f>
        <v>0</v>
      </c>
      <c r="Q459" s="140">
        <v>3.2000000000000001E-2</v>
      </c>
      <c r="R459" s="140">
        <f>Q459*H459</f>
        <v>3.2000000000000001E-2</v>
      </c>
      <c r="S459" s="140">
        <v>0</v>
      </c>
      <c r="T459" s="141">
        <f>S459*H459</f>
        <v>0</v>
      </c>
      <c r="AR459" s="142" t="s">
        <v>343</v>
      </c>
      <c r="AT459" s="142" t="s">
        <v>196</v>
      </c>
      <c r="AU459" s="142" t="s">
        <v>83</v>
      </c>
      <c r="AY459" s="16" t="s">
        <v>143</v>
      </c>
      <c r="BE459" s="143">
        <f>IF(N459="základní",J459,0)</f>
        <v>0</v>
      </c>
      <c r="BF459" s="143">
        <f>IF(N459="snížená",J459,0)</f>
        <v>0</v>
      </c>
      <c r="BG459" s="143">
        <f>IF(N459="zákl. přenesená",J459,0)</f>
        <v>0</v>
      </c>
      <c r="BH459" s="143">
        <f>IF(N459="sníž. přenesená",J459,0)</f>
        <v>0</v>
      </c>
      <c r="BI459" s="143">
        <f>IF(N459="nulová",J459,0)</f>
        <v>0</v>
      </c>
      <c r="BJ459" s="16" t="s">
        <v>79</v>
      </c>
      <c r="BK459" s="143">
        <f>ROUND(I459*H459,2)</f>
        <v>0</v>
      </c>
      <c r="BL459" s="16" t="s">
        <v>245</v>
      </c>
      <c r="BM459" s="142" t="s">
        <v>708</v>
      </c>
    </row>
    <row r="460" spans="2:65" s="1" customFormat="1" ht="37.9" customHeight="1">
      <c r="B460" s="31"/>
      <c r="C460" s="131" t="s">
        <v>709</v>
      </c>
      <c r="D460" s="131" t="s">
        <v>145</v>
      </c>
      <c r="E460" s="132" t="s">
        <v>710</v>
      </c>
      <c r="F460" s="133" t="s">
        <v>711</v>
      </c>
      <c r="G460" s="134" t="s">
        <v>171</v>
      </c>
      <c r="H460" s="135">
        <v>2</v>
      </c>
      <c r="I460" s="136"/>
      <c r="J460" s="137">
        <f>ROUND(I460*H460,2)</f>
        <v>0</v>
      </c>
      <c r="K460" s="133" t="s">
        <v>164</v>
      </c>
      <c r="L460" s="31"/>
      <c r="M460" s="138" t="s">
        <v>1</v>
      </c>
      <c r="N460" s="139" t="s">
        <v>39</v>
      </c>
      <c r="P460" s="140">
        <f>O460*H460</f>
        <v>0</v>
      </c>
      <c r="Q460" s="140">
        <v>0</v>
      </c>
      <c r="R460" s="140">
        <f>Q460*H460</f>
        <v>0</v>
      </c>
      <c r="S460" s="140">
        <v>0</v>
      </c>
      <c r="T460" s="141">
        <f>S460*H460</f>
        <v>0</v>
      </c>
      <c r="AR460" s="142" t="s">
        <v>245</v>
      </c>
      <c r="AT460" s="142" t="s">
        <v>145</v>
      </c>
      <c r="AU460" s="142" t="s">
        <v>83</v>
      </c>
      <c r="AY460" s="16" t="s">
        <v>143</v>
      </c>
      <c r="BE460" s="143">
        <f>IF(N460="základní",J460,0)</f>
        <v>0</v>
      </c>
      <c r="BF460" s="143">
        <f>IF(N460="snížená",J460,0)</f>
        <v>0</v>
      </c>
      <c r="BG460" s="143">
        <f>IF(N460="zákl. přenesená",J460,0)</f>
        <v>0</v>
      </c>
      <c r="BH460" s="143">
        <f>IF(N460="sníž. přenesená",J460,0)</f>
        <v>0</v>
      </c>
      <c r="BI460" s="143">
        <f>IF(N460="nulová",J460,0)</f>
        <v>0</v>
      </c>
      <c r="BJ460" s="16" t="s">
        <v>79</v>
      </c>
      <c r="BK460" s="143">
        <f>ROUND(I460*H460,2)</f>
        <v>0</v>
      </c>
      <c r="BL460" s="16" t="s">
        <v>245</v>
      </c>
      <c r="BM460" s="142" t="s">
        <v>712</v>
      </c>
    </row>
    <row r="461" spans="2:65" s="12" customFormat="1">
      <c r="B461" s="144"/>
      <c r="D461" s="145" t="s">
        <v>152</v>
      </c>
      <c r="E461" s="146" t="s">
        <v>1</v>
      </c>
      <c r="F461" s="147" t="s">
        <v>713</v>
      </c>
      <c r="H461" s="146" t="s">
        <v>1</v>
      </c>
      <c r="I461" s="148"/>
      <c r="L461" s="144"/>
      <c r="M461" s="149"/>
      <c r="T461" s="150"/>
      <c r="AT461" s="146" t="s">
        <v>152</v>
      </c>
      <c r="AU461" s="146" t="s">
        <v>83</v>
      </c>
      <c r="AV461" s="12" t="s">
        <v>79</v>
      </c>
      <c r="AW461" s="12" t="s">
        <v>30</v>
      </c>
      <c r="AX461" s="12" t="s">
        <v>74</v>
      </c>
      <c r="AY461" s="146" t="s">
        <v>143</v>
      </c>
    </row>
    <row r="462" spans="2:65" s="13" customFormat="1">
      <c r="B462" s="151"/>
      <c r="D462" s="145" t="s">
        <v>152</v>
      </c>
      <c r="E462" s="152" t="s">
        <v>1</v>
      </c>
      <c r="F462" s="153" t="s">
        <v>83</v>
      </c>
      <c r="H462" s="154">
        <v>2</v>
      </c>
      <c r="I462" s="155"/>
      <c r="L462" s="151"/>
      <c r="M462" s="156"/>
      <c r="T462" s="157"/>
      <c r="AT462" s="152" t="s">
        <v>152</v>
      </c>
      <c r="AU462" s="152" t="s">
        <v>83</v>
      </c>
      <c r="AV462" s="13" t="s">
        <v>83</v>
      </c>
      <c r="AW462" s="13" t="s">
        <v>30</v>
      </c>
      <c r="AX462" s="13" t="s">
        <v>79</v>
      </c>
      <c r="AY462" s="152" t="s">
        <v>143</v>
      </c>
    </row>
    <row r="463" spans="2:65" s="1" customFormat="1" ht="37.9" customHeight="1">
      <c r="B463" s="31"/>
      <c r="C463" s="165" t="s">
        <v>714</v>
      </c>
      <c r="D463" s="165" t="s">
        <v>196</v>
      </c>
      <c r="E463" s="166" t="s">
        <v>715</v>
      </c>
      <c r="F463" s="167" t="s">
        <v>716</v>
      </c>
      <c r="G463" s="168" t="s">
        <v>171</v>
      </c>
      <c r="H463" s="169">
        <v>2</v>
      </c>
      <c r="I463" s="170"/>
      <c r="J463" s="171">
        <f>ROUND(I463*H463,2)</f>
        <v>0</v>
      </c>
      <c r="K463" s="167" t="s">
        <v>164</v>
      </c>
      <c r="L463" s="172"/>
      <c r="M463" s="173" t="s">
        <v>1</v>
      </c>
      <c r="N463" s="174" t="s">
        <v>39</v>
      </c>
      <c r="P463" s="140">
        <f>O463*H463</f>
        <v>0</v>
      </c>
      <c r="Q463" s="140">
        <v>2.1600000000000001E-2</v>
      </c>
      <c r="R463" s="140">
        <f>Q463*H463</f>
        <v>4.3200000000000002E-2</v>
      </c>
      <c r="S463" s="140">
        <v>0</v>
      </c>
      <c r="T463" s="141">
        <f>S463*H463</f>
        <v>0</v>
      </c>
      <c r="AR463" s="142" t="s">
        <v>343</v>
      </c>
      <c r="AT463" s="142" t="s">
        <v>196</v>
      </c>
      <c r="AU463" s="142" t="s">
        <v>83</v>
      </c>
      <c r="AY463" s="16" t="s">
        <v>143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6" t="s">
        <v>79</v>
      </c>
      <c r="BK463" s="143">
        <f>ROUND(I463*H463,2)</f>
        <v>0</v>
      </c>
      <c r="BL463" s="16" t="s">
        <v>245</v>
      </c>
      <c r="BM463" s="142" t="s">
        <v>717</v>
      </c>
    </row>
    <row r="464" spans="2:65" s="1" customFormat="1" ht="24.2" customHeight="1">
      <c r="B464" s="31"/>
      <c r="C464" s="131" t="s">
        <v>718</v>
      </c>
      <c r="D464" s="131" t="s">
        <v>145</v>
      </c>
      <c r="E464" s="132" t="s">
        <v>719</v>
      </c>
      <c r="F464" s="133" t="s">
        <v>720</v>
      </c>
      <c r="G464" s="134" t="s">
        <v>263</v>
      </c>
      <c r="H464" s="135">
        <v>1.9850000000000001</v>
      </c>
      <c r="I464" s="136"/>
      <c r="J464" s="137">
        <f>ROUND(I464*H464,2)</f>
        <v>0</v>
      </c>
      <c r="K464" s="133" t="s">
        <v>164</v>
      </c>
      <c r="L464" s="31"/>
      <c r="M464" s="138" t="s">
        <v>1</v>
      </c>
      <c r="N464" s="139" t="s">
        <v>39</v>
      </c>
      <c r="P464" s="140">
        <f>O464*H464</f>
        <v>0</v>
      </c>
      <c r="Q464" s="140">
        <v>0</v>
      </c>
      <c r="R464" s="140">
        <f>Q464*H464</f>
        <v>0</v>
      </c>
      <c r="S464" s="140">
        <v>2E-3</v>
      </c>
      <c r="T464" s="141">
        <f>S464*H464</f>
        <v>3.9700000000000004E-3</v>
      </c>
      <c r="AR464" s="142" t="s">
        <v>245</v>
      </c>
      <c r="AT464" s="142" t="s">
        <v>145</v>
      </c>
      <c r="AU464" s="142" t="s">
        <v>83</v>
      </c>
      <c r="AY464" s="16" t="s">
        <v>143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6" t="s">
        <v>79</v>
      </c>
      <c r="BK464" s="143">
        <f>ROUND(I464*H464,2)</f>
        <v>0</v>
      </c>
      <c r="BL464" s="16" t="s">
        <v>245</v>
      </c>
      <c r="BM464" s="142" t="s">
        <v>721</v>
      </c>
    </row>
    <row r="465" spans="2:65" s="1" customFormat="1" ht="37.9" customHeight="1">
      <c r="B465" s="31"/>
      <c r="C465" s="131" t="s">
        <v>722</v>
      </c>
      <c r="D465" s="131" t="s">
        <v>145</v>
      </c>
      <c r="E465" s="132" t="s">
        <v>73</v>
      </c>
      <c r="F465" s="133" t="s">
        <v>723</v>
      </c>
      <c r="G465" s="134" t="s">
        <v>558</v>
      </c>
      <c r="H465" s="135">
        <v>18.5</v>
      </c>
      <c r="I465" s="136"/>
      <c r="J465" s="137">
        <f>ROUND(I465*H465,2)</f>
        <v>0</v>
      </c>
      <c r="K465" s="133" t="s">
        <v>1</v>
      </c>
      <c r="L465" s="31"/>
      <c r="M465" s="138" t="s">
        <v>1</v>
      </c>
      <c r="N465" s="139" t="s">
        <v>39</v>
      </c>
      <c r="P465" s="140">
        <f>O465*H465</f>
        <v>0</v>
      </c>
      <c r="Q465" s="140">
        <v>0</v>
      </c>
      <c r="R465" s="140">
        <f>Q465*H465</f>
        <v>0</v>
      </c>
      <c r="S465" s="140">
        <v>0</v>
      </c>
      <c r="T465" s="141">
        <f>S465*H465</f>
        <v>0</v>
      </c>
      <c r="AR465" s="142" t="s">
        <v>245</v>
      </c>
      <c r="AT465" s="142" t="s">
        <v>145</v>
      </c>
      <c r="AU465" s="142" t="s">
        <v>83</v>
      </c>
      <c r="AY465" s="16" t="s">
        <v>143</v>
      </c>
      <c r="BE465" s="143">
        <f>IF(N465="základní",J465,0)</f>
        <v>0</v>
      </c>
      <c r="BF465" s="143">
        <f>IF(N465="snížená",J465,0)</f>
        <v>0</v>
      </c>
      <c r="BG465" s="143">
        <f>IF(N465="zákl. přenesená",J465,0)</f>
        <v>0</v>
      </c>
      <c r="BH465" s="143">
        <f>IF(N465="sníž. přenesená",J465,0)</f>
        <v>0</v>
      </c>
      <c r="BI465" s="143">
        <f>IF(N465="nulová",J465,0)</f>
        <v>0</v>
      </c>
      <c r="BJ465" s="16" t="s">
        <v>79</v>
      </c>
      <c r="BK465" s="143">
        <f>ROUND(I465*H465,2)</f>
        <v>0</v>
      </c>
      <c r="BL465" s="16" t="s">
        <v>245</v>
      </c>
      <c r="BM465" s="142" t="s">
        <v>724</v>
      </c>
    </row>
    <row r="466" spans="2:65" s="12" customFormat="1">
      <c r="B466" s="144"/>
      <c r="D466" s="145" t="s">
        <v>152</v>
      </c>
      <c r="E466" s="146" t="s">
        <v>1</v>
      </c>
      <c r="F466" s="147" t="s">
        <v>725</v>
      </c>
      <c r="H466" s="146" t="s">
        <v>1</v>
      </c>
      <c r="I466" s="148"/>
      <c r="L466" s="144"/>
      <c r="M466" s="149"/>
      <c r="T466" s="150"/>
      <c r="AT466" s="146" t="s">
        <v>152</v>
      </c>
      <c r="AU466" s="146" t="s">
        <v>83</v>
      </c>
      <c r="AV466" s="12" t="s">
        <v>79</v>
      </c>
      <c r="AW466" s="12" t="s">
        <v>30</v>
      </c>
      <c r="AX466" s="12" t="s">
        <v>74</v>
      </c>
      <c r="AY466" s="146" t="s">
        <v>143</v>
      </c>
    </row>
    <row r="467" spans="2:65" s="12" customFormat="1">
      <c r="B467" s="144"/>
      <c r="D467" s="145" t="s">
        <v>152</v>
      </c>
      <c r="E467" s="146" t="s">
        <v>1</v>
      </c>
      <c r="F467" s="147" t="s">
        <v>726</v>
      </c>
      <c r="H467" s="146" t="s">
        <v>1</v>
      </c>
      <c r="I467" s="148"/>
      <c r="L467" s="144"/>
      <c r="M467" s="149"/>
      <c r="T467" s="150"/>
      <c r="AT467" s="146" t="s">
        <v>152</v>
      </c>
      <c r="AU467" s="146" t="s">
        <v>83</v>
      </c>
      <c r="AV467" s="12" t="s">
        <v>79</v>
      </c>
      <c r="AW467" s="12" t="s">
        <v>30</v>
      </c>
      <c r="AX467" s="12" t="s">
        <v>74</v>
      </c>
      <c r="AY467" s="146" t="s">
        <v>143</v>
      </c>
    </row>
    <row r="468" spans="2:65" s="12" customFormat="1">
      <c r="B468" s="144"/>
      <c r="D468" s="145" t="s">
        <v>152</v>
      </c>
      <c r="E468" s="146" t="s">
        <v>1</v>
      </c>
      <c r="F468" s="147" t="s">
        <v>727</v>
      </c>
      <c r="H468" s="146" t="s">
        <v>1</v>
      </c>
      <c r="I468" s="148"/>
      <c r="L468" s="144"/>
      <c r="M468" s="149"/>
      <c r="T468" s="150"/>
      <c r="AT468" s="146" t="s">
        <v>152</v>
      </c>
      <c r="AU468" s="146" t="s">
        <v>83</v>
      </c>
      <c r="AV468" s="12" t="s">
        <v>79</v>
      </c>
      <c r="AW468" s="12" t="s">
        <v>30</v>
      </c>
      <c r="AX468" s="12" t="s">
        <v>74</v>
      </c>
      <c r="AY468" s="146" t="s">
        <v>143</v>
      </c>
    </row>
    <row r="469" spans="2:65" s="12" customFormat="1">
      <c r="B469" s="144"/>
      <c r="D469" s="145" t="s">
        <v>152</v>
      </c>
      <c r="E469" s="146" t="s">
        <v>1</v>
      </c>
      <c r="F469" s="147" t="s">
        <v>728</v>
      </c>
      <c r="H469" s="146" t="s">
        <v>1</v>
      </c>
      <c r="I469" s="148"/>
      <c r="L469" s="144"/>
      <c r="M469" s="149"/>
      <c r="T469" s="150"/>
      <c r="AT469" s="146" t="s">
        <v>152</v>
      </c>
      <c r="AU469" s="146" t="s">
        <v>83</v>
      </c>
      <c r="AV469" s="12" t="s">
        <v>79</v>
      </c>
      <c r="AW469" s="12" t="s">
        <v>30</v>
      </c>
      <c r="AX469" s="12" t="s">
        <v>74</v>
      </c>
      <c r="AY469" s="146" t="s">
        <v>143</v>
      </c>
    </row>
    <row r="470" spans="2:65" s="13" customFormat="1">
      <c r="B470" s="151"/>
      <c r="D470" s="145" t="s">
        <v>152</v>
      </c>
      <c r="E470" s="152" t="s">
        <v>1</v>
      </c>
      <c r="F470" s="153" t="s">
        <v>729</v>
      </c>
      <c r="H470" s="154">
        <v>18.5</v>
      </c>
      <c r="I470" s="155"/>
      <c r="L470" s="151"/>
      <c r="M470" s="156"/>
      <c r="T470" s="157"/>
      <c r="AT470" s="152" t="s">
        <v>152</v>
      </c>
      <c r="AU470" s="152" t="s">
        <v>83</v>
      </c>
      <c r="AV470" s="13" t="s">
        <v>83</v>
      </c>
      <c r="AW470" s="13" t="s">
        <v>30</v>
      </c>
      <c r="AX470" s="13" t="s">
        <v>79</v>
      </c>
      <c r="AY470" s="152" t="s">
        <v>143</v>
      </c>
    </row>
    <row r="471" spans="2:65" s="1" customFormat="1" ht="24.2" customHeight="1">
      <c r="B471" s="31"/>
      <c r="C471" s="131" t="s">
        <v>730</v>
      </c>
      <c r="D471" s="131" t="s">
        <v>145</v>
      </c>
      <c r="E471" s="132" t="s">
        <v>731</v>
      </c>
      <c r="F471" s="133" t="s">
        <v>732</v>
      </c>
      <c r="G471" s="134" t="s">
        <v>191</v>
      </c>
      <c r="H471" s="135">
        <v>0.49099999999999999</v>
      </c>
      <c r="I471" s="136"/>
      <c r="J471" s="137">
        <f>ROUND(I471*H471,2)</f>
        <v>0</v>
      </c>
      <c r="K471" s="133" t="s">
        <v>164</v>
      </c>
      <c r="L471" s="31"/>
      <c r="M471" s="138" t="s">
        <v>1</v>
      </c>
      <c r="N471" s="139" t="s">
        <v>39</v>
      </c>
      <c r="P471" s="140">
        <f>O471*H471</f>
        <v>0</v>
      </c>
      <c r="Q471" s="140">
        <v>0</v>
      </c>
      <c r="R471" s="140">
        <f>Q471*H471</f>
        <v>0</v>
      </c>
      <c r="S471" s="140">
        <v>0</v>
      </c>
      <c r="T471" s="141">
        <f>S471*H471</f>
        <v>0</v>
      </c>
      <c r="AR471" s="142" t="s">
        <v>245</v>
      </c>
      <c r="AT471" s="142" t="s">
        <v>145</v>
      </c>
      <c r="AU471" s="142" t="s">
        <v>83</v>
      </c>
      <c r="AY471" s="16" t="s">
        <v>143</v>
      </c>
      <c r="BE471" s="143">
        <f>IF(N471="základní",J471,0)</f>
        <v>0</v>
      </c>
      <c r="BF471" s="143">
        <f>IF(N471="snížená",J471,0)</f>
        <v>0</v>
      </c>
      <c r="BG471" s="143">
        <f>IF(N471="zákl. přenesená",J471,0)</f>
        <v>0</v>
      </c>
      <c r="BH471" s="143">
        <f>IF(N471="sníž. přenesená",J471,0)</f>
        <v>0</v>
      </c>
      <c r="BI471" s="143">
        <f>IF(N471="nulová",J471,0)</f>
        <v>0</v>
      </c>
      <c r="BJ471" s="16" t="s">
        <v>79</v>
      </c>
      <c r="BK471" s="143">
        <f>ROUND(I471*H471,2)</f>
        <v>0</v>
      </c>
      <c r="BL471" s="16" t="s">
        <v>245</v>
      </c>
      <c r="BM471" s="142" t="s">
        <v>733</v>
      </c>
    </row>
    <row r="472" spans="2:65" s="11" customFormat="1" ht="22.9" customHeight="1">
      <c r="B472" s="119"/>
      <c r="D472" s="120" t="s">
        <v>73</v>
      </c>
      <c r="E472" s="129" t="s">
        <v>734</v>
      </c>
      <c r="F472" s="129" t="s">
        <v>735</v>
      </c>
      <c r="I472" s="122"/>
      <c r="J472" s="130">
        <f>BK472</f>
        <v>0</v>
      </c>
      <c r="L472" s="119"/>
      <c r="M472" s="124"/>
      <c r="P472" s="125">
        <f>SUM(P473:P530)</f>
        <v>0</v>
      </c>
      <c r="R472" s="125">
        <f>SUM(R473:R530)</f>
        <v>1.21242242</v>
      </c>
      <c r="T472" s="126">
        <f>SUM(T473:T530)</f>
        <v>7.1157730000000008</v>
      </c>
      <c r="AR472" s="120" t="s">
        <v>83</v>
      </c>
      <c r="AT472" s="127" t="s">
        <v>73</v>
      </c>
      <c r="AU472" s="127" t="s">
        <v>79</v>
      </c>
      <c r="AY472" s="120" t="s">
        <v>143</v>
      </c>
      <c r="BK472" s="128">
        <f>SUM(BK473:BK530)</f>
        <v>0</v>
      </c>
    </row>
    <row r="473" spans="2:65" s="1" customFormat="1" ht="21.75" customHeight="1">
      <c r="B473" s="31"/>
      <c r="C473" s="131" t="s">
        <v>736</v>
      </c>
      <c r="D473" s="131" t="s">
        <v>145</v>
      </c>
      <c r="E473" s="132" t="s">
        <v>737</v>
      </c>
      <c r="F473" s="133" t="s">
        <v>738</v>
      </c>
      <c r="G473" s="134" t="s">
        <v>148</v>
      </c>
      <c r="H473" s="135">
        <v>368.86900000000003</v>
      </c>
      <c r="I473" s="136"/>
      <c r="J473" s="137">
        <f>ROUND(I473*H473,2)</f>
        <v>0</v>
      </c>
      <c r="K473" s="133" t="s">
        <v>164</v>
      </c>
      <c r="L473" s="31"/>
      <c r="M473" s="138" t="s">
        <v>1</v>
      </c>
      <c r="N473" s="139" t="s">
        <v>39</v>
      </c>
      <c r="P473" s="140">
        <f>O473*H473</f>
        <v>0</v>
      </c>
      <c r="Q473" s="140">
        <v>0</v>
      </c>
      <c r="R473" s="140">
        <f>Q473*H473</f>
        <v>0</v>
      </c>
      <c r="S473" s="140">
        <v>1.7000000000000001E-2</v>
      </c>
      <c r="T473" s="141">
        <f>S473*H473</f>
        <v>6.270773000000001</v>
      </c>
      <c r="AR473" s="142" t="s">
        <v>245</v>
      </c>
      <c r="AT473" s="142" t="s">
        <v>145</v>
      </c>
      <c r="AU473" s="142" t="s">
        <v>83</v>
      </c>
      <c r="AY473" s="16" t="s">
        <v>143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6" t="s">
        <v>79</v>
      </c>
      <c r="BK473" s="143">
        <f>ROUND(I473*H473,2)</f>
        <v>0</v>
      </c>
      <c r="BL473" s="16" t="s">
        <v>245</v>
      </c>
      <c r="BM473" s="142" t="s">
        <v>739</v>
      </c>
    </row>
    <row r="474" spans="2:65" s="12" customFormat="1">
      <c r="B474" s="144"/>
      <c r="D474" s="145" t="s">
        <v>152</v>
      </c>
      <c r="E474" s="146" t="s">
        <v>1</v>
      </c>
      <c r="F474" s="147" t="s">
        <v>740</v>
      </c>
      <c r="H474" s="146" t="s">
        <v>1</v>
      </c>
      <c r="I474" s="148"/>
      <c r="L474" s="144"/>
      <c r="M474" s="149"/>
      <c r="T474" s="150"/>
      <c r="AT474" s="146" t="s">
        <v>152</v>
      </c>
      <c r="AU474" s="146" t="s">
        <v>83</v>
      </c>
      <c r="AV474" s="12" t="s">
        <v>79</v>
      </c>
      <c r="AW474" s="12" t="s">
        <v>30</v>
      </c>
      <c r="AX474" s="12" t="s">
        <v>74</v>
      </c>
      <c r="AY474" s="146" t="s">
        <v>143</v>
      </c>
    </row>
    <row r="475" spans="2:65" s="13" customFormat="1">
      <c r="B475" s="151"/>
      <c r="D475" s="145" t="s">
        <v>152</v>
      </c>
      <c r="E475" s="152" t="s">
        <v>1</v>
      </c>
      <c r="F475" s="153" t="s">
        <v>741</v>
      </c>
      <c r="H475" s="154">
        <v>368.86900000000003</v>
      </c>
      <c r="I475" s="155"/>
      <c r="L475" s="151"/>
      <c r="M475" s="156"/>
      <c r="T475" s="157"/>
      <c r="AT475" s="152" t="s">
        <v>152</v>
      </c>
      <c r="AU475" s="152" t="s">
        <v>83</v>
      </c>
      <c r="AV475" s="13" t="s">
        <v>83</v>
      </c>
      <c r="AW475" s="13" t="s">
        <v>30</v>
      </c>
      <c r="AX475" s="13" t="s">
        <v>79</v>
      </c>
      <c r="AY475" s="152" t="s">
        <v>143</v>
      </c>
    </row>
    <row r="476" spans="2:65" s="1" customFormat="1" ht="21.75" customHeight="1">
      <c r="B476" s="31"/>
      <c r="C476" s="131" t="s">
        <v>742</v>
      </c>
      <c r="D476" s="131" t="s">
        <v>145</v>
      </c>
      <c r="E476" s="132" t="s">
        <v>743</v>
      </c>
      <c r="F476" s="133" t="s">
        <v>744</v>
      </c>
      <c r="G476" s="134" t="s">
        <v>263</v>
      </c>
      <c r="H476" s="135">
        <v>3</v>
      </c>
      <c r="I476" s="136"/>
      <c r="J476" s="137">
        <f>ROUND(I476*H476,2)</f>
        <v>0</v>
      </c>
      <c r="K476" s="133" t="s">
        <v>164</v>
      </c>
      <c r="L476" s="31"/>
      <c r="M476" s="138" t="s">
        <v>1</v>
      </c>
      <c r="N476" s="139" t="s">
        <v>39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150</v>
      </c>
      <c r="AT476" s="142" t="s">
        <v>145</v>
      </c>
      <c r="AU476" s="142" t="s">
        <v>83</v>
      </c>
      <c r="AY476" s="16" t="s">
        <v>143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79</v>
      </c>
      <c r="BK476" s="143">
        <f>ROUND(I476*H476,2)</f>
        <v>0</v>
      </c>
      <c r="BL476" s="16" t="s">
        <v>150</v>
      </c>
      <c r="BM476" s="142" t="s">
        <v>745</v>
      </c>
    </row>
    <row r="477" spans="2:65" s="13" customFormat="1">
      <c r="B477" s="151"/>
      <c r="D477" s="145" t="s">
        <v>152</v>
      </c>
      <c r="E477" s="152" t="s">
        <v>1</v>
      </c>
      <c r="F477" s="153" t="s">
        <v>746</v>
      </c>
      <c r="H477" s="154">
        <v>3</v>
      </c>
      <c r="I477" s="155"/>
      <c r="L477" s="151"/>
      <c r="M477" s="156"/>
      <c r="T477" s="157"/>
      <c r="AT477" s="152" t="s">
        <v>152</v>
      </c>
      <c r="AU477" s="152" t="s">
        <v>83</v>
      </c>
      <c r="AV477" s="13" t="s">
        <v>83</v>
      </c>
      <c r="AW477" s="13" t="s">
        <v>30</v>
      </c>
      <c r="AX477" s="13" t="s">
        <v>79</v>
      </c>
      <c r="AY477" s="152" t="s">
        <v>143</v>
      </c>
    </row>
    <row r="478" spans="2:65" s="1" customFormat="1" ht="24.2" customHeight="1">
      <c r="B478" s="31"/>
      <c r="C478" s="165" t="s">
        <v>747</v>
      </c>
      <c r="D478" s="165" t="s">
        <v>196</v>
      </c>
      <c r="E478" s="166" t="s">
        <v>748</v>
      </c>
      <c r="F478" s="167" t="s">
        <v>749</v>
      </c>
      <c r="G478" s="168" t="s">
        <v>263</v>
      </c>
      <c r="H478" s="169">
        <v>3</v>
      </c>
      <c r="I478" s="170"/>
      <c r="J478" s="171">
        <f>ROUND(I478*H478,2)</f>
        <v>0</v>
      </c>
      <c r="K478" s="167" t="s">
        <v>1</v>
      </c>
      <c r="L478" s="172"/>
      <c r="M478" s="173" t="s">
        <v>1</v>
      </c>
      <c r="N478" s="174" t="s">
        <v>39</v>
      </c>
      <c r="P478" s="140">
        <f>O478*H478</f>
        <v>0</v>
      </c>
      <c r="Q478" s="140">
        <v>0</v>
      </c>
      <c r="R478" s="140">
        <f>Q478*H478</f>
        <v>0</v>
      </c>
      <c r="S478" s="140">
        <v>0</v>
      </c>
      <c r="T478" s="141">
        <f>S478*H478</f>
        <v>0</v>
      </c>
      <c r="AR478" s="142" t="s">
        <v>188</v>
      </c>
      <c r="AT478" s="142" t="s">
        <v>196</v>
      </c>
      <c r="AU478" s="142" t="s">
        <v>83</v>
      </c>
      <c r="AY478" s="16" t="s">
        <v>143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6" t="s">
        <v>79</v>
      </c>
      <c r="BK478" s="143">
        <f>ROUND(I478*H478,2)</f>
        <v>0</v>
      </c>
      <c r="BL478" s="16" t="s">
        <v>150</v>
      </c>
      <c r="BM478" s="142" t="s">
        <v>750</v>
      </c>
    </row>
    <row r="479" spans="2:65" s="1" customFormat="1" ht="24.2" customHeight="1">
      <c r="B479" s="31"/>
      <c r="C479" s="131" t="s">
        <v>751</v>
      </c>
      <c r="D479" s="131" t="s">
        <v>145</v>
      </c>
      <c r="E479" s="132" t="s">
        <v>752</v>
      </c>
      <c r="F479" s="133" t="s">
        <v>753</v>
      </c>
      <c r="G479" s="134" t="s">
        <v>148</v>
      </c>
      <c r="H479" s="135">
        <v>1</v>
      </c>
      <c r="I479" s="136"/>
      <c r="J479" s="137">
        <f>ROUND(I479*H479,2)</f>
        <v>0</v>
      </c>
      <c r="K479" s="133" t="s">
        <v>164</v>
      </c>
      <c r="L479" s="31"/>
      <c r="M479" s="138" t="s">
        <v>1</v>
      </c>
      <c r="N479" s="139" t="s">
        <v>39</v>
      </c>
      <c r="P479" s="140">
        <f>O479*H479</f>
        <v>0</v>
      </c>
      <c r="Q479" s="140">
        <v>1.7000000000000001E-4</v>
      </c>
      <c r="R479" s="140">
        <f>Q479*H479</f>
        <v>1.7000000000000001E-4</v>
      </c>
      <c r="S479" s="140">
        <v>0</v>
      </c>
      <c r="T479" s="141">
        <f>S479*H479</f>
        <v>0</v>
      </c>
      <c r="AR479" s="142" t="s">
        <v>245</v>
      </c>
      <c r="AT479" s="142" t="s">
        <v>145</v>
      </c>
      <c r="AU479" s="142" t="s">
        <v>83</v>
      </c>
      <c r="AY479" s="16" t="s">
        <v>143</v>
      </c>
      <c r="BE479" s="143">
        <f>IF(N479="základní",J479,0)</f>
        <v>0</v>
      </c>
      <c r="BF479" s="143">
        <f>IF(N479="snížená",J479,0)</f>
        <v>0</v>
      </c>
      <c r="BG479" s="143">
        <f>IF(N479="zákl. přenesená",J479,0)</f>
        <v>0</v>
      </c>
      <c r="BH479" s="143">
        <f>IF(N479="sníž. přenesená",J479,0)</f>
        <v>0</v>
      </c>
      <c r="BI479" s="143">
        <f>IF(N479="nulová",J479,0)</f>
        <v>0</v>
      </c>
      <c r="BJ479" s="16" t="s">
        <v>79</v>
      </c>
      <c r="BK479" s="143">
        <f>ROUND(I479*H479,2)</f>
        <v>0</v>
      </c>
      <c r="BL479" s="16" t="s">
        <v>245</v>
      </c>
      <c r="BM479" s="142" t="s">
        <v>754</v>
      </c>
    </row>
    <row r="480" spans="2:65" s="12" customFormat="1">
      <c r="B480" s="144"/>
      <c r="D480" s="145" t="s">
        <v>152</v>
      </c>
      <c r="E480" s="146" t="s">
        <v>1</v>
      </c>
      <c r="F480" s="147" t="s">
        <v>755</v>
      </c>
      <c r="H480" s="146" t="s">
        <v>1</v>
      </c>
      <c r="I480" s="148"/>
      <c r="L480" s="144"/>
      <c r="M480" s="149"/>
      <c r="T480" s="150"/>
      <c r="AT480" s="146" t="s">
        <v>152</v>
      </c>
      <c r="AU480" s="146" t="s">
        <v>83</v>
      </c>
      <c r="AV480" s="12" t="s">
        <v>79</v>
      </c>
      <c r="AW480" s="12" t="s">
        <v>30</v>
      </c>
      <c r="AX480" s="12" t="s">
        <v>74</v>
      </c>
      <c r="AY480" s="146" t="s">
        <v>143</v>
      </c>
    </row>
    <row r="481" spans="2:65" s="13" customFormat="1">
      <c r="B481" s="151"/>
      <c r="D481" s="145" t="s">
        <v>152</v>
      </c>
      <c r="E481" s="152" t="s">
        <v>1</v>
      </c>
      <c r="F481" s="153" t="s">
        <v>79</v>
      </c>
      <c r="H481" s="154">
        <v>1</v>
      </c>
      <c r="I481" s="155"/>
      <c r="L481" s="151"/>
      <c r="M481" s="156"/>
      <c r="T481" s="157"/>
      <c r="AT481" s="152" t="s">
        <v>152</v>
      </c>
      <c r="AU481" s="152" t="s">
        <v>83</v>
      </c>
      <c r="AV481" s="13" t="s">
        <v>83</v>
      </c>
      <c r="AW481" s="13" t="s">
        <v>30</v>
      </c>
      <c r="AX481" s="13" t="s">
        <v>79</v>
      </c>
      <c r="AY481" s="152" t="s">
        <v>143</v>
      </c>
    </row>
    <row r="482" spans="2:65" s="1" customFormat="1" ht="33" customHeight="1">
      <c r="B482" s="31"/>
      <c r="C482" s="165" t="s">
        <v>756</v>
      </c>
      <c r="D482" s="165" t="s">
        <v>196</v>
      </c>
      <c r="E482" s="166" t="s">
        <v>757</v>
      </c>
      <c r="F482" s="167" t="s">
        <v>758</v>
      </c>
      <c r="G482" s="168" t="s">
        <v>377</v>
      </c>
      <c r="H482" s="169">
        <v>1</v>
      </c>
      <c r="I482" s="170"/>
      <c r="J482" s="171">
        <f>ROUND(I482*H482,2)</f>
        <v>0</v>
      </c>
      <c r="K482" s="167" t="s">
        <v>1</v>
      </c>
      <c r="L482" s="172"/>
      <c r="M482" s="173" t="s">
        <v>1</v>
      </c>
      <c r="N482" s="174" t="s">
        <v>39</v>
      </c>
      <c r="P482" s="140">
        <f>O482*H482</f>
        <v>0</v>
      </c>
      <c r="Q482" s="140">
        <v>0.03</v>
      </c>
      <c r="R482" s="140">
        <f>Q482*H482</f>
        <v>0.03</v>
      </c>
      <c r="S482" s="140">
        <v>0</v>
      </c>
      <c r="T482" s="141">
        <f>S482*H482</f>
        <v>0</v>
      </c>
      <c r="AR482" s="142" t="s">
        <v>343</v>
      </c>
      <c r="AT482" s="142" t="s">
        <v>196</v>
      </c>
      <c r="AU482" s="142" t="s">
        <v>83</v>
      </c>
      <c r="AY482" s="16" t="s">
        <v>143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6" t="s">
        <v>79</v>
      </c>
      <c r="BK482" s="143">
        <f>ROUND(I482*H482,2)</f>
        <v>0</v>
      </c>
      <c r="BL482" s="16" t="s">
        <v>245</v>
      </c>
      <c r="BM482" s="142" t="s">
        <v>759</v>
      </c>
    </row>
    <row r="483" spans="2:65" s="1" customFormat="1" ht="37.9" customHeight="1">
      <c r="B483" s="31"/>
      <c r="C483" s="131" t="s">
        <v>760</v>
      </c>
      <c r="D483" s="131" t="s">
        <v>145</v>
      </c>
      <c r="E483" s="132" t="s">
        <v>761</v>
      </c>
      <c r="F483" s="133" t="s">
        <v>762</v>
      </c>
      <c r="G483" s="134" t="s">
        <v>148</v>
      </c>
      <c r="H483" s="135">
        <v>23.337</v>
      </c>
      <c r="I483" s="136"/>
      <c r="J483" s="137">
        <f>ROUND(I483*H483,2)</f>
        <v>0</v>
      </c>
      <c r="K483" s="133" t="s">
        <v>1</v>
      </c>
      <c r="L483" s="31"/>
      <c r="M483" s="138" t="s">
        <v>1</v>
      </c>
      <c r="N483" s="139" t="s">
        <v>39</v>
      </c>
      <c r="P483" s="140">
        <f>O483*H483</f>
        <v>0</v>
      </c>
      <c r="Q483" s="140">
        <v>6.6E-4</v>
      </c>
      <c r="R483" s="140">
        <f>Q483*H483</f>
        <v>1.540242E-2</v>
      </c>
      <c r="S483" s="140">
        <v>0</v>
      </c>
      <c r="T483" s="141">
        <f>S483*H483</f>
        <v>0</v>
      </c>
      <c r="AR483" s="142" t="s">
        <v>245</v>
      </c>
      <c r="AT483" s="142" t="s">
        <v>145</v>
      </c>
      <c r="AU483" s="142" t="s">
        <v>83</v>
      </c>
      <c r="AY483" s="16" t="s">
        <v>143</v>
      </c>
      <c r="BE483" s="143">
        <f>IF(N483="základní",J483,0)</f>
        <v>0</v>
      </c>
      <c r="BF483" s="143">
        <f>IF(N483="snížená",J483,0)</f>
        <v>0</v>
      </c>
      <c r="BG483" s="143">
        <f>IF(N483="zákl. přenesená",J483,0)</f>
        <v>0</v>
      </c>
      <c r="BH483" s="143">
        <f>IF(N483="sníž. přenesená",J483,0)</f>
        <v>0</v>
      </c>
      <c r="BI483" s="143">
        <f>IF(N483="nulová",J483,0)</f>
        <v>0</v>
      </c>
      <c r="BJ483" s="16" t="s">
        <v>79</v>
      </c>
      <c r="BK483" s="143">
        <f>ROUND(I483*H483,2)</f>
        <v>0</v>
      </c>
      <c r="BL483" s="16" t="s">
        <v>245</v>
      </c>
      <c r="BM483" s="142" t="s">
        <v>763</v>
      </c>
    </row>
    <row r="484" spans="2:65" s="12" customFormat="1">
      <c r="B484" s="144"/>
      <c r="D484" s="145" t="s">
        <v>152</v>
      </c>
      <c r="E484" s="146" t="s">
        <v>1</v>
      </c>
      <c r="F484" s="147" t="s">
        <v>764</v>
      </c>
      <c r="H484" s="146" t="s">
        <v>1</v>
      </c>
      <c r="I484" s="148"/>
      <c r="L484" s="144"/>
      <c r="M484" s="149"/>
      <c r="T484" s="150"/>
      <c r="AT484" s="146" t="s">
        <v>152</v>
      </c>
      <c r="AU484" s="146" t="s">
        <v>83</v>
      </c>
      <c r="AV484" s="12" t="s">
        <v>79</v>
      </c>
      <c r="AW484" s="12" t="s">
        <v>30</v>
      </c>
      <c r="AX484" s="12" t="s">
        <v>74</v>
      </c>
      <c r="AY484" s="146" t="s">
        <v>143</v>
      </c>
    </row>
    <row r="485" spans="2:65" s="13" customFormat="1">
      <c r="B485" s="151"/>
      <c r="D485" s="145" t="s">
        <v>152</v>
      </c>
      <c r="E485" s="152" t="s">
        <v>1</v>
      </c>
      <c r="F485" s="153" t="s">
        <v>765</v>
      </c>
      <c r="H485" s="154">
        <v>8.1829999999999998</v>
      </c>
      <c r="I485" s="155"/>
      <c r="L485" s="151"/>
      <c r="M485" s="156"/>
      <c r="T485" s="157"/>
      <c r="AT485" s="152" t="s">
        <v>152</v>
      </c>
      <c r="AU485" s="152" t="s">
        <v>83</v>
      </c>
      <c r="AV485" s="13" t="s">
        <v>83</v>
      </c>
      <c r="AW485" s="13" t="s">
        <v>30</v>
      </c>
      <c r="AX485" s="13" t="s">
        <v>74</v>
      </c>
      <c r="AY485" s="152" t="s">
        <v>143</v>
      </c>
    </row>
    <row r="486" spans="2:65" s="12" customFormat="1">
      <c r="B486" s="144"/>
      <c r="D486" s="145" t="s">
        <v>152</v>
      </c>
      <c r="E486" s="146" t="s">
        <v>1</v>
      </c>
      <c r="F486" s="147" t="s">
        <v>766</v>
      </c>
      <c r="H486" s="146" t="s">
        <v>1</v>
      </c>
      <c r="I486" s="148"/>
      <c r="L486" s="144"/>
      <c r="M486" s="149"/>
      <c r="T486" s="150"/>
      <c r="AT486" s="146" t="s">
        <v>152</v>
      </c>
      <c r="AU486" s="146" t="s">
        <v>83</v>
      </c>
      <c r="AV486" s="12" t="s">
        <v>79</v>
      </c>
      <c r="AW486" s="12" t="s">
        <v>30</v>
      </c>
      <c r="AX486" s="12" t="s">
        <v>74</v>
      </c>
      <c r="AY486" s="146" t="s">
        <v>143</v>
      </c>
    </row>
    <row r="487" spans="2:65" s="13" customFormat="1">
      <c r="B487" s="151"/>
      <c r="D487" s="145" t="s">
        <v>152</v>
      </c>
      <c r="E487" s="152" t="s">
        <v>1</v>
      </c>
      <c r="F487" s="153" t="s">
        <v>466</v>
      </c>
      <c r="H487" s="154">
        <v>9.75</v>
      </c>
      <c r="I487" s="155"/>
      <c r="L487" s="151"/>
      <c r="M487" s="156"/>
      <c r="T487" s="157"/>
      <c r="AT487" s="152" t="s">
        <v>152</v>
      </c>
      <c r="AU487" s="152" t="s">
        <v>83</v>
      </c>
      <c r="AV487" s="13" t="s">
        <v>83</v>
      </c>
      <c r="AW487" s="13" t="s">
        <v>30</v>
      </c>
      <c r="AX487" s="13" t="s">
        <v>74</v>
      </c>
      <c r="AY487" s="152" t="s">
        <v>143</v>
      </c>
    </row>
    <row r="488" spans="2:65" s="12" customFormat="1">
      <c r="B488" s="144"/>
      <c r="D488" s="145" t="s">
        <v>152</v>
      </c>
      <c r="E488" s="146" t="s">
        <v>1</v>
      </c>
      <c r="F488" s="147" t="s">
        <v>767</v>
      </c>
      <c r="H488" s="146" t="s">
        <v>1</v>
      </c>
      <c r="I488" s="148"/>
      <c r="L488" s="144"/>
      <c r="M488" s="149"/>
      <c r="T488" s="150"/>
      <c r="AT488" s="146" t="s">
        <v>152</v>
      </c>
      <c r="AU488" s="146" t="s">
        <v>83</v>
      </c>
      <c r="AV488" s="12" t="s">
        <v>79</v>
      </c>
      <c r="AW488" s="12" t="s">
        <v>30</v>
      </c>
      <c r="AX488" s="12" t="s">
        <v>74</v>
      </c>
      <c r="AY488" s="146" t="s">
        <v>143</v>
      </c>
    </row>
    <row r="489" spans="2:65" s="13" customFormat="1">
      <c r="B489" s="151"/>
      <c r="D489" s="145" t="s">
        <v>152</v>
      </c>
      <c r="E489" s="152" t="s">
        <v>1</v>
      </c>
      <c r="F489" s="153" t="s">
        <v>768</v>
      </c>
      <c r="H489" s="154">
        <v>3.0939999999999999</v>
      </c>
      <c r="I489" s="155"/>
      <c r="L489" s="151"/>
      <c r="M489" s="156"/>
      <c r="T489" s="157"/>
      <c r="AT489" s="152" t="s">
        <v>152</v>
      </c>
      <c r="AU489" s="152" t="s">
        <v>83</v>
      </c>
      <c r="AV489" s="13" t="s">
        <v>83</v>
      </c>
      <c r="AW489" s="13" t="s">
        <v>30</v>
      </c>
      <c r="AX489" s="13" t="s">
        <v>74</v>
      </c>
      <c r="AY489" s="152" t="s">
        <v>143</v>
      </c>
    </row>
    <row r="490" spans="2:65" s="12" customFormat="1">
      <c r="B490" s="144"/>
      <c r="D490" s="145" t="s">
        <v>152</v>
      </c>
      <c r="E490" s="146" t="s">
        <v>1</v>
      </c>
      <c r="F490" s="147" t="s">
        <v>553</v>
      </c>
      <c r="H490" s="146" t="s">
        <v>1</v>
      </c>
      <c r="I490" s="148"/>
      <c r="L490" s="144"/>
      <c r="M490" s="149"/>
      <c r="T490" s="150"/>
      <c r="AT490" s="146" t="s">
        <v>152</v>
      </c>
      <c r="AU490" s="146" t="s">
        <v>83</v>
      </c>
      <c r="AV490" s="12" t="s">
        <v>79</v>
      </c>
      <c r="AW490" s="12" t="s">
        <v>30</v>
      </c>
      <c r="AX490" s="12" t="s">
        <v>74</v>
      </c>
      <c r="AY490" s="146" t="s">
        <v>143</v>
      </c>
    </row>
    <row r="491" spans="2:65" s="13" customFormat="1">
      <c r="B491" s="151"/>
      <c r="D491" s="145" t="s">
        <v>152</v>
      </c>
      <c r="E491" s="152" t="s">
        <v>1</v>
      </c>
      <c r="F491" s="153" t="s">
        <v>769</v>
      </c>
      <c r="H491" s="154">
        <v>2.31</v>
      </c>
      <c r="I491" s="155"/>
      <c r="L491" s="151"/>
      <c r="M491" s="156"/>
      <c r="T491" s="157"/>
      <c r="AT491" s="152" t="s">
        <v>152</v>
      </c>
      <c r="AU491" s="152" t="s">
        <v>83</v>
      </c>
      <c r="AV491" s="13" t="s">
        <v>83</v>
      </c>
      <c r="AW491" s="13" t="s">
        <v>30</v>
      </c>
      <c r="AX491" s="13" t="s">
        <v>74</v>
      </c>
      <c r="AY491" s="152" t="s">
        <v>143</v>
      </c>
    </row>
    <row r="492" spans="2:65" s="14" customFormat="1">
      <c r="B492" s="158"/>
      <c r="D492" s="145" t="s">
        <v>152</v>
      </c>
      <c r="E492" s="159" t="s">
        <v>1</v>
      </c>
      <c r="F492" s="160" t="s">
        <v>168</v>
      </c>
      <c r="H492" s="161">
        <v>23.337</v>
      </c>
      <c r="I492" s="162"/>
      <c r="L492" s="158"/>
      <c r="M492" s="163"/>
      <c r="T492" s="164"/>
      <c r="AT492" s="159" t="s">
        <v>152</v>
      </c>
      <c r="AU492" s="159" t="s">
        <v>83</v>
      </c>
      <c r="AV492" s="14" t="s">
        <v>150</v>
      </c>
      <c r="AW492" s="14" t="s">
        <v>30</v>
      </c>
      <c r="AX492" s="14" t="s">
        <v>79</v>
      </c>
      <c r="AY492" s="159" t="s">
        <v>143</v>
      </c>
    </row>
    <row r="493" spans="2:65" s="1" customFormat="1" ht="24.2" customHeight="1">
      <c r="B493" s="31"/>
      <c r="C493" s="165" t="s">
        <v>770</v>
      </c>
      <c r="D493" s="165" t="s">
        <v>196</v>
      </c>
      <c r="E493" s="166" t="s">
        <v>771</v>
      </c>
      <c r="F493" s="167" t="s">
        <v>772</v>
      </c>
      <c r="G493" s="168" t="s">
        <v>148</v>
      </c>
      <c r="H493" s="169">
        <v>23.337</v>
      </c>
      <c r="I493" s="170"/>
      <c r="J493" s="171">
        <f>ROUND(I493*H493,2)</f>
        <v>0</v>
      </c>
      <c r="K493" s="167" t="s">
        <v>1</v>
      </c>
      <c r="L493" s="172"/>
      <c r="M493" s="173" t="s">
        <v>1</v>
      </c>
      <c r="N493" s="174" t="s">
        <v>39</v>
      </c>
      <c r="P493" s="140">
        <f>O493*H493</f>
        <v>0</v>
      </c>
      <c r="Q493" s="140">
        <v>0.05</v>
      </c>
      <c r="R493" s="140">
        <f>Q493*H493</f>
        <v>1.1668499999999999</v>
      </c>
      <c r="S493" s="140">
        <v>0</v>
      </c>
      <c r="T493" s="141">
        <f>S493*H493</f>
        <v>0</v>
      </c>
      <c r="AR493" s="142" t="s">
        <v>343</v>
      </c>
      <c r="AT493" s="142" t="s">
        <v>196</v>
      </c>
      <c r="AU493" s="142" t="s">
        <v>83</v>
      </c>
      <c r="AY493" s="16" t="s">
        <v>143</v>
      </c>
      <c r="BE493" s="143">
        <f>IF(N493="základní",J493,0)</f>
        <v>0</v>
      </c>
      <c r="BF493" s="143">
        <f>IF(N493="snížená",J493,0)</f>
        <v>0</v>
      </c>
      <c r="BG493" s="143">
        <f>IF(N493="zákl. přenesená",J493,0)</f>
        <v>0</v>
      </c>
      <c r="BH493" s="143">
        <f>IF(N493="sníž. přenesená",J493,0)</f>
        <v>0</v>
      </c>
      <c r="BI493" s="143">
        <f>IF(N493="nulová",J493,0)</f>
        <v>0</v>
      </c>
      <c r="BJ493" s="16" t="s">
        <v>79</v>
      </c>
      <c r="BK493" s="143">
        <f>ROUND(I493*H493,2)</f>
        <v>0</v>
      </c>
      <c r="BL493" s="16" t="s">
        <v>245</v>
      </c>
      <c r="BM493" s="142" t="s">
        <v>773</v>
      </c>
    </row>
    <row r="494" spans="2:65" s="1" customFormat="1" ht="24.2" customHeight="1">
      <c r="B494" s="31"/>
      <c r="C494" s="131" t="s">
        <v>774</v>
      </c>
      <c r="D494" s="131" t="s">
        <v>145</v>
      </c>
      <c r="E494" s="132" t="s">
        <v>775</v>
      </c>
      <c r="F494" s="133" t="s">
        <v>776</v>
      </c>
      <c r="G494" s="134" t="s">
        <v>171</v>
      </c>
      <c r="H494" s="135">
        <v>34</v>
      </c>
      <c r="I494" s="136"/>
      <c r="J494" s="137">
        <f>ROUND(I494*H494,2)</f>
        <v>0</v>
      </c>
      <c r="K494" s="133" t="s">
        <v>164</v>
      </c>
      <c r="L494" s="31"/>
      <c r="M494" s="138" t="s">
        <v>1</v>
      </c>
      <c r="N494" s="139" t="s">
        <v>39</v>
      </c>
      <c r="P494" s="140">
        <f>O494*H494</f>
        <v>0</v>
      </c>
      <c r="Q494" s="140">
        <v>0</v>
      </c>
      <c r="R494" s="140">
        <f>Q494*H494</f>
        <v>0</v>
      </c>
      <c r="S494" s="140">
        <v>0</v>
      </c>
      <c r="T494" s="141">
        <f>S494*H494</f>
        <v>0</v>
      </c>
      <c r="AR494" s="142" t="s">
        <v>245</v>
      </c>
      <c r="AT494" s="142" t="s">
        <v>145</v>
      </c>
      <c r="AU494" s="142" t="s">
        <v>83</v>
      </c>
      <c r="AY494" s="16" t="s">
        <v>143</v>
      </c>
      <c r="BE494" s="143">
        <f>IF(N494="základní",J494,0)</f>
        <v>0</v>
      </c>
      <c r="BF494" s="143">
        <f>IF(N494="snížená",J494,0)</f>
        <v>0</v>
      </c>
      <c r="BG494" s="143">
        <f>IF(N494="zákl. přenesená",J494,0)</f>
        <v>0</v>
      </c>
      <c r="BH494" s="143">
        <f>IF(N494="sníž. přenesená",J494,0)</f>
        <v>0</v>
      </c>
      <c r="BI494" s="143">
        <f>IF(N494="nulová",J494,0)</f>
        <v>0</v>
      </c>
      <c r="BJ494" s="16" t="s">
        <v>79</v>
      </c>
      <c r="BK494" s="143">
        <f>ROUND(I494*H494,2)</f>
        <v>0</v>
      </c>
      <c r="BL494" s="16" t="s">
        <v>245</v>
      </c>
      <c r="BM494" s="142" t="s">
        <v>777</v>
      </c>
    </row>
    <row r="495" spans="2:65" s="13" customFormat="1">
      <c r="B495" s="151"/>
      <c r="D495" s="145" t="s">
        <v>152</v>
      </c>
      <c r="E495" s="152" t="s">
        <v>1</v>
      </c>
      <c r="F495" s="153" t="s">
        <v>778</v>
      </c>
      <c r="H495" s="154">
        <v>34</v>
      </c>
      <c r="I495" s="155"/>
      <c r="L495" s="151"/>
      <c r="M495" s="156"/>
      <c r="T495" s="157"/>
      <c r="AT495" s="152" t="s">
        <v>152</v>
      </c>
      <c r="AU495" s="152" t="s">
        <v>83</v>
      </c>
      <c r="AV495" s="13" t="s">
        <v>83</v>
      </c>
      <c r="AW495" s="13" t="s">
        <v>30</v>
      </c>
      <c r="AX495" s="13" t="s">
        <v>79</v>
      </c>
      <c r="AY495" s="152" t="s">
        <v>143</v>
      </c>
    </row>
    <row r="496" spans="2:65" s="1" customFormat="1" ht="16.5" customHeight="1">
      <c r="B496" s="31"/>
      <c r="C496" s="131" t="s">
        <v>779</v>
      </c>
      <c r="D496" s="131" t="s">
        <v>145</v>
      </c>
      <c r="E496" s="132" t="s">
        <v>780</v>
      </c>
      <c r="F496" s="133" t="s">
        <v>781</v>
      </c>
      <c r="G496" s="134" t="s">
        <v>171</v>
      </c>
      <c r="H496" s="135">
        <v>42</v>
      </c>
      <c r="I496" s="136"/>
      <c r="J496" s="137">
        <f>ROUND(I496*H496,2)</f>
        <v>0</v>
      </c>
      <c r="K496" s="133" t="s">
        <v>164</v>
      </c>
      <c r="L496" s="31"/>
      <c r="M496" s="138" t="s">
        <v>1</v>
      </c>
      <c r="N496" s="139" t="s">
        <v>39</v>
      </c>
      <c r="P496" s="140">
        <f>O496*H496</f>
        <v>0</v>
      </c>
      <c r="Q496" s="140">
        <v>0</v>
      </c>
      <c r="R496" s="140">
        <f>Q496*H496</f>
        <v>0</v>
      </c>
      <c r="S496" s="140">
        <v>0</v>
      </c>
      <c r="T496" s="141">
        <f>S496*H496</f>
        <v>0</v>
      </c>
      <c r="AR496" s="142" t="s">
        <v>245</v>
      </c>
      <c r="AT496" s="142" t="s">
        <v>145</v>
      </c>
      <c r="AU496" s="142" t="s">
        <v>83</v>
      </c>
      <c r="AY496" s="16" t="s">
        <v>143</v>
      </c>
      <c r="BE496" s="143">
        <f>IF(N496="základní",J496,0)</f>
        <v>0</v>
      </c>
      <c r="BF496" s="143">
        <f>IF(N496="snížená",J496,0)</f>
        <v>0</v>
      </c>
      <c r="BG496" s="143">
        <f>IF(N496="zákl. přenesená",J496,0)</f>
        <v>0</v>
      </c>
      <c r="BH496" s="143">
        <f>IF(N496="sníž. přenesená",J496,0)</f>
        <v>0</v>
      </c>
      <c r="BI496" s="143">
        <f>IF(N496="nulová",J496,0)</f>
        <v>0</v>
      </c>
      <c r="BJ496" s="16" t="s">
        <v>79</v>
      </c>
      <c r="BK496" s="143">
        <f>ROUND(I496*H496,2)</f>
        <v>0</v>
      </c>
      <c r="BL496" s="16" t="s">
        <v>245</v>
      </c>
      <c r="BM496" s="142" t="s">
        <v>782</v>
      </c>
    </row>
    <row r="497" spans="2:65" s="12" customFormat="1">
      <c r="B497" s="144"/>
      <c r="D497" s="145" t="s">
        <v>152</v>
      </c>
      <c r="E497" s="146" t="s">
        <v>1</v>
      </c>
      <c r="F497" s="147" t="s">
        <v>783</v>
      </c>
      <c r="H497" s="146" t="s">
        <v>1</v>
      </c>
      <c r="I497" s="148"/>
      <c r="L497" s="144"/>
      <c r="M497" s="149"/>
      <c r="T497" s="150"/>
      <c r="AT497" s="146" t="s">
        <v>152</v>
      </c>
      <c r="AU497" s="146" t="s">
        <v>83</v>
      </c>
      <c r="AV497" s="12" t="s">
        <v>79</v>
      </c>
      <c r="AW497" s="12" t="s">
        <v>30</v>
      </c>
      <c r="AX497" s="12" t="s">
        <v>74</v>
      </c>
      <c r="AY497" s="146" t="s">
        <v>143</v>
      </c>
    </row>
    <row r="498" spans="2:65" s="13" customFormat="1">
      <c r="B498" s="151"/>
      <c r="D498" s="145" t="s">
        <v>152</v>
      </c>
      <c r="E498" s="152" t="s">
        <v>1</v>
      </c>
      <c r="F498" s="153" t="s">
        <v>778</v>
      </c>
      <c r="H498" s="154">
        <v>34</v>
      </c>
      <c r="I498" s="155"/>
      <c r="L498" s="151"/>
      <c r="M498" s="156"/>
      <c r="T498" s="157"/>
      <c r="AT498" s="152" t="s">
        <v>152</v>
      </c>
      <c r="AU498" s="152" t="s">
        <v>83</v>
      </c>
      <c r="AV498" s="13" t="s">
        <v>83</v>
      </c>
      <c r="AW498" s="13" t="s">
        <v>30</v>
      </c>
      <c r="AX498" s="13" t="s">
        <v>74</v>
      </c>
      <c r="AY498" s="152" t="s">
        <v>143</v>
      </c>
    </row>
    <row r="499" spans="2:65" s="12" customFormat="1">
      <c r="B499" s="144"/>
      <c r="D499" s="145" t="s">
        <v>152</v>
      </c>
      <c r="E499" s="146" t="s">
        <v>1</v>
      </c>
      <c r="F499" s="147" t="s">
        <v>784</v>
      </c>
      <c r="H499" s="146" t="s">
        <v>1</v>
      </c>
      <c r="I499" s="148"/>
      <c r="L499" s="144"/>
      <c r="M499" s="149"/>
      <c r="T499" s="150"/>
      <c r="AT499" s="146" t="s">
        <v>152</v>
      </c>
      <c r="AU499" s="146" t="s">
        <v>83</v>
      </c>
      <c r="AV499" s="12" t="s">
        <v>79</v>
      </c>
      <c r="AW499" s="12" t="s">
        <v>30</v>
      </c>
      <c r="AX499" s="12" t="s">
        <v>74</v>
      </c>
      <c r="AY499" s="146" t="s">
        <v>143</v>
      </c>
    </row>
    <row r="500" spans="2:65" s="13" customFormat="1">
      <c r="B500" s="151"/>
      <c r="D500" s="145" t="s">
        <v>152</v>
      </c>
      <c r="E500" s="152" t="s">
        <v>1</v>
      </c>
      <c r="F500" s="153" t="s">
        <v>150</v>
      </c>
      <c r="H500" s="154">
        <v>4</v>
      </c>
      <c r="I500" s="155"/>
      <c r="L500" s="151"/>
      <c r="M500" s="156"/>
      <c r="T500" s="157"/>
      <c r="AT500" s="152" t="s">
        <v>152</v>
      </c>
      <c r="AU500" s="152" t="s">
        <v>83</v>
      </c>
      <c r="AV500" s="13" t="s">
        <v>83</v>
      </c>
      <c r="AW500" s="13" t="s">
        <v>30</v>
      </c>
      <c r="AX500" s="13" t="s">
        <v>74</v>
      </c>
      <c r="AY500" s="152" t="s">
        <v>143</v>
      </c>
    </row>
    <row r="501" spans="2:65" s="12" customFormat="1">
      <c r="B501" s="144"/>
      <c r="D501" s="145" t="s">
        <v>152</v>
      </c>
      <c r="E501" s="146" t="s">
        <v>1</v>
      </c>
      <c r="F501" s="147" t="s">
        <v>785</v>
      </c>
      <c r="H501" s="146" t="s">
        <v>1</v>
      </c>
      <c r="I501" s="148"/>
      <c r="L501" s="144"/>
      <c r="M501" s="149"/>
      <c r="T501" s="150"/>
      <c r="AT501" s="146" t="s">
        <v>152</v>
      </c>
      <c r="AU501" s="146" t="s">
        <v>83</v>
      </c>
      <c r="AV501" s="12" t="s">
        <v>79</v>
      </c>
      <c r="AW501" s="12" t="s">
        <v>30</v>
      </c>
      <c r="AX501" s="12" t="s">
        <v>74</v>
      </c>
      <c r="AY501" s="146" t="s">
        <v>143</v>
      </c>
    </row>
    <row r="502" spans="2:65" s="13" customFormat="1">
      <c r="B502" s="151"/>
      <c r="D502" s="145" t="s">
        <v>152</v>
      </c>
      <c r="E502" s="152" t="s">
        <v>1</v>
      </c>
      <c r="F502" s="153" t="s">
        <v>83</v>
      </c>
      <c r="H502" s="154">
        <v>2</v>
      </c>
      <c r="I502" s="155"/>
      <c r="L502" s="151"/>
      <c r="M502" s="156"/>
      <c r="T502" s="157"/>
      <c r="AT502" s="152" t="s">
        <v>152</v>
      </c>
      <c r="AU502" s="152" t="s">
        <v>83</v>
      </c>
      <c r="AV502" s="13" t="s">
        <v>83</v>
      </c>
      <c r="AW502" s="13" t="s">
        <v>30</v>
      </c>
      <c r="AX502" s="13" t="s">
        <v>74</v>
      </c>
      <c r="AY502" s="152" t="s">
        <v>143</v>
      </c>
    </row>
    <row r="503" spans="2:65" s="12" customFormat="1">
      <c r="B503" s="144"/>
      <c r="D503" s="145" t="s">
        <v>152</v>
      </c>
      <c r="E503" s="146" t="s">
        <v>1</v>
      </c>
      <c r="F503" s="147" t="s">
        <v>786</v>
      </c>
      <c r="H503" s="146" t="s">
        <v>1</v>
      </c>
      <c r="I503" s="148"/>
      <c r="L503" s="144"/>
      <c r="M503" s="149"/>
      <c r="T503" s="150"/>
      <c r="AT503" s="146" t="s">
        <v>152</v>
      </c>
      <c r="AU503" s="146" t="s">
        <v>83</v>
      </c>
      <c r="AV503" s="12" t="s">
        <v>79</v>
      </c>
      <c r="AW503" s="12" t="s">
        <v>30</v>
      </c>
      <c r="AX503" s="12" t="s">
        <v>74</v>
      </c>
      <c r="AY503" s="146" t="s">
        <v>143</v>
      </c>
    </row>
    <row r="504" spans="2:65" s="13" customFormat="1">
      <c r="B504" s="151"/>
      <c r="D504" s="145" t="s">
        <v>152</v>
      </c>
      <c r="E504" s="152" t="s">
        <v>1</v>
      </c>
      <c r="F504" s="153" t="s">
        <v>83</v>
      </c>
      <c r="H504" s="154">
        <v>2</v>
      </c>
      <c r="I504" s="155"/>
      <c r="L504" s="151"/>
      <c r="M504" s="156"/>
      <c r="T504" s="157"/>
      <c r="AT504" s="152" t="s">
        <v>152</v>
      </c>
      <c r="AU504" s="152" t="s">
        <v>83</v>
      </c>
      <c r="AV504" s="13" t="s">
        <v>83</v>
      </c>
      <c r="AW504" s="13" t="s">
        <v>30</v>
      </c>
      <c r="AX504" s="13" t="s">
        <v>74</v>
      </c>
      <c r="AY504" s="152" t="s">
        <v>143</v>
      </c>
    </row>
    <row r="505" spans="2:65" s="14" customFormat="1">
      <c r="B505" s="158"/>
      <c r="D505" s="145" t="s">
        <v>152</v>
      </c>
      <c r="E505" s="159" t="s">
        <v>1</v>
      </c>
      <c r="F505" s="160" t="s">
        <v>168</v>
      </c>
      <c r="H505" s="161">
        <v>42</v>
      </c>
      <c r="I505" s="162"/>
      <c r="L505" s="158"/>
      <c r="M505" s="163"/>
      <c r="T505" s="164"/>
      <c r="AT505" s="159" t="s">
        <v>152</v>
      </c>
      <c r="AU505" s="159" t="s">
        <v>83</v>
      </c>
      <c r="AV505" s="14" t="s">
        <v>150</v>
      </c>
      <c r="AW505" s="14" t="s">
        <v>30</v>
      </c>
      <c r="AX505" s="14" t="s">
        <v>79</v>
      </c>
      <c r="AY505" s="159" t="s">
        <v>143</v>
      </c>
    </row>
    <row r="506" spans="2:65" s="1" customFormat="1" ht="24.2" customHeight="1">
      <c r="B506" s="31"/>
      <c r="C506" s="131" t="s">
        <v>787</v>
      </c>
      <c r="D506" s="131" t="s">
        <v>145</v>
      </c>
      <c r="E506" s="132" t="s">
        <v>788</v>
      </c>
      <c r="F506" s="133" t="s">
        <v>789</v>
      </c>
      <c r="G506" s="134" t="s">
        <v>171</v>
      </c>
      <c r="H506" s="135">
        <v>3</v>
      </c>
      <c r="I506" s="136"/>
      <c r="J506" s="137">
        <f>ROUND(I506*H506,2)</f>
        <v>0</v>
      </c>
      <c r="K506" s="133" t="s">
        <v>164</v>
      </c>
      <c r="L506" s="31"/>
      <c r="M506" s="138" t="s">
        <v>1</v>
      </c>
      <c r="N506" s="139" t="s">
        <v>39</v>
      </c>
      <c r="P506" s="140">
        <f>O506*H506</f>
        <v>0</v>
      </c>
      <c r="Q506" s="140">
        <v>0</v>
      </c>
      <c r="R506" s="140">
        <f>Q506*H506</f>
        <v>0</v>
      </c>
      <c r="S506" s="140">
        <v>0</v>
      </c>
      <c r="T506" s="141">
        <f>S506*H506</f>
        <v>0</v>
      </c>
      <c r="AR506" s="142" t="s">
        <v>245</v>
      </c>
      <c r="AT506" s="142" t="s">
        <v>145</v>
      </c>
      <c r="AU506" s="142" t="s">
        <v>83</v>
      </c>
      <c r="AY506" s="16" t="s">
        <v>143</v>
      </c>
      <c r="BE506" s="143">
        <f>IF(N506="základní",J506,0)</f>
        <v>0</v>
      </c>
      <c r="BF506" s="143">
        <f>IF(N506="snížená",J506,0)</f>
        <v>0</v>
      </c>
      <c r="BG506" s="143">
        <f>IF(N506="zákl. přenesená",J506,0)</f>
        <v>0</v>
      </c>
      <c r="BH506" s="143">
        <f>IF(N506="sníž. přenesená",J506,0)</f>
        <v>0</v>
      </c>
      <c r="BI506" s="143">
        <f>IF(N506="nulová",J506,0)</f>
        <v>0</v>
      </c>
      <c r="BJ506" s="16" t="s">
        <v>79</v>
      </c>
      <c r="BK506" s="143">
        <f>ROUND(I506*H506,2)</f>
        <v>0</v>
      </c>
      <c r="BL506" s="16" t="s">
        <v>245</v>
      </c>
      <c r="BM506" s="142" t="s">
        <v>790</v>
      </c>
    </row>
    <row r="507" spans="2:65" s="12" customFormat="1">
      <c r="B507" s="144"/>
      <c r="D507" s="145" t="s">
        <v>152</v>
      </c>
      <c r="E507" s="146" t="s">
        <v>1</v>
      </c>
      <c r="F507" s="147" t="s">
        <v>791</v>
      </c>
      <c r="H507" s="146" t="s">
        <v>1</v>
      </c>
      <c r="I507" s="148"/>
      <c r="L507" s="144"/>
      <c r="M507" s="149"/>
      <c r="T507" s="150"/>
      <c r="AT507" s="146" t="s">
        <v>152</v>
      </c>
      <c r="AU507" s="146" t="s">
        <v>83</v>
      </c>
      <c r="AV507" s="12" t="s">
        <v>79</v>
      </c>
      <c r="AW507" s="12" t="s">
        <v>30</v>
      </c>
      <c r="AX507" s="12" t="s">
        <v>74</v>
      </c>
      <c r="AY507" s="146" t="s">
        <v>143</v>
      </c>
    </row>
    <row r="508" spans="2:65" s="13" customFormat="1">
      <c r="B508" s="151"/>
      <c r="D508" s="145" t="s">
        <v>152</v>
      </c>
      <c r="E508" s="152" t="s">
        <v>1</v>
      </c>
      <c r="F508" s="153" t="s">
        <v>83</v>
      </c>
      <c r="H508" s="154">
        <v>2</v>
      </c>
      <c r="I508" s="155"/>
      <c r="L508" s="151"/>
      <c r="M508" s="156"/>
      <c r="T508" s="157"/>
      <c r="AT508" s="152" t="s">
        <v>152</v>
      </c>
      <c r="AU508" s="152" t="s">
        <v>83</v>
      </c>
      <c r="AV508" s="13" t="s">
        <v>83</v>
      </c>
      <c r="AW508" s="13" t="s">
        <v>30</v>
      </c>
      <c r="AX508" s="13" t="s">
        <v>74</v>
      </c>
      <c r="AY508" s="152" t="s">
        <v>143</v>
      </c>
    </row>
    <row r="509" spans="2:65" s="12" customFormat="1">
      <c r="B509" s="144"/>
      <c r="D509" s="145" t="s">
        <v>152</v>
      </c>
      <c r="E509" s="146" t="s">
        <v>1</v>
      </c>
      <c r="F509" s="147" t="s">
        <v>792</v>
      </c>
      <c r="H509" s="146" t="s">
        <v>1</v>
      </c>
      <c r="I509" s="148"/>
      <c r="L509" s="144"/>
      <c r="M509" s="149"/>
      <c r="T509" s="150"/>
      <c r="AT509" s="146" t="s">
        <v>152</v>
      </c>
      <c r="AU509" s="146" t="s">
        <v>83</v>
      </c>
      <c r="AV509" s="12" t="s">
        <v>79</v>
      </c>
      <c r="AW509" s="12" t="s">
        <v>30</v>
      </c>
      <c r="AX509" s="12" t="s">
        <v>74</v>
      </c>
      <c r="AY509" s="146" t="s">
        <v>143</v>
      </c>
    </row>
    <row r="510" spans="2:65" s="13" customFormat="1">
      <c r="B510" s="151"/>
      <c r="D510" s="145" t="s">
        <v>152</v>
      </c>
      <c r="E510" s="152" t="s">
        <v>1</v>
      </c>
      <c r="F510" s="153" t="s">
        <v>79</v>
      </c>
      <c r="H510" s="154">
        <v>1</v>
      </c>
      <c r="I510" s="155"/>
      <c r="L510" s="151"/>
      <c r="M510" s="156"/>
      <c r="T510" s="157"/>
      <c r="AT510" s="152" t="s">
        <v>152</v>
      </c>
      <c r="AU510" s="152" t="s">
        <v>83</v>
      </c>
      <c r="AV510" s="13" t="s">
        <v>83</v>
      </c>
      <c r="AW510" s="13" t="s">
        <v>30</v>
      </c>
      <c r="AX510" s="13" t="s">
        <v>74</v>
      </c>
      <c r="AY510" s="152" t="s">
        <v>143</v>
      </c>
    </row>
    <row r="511" spans="2:65" s="14" customFormat="1">
      <c r="B511" s="158"/>
      <c r="D511" s="145" t="s">
        <v>152</v>
      </c>
      <c r="E511" s="159" t="s">
        <v>1</v>
      </c>
      <c r="F511" s="160" t="s">
        <v>168</v>
      </c>
      <c r="H511" s="161">
        <v>3</v>
      </c>
      <c r="I511" s="162"/>
      <c r="L511" s="158"/>
      <c r="M511" s="163"/>
      <c r="T511" s="164"/>
      <c r="AT511" s="159" t="s">
        <v>152</v>
      </c>
      <c r="AU511" s="159" t="s">
        <v>83</v>
      </c>
      <c r="AV511" s="14" t="s">
        <v>150</v>
      </c>
      <c r="AW511" s="14" t="s">
        <v>30</v>
      </c>
      <c r="AX511" s="14" t="s">
        <v>79</v>
      </c>
      <c r="AY511" s="159" t="s">
        <v>143</v>
      </c>
    </row>
    <row r="512" spans="2:65" s="1" customFormat="1" ht="24.2" customHeight="1">
      <c r="B512" s="31"/>
      <c r="C512" s="165" t="s">
        <v>793</v>
      </c>
      <c r="D512" s="165" t="s">
        <v>196</v>
      </c>
      <c r="E512" s="166" t="s">
        <v>794</v>
      </c>
      <c r="F512" s="167" t="s">
        <v>795</v>
      </c>
      <c r="G512" s="168" t="s">
        <v>171</v>
      </c>
      <c r="H512" s="169">
        <v>2</v>
      </c>
      <c r="I512" s="170"/>
      <c r="J512" s="171">
        <f>ROUND(I512*H512,2)</f>
        <v>0</v>
      </c>
      <c r="K512" s="167" t="s">
        <v>1</v>
      </c>
      <c r="L512" s="172"/>
      <c r="M512" s="173" t="s">
        <v>1</v>
      </c>
      <c r="N512" s="174" t="s">
        <v>39</v>
      </c>
      <c r="P512" s="140">
        <f>O512*H512</f>
        <v>0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AR512" s="142" t="s">
        <v>343</v>
      </c>
      <c r="AT512" s="142" t="s">
        <v>196</v>
      </c>
      <c r="AU512" s="142" t="s">
        <v>83</v>
      </c>
      <c r="AY512" s="16" t="s">
        <v>143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79</v>
      </c>
      <c r="BK512" s="143">
        <f>ROUND(I512*H512,2)</f>
        <v>0</v>
      </c>
      <c r="BL512" s="16" t="s">
        <v>245</v>
      </c>
      <c r="BM512" s="142" t="s">
        <v>796</v>
      </c>
    </row>
    <row r="513" spans="2:65" s="1" customFormat="1" ht="24.2" customHeight="1">
      <c r="B513" s="31"/>
      <c r="C513" s="165" t="s">
        <v>797</v>
      </c>
      <c r="D513" s="165" t="s">
        <v>196</v>
      </c>
      <c r="E513" s="166" t="s">
        <v>798</v>
      </c>
      <c r="F513" s="167" t="s">
        <v>799</v>
      </c>
      <c r="G513" s="168" t="s">
        <v>171</v>
      </c>
      <c r="H513" s="169">
        <v>1</v>
      </c>
      <c r="I513" s="170"/>
      <c r="J513" s="171">
        <f>ROUND(I513*H513,2)</f>
        <v>0</v>
      </c>
      <c r="K513" s="167" t="s">
        <v>1</v>
      </c>
      <c r="L513" s="172"/>
      <c r="M513" s="173" t="s">
        <v>1</v>
      </c>
      <c r="N513" s="174" t="s">
        <v>39</v>
      </c>
      <c r="P513" s="140">
        <f>O513*H513</f>
        <v>0</v>
      </c>
      <c r="Q513" s="140">
        <v>0</v>
      </c>
      <c r="R513" s="140">
        <f>Q513*H513</f>
        <v>0</v>
      </c>
      <c r="S513" s="140">
        <v>0</v>
      </c>
      <c r="T513" s="141">
        <f>S513*H513</f>
        <v>0</v>
      </c>
      <c r="AR513" s="142" t="s">
        <v>343</v>
      </c>
      <c r="AT513" s="142" t="s">
        <v>196</v>
      </c>
      <c r="AU513" s="142" t="s">
        <v>83</v>
      </c>
      <c r="AY513" s="16" t="s">
        <v>143</v>
      </c>
      <c r="BE513" s="143">
        <f>IF(N513="základní",J513,0)</f>
        <v>0</v>
      </c>
      <c r="BF513" s="143">
        <f>IF(N513="snížená",J513,0)</f>
        <v>0</v>
      </c>
      <c r="BG513" s="143">
        <f>IF(N513="zákl. přenesená",J513,0)</f>
        <v>0</v>
      </c>
      <c r="BH513" s="143">
        <f>IF(N513="sníž. přenesená",J513,0)</f>
        <v>0</v>
      </c>
      <c r="BI513" s="143">
        <f>IF(N513="nulová",J513,0)</f>
        <v>0</v>
      </c>
      <c r="BJ513" s="16" t="s">
        <v>79</v>
      </c>
      <c r="BK513" s="143">
        <f>ROUND(I513*H513,2)</f>
        <v>0</v>
      </c>
      <c r="BL513" s="16" t="s">
        <v>245</v>
      </c>
      <c r="BM513" s="142" t="s">
        <v>800</v>
      </c>
    </row>
    <row r="514" spans="2:65" s="1" customFormat="1" ht="24.2" customHeight="1">
      <c r="B514" s="31"/>
      <c r="C514" s="131" t="s">
        <v>801</v>
      </c>
      <c r="D514" s="131" t="s">
        <v>145</v>
      </c>
      <c r="E514" s="132" t="s">
        <v>802</v>
      </c>
      <c r="F514" s="133" t="s">
        <v>803</v>
      </c>
      <c r="G514" s="134" t="s">
        <v>804</v>
      </c>
      <c r="H514" s="135">
        <v>845</v>
      </c>
      <c r="I514" s="136"/>
      <c r="J514" s="137">
        <f>ROUND(I514*H514,2)</f>
        <v>0</v>
      </c>
      <c r="K514" s="133" t="s">
        <v>164</v>
      </c>
      <c r="L514" s="31"/>
      <c r="M514" s="138" t="s">
        <v>1</v>
      </c>
      <c r="N514" s="139" t="s">
        <v>39</v>
      </c>
      <c r="P514" s="140">
        <f>O514*H514</f>
        <v>0</v>
      </c>
      <c r="Q514" s="140">
        <v>0</v>
      </c>
      <c r="R514" s="140">
        <f>Q514*H514</f>
        <v>0</v>
      </c>
      <c r="S514" s="140">
        <v>1E-3</v>
      </c>
      <c r="T514" s="141">
        <f>S514*H514</f>
        <v>0.84499999999999997</v>
      </c>
      <c r="AR514" s="142" t="s">
        <v>245</v>
      </c>
      <c r="AT514" s="142" t="s">
        <v>145</v>
      </c>
      <c r="AU514" s="142" t="s">
        <v>83</v>
      </c>
      <c r="AY514" s="16" t="s">
        <v>143</v>
      </c>
      <c r="BE514" s="143">
        <f>IF(N514="základní",J514,0)</f>
        <v>0</v>
      </c>
      <c r="BF514" s="143">
        <f>IF(N514="snížená",J514,0)</f>
        <v>0</v>
      </c>
      <c r="BG514" s="143">
        <f>IF(N514="zákl. přenesená",J514,0)</f>
        <v>0</v>
      </c>
      <c r="BH514" s="143">
        <f>IF(N514="sníž. přenesená",J514,0)</f>
        <v>0</v>
      </c>
      <c r="BI514" s="143">
        <f>IF(N514="nulová",J514,0)</f>
        <v>0</v>
      </c>
      <c r="BJ514" s="16" t="s">
        <v>79</v>
      </c>
      <c r="BK514" s="143">
        <f>ROUND(I514*H514,2)</f>
        <v>0</v>
      </c>
      <c r="BL514" s="16" t="s">
        <v>245</v>
      </c>
      <c r="BM514" s="142" t="s">
        <v>805</v>
      </c>
    </row>
    <row r="515" spans="2:65" s="12" customFormat="1">
      <c r="B515" s="144"/>
      <c r="D515" s="145" t="s">
        <v>152</v>
      </c>
      <c r="E515" s="146" t="s">
        <v>1</v>
      </c>
      <c r="F515" s="147" t="s">
        <v>806</v>
      </c>
      <c r="H515" s="146" t="s">
        <v>1</v>
      </c>
      <c r="I515" s="148"/>
      <c r="L515" s="144"/>
      <c r="M515" s="149"/>
      <c r="T515" s="150"/>
      <c r="AT515" s="146" t="s">
        <v>152</v>
      </c>
      <c r="AU515" s="146" t="s">
        <v>83</v>
      </c>
      <c r="AV515" s="12" t="s">
        <v>79</v>
      </c>
      <c r="AW515" s="12" t="s">
        <v>30</v>
      </c>
      <c r="AX515" s="12" t="s">
        <v>74</v>
      </c>
      <c r="AY515" s="146" t="s">
        <v>143</v>
      </c>
    </row>
    <row r="516" spans="2:65" s="13" customFormat="1">
      <c r="B516" s="151"/>
      <c r="D516" s="145" t="s">
        <v>152</v>
      </c>
      <c r="E516" s="152" t="s">
        <v>1</v>
      </c>
      <c r="F516" s="153" t="s">
        <v>807</v>
      </c>
      <c r="H516" s="154">
        <v>550</v>
      </c>
      <c r="I516" s="155"/>
      <c r="L516" s="151"/>
      <c r="M516" s="156"/>
      <c r="T516" s="157"/>
      <c r="AT516" s="152" t="s">
        <v>152</v>
      </c>
      <c r="AU516" s="152" t="s">
        <v>83</v>
      </c>
      <c r="AV516" s="13" t="s">
        <v>83</v>
      </c>
      <c r="AW516" s="13" t="s">
        <v>30</v>
      </c>
      <c r="AX516" s="13" t="s">
        <v>74</v>
      </c>
      <c r="AY516" s="152" t="s">
        <v>143</v>
      </c>
    </row>
    <row r="517" spans="2:65" s="13" customFormat="1">
      <c r="B517" s="151"/>
      <c r="D517" s="145" t="s">
        <v>152</v>
      </c>
      <c r="E517" s="152" t="s">
        <v>1</v>
      </c>
      <c r="F517" s="153" t="s">
        <v>808</v>
      </c>
      <c r="H517" s="154">
        <v>120</v>
      </c>
      <c r="I517" s="155"/>
      <c r="L517" s="151"/>
      <c r="M517" s="156"/>
      <c r="T517" s="157"/>
      <c r="AT517" s="152" t="s">
        <v>152</v>
      </c>
      <c r="AU517" s="152" t="s">
        <v>83</v>
      </c>
      <c r="AV517" s="13" t="s">
        <v>83</v>
      </c>
      <c r="AW517" s="13" t="s">
        <v>30</v>
      </c>
      <c r="AX517" s="13" t="s">
        <v>74</v>
      </c>
      <c r="AY517" s="152" t="s">
        <v>143</v>
      </c>
    </row>
    <row r="518" spans="2:65" s="13" customFormat="1">
      <c r="B518" s="151"/>
      <c r="D518" s="145" t="s">
        <v>152</v>
      </c>
      <c r="E518" s="152" t="s">
        <v>1</v>
      </c>
      <c r="F518" s="153" t="s">
        <v>809</v>
      </c>
      <c r="H518" s="154">
        <v>60</v>
      </c>
      <c r="I518" s="155"/>
      <c r="L518" s="151"/>
      <c r="M518" s="156"/>
      <c r="T518" s="157"/>
      <c r="AT518" s="152" t="s">
        <v>152</v>
      </c>
      <c r="AU518" s="152" t="s">
        <v>83</v>
      </c>
      <c r="AV518" s="13" t="s">
        <v>83</v>
      </c>
      <c r="AW518" s="13" t="s">
        <v>30</v>
      </c>
      <c r="AX518" s="13" t="s">
        <v>74</v>
      </c>
      <c r="AY518" s="152" t="s">
        <v>143</v>
      </c>
    </row>
    <row r="519" spans="2:65" s="12" customFormat="1">
      <c r="B519" s="144"/>
      <c r="D519" s="145" t="s">
        <v>152</v>
      </c>
      <c r="E519" s="146" t="s">
        <v>1</v>
      </c>
      <c r="F519" s="147" t="s">
        <v>810</v>
      </c>
      <c r="H519" s="146" t="s">
        <v>1</v>
      </c>
      <c r="I519" s="148"/>
      <c r="L519" s="144"/>
      <c r="M519" s="149"/>
      <c r="T519" s="150"/>
      <c r="AT519" s="146" t="s">
        <v>152</v>
      </c>
      <c r="AU519" s="146" t="s">
        <v>83</v>
      </c>
      <c r="AV519" s="12" t="s">
        <v>79</v>
      </c>
      <c r="AW519" s="12" t="s">
        <v>30</v>
      </c>
      <c r="AX519" s="12" t="s">
        <v>74</v>
      </c>
      <c r="AY519" s="146" t="s">
        <v>143</v>
      </c>
    </row>
    <row r="520" spans="2:65" s="13" customFormat="1">
      <c r="B520" s="151"/>
      <c r="D520" s="145" t="s">
        <v>152</v>
      </c>
      <c r="E520" s="152" t="s">
        <v>1</v>
      </c>
      <c r="F520" s="153" t="s">
        <v>410</v>
      </c>
      <c r="H520" s="154">
        <v>50</v>
      </c>
      <c r="I520" s="155"/>
      <c r="L520" s="151"/>
      <c r="M520" s="156"/>
      <c r="T520" s="157"/>
      <c r="AT520" s="152" t="s">
        <v>152</v>
      </c>
      <c r="AU520" s="152" t="s">
        <v>83</v>
      </c>
      <c r="AV520" s="13" t="s">
        <v>83</v>
      </c>
      <c r="AW520" s="13" t="s">
        <v>30</v>
      </c>
      <c r="AX520" s="13" t="s">
        <v>74</v>
      </c>
      <c r="AY520" s="152" t="s">
        <v>143</v>
      </c>
    </row>
    <row r="521" spans="2:65" s="12" customFormat="1">
      <c r="B521" s="144"/>
      <c r="D521" s="145" t="s">
        <v>152</v>
      </c>
      <c r="E521" s="146" t="s">
        <v>1</v>
      </c>
      <c r="F521" s="147" t="s">
        <v>811</v>
      </c>
      <c r="H521" s="146" t="s">
        <v>1</v>
      </c>
      <c r="I521" s="148"/>
      <c r="L521" s="144"/>
      <c r="M521" s="149"/>
      <c r="T521" s="150"/>
      <c r="AT521" s="146" t="s">
        <v>152</v>
      </c>
      <c r="AU521" s="146" t="s">
        <v>83</v>
      </c>
      <c r="AV521" s="12" t="s">
        <v>79</v>
      </c>
      <c r="AW521" s="12" t="s">
        <v>30</v>
      </c>
      <c r="AX521" s="12" t="s">
        <v>74</v>
      </c>
      <c r="AY521" s="146" t="s">
        <v>143</v>
      </c>
    </row>
    <row r="522" spans="2:65" s="13" customFormat="1">
      <c r="B522" s="151"/>
      <c r="D522" s="145" t="s">
        <v>152</v>
      </c>
      <c r="E522" s="152" t="s">
        <v>1</v>
      </c>
      <c r="F522" s="153" t="s">
        <v>334</v>
      </c>
      <c r="H522" s="154">
        <v>30</v>
      </c>
      <c r="I522" s="155"/>
      <c r="L522" s="151"/>
      <c r="M522" s="156"/>
      <c r="T522" s="157"/>
      <c r="AT522" s="152" t="s">
        <v>152</v>
      </c>
      <c r="AU522" s="152" t="s">
        <v>83</v>
      </c>
      <c r="AV522" s="13" t="s">
        <v>83</v>
      </c>
      <c r="AW522" s="13" t="s">
        <v>30</v>
      </c>
      <c r="AX522" s="13" t="s">
        <v>74</v>
      </c>
      <c r="AY522" s="152" t="s">
        <v>143</v>
      </c>
    </row>
    <row r="523" spans="2:65" s="12" customFormat="1">
      <c r="B523" s="144"/>
      <c r="D523" s="145" t="s">
        <v>152</v>
      </c>
      <c r="E523" s="146" t="s">
        <v>1</v>
      </c>
      <c r="F523" s="147" t="s">
        <v>812</v>
      </c>
      <c r="H523" s="146" t="s">
        <v>1</v>
      </c>
      <c r="I523" s="148"/>
      <c r="L523" s="144"/>
      <c r="M523" s="149"/>
      <c r="T523" s="150"/>
      <c r="AT523" s="146" t="s">
        <v>152</v>
      </c>
      <c r="AU523" s="146" t="s">
        <v>83</v>
      </c>
      <c r="AV523" s="12" t="s">
        <v>79</v>
      </c>
      <c r="AW523" s="12" t="s">
        <v>30</v>
      </c>
      <c r="AX523" s="12" t="s">
        <v>74</v>
      </c>
      <c r="AY523" s="146" t="s">
        <v>143</v>
      </c>
    </row>
    <row r="524" spans="2:65" s="13" customFormat="1">
      <c r="B524" s="151"/>
      <c r="D524" s="145" t="s">
        <v>152</v>
      </c>
      <c r="E524" s="152" t="s">
        <v>1</v>
      </c>
      <c r="F524" s="153" t="s">
        <v>284</v>
      </c>
      <c r="H524" s="154">
        <v>20</v>
      </c>
      <c r="I524" s="155"/>
      <c r="L524" s="151"/>
      <c r="M524" s="156"/>
      <c r="T524" s="157"/>
      <c r="AT524" s="152" t="s">
        <v>152</v>
      </c>
      <c r="AU524" s="152" t="s">
        <v>83</v>
      </c>
      <c r="AV524" s="13" t="s">
        <v>83</v>
      </c>
      <c r="AW524" s="13" t="s">
        <v>30</v>
      </c>
      <c r="AX524" s="13" t="s">
        <v>74</v>
      </c>
      <c r="AY524" s="152" t="s">
        <v>143</v>
      </c>
    </row>
    <row r="525" spans="2:65" s="12" customFormat="1">
      <c r="B525" s="144"/>
      <c r="D525" s="145" t="s">
        <v>152</v>
      </c>
      <c r="E525" s="146" t="s">
        <v>1</v>
      </c>
      <c r="F525" s="147" t="s">
        <v>813</v>
      </c>
      <c r="H525" s="146" t="s">
        <v>1</v>
      </c>
      <c r="I525" s="148"/>
      <c r="L525" s="144"/>
      <c r="M525" s="149"/>
      <c r="T525" s="150"/>
      <c r="AT525" s="146" t="s">
        <v>152</v>
      </c>
      <c r="AU525" s="146" t="s">
        <v>83</v>
      </c>
      <c r="AV525" s="12" t="s">
        <v>79</v>
      </c>
      <c r="AW525" s="12" t="s">
        <v>30</v>
      </c>
      <c r="AX525" s="12" t="s">
        <v>74</v>
      </c>
      <c r="AY525" s="146" t="s">
        <v>143</v>
      </c>
    </row>
    <row r="526" spans="2:65" s="13" customFormat="1">
      <c r="B526" s="151"/>
      <c r="D526" s="145" t="s">
        <v>152</v>
      </c>
      <c r="E526" s="152" t="s">
        <v>1</v>
      </c>
      <c r="F526" s="153" t="s">
        <v>240</v>
      </c>
      <c r="H526" s="154">
        <v>15</v>
      </c>
      <c r="I526" s="155"/>
      <c r="L526" s="151"/>
      <c r="M526" s="156"/>
      <c r="T526" s="157"/>
      <c r="AT526" s="152" t="s">
        <v>152</v>
      </c>
      <c r="AU526" s="152" t="s">
        <v>83</v>
      </c>
      <c r="AV526" s="13" t="s">
        <v>83</v>
      </c>
      <c r="AW526" s="13" t="s">
        <v>30</v>
      </c>
      <c r="AX526" s="13" t="s">
        <v>74</v>
      </c>
      <c r="AY526" s="152" t="s">
        <v>143</v>
      </c>
    </row>
    <row r="527" spans="2:65" s="14" customFormat="1">
      <c r="B527" s="158"/>
      <c r="D527" s="145" t="s">
        <v>152</v>
      </c>
      <c r="E527" s="159" t="s">
        <v>1</v>
      </c>
      <c r="F527" s="160" t="s">
        <v>168</v>
      </c>
      <c r="H527" s="161">
        <v>845</v>
      </c>
      <c r="I527" s="162"/>
      <c r="L527" s="158"/>
      <c r="M527" s="163"/>
      <c r="T527" s="164"/>
      <c r="AT527" s="159" t="s">
        <v>152</v>
      </c>
      <c r="AU527" s="159" t="s">
        <v>83</v>
      </c>
      <c r="AV527" s="14" t="s">
        <v>150</v>
      </c>
      <c r="AW527" s="14" t="s">
        <v>30</v>
      </c>
      <c r="AX527" s="14" t="s">
        <v>79</v>
      </c>
      <c r="AY527" s="159" t="s">
        <v>143</v>
      </c>
    </row>
    <row r="528" spans="2:65" s="1" customFormat="1" ht="33" customHeight="1">
      <c r="B528" s="31"/>
      <c r="C528" s="131" t="s">
        <v>814</v>
      </c>
      <c r="D528" s="131" t="s">
        <v>145</v>
      </c>
      <c r="E528" s="132" t="s">
        <v>815</v>
      </c>
      <c r="F528" s="133" t="s">
        <v>816</v>
      </c>
      <c r="G528" s="134" t="s">
        <v>377</v>
      </c>
      <c r="H528" s="135">
        <v>1</v>
      </c>
      <c r="I528" s="136"/>
      <c r="J528" s="137">
        <f>ROUND(I528*H528,2)</f>
        <v>0</v>
      </c>
      <c r="K528" s="133" t="s">
        <v>1</v>
      </c>
      <c r="L528" s="31"/>
      <c r="M528" s="138" t="s">
        <v>1</v>
      </c>
      <c r="N528" s="139" t="s">
        <v>39</v>
      </c>
      <c r="P528" s="140">
        <f>O528*H528</f>
        <v>0</v>
      </c>
      <c r="Q528" s="140">
        <v>0</v>
      </c>
      <c r="R528" s="140">
        <f>Q528*H528</f>
        <v>0</v>
      </c>
      <c r="S528" s="140">
        <v>0</v>
      </c>
      <c r="T528" s="141">
        <f>S528*H528</f>
        <v>0</v>
      </c>
      <c r="AR528" s="142" t="s">
        <v>245</v>
      </c>
      <c r="AT528" s="142" t="s">
        <v>145</v>
      </c>
      <c r="AU528" s="142" t="s">
        <v>83</v>
      </c>
      <c r="AY528" s="16" t="s">
        <v>143</v>
      </c>
      <c r="BE528" s="143">
        <f>IF(N528="základní",J528,0)</f>
        <v>0</v>
      </c>
      <c r="BF528" s="143">
        <f>IF(N528="snížená",J528,0)</f>
        <v>0</v>
      </c>
      <c r="BG528" s="143">
        <f>IF(N528="zákl. přenesená",J528,0)</f>
        <v>0</v>
      </c>
      <c r="BH528" s="143">
        <f>IF(N528="sníž. přenesená",J528,0)</f>
        <v>0</v>
      </c>
      <c r="BI528" s="143">
        <f>IF(N528="nulová",J528,0)</f>
        <v>0</v>
      </c>
      <c r="BJ528" s="16" t="s">
        <v>79</v>
      </c>
      <c r="BK528" s="143">
        <f>ROUND(I528*H528,2)</f>
        <v>0</v>
      </c>
      <c r="BL528" s="16" t="s">
        <v>245</v>
      </c>
      <c r="BM528" s="142" t="s">
        <v>817</v>
      </c>
    </row>
    <row r="529" spans="2:65" s="1" customFormat="1" ht="24.2" customHeight="1">
      <c r="B529" s="31"/>
      <c r="C529" s="131" t="s">
        <v>818</v>
      </c>
      <c r="D529" s="131" t="s">
        <v>145</v>
      </c>
      <c r="E529" s="132" t="s">
        <v>819</v>
      </c>
      <c r="F529" s="133" t="s">
        <v>820</v>
      </c>
      <c r="G529" s="134" t="s">
        <v>377</v>
      </c>
      <c r="H529" s="135">
        <v>2</v>
      </c>
      <c r="I529" s="136"/>
      <c r="J529" s="137">
        <f>ROUND(I529*H529,2)</f>
        <v>0</v>
      </c>
      <c r="K529" s="133" t="s">
        <v>1</v>
      </c>
      <c r="L529" s="31"/>
      <c r="M529" s="138" t="s">
        <v>1</v>
      </c>
      <c r="N529" s="139" t="s">
        <v>39</v>
      </c>
      <c r="P529" s="140">
        <f>O529*H529</f>
        <v>0</v>
      </c>
      <c r="Q529" s="140">
        <v>0</v>
      </c>
      <c r="R529" s="140">
        <f>Q529*H529</f>
        <v>0</v>
      </c>
      <c r="S529" s="140">
        <v>0</v>
      </c>
      <c r="T529" s="141">
        <f>S529*H529</f>
        <v>0</v>
      </c>
      <c r="AR529" s="142" t="s">
        <v>245</v>
      </c>
      <c r="AT529" s="142" t="s">
        <v>145</v>
      </c>
      <c r="AU529" s="142" t="s">
        <v>83</v>
      </c>
      <c r="AY529" s="16" t="s">
        <v>143</v>
      </c>
      <c r="BE529" s="143">
        <f>IF(N529="základní",J529,0)</f>
        <v>0</v>
      </c>
      <c r="BF529" s="143">
        <f>IF(N529="snížená",J529,0)</f>
        <v>0</v>
      </c>
      <c r="BG529" s="143">
        <f>IF(N529="zákl. přenesená",J529,0)</f>
        <v>0</v>
      </c>
      <c r="BH529" s="143">
        <f>IF(N529="sníž. přenesená",J529,0)</f>
        <v>0</v>
      </c>
      <c r="BI529" s="143">
        <f>IF(N529="nulová",J529,0)</f>
        <v>0</v>
      </c>
      <c r="BJ529" s="16" t="s">
        <v>79</v>
      </c>
      <c r="BK529" s="143">
        <f>ROUND(I529*H529,2)</f>
        <v>0</v>
      </c>
      <c r="BL529" s="16" t="s">
        <v>245</v>
      </c>
      <c r="BM529" s="142" t="s">
        <v>821</v>
      </c>
    </row>
    <row r="530" spans="2:65" s="1" customFormat="1" ht="24.2" customHeight="1">
      <c r="B530" s="31"/>
      <c r="C530" s="131" t="s">
        <v>822</v>
      </c>
      <c r="D530" s="131" t="s">
        <v>145</v>
      </c>
      <c r="E530" s="132" t="s">
        <v>823</v>
      </c>
      <c r="F530" s="133" t="s">
        <v>824</v>
      </c>
      <c r="G530" s="134" t="s">
        <v>191</v>
      </c>
      <c r="H530" s="135">
        <v>1.212</v>
      </c>
      <c r="I530" s="136"/>
      <c r="J530" s="137">
        <f>ROUND(I530*H530,2)</f>
        <v>0</v>
      </c>
      <c r="K530" s="133" t="s">
        <v>164</v>
      </c>
      <c r="L530" s="31"/>
      <c r="M530" s="138" t="s">
        <v>1</v>
      </c>
      <c r="N530" s="139" t="s">
        <v>39</v>
      </c>
      <c r="P530" s="140">
        <f>O530*H530</f>
        <v>0</v>
      </c>
      <c r="Q530" s="140">
        <v>0</v>
      </c>
      <c r="R530" s="140">
        <f>Q530*H530</f>
        <v>0</v>
      </c>
      <c r="S530" s="140">
        <v>0</v>
      </c>
      <c r="T530" s="141">
        <f>S530*H530</f>
        <v>0</v>
      </c>
      <c r="AR530" s="142" t="s">
        <v>245</v>
      </c>
      <c r="AT530" s="142" t="s">
        <v>145</v>
      </c>
      <c r="AU530" s="142" t="s">
        <v>83</v>
      </c>
      <c r="AY530" s="16" t="s">
        <v>143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6" t="s">
        <v>79</v>
      </c>
      <c r="BK530" s="143">
        <f>ROUND(I530*H530,2)</f>
        <v>0</v>
      </c>
      <c r="BL530" s="16" t="s">
        <v>245</v>
      </c>
      <c r="BM530" s="142" t="s">
        <v>825</v>
      </c>
    </row>
    <row r="531" spans="2:65" s="11" customFormat="1" ht="22.9" customHeight="1">
      <c r="B531" s="119"/>
      <c r="D531" s="120" t="s">
        <v>73</v>
      </c>
      <c r="E531" s="129" t="s">
        <v>826</v>
      </c>
      <c r="F531" s="129" t="s">
        <v>827</v>
      </c>
      <c r="I531" s="122"/>
      <c r="J531" s="130">
        <f>BK531</f>
        <v>0</v>
      </c>
      <c r="L531" s="119"/>
      <c r="M531" s="124"/>
      <c r="P531" s="125">
        <f>SUM(P532:P599)</f>
        <v>0</v>
      </c>
      <c r="R531" s="125">
        <f>SUM(R532:R599)</f>
        <v>10.932067910000002</v>
      </c>
      <c r="T531" s="126">
        <f>SUM(T532:T599)</f>
        <v>1.2370438000000001</v>
      </c>
      <c r="AR531" s="120" t="s">
        <v>83</v>
      </c>
      <c r="AT531" s="127" t="s">
        <v>73</v>
      </c>
      <c r="AU531" s="127" t="s">
        <v>79</v>
      </c>
      <c r="AY531" s="120" t="s">
        <v>143</v>
      </c>
      <c r="BK531" s="128">
        <f>SUM(BK532:BK599)</f>
        <v>0</v>
      </c>
    </row>
    <row r="532" spans="2:65" s="1" customFormat="1" ht="16.5" customHeight="1">
      <c r="B532" s="31"/>
      <c r="C532" s="131" t="s">
        <v>828</v>
      </c>
      <c r="D532" s="131" t="s">
        <v>145</v>
      </c>
      <c r="E532" s="132" t="s">
        <v>829</v>
      </c>
      <c r="F532" s="133" t="s">
        <v>830</v>
      </c>
      <c r="G532" s="134" t="s">
        <v>148</v>
      </c>
      <c r="H532" s="135">
        <v>337.22</v>
      </c>
      <c r="I532" s="136"/>
      <c r="J532" s="137">
        <f>ROUND(I532*H532,2)</f>
        <v>0</v>
      </c>
      <c r="K532" s="133" t="s">
        <v>164</v>
      </c>
      <c r="L532" s="31"/>
      <c r="M532" s="138" t="s">
        <v>1</v>
      </c>
      <c r="N532" s="139" t="s">
        <v>39</v>
      </c>
      <c r="P532" s="140">
        <f>O532*H532</f>
        <v>0</v>
      </c>
      <c r="Q532" s="140">
        <v>0</v>
      </c>
      <c r="R532" s="140">
        <f>Q532*H532</f>
        <v>0</v>
      </c>
      <c r="S532" s="140">
        <v>0</v>
      </c>
      <c r="T532" s="141">
        <f>S532*H532</f>
        <v>0</v>
      </c>
      <c r="AR532" s="142" t="s">
        <v>245</v>
      </c>
      <c r="AT532" s="142" t="s">
        <v>145</v>
      </c>
      <c r="AU532" s="142" t="s">
        <v>83</v>
      </c>
      <c r="AY532" s="16" t="s">
        <v>143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6" t="s">
        <v>79</v>
      </c>
      <c r="BK532" s="143">
        <f>ROUND(I532*H532,2)</f>
        <v>0</v>
      </c>
      <c r="BL532" s="16" t="s">
        <v>245</v>
      </c>
      <c r="BM532" s="142" t="s">
        <v>831</v>
      </c>
    </row>
    <row r="533" spans="2:65" s="12" customFormat="1">
      <c r="B533" s="144"/>
      <c r="D533" s="145" t="s">
        <v>152</v>
      </c>
      <c r="E533" s="146" t="s">
        <v>1</v>
      </c>
      <c r="F533" s="147" t="s">
        <v>832</v>
      </c>
      <c r="H533" s="146" t="s">
        <v>1</v>
      </c>
      <c r="I533" s="148"/>
      <c r="L533" s="144"/>
      <c r="M533" s="149"/>
      <c r="T533" s="150"/>
      <c r="AT533" s="146" t="s">
        <v>152</v>
      </c>
      <c r="AU533" s="146" t="s">
        <v>83</v>
      </c>
      <c r="AV533" s="12" t="s">
        <v>79</v>
      </c>
      <c r="AW533" s="12" t="s">
        <v>30</v>
      </c>
      <c r="AX533" s="12" t="s">
        <v>74</v>
      </c>
      <c r="AY533" s="146" t="s">
        <v>143</v>
      </c>
    </row>
    <row r="534" spans="2:65" s="12" customFormat="1">
      <c r="B534" s="144"/>
      <c r="D534" s="145" t="s">
        <v>152</v>
      </c>
      <c r="E534" s="146" t="s">
        <v>1</v>
      </c>
      <c r="F534" s="147" t="s">
        <v>351</v>
      </c>
      <c r="H534" s="146" t="s">
        <v>1</v>
      </c>
      <c r="I534" s="148"/>
      <c r="L534" s="144"/>
      <c r="M534" s="149"/>
      <c r="T534" s="150"/>
      <c r="AT534" s="146" t="s">
        <v>152</v>
      </c>
      <c r="AU534" s="146" t="s">
        <v>83</v>
      </c>
      <c r="AV534" s="12" t="s">
        <v>79</v>
      </c>
      <c r="AW534" s="12" t="s">
        <v>30</v>
      </c>
      <c r="AX534" s="12" t="s">
        <v>74</v>
      </c>
      <c r="AY534" s="146" t="s">
        <v>143</v>
      </c>
    </row>
    <row r="535" spans="2:65" s="13" customFormat="1">
      <c r="B535" s="151"/>
      <c r="D535" s="145" t="s">
        <v>152</v>
      </c>
      <c r="E535" s="152" t="s">
        <v>1</v>
      </c>
      <c r="F535" s="153" t="s">
        <v>352</v>
      </c>
      <c r="H535" s="154">
        <v>319.14999999999998</v>
      </c>
      <c r="I535" s="155"/>
      <c r="L535" s="151"/>
      <c r="M535" s="156"/>
      <c r="T535" s="157"/>
      <c r="AT535" s="152" t="s">
        <v>152</v>
      </c>
      <c r="AU535" s="152" t="s">
        <v>83</v>
      </c>
      <c r="AV535" s="13" t="s">
        <v>83</v>
      </c>
      <c r="AW535" s="13" t="s">
        <v>30</v>
      </c>
      <c r="AX535" s="13" t="s">
        <v>74</v>
      </c>
      <c r="AY535" s="152" t="s">
        <v>143</v>
      </c>
    </row>
    <row r="536" spans="2:65" s="12" customFormat="1">
      <c r="B536" s="144"/>
      <c r="D536" s="145" t="s">
        <v>152</v>
      </c>
      <c r="E536" s="146" t="s">
        <v>1</v>
      </c>
      <c r="F536" s="147" t="s">
        <v>353</v>
      </c>
      <c r="H536" s="146" t="s">
        <v>1</v>
      </c>
      <c r="I536" s="148"/>
      <c r="L536" s="144"/>
      <c r="M536" s="149"/>
      <c r="T536" s="150"/>
      <c r="AT536" s="146" t="s">
        <v>152</v>
      </c>
      <c r="AU536" s="146" t="s">
        <v>83</v>
      </c>
      <c r="AV536" s="12" t="s">
        <v>79</v>
      </c>
      <c r="AW536" s="12" t="s">
        <v>30</v>
      </c>
      <c r="AX536" s="12" t="s">
        <v>74</v>
      </c>
      <c r="AY536" s="146" t="s">
        <v>143</v>
      </c>
    </row>
    <row r="537" spans="2:65" s="13" customFormat="1">
      <c r="B537" s="151"/>
      <c r="D537" s="145" t="s">
        <v>152</v>
      </c>
      <c r="E537" s="152" t="s">
        <v>1</v>
      </c>
      <c r="F537" s="153" t="s">
        <v>354</v>
      </c>
      <c r="H537" s="154">
        <v>18.07</v>
      </c>
      <c r="I537" s="155"/>
      <c r="L537" s="151"/>
      <c r="M537" s="156"/>
      <c r="T537" s="157"/>
      <c r="AT537" s="152" t="s">
        <v>152</v>
      </c>
      <c r="AU537" s="152" t="s">
        <v>83</v>
      </c>
      <c r="AV537" s="13" t="s">
        <v>83</v>
      </c>
      <c r="AW537" s="13" t="s">
        <v>30</v>
      </c>
      <c r="AX537" s="13" t="s">
        <v>74</v>
      </c>
      <c r="AY537" s="152" t="s">
        <v>143</v>
      </c>
    </row>
    <row r="538" spans="2:65" s="14" customFormat="1">
      <c r="B538" s="158"/>
      <c r="D538" s="145" t="s">
        <v>152</v>
      </c>
      <c r="E538" s="159" t="s">
        <v>1</v>
      </c>
      <c r="F538" s="160" t="s">
        <v>168</v>
      </c>
      <c r="H538" s="161">
        <v>337.21999999999997</v>
      </c>
      <c r="I538" s="162"/>
      <c r="L538" s="158"/>
      <c r="M538" s="163"/>
      <c r="T538" s="164"/>
      <c r="AT538" s="159" t="s">
        <v>152</v>
      </c>
      <c r="AU538" s="159" t="s">
        <v>83</v>
      </c>
      <c r="AV538" s="14" t="s">
        <v>150</v>
      </c>
      <c r="AW538" s="14" t="s">
        <v>30</v>
      </c>
      <c r="AX538" s="14" t="s">
        <v>79</v>
      </c>
      <c r="AY538" s="159" t="s">
        <v>143</v>
      </c>
    </row>
    <row r="539" spans="2:65" s="1" customFormat="1" ht="16.5" customHeight="1">
      <c r="B539" s="31"/>
      <c r="C539" s="131" t="s">
        <v>833</v>
      </c>
      <c r="D539" s="131" t="s">
        <v>145</v>
      </c>
      <c r="E539" s="132" t="s">
        <v>834</v>
      </c>
      <c r="F539" s="133" t="s">
        <v>835</v>
      </c>
      <c r="G539" s="134" t="s">
        <v>148</v>
      </c>
      <c r="H539" s="135">
        <v>337.22</v>
      </c>
      <c r="I539" s="136"/>
      <c r="J539" s="137">
        <f>ROUND(I539*H539,2)</f>
        <v>0</v>
      </c>
      <c r="K539" s="133" t="s">
        <v>164</v>
      </c>
      <c r="L539" s="31"/>
      <c r="M539" s="138" t="s">
        <v>1</v>
      </c>
      <c r="N539" s="139" t="s">
        <v>39</v>
      </c>
      <c r="P539" s="140">
        <f>O539*H539</f>
        <v>0</v>
      </c>
      <c r="Q539" s="140">
        <v>2.9999999999999997E-4</v>
      </c>
      <c r="R539" s="140">
        <f>Q539*H539</f>
        <v>0.10116600000000001</v>
      </c>
      <c r="S539" s="140">
        <v>0</v>
      </c>
      <c r="T539" s="141">
        <f>S539*H539</f>
        <v>0</v>
      </c>
      <c r="AR539" s="142" t="s">
        <v>245</v>
      </c>
      <c r="AT539" s="142" t="s">
        <v>145</v>
      </c>
      <c r="AU539" s="142" t="s">
        <v>83</v>
      </c>
      <c r="AY539" s="16" t="s">
        <v>143</v>
      </c>
      <c r="BE539" s="143">
        <f>IF(N539="základní",J539,0)</f>
        <v>0</v>
      </c>
      <c r="BF539" s="143">
        <f>IF(N539="snížená",J539,0)</f>
        <v>0</v>
      </c>
      <c r="BG539" s="143">
        <f>IF(N539="zákl. přenesená",J539,0)</f>
        <v>0</v>
      </c>
      <c r="BH539" s="143">
        <f>IF(N539="sníž. přenesená",J539,0)</f>
        <v>0</v>
      </c>
      <c r="BI539" s="143">
        <f>IF(N539="nulová",J539,0)</f>
        <v>0</v>
      </c>
      <c r="BJ539" s="16" t="s">
        <v>79</v>
      </c>
      <c r="BK539" s="143">
        <f>ROUND(I539*H539,2)</f>
        <v>0</v>
      </c>
      <c r="BL539" s="16" t="s">
        <v>245</v>
      </c>
      <c r="BM539" s="142" t="s">
        <v>836</v>
      </c>
    </row>
    <row r="540" spans="2:65" s="1" customFormat="1" ht="24.2" customHeight="1">
      <c r="B540" s="31"/>
      <c r="C540" s="131" t="s">
        <v>837</v>
      </c>
      <c r="D540" s="131" t="s">
        <v>145</v>
      </c>
      <c r="E540" s="132" t="s">
        <v>838</v>
      </c>
      <c r="F540" s="133" t="s">
        <v>839</v>
      </c>
      <c r="G540" s="134" t="s">
        <v>148</v>
      </c>
      <c r="H540" s="135">
        <v>332.16300000000001</v>
      </c>
      <c r="I540" s="136"/>
      <c r="J540" s="137">
        <f>ROUND(I540*H540,2)</f>
        <v>0</v>
      </c>
      <c r="K540" s="133" t="s">
        <v>164</v>
      </c>
      <c r="L540" s="31"/>
      <c r="M540" s="138" t="s">
        <v>1</v>
      </c>
      <c r="N540" s="139" t="s">
        <v>39</v>
      </c>
      <c r="P540" s="140">
        <f>O540*H540</f>
        <v>0</v>
      </c>
      <c r="Q540" s="140">
        <v>0</v>
      </c>
      <c r="R540" s="140">
        <f>Q540*H540</f>
        <v>0</v>
      </c>
      <c r="S540" s="140">
        <v>0</v>
      </c>
      <c r="T540" s="141">
        <f>S540*H540</f>
        <v>0</v>
      </c>
      <c r="AR540" s="142" t="s">
        <v>245</v>
      </c>
      <c r="AT540" s="142" t="s">
        <v>145</v>
      </c>
      <c r="AU540" s="142" t="s">
        <v>83</v>
      </c>
      <c r="AY540" s="16" t="s">
        <v>143</v>
      </c>
      <c r="BE540" s="143">
        <f>IF(N540="základní",J540,0)</f>
        <v>0</v>
      </c>
      <c r="BF540" s="143">
        <f>IF(N540="snížená",J540,0)</f>
        <v>0</v>
      </c>
      <c r="BG540" s="143">
        <f>IF(N540="zákl. přenesená",J540,0)</f>
        <v>0</v>
      </c>
      <c r="BH540" s="143">
        <f>IF(N540="sníž. přenesená",J540,0)</f>
        <v>0</v>
      </c>
      <c r="BI540" s="143">
        <f>IF(N540="nulová",J540,0)</f>
        <v>0</v>
      </c>
      <c r="BJ540" s="16" t="s">
        <v>79</v>
      </c>
      <c r="BK540" s="143">
        <f>ROUND(I540*H540,2)</f>
        <v>0</v>
      </c>
      <c r="BL540" s="16" t="s">
        <v>245</v>
      </c>
      <c r="BM540" s="142" t="s">
        <v>840</v>
      </c>
    </row>
    <row r="541" spans="2:65" s="12" customFormat="1">
      <c r="B541" s="144"/>
      <c r="D541" s="145" t="s">
        <v>152</v>
      </c>
      <c r="E541" s="146" t="s">
        <v>1</v>
      </c>
      <c r="F541" s="147" t="s">
        <v>841</v>
      </c>
      <c r="H541" s="146" t="s">
        <v>1</v>
      </c>
      <c r="I541" s="148"/>
      <c r="L541" s="144"/>
      <c r="M541" s="149"/>
      <c r="T541" s="150"/>
      <c r="AT541" s="146" t="s">
        <v>152</v>
      </c>
      <c r="AU541" s="146" t="s">
        <v>83</v>
      </c>
      <c r="AV541" s="12" t="s">
        <v>79</v>
      </c>
      <c r="AW541" s="12" t="s">
        <v>30</v>
      </c>
      <c r="AX541" s="12" t="s">
        <v>74</v>
      </c>
      <c r="AY541" s="146" t="s">
        <v>143</v>
      </c>
    </row>
    <row r="542" spans="2:65" s="13" customFormat="1">
      <c r="B542" s="151"/>
      <c r="D542" s="145" t="s">
        <v>152</v>
      </c>
      <c r="E542" s="152" t="s">
        <v>1</v>
      </c>
      <c r="F542" s="153" t="s">
        <v>842</v>
      </c>
      <c r="H542" s="154">
        <v>332.16300000000001</v>
      </c>
      <c r="I542" s="155"/>
      <c r="L542" s="151"/>
      <c r="M542" s="156"/>
      <c r="T542" s="157"/>
      <c r="AT542" s="152" t="s">
        <v>152</v>
      </c>
      <c r="AU542" s="152" t="s">
        <v>83</v>
      </c>
      <c r="AV542" s="13" t="s">
        <v>83</v>
      </c>
      <c r="AW542" s="13" t="s">
        <v>30</v>
      </c>
      <c r="AX542" s="13" t="s">
        <v>79</v>
      </c>
      <c r="AY542" s="152" t="s">
        <v>143</v>
      </c>
    </row>
    <row r="543" spans="2:65" s="1" customFormat="1" ht="24.2" customHeight="1">
      <c r="B543" s="31"/>
      <c r="C543" s="131" t="s">
        <v>843</v>
      </c>
      <c r="D543" s="131" t="s">
        <v>145</v>
      </c>
      <c r="E543" s="132" t="s">
        <v>844</v>
      </c>
      <c r="F543" s="133" t="s">
        <v>845</v>
      </c>
      <c r="G543" s="134" t="s">
        <v>263</v>
      </c>
      <c r="H543" s="135">
        <v>111.7</v>
      </c>
      <c r="I543" s="136"/>
      <c r="J543" s="137">
        <f>ROUND(I543*H543,2)</f>
        <v>0</v>
      </c>
      <c r="K543" s="133" t="s">
        <v>164</v>
      </c>
      <c r="L543" s="31"/>
      <c r="M543" s="138" t="s">
        <v>1</v>
      </c>
      <c r="N543" s="139" t="s">
        <v>39</v>
      </c>
      <c r="P543" s="140">
        <f>O543*H543</f>
        <v>0</v>
      </c>
      <c r="Q543" s="140">
        <v>0</v>
      </c>
      <c r="R543" s="140">
        <f>Q543*H543</f>
        <v>0</v>
      </c>
      <c r="S543" s="140">
        <v>0</v>
      </c>
      <c r="T543" s="141">
        <f>S543*H543</f>
        <v>0</v>
      </c>
      <c r="AR543" s="142" t="s">
        <v>245</v>
      </c>
      <c r="AT543" s="142" t="s">
        <v>145</v>
      </c>
      <c r="AU543" s="142" t="s">
        <v>83</v>
      </c>
      <c r="AY543" s="16" t="s">
        <v>143</v>
      </c>
      <c r="BE543" s="143">
        <f>IF(N543="základní",J543,0)</f>
        <v>0</v>
      </c>
      <c r="BF543" s="143">
        <f>IF(N543="snížená",J543,0)</f>
        <v>0</v>
      </c>
      <c r="BG543" s="143">
        <f>IF(N543="zákl. přenesená",J543,0)</f>
        <v>0</v>
      </c>
      <c r="BH543" s="143">
        <f>IF(N543="sníž. přenesená",J543,0)</f>
        <v>0</v>
      </c>
      <c r="BI543" s="143">
        <f>IF(N543="nulová",J543,0)</f>
        <v>0</v>
      </c>
      <c r="BJ543" s="16" t="s">
        <v>79</v>
      </c>
      <c r="BK543" s="143">
        <f>ROUND(I543*H543,2)</f>
        <v>0</v>
      </c>
      <c r="BL543" s="16" t="s">
        <v>245</v>
      </c>
      <c r="BM543" s="142" t="s">
        <v>846</v>
      </c>
    </row>
    <row r="544" spans="2:65" s="12" customFormat="1">
      <c r="B544" s="144"/>
      <c r="D544" s="145" t="s">
        <v>152</v>
      </c>
      <c r="E544" s="146" t="s">
        <v>1</v>
      </c>
      <c r="F544" s="147" t="s">
        <v>847</v>
      </c>
      <c r="H544" s="146" t="s">
        <v>1</v>
      </c>
      <c r="I544" s="148"/>
      <c r="L544" s="144"/>
      <c r="M544" s="149"/>
      <c r="T544" s="150"/>
      <c r="AT544" s="146" t="s">
        <v>152</v>
      </c>
      <c r="AU544" s="146" t="s">
        <v>83</v>
      </c>
      <c r="AV544" s="12" t="s">
        <v>79</v>
      </c>
      <c r="AW544" s="12" t="s">
        <v>30</v>
      </c>
      <c r="AX544" s="12" t="s">
        <v>74</v>
      </c>
      <c r="AY544" s="146" t="s">
        <v>143</v>
      </c>
    </row>
    <row r="545" spans="2:65" s="13" customFormat="1">
      <c r="B545" s="151"/>
      <c r="D545" s="145" t="s">
        <v>152</v>
      </c>
      <c r="E545" s="152" t="s">
        <v>1</v>
      </c>
      <c r="F545" s="153" t="s">
        <v>848</v>
      </c>
      <c r="H545" s="154">
        <v>25.27</v>
      </c>
      <c r="I545" s="155"/>
      <c r="L545" s="151"/>
      <c r="M545" s="156"/>
      <c r="T545" s="157"/>
      <c r="AT545" s="152" t="s">
        <v>152</v>
      </c>
      <c r="AU545" s="152" t="s">
        <v>83</v>
      </c>
      <c r="AV545" s="13" t="s">
        <v>83</v>
      </c>
      <c r="AW545" s="13" t="s">
        <v>30</v>
      </c>
      <c r="AX545" s="13" t="s">
        <v>74</v>
      </c>
      <c r="AY545" s="152" t="s">
        <v>143</v>
      </c>
    </row>
    <row r="546" spans="2:65" s="13" customFormat="1">
      <c r="B546" s="151"/>
      <c r="D546" s="145" t="s">
        <v>152</v>
      </c>
      <c r="E546" s="152" t="s">
        <v>1</v>
      </c>
      <c r="F546" s="153" t="s">
        <v>849</v>
      </c>
      <c r="H546" s="154">
        <v>23.47</v>
      </c>
      <c r="I546" s="155"/>
      <c r="L546" s="151"/>
      <c r="M546" s="156"/>
      <c r="T546" s="157"/>
      <c r="AT546" s="152" t="s">
        <v>152</v>
      </c>
      <c r="AU546" s="152" t="s">
        <v>83</v>
      </c>
      <c r="AV546" s="13" t="s">
        <v>83</v>
      </c>
      <c r="AW546" s="13" t="s">
        <v>30</v>
      </c>
      <c r="AX546" s="13" t="s">
        <v>74</v>
      </c>
      <c r="AY546" s="152" t="s">
        <v>143</v>
      </c>
    </row>
    <row r="547" spans="2:65" s="12" customFormat="1">
      <c r="B547" s="144"/>
      <c r="D547" s="145" t="s">
        <v>152</v>
      </c>
      <c r="E547" s="146" t="s">
        <v>1</v>
      </c>
      <c r="F547" s="147" t="s">
        <v>850</v>
      </c>
      <c r="H547" s="146" t="s">
        <v>1</v>
      </c>
      <c r="I547" s="148"/>
      <c r="L547" s="144"/>
      <c r="M547" s="149"/>
      <c r="T547" s="150"/>
      <c r="AT547" s="146" t="s">
        <v>152</v>
      </c>
      <c r="AU547" s="146" t="s">
        <v>83</v>
      </c>
      <c r="AV547" s="12" t="s">
        <v>79</v>
      </c>
      <c r="AW547" s="12" t="s">
        <v>30</v>
      </c>
      <c r="AX547" s="12" t="s">
        <v>74</v>
      </c>
      <c r="AY547" s="146" t="s">
        <v>143</v>
      </c>
    </row>
    <row r="548" spans="2:65" s="13" customFormat="1">
      <c r="B548" s="151"/>
      <c r="D548" s="145" t="s">
        <v>152</v>
      </c>
      <c r="E548" s="152" t="s">
        <v>1</v>
      </c>
      <c r="F548" s="153" t="s">
        <v>851</v>
      </c>
      <c r="H548" s="154">
        <v>60</v>
      </c>
      <c r="I548" s="155"/>
      <c r="L548" s="151"/>
      <c r="M548" s="156"/>
      <c r="T548" s="157"/>
      <c r="AT548" s="152" t="s">
        <v>152</v>
      </c>
      <c r="AU548" s="152" t="s">
        <v>83</v>
      </c>
      <c r="AV548" s="13" t="s">
        <v>83</v>
      </c>
      <c r="AW548" s="13" t="s">
        <v>30</v>
      </c>
      <c r="AX548" s="13" t="s">
        <v>74</v>
      </c>
      <c r="AY548" s="152" t="s">
        <v>143</v>
      </c>
    </row>
    <row r="549" spans="2:65" s="13" customFormat="1">
      <c r="B549" s="151"/>
      <c r="D549" s="145" t="s">
        <v>152</v>
      </c>
      <c r="E549" s="152" t="s">
        <v>1</v>
      </c>
      <c r="F549" s="153" t="s">
        <v>852</v>
      </c>
      <c r="H549" s="154">
        <v>2.96</v>
      </c>
      <c r="I549" s="155"/>
      <c r="L549" s="151"/>
      <c r="M549" s="156"/>
      <c r="T549" s="157"/>
      <c r="AT549" s="152" t="s">
        <v>152</v>
      </c>
      <c r="AU549" s="152" t="s">
        <v>83</v>
      </c>
      <c r="AV549" s="13" t="s">
        <v>83</v>
      </c>
      <c r="AW549" s="13" t="s">
        <v>30</v>
      </c>
      <c r="AX549" s="13" t="s">
        <v>74</v>
      </c>
      <c r="AY549" s="152" t="s">
        <v>143</v>
      </c>
    </row>
    <row r="550" spans="2:65" s="14" customFormat="1">
      <c r="B550" s="158"/>
      <c r="D550" s="145" t="s">
        <v>152</v>
      </c>
      <c r="E550" s="159" t="s">
        <v>1</v>
      </c>
      <c r="F550" s="160" t="s">
        <v>168</v>
      </c>
      <c r="H550" s="161">
        <v>111.69999999999999</v>
      </c>
      <c r="I550" s="162"/>
      <c r="L550" s="158"/>
      <c r="M550" s="163"/>
      <c r="T550" s="164"/>
      <c r="AT550" s="159" t="s">
        <v>152</v>
      </c>
      <c r="AU550" s="159" t="s">
        <v>83</v>
      </c>
      <c r="AV550" s="14" t="s">
        <v>150</v>
      </c>
      <c r="AW550" s="14" t="s">
        <v>30</v>
      </c>
      <c r="AX550" s="14" t="s">
        <v>79</v>
      </c>
      <c r="AY550" s="159" t="s">
        <v>143</v>
      </c>
    </row>
    <row r="551" spans="2:65" s="1" customFormat="1" ht="21.75" customHeight="1">
      <c r="B551" s="31"/>
      <c r="C551" s="165" t="s">
        <v>853</v>
      </c>
      <c r="D551" s="165" t="s">
        <v>196</v>
      </c>
      <c r="E551" s="166" t="s">
        <v>854</v>
      </c>
      <c r="F551" s="167" t="s">
        <v>855</v>
      </c>
      <c r="G551" s="168" t="s">
        <v>263</v>
      </c>
      <c r="H551" s="169">
        <v>122.87</v>
      </c>
      <c r="I551" s="170"/>
      <c r="J551" s="171">
        <f>ROUND(I551*H551,2)</f>
        <v>0</v>
      </c>
      <c r="K551" s="167" t="s">
        <v>164</v>
      </c>
      <c r="L551" s="172"/>
      <c r="M551" s="173" t="s">
        <v>1</v>
      </c>
      <c r="N551" s="174" t="s">
        <v>39</v>
      </c>
      <c r="P551" s="140">
        <f>O551*H551</f>
        <v>0</v>
      </c>
      <c r="Q551" s="140">
        <v>1.2999999999999999E-4</v>
      </c>
      <c r="R551" s="140">
        <f>Q551*H551</f>
        <v>1.59731E-2</v>
      </c>
      <c r="S551" s="140">
        <v>0</v>
      </c>
      <c r="T551" s="141">
        <f>S551*H551</f>
        <v>0</v>
      </c>
      <c r="AR551" s="142" t="s">
        <v>343</v>
      </c>
      <c r="AT551" s="142" t="s">
        <v>196</v>
      </c>
      <c r="AU551" s="142" t="s">
        <v>83</v>
      </c>
      <c r="AY551" s="16" t="s">
        <v>143</v>
      </c>
      <c r="BE551" s="143">
        <f>IF(N551="základní",J551,0)</f>
        <v>0</v>
      </c>
      <c r="BF551" s="143">
        <f>IF(N551="snížená",J551,0)</f>
        <v>0</v>
      </c>
      <c r="BG551" s="143">
        <f>IF(N551="zákl. přenesená",J551,0)</f>
        <v>0</v>
      </c>
      <c r="BH551" s="143">
        <f>IF(N551="sníž. přenesená",J551,0)</f>
        <v>0</v>
      </c>
      <c r="BI551" s="143">
        <f>IF(N551="nulová",J551,0)</f>
        <v>0</v>
      </c>
      <c r="BJ551" s="16" t="s">
        <v>79</v>
      </c>
      <c r="BK551" s="143">
        <f>ROUND(I551*H551,2)</f>
        <v>0</v>
      </c>
      <c r="BL551" s="16" t="s">
        <v>245</v>
      </c>
      <c r="BM551" s="142" t="s">
        <v>856</v>
      </c>
    </row>
    <row r="552" spans="2:65" s="13" customFormat="1">
      <c r="B552" s="151"/>
      <c r="D552" s="145" t="s">
        <v>152</v>
      </c>
      <c r="F552" s="153" t="s">
        <v>857</v>
      </c>
      <c r="H552" s="154">
        <v>122.87</v>
      </c>
      <c r="I552" s="155"/>
      <c r="L552" s="151"/>
      <c r="M552" s="156"/>
      <c r="T552" s="157"/>
      <c r="AT552" s="152" t="s">
        <v>152</v>
      </c>
      <c r="AU552" s="152" t="s">
        <v>83</v>
      </c>
      <c r="AV552" s="13" t="s">
        <v>83</v>
      </c>
      <c r="AW552" s="13" t="s">
        <v>4</v>
      </c>
      <c r="AX552" s="13" t="s">
        <v>79</v>
      </c>
      <c r="AY552" s="152" t="s">
        <v>143</v>
      </c>
    </row>
    <row r="553" spans="2:65" s="1" customFormat="1" ht="24.2" customHeight="1">
      <c r="B553" s="31"/>
      <c r="C553" s="131" t="s">
        <v>858</v>
      </c>
      <c r="D553" s="131" t="s">
        <v>145</v>
      </c>
      <c r="E553" s="132" t="s">
        <v>859</v>
      </c>
      <c r="F553" s="133" t="s">
        <v>860</v>
      </c>
      <c r="G553" s="134" t="s">
        <v>263</v>
      </c>
      <c r="H553" s="135">
        <v>105.37</v>
      </c>
      <c r="I553" s="136"/>
      <c r="J553" s="137">
        <f>ROUND(I553*H553,2)</f>
        <v>0</v>
      </c>
      <c r="K553" s="133" t="s">
        <v>164</v>
      </c>
      <c r="L553" s="31"/>
      <c r="M553" s="138" t="s">
        <v>1</v>
      </c>
      <c r="N553" s="139" t="s">
        <v>39</v>
      </c>
      <c r="P553" s="140">
        <f>O553*H553</f>
        <v>0</v>
      </c>
      <c r="Q553" s="140">
        <v>0</v>
      </c>
      <c r="R553" s="140">
        <f>Q553*H553</f>
        <v>0</v>
      </c>
      <c r="S553" s="140">
        <v>1.174E-2</v>
      </c>
      <c r="T553" s="141">
        <f>S553*H553</f>
        <v>1.2370438000000001</v>
      </c>
      <c r="AR553" s="142" t="s">
        <v>245</v>
      </c>
      <c r="AT553" s="142" t="s">
        <v>145</v>
      </c>
      <c r="AU553" s="142" t="s">
        <v>83</v>
      </c>
      <c r="AY553" s="16" t="s">
        <v>143</v>
      </c>
      <c r="BE553" s="143">
        <f>IF(N553="základní",J553,0)</f>
        <v>0</v>
      </c>
      <c r="BF553" s="143">
        <f>IF(N553="snížená",J553,0)</f>
        <v>0</v>
      </c>
      <c r="BG553" s="143">
        <f>IF(N553="zákl. přenesená",J553,0)</f>
        <v>0</v>
      </c>
      <c r="BH553" s="143">
        <f>IF(N553="sníž. přenesená",J553,0)</f>
        <v>0</v>
      </c>
      <c r="BI553" s="143">
        <f>IF(N553="nulová",J553,0)</f>
        <v>0</v>
      </c>
      <c r="BJ553" s="16" t="s">
        <v>79</v>
      </c>
      <c r="BK553" s="143">
        <f>ROUND(I553*H553,2)</f>
        <v>0</v>
      </c>
      <c r="BL553" s="16" t="s">
        <v>245</v>
      </c>
      <c r="BM553" s="142" t="s">
        <v>861</v>
      </c>
    </row>
    <row r="554" spans="2:65" s="13" customFormat="1">
      <c r="B554" s="151"/>
      <c r="D554" s="145" t="s">
        <v>152</v>
      </c>
      <c r="E554" s="152" t="s">
        <v>1</v>
      </c>
      <c r="F554" s="153" t="s">
        <v>862</v>
      </c>
      <c r="H554" s="154">
        <v>7.7050000000000001</v>
      </c>
      <c r="I554" s="155"/>
      <c r="L554" s="151"/>
      <c r="M554" s="156"/>
      <c r="T554" s="157"/>
      <c r="AT554" s="152" t="s">
        <v>152</v>
      </c>
      <c r="AU554" s="152" t="s">
        <v>83</v>
      </c>
      <c r="AV554" s="13" t="s">
        <v>83</v>
      </c>
      <c r="AW554" s="13" t="s">
        <v>30</v>
      </c>
      <c r="AX554" s="13" t="s">
        <v>74</v>
      </c>
      <c r="AY554" s="152" t="s">
        <v>143</v>
      </c>
    </row>
    <row r="555" spans="2:65" s="13" customFormat="1">
      <c r="B555" s="151"/>
      <c r="D555" s="145" t="s">
        <v>152</v>
      </c>
      <c r="E555" s="152" t="s">
        <v>1</v>
      </c>
      <c r="F555" s="153" t="s">
        <v>863</v>
      </c>
      <c r="H555" s="154">
        <v>10.95</v>
      </c>
      <c r="I555" s="155"/>
      <c r="L555" s="151"/>
      <c r="M555" s="156"/>
      <c r="T555" s="157"/>
      <c r="AT555" s="152" t="s">
        <v>152</v>
      </c>
      <c r="AU555" s="152" t="s">
        <v>83</v>
      </c>
      <c r="AV555" s="13" t="s">
        <v>83</v>
      </c>
      <c r="AW555" s="13" t="s">
        <v>30</v>
      </c>
      <c r="AX555" s="13" t="s">
        <v>74</v>
      </c>
      <c r="AY555" s="152" t="s">
        <v>143</v>
      </c>
    </row>
    <row r="556" spans="2:65" s="13" customFormat="1">
      <c r="B556" s="151"/>
      <c r="D556" s="145" t="s">
        <v>152</v>
      </c>
      <c r="E556" s="152" t="s">
        <v>1</v>
      </c>
      <c r="F556" s="153" t="s">
        <v>864</v>
      </c>
      <c r="H556" s="154">
        <v>27.195</v>
      </c>
      <c r="I556" s="155"/>
      <c r="L556" s="151"/>
      <c r="M556" s="156"/>
      <c r="T556" s="157"/>
      <c r="AT556" s="152" t="s">
        <v>152</v>
      </c>
      <c r="AU556" s="152" t="s">
        <v>83</v>
      </c>
      <c r="AV556" s="13" t="s">
        <v>83</v>
      </c>
      <c r="AW556" s="13" t="s">
        <v>30</v>
      </c>
      <c r="AX556" s="13" t="s">
        <v>74</v>
      </c>
      <c r="AY556" s="152" t="s">
        <v>143</v>
      </c>
    </row>
    <row r="557" spans="2:65" s="13" customFormat="1">
      <c r="B557" s="151"/>
      <c r="D557" s="145" t="s">
        <v>152</v>
      </c>
      <c r="E557" s="152" t="s">
        <v>1</v>
      </c>
      <c r="F557" s="153" t="s">
        <v>865</v>
      </c>
      <c r="H557" s="154">
        <v>8.8450000000000006</v>
      </c>
      <c r="I557" s="155"/>
      <c r="L557" s="151"/>
      <c r="M557" s="156"/>
      <c r="T557" s="157"/>
      <c r="AT557" s="152" t="s">
        <v>152</v>
      </c>
      <c r="AU557" s="152" t="s">
        <v>83</v>
      </c>
      <c r="AV557" s="13" t="s">
        <v>83</v>
      </c>
      <c r="AW557" s="13" t="s">
        <v>30</v>
      </c>
      <c r="AX557" s="13" t="s">
        <v>74</v>
      </c>
      <c r="AY557" s="152" t="s">
        <v>143</v>
      </c>
    </row>
    <row r="558" spans="2:65" s="13" customFormat="1">
      <c r="B558" s="151"/>
      <c r="D558" s="145" t="s">
        <v>152</v>
      </c>
      <c r="E558" s="152" t="s">
        <v>1</v>
      </c>
      <c r="F558" s="153" t="s">
        <v>866</v>
      </c>
      <c r="H558" s="154">
        <v>27.274999999999999</v>
      </c>
      <c r="I558" s="155"/>
      <c r="L558" s="151"/>
      <c r="M558" s="156"/>
      <c r="T558" s="157"/>
      <c r="AT558" s="152" t="s">
        <v>152</v>
      </c>
      <c r="AU558" s="152" t="s">
        <v>83</v>
      </c>
      <c r="AV558" s="13" t="s">
        <v>83</v>
      </c>
      <c r="AW558" s="13" t="s">
        <v>30</v>
      </c>
      <c r="AX558" s="13" t="s">
        <v>74</v>
      </c>
      <c r="AY558" s="152" t="s">
        <v>143</v>
      </c>
    </row>
    <row r="559" spans="2:65" s="13" customFormat="1">
      <c r="B559" s="151"/>
      <c r="D559" s="145" t="s">
        <v>152</v>
      </c>
      <c r="E559" s="152" t="s">
        <v>1</v>
      </c>
      <c r="F559" s="153" t="s">
        <v>867</v>
      </c>
      <c r="H559" s="154">
        <v>6.4</v>
      </c>
      <c r="I559" s="155"/>
      <c r="L559" s="151"/>
      <c r="M559" s="156"/>
      <c r="T559" s="157"/>
      <c r="AT559" s="152" t="s">
        <v>152</v>
      </c>
      <c r="AU559" s="152" t="s">
        <v>83</v>
      </c>
      <c r="AV559" s="13" t="s">
        <v>83</v>
      </c>
      <c r="AW559" s="13" t="s">
        <v>30</v>
      </c>
      <c r="AX559" s="13" t="s">
        <v>74</v>
      </c>
      <c r="AY559" s="152" t="s">
        <v>143</v>
      </c>
    </row>
    <row r="560" spans="2:65" s="13" customFormat="1">
      <c r="B560" s="151"/>
      <c r="D560" s="145" t="s">
        <v>152</v>
      </c>
      <c r="E560" s="152" t="s">
        <v>1</v>
      </c>
      <c r="F560" s="153" t="s">
        <v>868</v>
      </c>
      <c r="H560" s="154">
        <v>2.2000000000000002</v>
      </c>
      <c r="I560" s="155"/>
      <c r="L560" s="151"/>
      <c r="M560" s="156"/>
      <c r="T560" s="157"/>
      <c r="AT560" s="152" t="s">
        <v>152</v>
      </c>
      <c r="AU560" s="152" t="s">
        <v>83</v>
      </c>
      <c r="AV560" s="13" t="s">
        <v>83</v>
      </c>
      <c r="AW560" s="13" t="s">
        <v>30</v>
      </c>
      <c r="AX560" s="13" t="s">
        <v>74</v>
      </c>
      <c r="AY560" s="152" t="s">
        <v>143</v>
      </c>
    </row>
    <row r="561" spans="2:65" s="13" customFormat="1">
      <c r="B561" s="151"/>
      <c r="D561" s="145" t="s">
        <v>152</v>
      </c>
      <c r="E561" s="152" t="s">
        <v>1</v>
      </c>
      <c r="F561" s="153" t="s">
        <v>869</v>
      </c>
      <c r="H561" s="154">
        <v>1.2</v>
      </c>
      <c r="I561" s="155"/>
      <c r="L561" s="151"/>
      <c r="M561" s="156"/>
      <c r="T561" s="157"/>
      <c r="AT561" s="152" t="s">
        <v>152</v>
      </c>
      <c r="AU561" s="152" t="s">
        <v>83</v>
      </c>
      <c r="AV561" s="13" t="s">
        <v>83</v>
      </c>
      <c r="AW561" s="13" t="s">
        <v>30</v>
      </c>
      <c r="AX561" s="13" t="s">
        <v>74</v>
      </c>
      <c r="AY561" s="152" t="s">
        <v>143</v>
      </c>
    </row>
    <row r="562" spans="2:65" s="13" customFormat="1">
      <c r="B562" s="151"/>
      <c r="D562" s="145" t="s">
        <v>152</v>
      </c>
      <c r="E562" s="152" t="s">
        <v>1</v>
      </c>
      <c r="F562" s="153" t="s">
        <v>870</v>
      </c>
      <c r="H562" s="154">
        <v>0.8</v>
      </c>
      <c r="I562" s="155"/>
      <c r="L562" s="151"/>
      <c r="M562" s="156"/>
      <c r="T562" s="157"/>
      <c r="AT562" s="152" t="s">
        <v>152</v>
      </c>
      <c r="AU562" s="152" t="s">
        <v>83</v>
      </c>
      <c r="AV562" s="13" t="s">
        <v>83</v>
      </c>
      <c r="AW562" s="13" t="s">
        <v>30</v>
      </c>
      <c r="AX562" s="13" t="s">
        <v>74</v>
      </c>
      <c r="AY562" s="152" t="s">
        <v>143</v>
      </c>
    </row>
    <row r="563" spans="2:65" s="13" customFormat="1">
      <c r="B563" s="151"/>
      <c r="D563" s="145" t="s">
        <v>152</v>
      </c>
      <c r="E563" s="152" t="s">
        <v>1</v>
      </c>
      <c r="F563" s="153" t="s">
        <v>871</v>
      </c>
      <c r="H563" s="154">
        <v>12.8</v>
      </c>
      <c r="I563" s="155"/>
      <c r="L563" s="151"/>
      <c r="M563" s="156"/>
      <c r="T563" s="157"/>
      <c r="AT563" s="152" t="s">
        <v>152</v>
      </c>
      <c r="AU563" s="152" t="s">
        <v>83</v>
      </c>
      <c r="AV563" s="13" t="s">
        <v>83</v>
      </c>
      <c r="AW563" s="13" t="s">
        <v>30</v>
      </c>
      <c r="AX563" s="13" t="s">
        <v>74</v>
      </c>
      <c r="AY563" s="152" t="s">
        <v>143</v>
      </c>
    </row>
    <row r="564" spans="2:65" s="14" customFormat="1">
      <c r="B564" s="158"/>
      <c r="D564" s="145" t="s">
        <v>152</v>
      </c>
      <c r="E564" s="159" t="s">
        <v>1</v>
      </c>
      <c r="F564" s="160" t="s">
        <v>168</v>
      </c>
      <c r="H564" s="161">
        <v>105.37</v>
      </c>
      <c r="I564" s="162"/>
      <c r="L564" s="158"/>
      <c r="M564" s="163"/>
      <c r="T564" s="164"/>
      <c r="AT564" s="159" t="s">
        <v>152</v>
      </c>
      <c r="AU564" s="159" t="s">
        <v>83</v>
      </c>
      <c r="AV564" s="14" t="s">
        <v>150</v>
      </c>
      <c r="AW564" s="14" t="s">
        <v>30</v>
      </c>
      <c r="AX564" s="14" t="s">
        <v>79</v>
      </c>
      <c r="AY564" s="159" t="s">
        <v>143</v>
      </c>
    </row>
    <row r="565" spans="2:65" s="1" customFormat="1" ht="37.9" customHeight="1">
      <c r="B565" s="31"/>
      <c r="C565" s="131" t="s">
        <v>872</v>
      </c>
      <c r="D565" s="131" t="s">
        <v>145</v>
      </c>
      <c r="E565" s="132" t="s">
        <v>873</v>
      </c>
      <c r="F565" s="133" t="s">
        <v>874</v>
      </c>
      <c r="G565" s="134" t="s">
        <v>263</v>
      </c>
      <c r="H565" s="135">
        <v>111.83499999999999</v>
      </c>
      <c r="I565" s="136"/>
      <c r="J565" s="137">
        <f>ROUND(I565*H565,2)</f>
        <v>0</v>
      </c>
      <c r="K565" s="133" t="s">
        <v>164</v>
      </c>
      <c r="L565" s="31"/>
      <c r="M565" s="138" t="s">
        <v>1</v>
      </c>
      <c r="N565" s="139" t="s">
        <v>39</v>
      </c>
      <c r="P565" s="140">
        <f>O565*H565</f>
        <v>0</v>
      </c>
      <c r="Q565" s="140">
        <v>5.8E-4</v>
      </c>
      <c r="R565" s="140">
        <f>Q565*H565</f>
        <v>6.48643E-2</v>
      </c>
      <c r="S565" s="140">
        <v>0</v>
      </c>
      <c r="T565" s="141">
        <f>S565*H565</f>
        <v>0</v>
      </c>
      <c r="AR565" s="142" t="s">
        <v>245</v>
      </c>
      <c r="AT565" s="142" t="s">
        <v>145</v>
      </c>
      <c r="AU565" s="142" t="s">
        <v>83</v>
      </c>
      <c r="AY565" s="16" t="s">
        <v>143</v>
      </c>
      <c r="BE565" s="143">
        <f>IF(N565="základní",J565,0)</f>
        <v>0</v>
      </c>
      <c r="BF565" s="143">
        <f>IF(N565="snížená",J565,0)</f>
        <v>0</v>
      </c>
      <c r="BG565" s="143">
        <f>IF(N565="zákl. přenesená",J565,0)</f>
        <v>0</v>
      </c>
      <c r="BH565" s="143">
        <f>IF(N565="sníž. přenesená",J565,0)</f>
        <v>0</v>
      </c>
      <c r="BI565" s="143">
        <f>IF(N565="nulová",J565,0)</f>
        <v>0</v>
      </c>
      <c r="BJ565" s="16" t="s">
        <v>79</v>
      </c>
      <c r="BK565" s="143">
        <f>ROUND(I565*H565,2)</f>
        <v>0</v>
      </c>
      <c r="BL565" s="16" t="s">
        <v>245</v>
      </c>
      <c r="BM565" s="142" t="s">
        <v>875</v>
      </c>
    </row>
    <row r="566" spans="2:65" s="13" customFormat="1">
      <c r="B566" s="151"/>
      <c r="D566" s="145" t="s">
        <v>152</v>
      </c>
      <c r="E566" s="152" t="s">
        <v>1</v>
      </c>
      <c r="F566" s="153" t="s">
        <v>876</v>
      </c>
      <c r="H566" s="154">
        <v>12.11</v>
      </c>
      <c r="I566" s="155"/>
      <c r="L566" s="151"/>
      <c r="M566" s="156"/>
      <c r="T566" s="157"/>
      <c r="AT566" s="152" t="s">
        <v>152</v>
      </c>
      <c r="AU566" s="152" t="s">
        <v>83</v>
      </c>
      <c r="AV566" s="13" t="s">
        <v>83</v>
      </c>
      <c r="AW566" s="13" t="s">
        <v>30</v>
      </c>
      <c r="AX566" s="13" t="s">
        <v>74</v>
      </c>
      <c r="AY566" s="152" t="s">
        <v>143</v>
      </c>
    </row>
    <row r="567" spans="2:65" s="13" customFormat="1">
      <c r="B567" s="151"/>
      <c r="D567" s="145" t="s">
        <v>152</v>
      </c>
      <c r="E567" s="152" t="s">
        <v>1</v>
      </c>
      <c r="F567" s="153" t="s">
        <v>877</v>
      </c>
      <c r="H567" s="154">
        <v>28.43</v>
      </c>
      <c r="I567" s="155"/>
      <c r="L567" s="151"/>
      <c r="M567" s="156"/>
      <c r="T567" s="157"/>
      <c r="AT567" s="152" t="s">
        <v>152</v>
      </c>
      <c r="AU567" s="152" t="s">
        <v>83</v>
      </c>
      <c r="AV567" s="13" t="s">
        <v>83</v>
      </c>
      <c r="AW567" s="13" t="s">
        <v>30</v>
      </c>
      <c r="AX567" s="13" t="s">
        <v>74</v>
      </c>
      <c r="AY567" s="152" t="s">
        <v>143</v>
      </c>
    </row>
    <row r="568" spans="2:65" s="13" customFormat="1">
      <c r="B568" s="151"/>
      <c r="D568" s="145" t="s">
        <v>152</v>
      </c>
      <c r="E568" s="152" t="s">
        <v>1</v>
      </c>
      <c r="F568" s="153" t="s">
        <v>878</v>
      </c>
      <c r="H568" s="154">
        <v>18.940000000000001</v>
      </c>
      <c r="I568" s="155"/>
      <c r="L568" s="151"/>
      <c r="M568" s="156"/>
      <c r="T568" s="157"/>
      <c r="AT568" s="152" t="s">
        <v>152</v>
      </c>
      <c r="AU568" s="152" t="s">
        <v>83</v>
      </c>
      <c r="AV568" s="13" t="s">
        <v>83</v>
      </c>
      <c r="AW568" s="13" t="s">
        <v>30</v>
      </c>
      <c r="AX568" s="13" t="s">
        <v>74</v>
      </c>
      <c r="AY568" s="152" t="s">
        <v>143</v>
      </c>
    </row>
    <row r="569" spans="2:65" s="13" customFormat="1">
      <c r="B569" s="151"/>
      <c r="D569" s="145" t="s">
        <v>152</v>
      </c>
      <c r="E569" s="152" t="s">
        <v>1</v>
      </c>
      <c r="F569" s="153" t="s">
        <v>879</v>
      </c>
      <c r="H569" s="154">
        <v>27.335000000000001</v>
      </c>
      <c r="I569" s="155"/>
      <c r="L569" s="151"/>
      <c r="M569" s="156"/>
      <c r="T569" s="157"/>
      <c r="AT569" s="152" t="s">
        <v>152</v>
      </c>
      <c r="AU569" s="152" t="s">
        <v>83</v>
      </c>
      <c r="AV569" s="13" t="s">
        <v>83</v>
      </c>
      <c r="AW569" s="13" t="s">
        <v>30</v>
      </c>
      <c r="AX569" s="13" t="s">
        <v>74</v>
      </c>
      <c r="AY569" s="152" t="s">
        <v>143</v>
      </c>
    </row>
    <row r="570" spans="2:65" s="13" customFormat="1">
      <c r="B570" s="151"/>
      <c r="D570" s="145" t="s">
        <v>152</v>
      </c>
      <c r="E570" s="152" t="s">
        <v>1</v>
      </c>
      <c r="F570" s="153" t="s">
        <v>880</v>
      </c>
      <c r="H570" s="154">
        <v>14.82</v>
      </c>
      <c r="I570" s="155"/>
      <c r="L570" s="151"/>
      <c r="M570" s="156"/>
      <c r="T570" s="157"/>
      <c r="AT570" s="152" t="s">
        <v>152</v>
      </c>
      <c r="AU570" s="152" t="s">
        <v>83</v>
      </c>
      <c r="AV570" s="13" t="s">
        <v>83</v>
      </c>
      <c r="AW570" s="13" t="s">
        <v>30</v>
      </c>
      <c r="AX570" s="13" t="s">
        <v>74</v>
      </c>
      <c r="AY570" s="152" t="s">
        <v>143</v>
      </c>
    </row>
    <row r="571" spans="2:65" s="13" customFormat="1">
      <c r="B571" s="151"/>
      <c r="D571" s="145" t="s">
        <v>152</v>
      </c>
      <c r="E571" s="152" t="s">
        <v>1</v>
      </c>
      <c r="F571" s="153" t="s">
        <v>881</v>
      </c>
      <c r="H571" s="154">
        <v>8</v>
      </c>
      <c r="I571" s="155"/>
      <c r="L571" s="151"/>
      <c r="M571" s="156"/>
      <c r="T571" s="157"/>
      <c r="AT571" s="152" t="s">
        <v>152</v>
      </c>
      <c r="AU571" s="152" t="s">
        <v>83</v>
      </c>
      <c r="AV571" s="13" t="s">
        <v>83</v>
      </c>
      <c r="AW571" s="13" t="s">
        <v>30</v>
      </c>
      <c r="AX571" s="13" t="s">
        <v>74</v>
      </c>
      <c r="AY571" s="152" t="s">
        <v>143</v>
      </c>
    </row>
    <row r="572" spans="2:65" s="13" customFormat="1">
      <c r="B572" s="151"/>
      <c r="D572" s="145" t="s">
        <v>152</v>
      </c>
      <c r="E572" s="152" t="s">
        <v>1</v>
      </c>
      <c r="F572" s="153" t="s">
        <v>882</v>
      </c>
      <c r="H572" s="154">
        <v>2.2000000000000002</v>
      </c>
      <c r="I572" s="155"/>
      <c r="L572" s="151"/>
      <c r="M572" s="156"/>
      <c r="T572" s="157"/>
      <c r="AT572" s="152" t="s">
        <v>152</v>
      </c>
      <c r="AU572" s="152" t="s">
        <v>83</v>
      </c>
      <c r="AV572" s="13" t="s">
        <v>83</v>
      </c>
      <c r="AW572" s="13" t="s">
        <v>30</v>
      </c>
      <c r="AX572" s="13" t="s">
        <v>74</v>
      </c>
      <c r="AY572" s="152" t="s">
        <v>143</v>
      </c>
    </row>
    <row r="573" spans="2:65" s="14" customFormat="1">
      <c r="B573" s="158"/>
      <c r="D573" s="145" t="s">
        <v>152</v>
      </c>
      <c r="E573" s="159" t="s">
        <v>1</v>
      </c>
      <c r="F573" s="160" t="s">
        <v>168</v>
      </c>
      <c r="H573" s="161">
        <v>111.83499999999999</v>
      </c>
      <c r="I573" s="162"/>
      <c r="L573" s="158"/>
      <c r="M573" s="163"/>
      <c r="T573" s="164"/>
      <c r="AT573" s="159" t="s">
        <v>152</v>
      </c>
      <c r="AU573" s="159" t="s">
        <v>83</v>
      </c>
      <c r="AV573" s="14" t="s">
        <v>150</v>
      </c>
      <c r="AW573" s="14" t="s">
        <v>30</v>
      </c>
      <c r="AX573" s="14" t="s">
        <v>79</v>
      </c>
      <c r="AY573" s="159" t="s">
        <v>143</v>
      </c>
    </row>
    <row r="574" spans="2:65" s="1" customFormat="1" ht="33" customHeight="1">
      <c r="B574" s="31"/>
      <c r="C574" s="165" t="s">
        <v>883</v>
      </c>
      <c r="D574" s="165" t="s">
        <v>196</v>
      </c>
      <c r="E574" s="166" t="s">
        <v>884</v>
      </c>
      <c r="F574" s="167" t="s">
        <v>885</v>
      </c>
      <c r="G574" s="168" t="s">
        <v>263</v>
      </c>
      <c r="H574" s="169">
        <v>123.01900000000001</v>
      </c>
      <c r="I574" s="170"/>
      <c r="J574" s="171">
        <f>ROUND(I574*H574,2)</f>
        <v>0</v>
      </c>
      <c r="K574" s="167" t="s">
        <v>164</v>
      </c>
      <c r="L574" s="172"/>
      <c r="M574" s="173" t="s">
        <v>1</v>
      </c>
      <c r="N574" s="174" t="s">
        <v>39</v>
      </c>
      <c r="P574" s="140">
        <f>O574*H574</f>
        <v>0</v>
      </c>
      <c r="Q574" s="140">
        <v>2.64E-3</v>
      </c>
      <c r="R574" s="140">
        <f>Q574*H574</f>
        <v>0.32477016000000003</v>
      </c>
      <c r="S574" s="140">
        <v>0</v>
      </c>
      <c r="T574" s="141">
        <f>S574*H574</f>
        <v>0</v>
      </c>
      <c r="AR574" s="142" t="s">
        <v>343</v>
      </c>
      <c r="AT574" s="142" t="s">
        <v>196</v>
      </c>
      <c r="AU574" s="142" t="s">
        <v>83</v>
      </c>
      <c r="AY574" s="16" t="s">
        <v>143</v>
      </c>
      <c r="BE574" s="143">
        <f>IF(N574="základní",J574,0)</f>
        <v>0</v>
      </c>
      <c r="BF574" s="143">
        <f>IF(N574="snížená",J574,0)</f>
        <v>0</v>
      </c>
      <c r="BG574" s="143">
        <f>IF(N574="zákl. přenesená",J574,0)</f>
        <v>0</v>
      </c>
      <c r="BH574" s="143">
        <f>IF(N574="sníž. přenesená",J574,0)</f>
        <v>0</v>
      </c>
      <c r="BI574" s="143">
        <f>IF(N574="nulová",J574,0)</f>
        <v>0</v>
      </c>
      <c r="BJ574" s="16" t="s">
        <v>79</v>
      </c>
      <c r="BK574" s="143">
        <f>ROUND(I574*H574,2)</f>
        <v>0</v>
      </c>
      <c r="BL574" s="16" t="s">
        <v>245</v>
      </c>
      <c r="BM574" s="142" t="s">
        <v>886</v>
      </c>
    </row>
    <row r="575" spans="2:65" s="13" customFormat="1">
      <c r="B575" s="151"/>
      <c r="D575" s="145" t="s">
        <v>152</v>
      </c>
      <c r="F575" s="153" t="s">
        <v>887</v>
      </c>
      <c r="H575" s="154">
        <v>123.01900000000001</v>
      </c>
      <c r="I575" s="155"/>
      <c r="L575" s="151"/>
      <c r="M575" s="156"/>
      <c r="T575" s="157"/>
      <c r="AT575" s="152" t="s">
        <v>152</v>
      </c>
      <c r="AU575" s="152" t="s">
        <v>83</v>
      </c>
      <c r="AV575" s="13" t="s">
        <v>83</v>
      </c>
      <c r="AW575" s="13" t="s">
        <v>4</v>
      </c>
      <c r="AX575" s="13" t="s">
        <v>79</v>
      </c>
      <c r="AY575" s="152" t="s">
        <v>143</v>
      </c>
    </row>
    <row r="576" spans="2:65" s="1" customFormat="1" ht="33" customHeight="1">
      <c r="B576" s="31"/>
      <c r="C576" s="131" t="s">
        <v>888</v>
      </c>
      <c r="D576" s="131" t="s">
        <v>145</v>
      </c>
      <c r="E576" s="132" t="s">
        <v>889</v>
      </c>
      <c r="F576" s="133" t="s">
        <v>890</v>
      </c>
      <c r="G576" s="134" t="s">
        <v>148</v>
      </c>
      <c r="H576" s="135">
        <v>337.22</v>
      </c>
      <c r="I576" s="136"/>
      <c r="J576" s="137">
        <f>ROUND(I576*H576,2)</f>
        <v>0</v>
      </c>
      <c r="K576" s="133" t="s">
        <v>164</v>
      </c>
      <c r="L576" s="31"/>
      <c r="M576" s="138" t="s">
        <v>1</v>
      </c>
      <c r="N576" s="139" t="s">
        <v>39</v>
      </c>
      <c r="P576" s="140">
        <f>O576*H576</f>
        <v>0</v>
      </c>
      <c r="Q576" s="140">
        <v>6.0000000000000001E-3</v>
      </c>
      <c r="R576" s="140">
        <f>Q576*H576</f>
        <v>2.02332</v>
      </c>
      <c r="S576" s="140">
        <v>0</v>
      </c>
      <c r="T576" s="141">
        <f>S576*H576</f>
        <v>0</v>
      </c>
      <c r="AR576" s="142" t="s">
        <v>245</v>
      </c>
      <c r="AT576" s="142" t="s">
        <v>145</v>
      </c>
      <c r="AU576" s="142" t="s">
        <v>83</v>
      </c>
      <c r="AY576" s="16" t="s">
        <v>143</v>
      </c>
      <c r="BE576" s="143">
        <f>IF(N576="základní",J576,0)</f>
        <v>0</v>
      </c>
      <c r="BF576" s="143">
        <f>IF(N576="snížená",J576,0)</f>
        <v>0</v>
      </c>
      <c r="BG576" s="143">
        <f>IF(N576="zákl. přenesená",J576,0)</f>
        <v>0</v>
      </c>
      <c r="BH576" s="143">
        <f>IF(N576="sníž. přenesená",J576,0)</f>
        <v>0</v>
      </c>
      <c r="BI576" s="143">
        <f>IF(N576="nulová",J576,0)</f>
        <v>0</v>
      </c>
      <c r="BJ576" s="16" t="s">
        <v>79</v>
      </c>
      <c r="BK576" s="143">
        <f>ROUND(I576*H576,2)</f>
        <v>0</v>
      </c>
      <c r="BL576" s="16" t="s">
        <v>245</v>
      </c>
      <c r="BM576" s="142" t="s">
        <v>891</v>
      </c>
    </row>
    <row r="577" spans="2:65" s="12" customFormat="1">
      <c r="B577" s="144"/>
      <c r="D577" s="145" t="s">
        <v>152</v>
      </c>
      <c r="E577" s="146" t="s">
        <v>1</v>
      </c>
      <c r="F577" s="147" t="s">
        <v>351</v>
      </c>
      <c r="H577" s="146" t="s">
        <v>1</v>
      </c>
      <c r="I577" s="148"/>
      <c r="L577" s="144"/>
      <c r="M577" s="149"/>
      <c r="T577" s="150"/>
      <c r="AT577" s="146" t="s">
        <v>152</v>
      </c>
      <c r="AU577" s="146" t="s">
        <v>83</v>
      </c>
      <c r="AV577" s="12" t="s">
        <v>79</v>
      </c>
      <c r="AW577" s="12" t="s">
        <v>30</v>
      </c>
      <c r="AX577" s="12" t="s">
        <v>74</v>
      </c>
      <c r="AY577" s="146" t="s">
        <v>143</v>
      </c>
    </row>
    <row r="578" spans="2:65" s="13" customFormat="1">
      <c r="B578" s="151"/>
      <c r="D578" s="145" t="s">
        <v>152</v>
      </c>
      <c r="E578" s="152" t="s">
        <v>1</v>
      </c>
      <c r="F578" s="153" t="s">
        <v>352</v>
      </c>
      <c r="H578" s="154">
        <v>319.14999999999998</v>
      </c>
      <c r="I578" s="155"/>
      <c r="L578" s="151"/>
      <c r="M578" s="156"/>
      <c r="T578" s="157"/>
      <c r="AT578" s="152" t="s">
        <v>152</v>
      </c>
      <c r="AU578" s="152" t="s">
        <v>83</v>
      </c>
      <c r="AV578" s="13" t="s">
        <v>83</v>
      </c>
      <c r="AW578" s="13" t="s">
        <v>30</v>
      </c>
      <c r="AX578" s="13" t="s">
        <v>74</v>
      </c>
      <c r="AY578" s="152" t="s">
        <v>143</v>
      </c>
    </row>
    <row r="579" spans="2:65" s="12" customFormat="1">
      <c r="B579" s="144"/>
      <c r="D579" s="145" t="s">
        <v>152</v>
      </c>
      <c r="E579" s="146" t="s">
        <v>1</v>
      </c>
      <c r="F579" s="147" t="s">
        <v>353</v>
      </c>
      <c r="H579" s="146" t="s">
        <v>1</v>
      </c>
      <c r="I579" s="148"/>
      <c r="L579" s="144"/>
      <c r="M579" s="149"/>
      <c r="T579" s="150"/>
      <c r="AT579" s="146" t="s">
        <v>152</v>
      </c>
      <c r="AU579" s="146" t="s">
        <v>83</v>
      </c>
      <c r="AV579" s="12" t="s">
        <v>79</v>
      </c>
      <c r="AW579" s="12" t="s">
        <v>30</v>
      </c>
      <c r="AX579" s="12" t="s">
        <v>74</v>
      </c>
      <c r="AY579" s="146" t="s">
        <v>143</v>
      </c>
    </row>
    <row r="580" spans="2:65" s="13" customFormat="1">
      <c r="B580" s="151"/>
      <c r="D580" s="145" t="s">
        <v>152</v>
      </c>
      <c r="E580" s="152" t="s">
        <v>1</v>
      </c>
      <c r="F580" s="153" t="s">
        <v>354</v>
      </c>
      <c r="H580" s="154">
        <v>18.07</v>
      </c>
      <c r="I580" s="155"/>
      <c r="L580" s="151"/>
      <c r="M580" s="156"/>
      <c r="T580" s="157"/>
      <c r="AT580" s="152" t="s">
        <v>152</v>
      </c>
      <c r="AU580" s="152" t="s">
        <v>83</v>
      </c>
      <c r="AV580" s="13" t="s">
        <v>83</v>
      </c>
      <c r="AW580" s="13" t="s">
        <v>30</v>
      </c>
      <c r="AX580" s="13" t="s">
        <v>74</v>
      </c>
      <c r="AY580" s="152" t="s">
        <v>143</v>
      </c>
    </row>
    <row r="581" spans="2:65" s="14" customFormat="1">
      <c r="B581" s="158"/>
      <c r="D581" s="145" t="s">
        <v>152</v>
      </c>
      <c r="E581" s="159" t="s">
        <v>1</v>
      </c>
      <c r="F581" s="160" t="s">
        <v>168</v>
      </c>
      <c r="H581" s="161">
        <v>337.21999999999997</v>
      </c>
      <c r="I581" s="162"/>
      <c r="L581" s="158"/>
      <c r="M581" s="163"/>
      <c r="T581" s="164"/>
      <c r="AT581" s="159" t="s">
        <v>152</v>
      </c>
      <c r="AU581" s="159" t="s">
        <v>83</v>
      </c>
      <c r="AV581" s="14" t="s">
        <v>150</v>
      </c>
      <c r="AW581" s="14" t="s">
        <v>30</v>
      </c>
      <c r="AX581" s="14" t="s">
        <v>79</v>
      </c>
      <c r="AY581" s="159" t="s">
        <v>143</v>
      </c>
    </row>
    <row r="582" spans="2:65" s="1" customFormat="1" ht="33" customHeight="1">
      <c r="B582" s="31"/>
      <c r="C582" s="165" t="s">
        <v>892</v>
      </c>
      <c r="D582" s="165" t="s">
        <v>196</v>
      </c>
      <c r="E582" s="166" t="s">
        <v>893</v>
      </c>
      <c r="F582" s="167" t="s">
        <v>894</v>
      </c>
      <c r="G582" s="168" t="s">
        <v>148</v>
      </c>
      <c r="H582" s="169">
        <v>370.94200000000001</v>
      </c>
      <c r="I582" s="170"/>
      <c r="J582" s="171">
        <f>ROUND(I582*H582,2)</f>
        <v>0</v>
      </c>
      <c r="K582" s="167" t="s">
        <v>164</v>
      </c>
      <c r="L582" s="172"/>
      <c r="M582" s="173" t="s">
        <v>1</v>
      </c>
      <c r="N582" s="174" t="s">
        <v>39</v>
      </c>
      <c r="P582" s="140">
        <f>O582*H582</f>
        <v>0</v>
      </c>
      <c r="Q582" s="140">
        <v>2.1999999999999999E-2</v>
      </c>
      <c r="R582" s="140">
        <f>Q582*H582</f>
        <v>8.1607240000000001</v>
      </c>
      <c r="S582" s="140">
        <v>0</v>
      </c>
      <c r="T582" s="141">
        <f>S582*H582</f>
        <v>0</v>
      </c>
      <c r="AR582" s="142" t="s">
        <v>343</v>
      </c>
      <c r="AT582" s="142" t="s">
        <v>196</v>
      </c>
      <c r="AU582" s="142" t="s">
        <v>83</v>
      </c>
      <c r="AY582" s="16" t="s">
        <v>143</v>
      </c>
      <c r="BE582" s="143">
        <f>IF(N582="základní",J582,0)</f>
        <v>0</v>
      </c>
      <c r="BF582" s="143">
        <f>IF(N582="snížená",J582,0)</f>
        <v>0</v>
      </c>
      <c r="BG582" s="143">
        <f>IF(N582="zákl. přenesená",J582,0)</f>
        <v>0</v>
      </c>
      <c r="BH582" s="143">
        <f>IF(N582="sníž. přenesená",J582,0)</f>
        <v>0</v>
      </c>
      <c r="BI582" s="143">
        <f>IF(N582="nulová",J582,0)</f>
        <v>0</v>
      </c>
      <c r="BJ582" s="16" t="s">
        <v>79</v>
      </c>
      <c r="BK582" s="143">
        <f>ROUND(I582*H582,2)</f>
        <v>0</v>
      </c>
      <c r="BL582" s="16" t="s">
        <v>245</v>
      </c>
      <c r="BM582" s="142" t="s">
        <v>895</v>
      </c>
    </row>
    <row r="583" spans="2:65" s="13" customFormat="1">
      <c r="B583" s="151"/>
      <c r="D583" s="145" t="s">
        <v>152</v>
      </c>
      <c r="F583" s="153" t="s">
        <v>896</v>
      </c>
      <c r="H583" s="154">
        <v>370.94200000000001</v>
      </c>
      <c r="I583" s="155"/>
      <c r="L583" s="151"/>
      <c r="M583" s="156"/>
      <c r="T583" s="157"/>
      <c r="AT583" s="152" t="s">
        <v>152</v>
      </c>
      <c r="AU583" s="152" t="s">
        <v>83</v>
      </c>
      <c r="AV583" s="13" t="s">
        <v>83</v>
      </c>
      <c r="AW583" s="13" t="s">
        <v>4</v>
      </c>
      <c r="AX583" s="13" t="s">
        <v>79</v>
      </c>
      <c r="AY583" s="152" t="s">
        <v>143</v>
      </c>
    </row>
    <row r="584" spans="2:65" s="1" customFormat="1" ht="16.5" customHeight="1">
      <c r="B584" s="31"/>
      <c r="C584" s="131" t="s">
        <v>897</v>
      </c>
      <c r="D584" s="131" t="s">
        <v>145</v>
      </c>
      <c r="E584" s="132" t="s">
        <v>898</v>
      </c>
      <c r="F584" s="133" t="s">
        <v>899</v>
      </c>
      <c r="G584" s="134" t="s">
        <v>263</v>
      </c>
      <c r="H584" s="135">
        <v>111.83499999999999</v>
      </c>
      <c r="I584" s="136"/>
      <c r="J584" s="137">
        <f>ROUND(I584*H584,2)</f>
        <v>0</v>
      </c>
      <c r="K584" s="133" t="s">
        <v>164</v>
      </c>
      <c r="L584" s="31"/>
      <c r="M584" s="138" t="s">
        <v>1</v>
      </c>
      <c r="N584" s="139" t="s">
        <v>39</v>
      </c>
      <c r="P584" s="140">
        <f>O584*H584</f>
        <v>0</v>
      </c>
      <c r="Q584" s="140">
        <v>9.0000000000000006E-5</v>
      </c>
      <c r="R584" s="140">
        <f>Q584*H584</f>
        <v>1.006515E-2</v>
      </c>
      <c r="S584" s="140">
        <v>0</v>
      </c>
      <c r="T584" s="141">
        <f>S584*H584</f>
        <v>0</v>
      </c>
      <c r="AR584" s="142" t="s">
        <v>245</v>
      </c>
      <c r="AT584" s="142" t="s">
        <v>145</v>
      </c>
      <c r="AU584" s="142" t="s">
        <v>83</v>
      </c>
      <c r="AY584" s="16" t="s">
        <v>143</v>
      </c>
      <c r="BE584" s="143">
        <f>IF(N584="základní",J584,0)</f>
        <v>0</v>
      </c>
      <c r="BF584" s="143">
        <f>IF(N584="snížená",J584,0)</f>
        <v>0</v>
      </c>
      <c r="BG584" s="143">
        <f>IF(N584="zákl. přenesená",J584,0)</f>
        <v>0</v>
      </c>
      <c r="BH584" s="143">
        <f>IF(N584="sníž. přenesená",J584,0)</f>
        <v>0</v>
      </c>
      <c r="BI584" s="143">
        <f>IF(N584="nulová",J584,0)</f>
        <v>0</v>
      </c>
      <c r="BJ584" s="16" t="s">
        <v>79</v>
      </c>
      <c r="BK584" s="143">
        <f>ROUND(I584*H584,2)</f>
        <v>0</v>
      </c>
      <c r="BL584" s="16" t="s">
        <v>245</v>
      </c>
      <c r="BM584" s="142" t="s">
        <v>900</v>
      </c>
    </row>
    <row r="585" spans="2:65" s="12" customFormat="1">
      <c r="B585" s="144"/>
      <c r="D585" s="145" t="s">
        <v>152</v>
      </c>
      <c r="E585" s="146" t="s">
        <v>1</v>
      </c>
      <c r="F585" s="147" t="s">
        <v>901</v>
      </c>
      <c r="H585" s="146" t="s">
        <v>1</v>
      </c>
      <c r="I585" s="148"/>
      <c r="L585" s="144"/>
      <c r="M585" s="149"/>
      <c r="T585" s="150"/>
      <c r="AT585" s="146" t="s">
        <v>152</v>
      </c>
      <c r="AU585" s="146" t="s">
        <v>83</v>
      </c>
      <c r="AV585" s="12" t="s">
        <v>79</v>
      </c>
      <c r="AW585" s="12" t="s">
        <v>30</v>
      </c>
      <c r="AX585" s="12" t="s">
        <v>74</v>
      </c>
      <c r="AY585" s="146" t="s">
        <v>143</v>
      </c>
    </row>
    <row r="586" spans="2:65" s="13" customFormat="1">
      <c r="B586" s="151"/>
      <c r="D586" s="145" t="s">
        <v>152</v>
      </c>
      <c r="E586" s="152" t="s">
        <v>1</v>
      </c>
      <c r="F586" s="153" t="s">
        <v>902</v>
      </c>
      <c r="H586" s="154">
        <v>111.83499999999999</v>
      </c>
      <c r="I586" s="155"/>
      <c r="L586" s="151"/>
      <c r="M586" s="156"/>
      <c r="T586" s="157"/>
      <c r="AT586" s="152" t="s">
        <v>152</v>
      </c>
      <c r="AU586" s="152" t="s">
        <v>83</v>
      </c>
      <c r="AV586" s="13" t="s">
        <v>83</v>
      </c>
      <c r="AW586" s="13" t="s">
        <v>30</v>
      </c>
      <c r="AX586" s="13" t="s">
        <v>79</v>
      </c>
      <c r="AY586" s="152" t="s">
        <v>143</v>
      </c>
    </row>
    <row r="587" spans="2:65" s="1" customFormat="1" ht="16.5" customHeight="1">
      <c r="B587" s="31"/>
      <c r="C587" s="165" t="s">
        <v>903</v>
      </c>
      <c r="D587" s="165" t="s">
        <v>196</v>
      </c>
      <c r="E587" s="166" t="s">
        <v>904</v>
      </c>
      <c r="F587" s="167" t="s">
        <v>905</v>
      </c>
      <c r="G587" s="168" t="s">
        <v>906</v>
      </c>
      <c r="H587" s="169">
        <v>7.3810000000000002</v>
      </c>
      <c r="I587" s="170"/>
      <c r="J587" s="171">
        <f>ROUND(I587*H587,2)</f>
        <v>0</v>
      </c>
      <c r="K587" s="167" t="s">
        <v>164</v>
      </c>
      <c r="L587" s="172"/>
      <c r="M587" s="173" t="s">
        <v>1</v>
      </c>
      <c r="N587" s="174" t="s">
        <v>39</v>
      </c>
      <c r="P587" s="140">
        <f>O587*H587</f>
        <v>0</v>
      </c>
      <c r="Q587" s="140">
        <v>3.0000000000000001E-3</v>
      </c>
      <c r="R587" s="140">
        <f>Q587*H587</f>
        <v>2.2142999999999999E-2</v>
      </c>
      <c r="S587" s="140">
        <v>0</v>
      </c>
      <c r="T587" s="141">
        <f>S587*H587</f>
        <v>0</v>
      </c>
      <c r="AR587" s="142" t="s">
        <v>343</v>
      </c>
      <c r="AT587" s="142" t="s">
        <v>196</v>
      </c>
      <c r="AU587" s="142" t="s">
        <v>83</v>
      </c>
      <c r="AY587" s="16" t="s">
        <v>143</v>
      </c>
      <c r="BE587" s="143">
        <f>IF(N587="základní",J587,0)</f>
        <v>0</v>
      </c>
      <c r="BF587" s="143">
        <f>IF(N587="snížená",J587,0)</f>
        <v>0</v>
      </c>
      <c r="BG587" s="143">
        <f>IF(N587="zákl. přenesená",J587,0)</f>
        <v>0</v>
      </c>
      <c r="BH587" s="143">
        <f>IF(N587="sníž. přenesená",J587,0)</f>
        <v>0</v>
      </c>
      <c r="BI587" s="143">
        <f>IF(N587="nulová",J587,0)</f>
        <v>0</v>
      </c>
      <c r="BJ587" s="16" t="s">
        <v>79</v>
      </c>
      <c r="BK587" s="143">
        <f>ROUND(I587*H587,2)</f>
        <v>0</v>
      </c>
      <c r="BL587" s="16" t="s">
        <v>245</v>
      </c>
      <c r="BM587" s="142" t="s">
        <v>907</v>
      </c>
    </row>
    <row r="588" spans="2:65" s="12" customFormat="1">
      <c r="B588" s="144"/>
      <c r="D588" s="145" t="s">
        <v>152</v>
      </c>
      <c r="E588" s="146" t="s">
        <v>1</v>
      </c>
      <c r="F588" s="147" t="s">
        <v>908</v>
      </c>
      <c r="H588" s="146" t="s">
        <v>1</v>
      </c>
      <c r="I588" s="148"/>
      <c r="L588" s="144"/>
      <c r="M588" s="149"/>
      <c r="T588" s="150"/>
      <c r="AT588" s="146" t="s">
        <v>152</v>
      </c>
      <c r="AU588" s="146" t="s">
        <v>83</v>
      </c>
      <c r="AV588" s="12" t="s">
        <v>79</v>
      </c>
      <c r="AW588" s="12" t="s">
        <v>30</v>
      </c>
      <c r="AX588" s="12" t="s">
        <v>74</v>
      </c>
      <c r="AY588" s="146" t="s">
        <v>143</v>
      </c>
    </row>
    <row r="589" spans="2:65" s="13" customFormat="1">
      <c r="B589" s="151"/>
      <c r="D589" s="145" t="s">
        <v>152</v>
      </c>
      <c r="E589" s="152" t="s">
        <v>1</v>
      </c>
      <c r="F589" s="153" t="s">
        <v>909</v>
      </c>
      <c r="H589" s="154">
        <v>7.3810000000000002</v>
      </c>
      <c r="I589" s="155"/>
      <c r="L589" s="151"/>
      <c r="M589" s="156"/>
      <c r="T589" s="157"/>
      <c r="AT589" s="152" t="s">
        <v>152</v>
      </c>
      <c r="AU589" s="152" t="s">
        <v>83</v>
      </c>
      <c r="AV589" s="13" t="s">
        <v>83</v>
      </c>
      <c r="AW589" s="13" t="s">
        <v>30</v>
      </c>
      <c r="AX589" s="13" t="s">
        <v>79</v>
      </c>
      <c r="AY589" s="152" t="s">
        <v>143</v>
      </c>
    </row>
    <row r="590" spans="2:65" s="1" customFormat="1" ht="24.2" customHeight="1">
      <c r="B590" s="31"/>
      <c r="C590" s="131" t="s">
        <v>910</v>
      </c>
      <c r="D590" s="131" t="s">
        <v>145</v>
      </c>
      <c r="E590" s="132" t="s">
        <v>911</v>
      </c>
      <c r="F590" s="133" t="s">
        <v>912</v>
      </c>
      <c r="G590" s="134" t="s">
        <v>148</v>
      </c>
      <c r="H590" s="135">
        <v>348.404</v>
      </c>
      <c r="I590" s="136"/>
      <c r="J590" s="137">
        <f>ROUND(I590*H590,2)</f>
        <v>0</v>
      </c>
      <c r="K590" s="133" t="s">
        <v>164</v>
      </c>
      <c r="L590" s="31"/>
      <c r="M590" s="138" t="s">
        <v>1</v>
      </c>
      <c r="N590" s="139" t="s">
        <v>39</v>
      </c>
      <c r="P590" s="140">
        <f>O590*H590</f>
        <v>0</v>
      </c>
      <c r="Q590" s="140">
        <v>5.0000000000000002E-5</v>
      </c>
      <c r="R590" s="140">
        <f>Q590*H590</f>
        <v>1.74202E-2</v>
      </c>
      <c r="S590" s="140">
        <v>0</v>
      </c>
      <c r="T590" s="141">
        <f>S590*H590</f>
        <v>0</v>
      </c>
      <c r="AR590" s="142" t="s">
        <v>245</v>
      </c>
      <c r="AT590" s="142" t="s">
        <v>145</v>
      </c>
      <c r="AU590" s="142" t="s">
        <v>83</v>
      </c>
      <c r="AY590" s="16" t="s">
        <v>143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79</v>
      </c>
      <c r="BK590" s="143">
        <f>ROUND(I590*H590,2)</f>
        <v>0</v>
      </c>
      <c r="BL590" s="16" t="s">
        <v>245</v>
      </c>
      <c r="BM590" s="142" t="s">
        <v>913</v>
      </c>
    </row>
    <row r="591" spans="2:65" s="12" customFormat="1">
      <c r="B591" s="144"/>
      <c r="D591" s="145" t="s">
        <v>152</v>
      </c>
      <c r="E591" s="146" t="s">
        <v>1</v>
      </c>
      <c r="F591" s="147" t="s">
        <v>914</v>
      </c>
      <c r="H591" s="146" t="s">
        <v>1</v>
      </c>
      <c r="I591" s="148"/>
      <c r="L591" s="144"/>
      <c r="M591" s="149"/>
      <c r="T591" s="150"/>
      <c r="AT591" s="146" t="s">
        <v>152</v>
      </c>
      <c r="AU591" s="146" t="s">
        <v>83</v>
      </c>
      <c r="AV591" s="12" t="s">
        <v>79</v>
      </c>
      <c r="AW591" s="12" t="s">
        <v>30</v>
      </c>
      <c r="AX591" s="12" t="s">
        <v>74</v>
      </c>
      <c r="AY591" s="146" t="s">
        <v>143</v>
      </c>
    </row>
    <row r="592" spans="2:65" s="13" customFormat="1">
      <c r="B592" s="151"/>
      <c r="D592" s="145" t="s">
        <v>152</v>
      </c>
      <c r="E592" s="152" t="s">
        <v>1</v>
      </c>
      <c r="F592" s="153" t="s">
        <v>915</v>
      </c>
      <c r="H592" s="154">
        <v>337.22</v>
      </c>
      <c r="I592" s="155"/>
      <c r="L592" s="151"/>
      <c r="M592" s="156"/>
      <c r="T592" s="157"/>
      <c r="AT592" s="152" t="s">
        <v>152</v>
      </c>
      <c r="AU592" s="152" t="s">
        <v>83</v>
      </c>
      <c r="AV592" s="13" t="s">
        <v>83</v>
      </c>
      <c r="AW592" s="13" t="s">
        <v>30</v>
      </c>
      <c r="AX592" s="13" t="s">
        <v>74</v>
      </c>
      <c r="AY592" s="152" t="s">
        <v>143</v>
      </c>
    </row>
    <row r="593" spans="2:65" s="12" customFormat="1">
      <c r="B593" s="144"/>
      <c r="D593" s="145" t="s">
        <v>152</v>
      </c>
      <c r="E593" s="146" t="s">
        <v>1</v>
      </c>
      <c r="F593" s="147" t="s">
        <v>916</v>
      </c>
      <c r="H593" s="146" t="s">
        <v>1</v>
      </c>
      <c r="I593" s="148"/>
      <c r="L593" s="144"/>
      <c r="M593" s="149"/>
      <c r="T593" s="150"/>
      <c r="AT593" s="146" t="s">
        <v>152</v>
      </c>
      <c r="AU593" s="146" t="s">
        <v>83</v>
      </c>
      <c r="AV593" s="12" t="s">
        <v>79</v>
      </c>
      <c r="AW593" s="12" t="s">
        <v>30</v>
      </c>
      <c r="AX593" s="12" t="s">
        <v>74</v>
      </c>
      <c r="AY593" s="146" t="s">
        <v>143</v>
      </c>
    </row>
    <row r="594" spans="2:65" s="13" customFormat="1">
      <c r="B594" s="151"/>
      <c r="D594" s="145" t="s">
        <v>152</v>
      </c>
      <c r="E594" s="152" t="s">
        <v>1</v>
      </c>
      <c r="F594" s="153" t="s">
        <v>917</v>
      </c>
      <c r="H594" s="154">
        <v>11.183999999999999</v>
      </c>
      <c r="I594" s="155"/>
      <c r="L594" s="151"/>
      <c r="M594" s="156"/>
      <c r="T594" s="157"/>
      <c r="AT594" s="152" t="s">
        <v>152</v>
      </c>
      <c r="AU594" s="152" t="s">
        <v>83</v>
      </c>
      <c r="AV594" s="13" t="s">
        <v>83</v>
      </c>
      <c r="AW594" s="13" t="s">
        <v>30</v>
      </c>
      <c r="AX594" s="13" t="s">
        <v>74</v>
      </c>
      <c r="AY594" s="152" t="s">
        <v>143</v>
      </c>
    </row>
    <row r="595" spans="2:65" s="14" customFormat="1">
      <c r="B595" s="158"/>
      <c r="D595" s="145" t="s">
        <v>152</v>
      </c>
      <c r="E595" s="159" t="s">
        <v>1</v>
      </c>
      <c r="F595" s="160" t="s">
        <v>168</v>
      </c>
      <c r="H595" s="161">
        <v>348.40400000000005</v>
      </c>
      <c r="I595" s="162"/>
      <c r="L595" s="158"/>
      <c r="M595" s="163"/>
      <c r="T595" s="164"/>
      <c r="AT595" s="159" t="s">
        <v>152</v>
      </c>
      <c r="AU595" s="159" t="s">
        <v>83</v>
      </c>
      <c r="AV595" s="14" t="s">
        <v>150</v>
      </c>
      <c r="AW595" s="14" t="s">
        <v>30</v>
      </c>
      <c r="AX595" s="14" t="s">
        <v>79</v>
      </c>
      <c r="AY595" s="159" t="s">
        <v>143</v>
      </c>
    </row>
    <row r="596" spans="2:65" s="1" customFormat="1" ht="24.2" customHeight="1">
      <c r="B596" s="31"/>
      <c r="C596" s="165" t="s">
        <v>918</v>
      </c>
      <c r="D596" s="165" t="s">
        <v>196</v>
      </c>
      <c r="E596" s="166" t="s">
        <v>919</v>
      </c>
      <c r="F596" s="167" t="s">
        <v>920</v>
      </c>
      <c r="G596" s="168" t="s">
        <v>804</v>
      </c>
      <c r="H596" s="169">
        <v>191.62200000000001</v>
      </c>
      <c r="I596" s="170"/>
      <c r="J596" s="171">
        <f>ROUND(I596*H596,2)</f>
        <v>0</v>
      </c>
      <c r="K596" s="167" t="s">
        <v>164</v>
      </c>
      <c r="L596" s="172"/>
      <c r="M596" s="173" t="s">
        <v>1</v>
      </c>
      <c r="N596" s="174" t="s">
        <v>39</v>
      </c>
      <c r="P596" s="140">
        <f>O596*H596</f>
        <v>0</v>
      </c>
      <c r="Q596" s="140">
        <v>1E-3</v>
      </c>
      <c r="R596" s="140">
        <f>Q596*H596</f>
        <v>0.19162200000000001</v>
      </c>
      <c r="S596" s="140">
        <v>0</v>
      </c>
      <c r="T596" s="141">
        <f>S596*H596</f>
        <v>0</v>
      </c>
      <c r="AR596" s="142" t="s">
        <v>343</v>
      </c>
      <c r="AT596" s="142" t="s">
        <v>196</v>
      </c>
      <c r="AU596" s="142" t="s">
        <v>83</v>
      </c>
      <c r="AY596" s="16" t="s">
        <v>143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16" t="s">
        <v>79</v>
      </c>
      <c r="BK596" s="143">
        <f>ROUND(I596*H596,2)</f>
        <v>0</v>
      </c>
      <c r="BL596" s="16" t="s">
        <v>245</v>
      </c>
      <c r="BM596" s="142" t="s">
        <v>921</v>
      </c>
    </row>
    <row r="597" spans="2:65" s="12" customFormat="1">
      <c r="B597" s="144"/>
      <c r="D597" s="145" t="s">
        <v>152</v>
      </c>
      <c r="E597" s="146" t="s">
        <v>1</v>
      </c>
      <c r="F597" s="147" t="s">
        <v>922</v>
      </c>
      <c r="H597" s="146" t="s">
        <v>1</v>
      </c>
      <c r="I597" s="148"/>
      <c r="L597" s="144"/>
      <c r="M597" s="149"/>
      <c r="T597" s="150"/>
      <c r="AT597" s="146" t="s">
        <v>152</v>
      </c>
      <c r="AU597" s="146" t="s">
        <v>83</v>
      </c>
      <c r="AV597" s="12" t="s">
        <v>79</v>
      </c>
      <c r="AW597" s="12" t="s">
        <v>30</v>
      </c>
      <c r="AX597" s="12" t="s">
        <v>74</v>
      </c>
      <c r="AY597" s="146" t="s">
        <v>143</v>
      </c>
    </row>
    <row r="598" spans="2:65" s="13" customFormat="1">
      <c r="B598" s="151"/>
      <c r="D598" s="145" t="s">
        <v>152</v>
      </c>
      <c r="E598" s="152" t="s">
        <v>1</v>
      </c>
      <c r="F598" s="153" t="s">
        <v>923</v>
      </c>
      <c r="H598" s="154">
        <v>191.62200000000001</v>
      </c>
      <c r="I598" s="155"/>
      <c r="L598" s="151"/>
      <c r="M598" s="156"/>
      <c r="T598" s="157"/>
      <c r="AT598" s="152" t="s">
        <v>152</v>
      </c>
      <c r="AU598" s="152" t="s">
        <v>83</v>
      </c>
      <c r="AV598" s="13" t="s">
        <v>83</v>
      </c>
      <c r="AW598" s="13" t="s">
        <v>30</v>
      </c>
      <c r="AX598" s="13" t="s">
        <v>79</v>
      </c>
      <c r="AY598" s="152" t="s">
        <v>143</v>
      </c>
    </row>
    <row r="599" spans="2:65" s="1" customFormat="1" ht="24.2" customHeight="1">
      <c r="B599" s="31"/>
      <c r="C599" s="131" t="s">
        <v>924</v>
      </c>
      <c r="D599" s="131" t="s">
        <v>145</v>
      </c>
      <c r="E599" s="132" t="s">
        <v>925</v>
      </c>
      <c r="F599" s="133" t="s">
        <v>926</v>
      </c>
      <c r="G599" s="134" t="s">
        <v>191</v>
      </c>
      <c r="H599" s="135">
        <v>10.932</v>
      </c>
      <c r="I599" s="136"/>
      <c r="J599" s="137">
        <f>ROUND(I599*H599,2)</f>
        <v>0</v>
      </c>
      <c r="K599" s="133" t="s">
        <v>164</v>
      </c>
      <c r="L599" s="31"/>
      <c r="M599" s="138" t="s">
        <v>1</v>
      </c>
      <c r="N599" s="139" t="s">
        <v>39</v>
      </c>
      <c r="P599" s="140">
        <f>O599*H599</f>
        <v>0</v>
      </c>
      <c r="Q599" s="140">
        <v>0</v>
      </c>
      <c r="R599" s="140">
        <f>Q599*H599</f>
        <v>0</v>
      </c>
      <c r="S599" s="140">
        <v>0</v>
      </c>
      <c r="T599" s="141">
        <f>S599*H599</f>
        <v>0</v>
      </c>
      <c r="AR599" s="142" t="s">
        <v>245</v>
      </c>
      <c r="AT599" s="142" t="s">
        <v>145</v>
      </c>
      <c r="AU599" s="142" t="s">
        <v>83</v>
      </c>
      <c r="AY599" s="16" t="s">
        <v>143</v>
      </c>
      <c r="BE599" s="143">
        <f>IF(N599="základní",J599,0)</f>
        <v>0</v>
      </c>
      <c r="BF599" s="143">
        <f>IF(N599="snížená",J599,0)</f>
        <v>0</v>
      </c>
      <c r="BG599" s="143">
        <f>IF(N599="zákl. přenesená",J599,0)</f>
        <v>0</v>
      </c>
      <c r="BH599" s="143">
        <f>IF(N599="sníž. přenesená",J599,0)</f>
        <v>0</v>
      </c>
      <c r="BI599" s="143">
        <f>IF(N599="nulová",J599,0)</f>
        <v>0</v>
      </c>
      <c r="BJ599" s="16" t="s">
        <v>79</v>
      </c>
      <c r="BK599" s="143">
        <f>ROUND(I599*H599,2)</f>
        <v>0</v>
      </c>
      <c r="BL599" s="16" t="s">
        <v>245</v>
      </c>
      <c r="BM599" s="142" t="s">
        <v>927</v>
      </c>
    </row>
    <row r="600" spans="2:65" s="11" customFormat="1" ht="22.9" customHeight="1">
      <c r="B600" s="119"/>
      <c r="D600" s="120" t="s">
        <v>73</v>
      </c>
      <c r="E600" s="129" t="s">
        <v>928</v>
      </c>
      <c r="F600" s="129" t="s">
        <v>929</v>
      </c>
      <c r="I600" s="122"/>
      <c r="J600" s="130">
        <f>BK600</f>
        <v>0</v>
      </c>
      <c r="L600" s="119"/>
      <c r="M600" s="124"/>
      <c r="P600" s="125">
        <f>SUM(P601:P603)</f>
        <v>0</v>
      </c>
      <c r="R600" s="125">
        <f>SUM(R601:R603)</f>
        <v>0</v>
      </c>
      <c r="T600" s="126">
        <f>SUM(T601:T603)</f>
        <v>0.28375040000000001</v>
      </c>
      <c r="AR600" s="120" t="s">
        <v>83</v>
      </c>
      <c r="AT600" s="127" t="s">
        <v>73</v>
      </c>
      <c r="AU600" s="127" t="s">
        <v>79</v>
      </c>
      <c r="AY600" s="120" t="s">
        <v>143</v>
      </c>
      <c r="BK600" s="128">
        <f>SUM(BK601:BK603)</f>
        <v>0</v>
      </c>
    </row>
    <row r="601" spans="2:65" s="1" customFormat="1" ht="24.2" customHeight="1">
      <c r="B601" s="31"/>
      <c r="C601" s="131" t="s">
        <v>930</v>
      </c>
      <c r="D601" s="131" t="s">
        <v>145</v>
      </c>
      <c r="E601" s="132" t="s">
        <v>931</v>
      </c>
      <c r="F601" s="133" t="s">
        <v>932</v>
      </c>
      <c r="G601" s="134" t="s">
        <v>148</v>
      </c>
      <c r="H601" s="135">
        <v>10.432</v>
      </c>
      <c r="I601" s="136"/>
      <c r="J601" s="137">
        <f>ROUND(I601*H601,2)</f>
        <v>0</v>
      </c>
      <c r="K601" s="133" t="s">
        <v>164</v>
      </c>
      <c r="L601" s="31"/>
      <c r="M601" s="138" t="s">
        <v>1</v>
      </c>
      <c r="N601" s="139" t="s">
        <v>39</v>
      </c>
      <c r="P601" s="140">
        <f>O601*H601</f>
        <v>0</v>
      </c>
      <c r="Q601" s="140">
        <v>0</v>
      </c>
      <c r="R601" s="140">
        <f>Q601*H601</f>
        <v>0</v>
      </c>
      <c r="S601" s="140">
        <v>2.7199999999999998E-2</v>
      </c>
      <c r="T601" s="141">
        <f>S601*H601</f>
        <v>0.28375040000000001</v>
      </c>
      <c r="AR601" s="142" t="s">
        <v>245</v>
      </c>
      <c r="AT601" s="142" t="s">
        <v>145</v>
      </c>
      <c r="AU601" s="142" t="s">
        <v>83</v>
      </c>
      <c r="AY601" s="16" t="s">
        <v>143</v>
      </c>
      <c r="BE601" s="143">
        <f>IF(N601="základní",J601,0)</f>
        <v>0</v>
      </c>
      <c r="BF601" s="143">
        <f>IF(N601="snížená",J601,0)</f>
        <v>0</v>
      </c>
      <c r="BG601" s="143">
        <f>IF(N601="zákl. přenesená",J601,0)</f>
        <v>0</v>
      </c>
      <c r="BH601" s="143">
        <f>IF(N601="sníž. přenesená",J601,0)</f>
        <v>0</v>
      </c>
      <c r="BI601" s="143">
        <f>IF(N601="nulová",J601,0)</f>
        <v>0</v>
      </c>
      <c r="BJ601" s="16" t="s">
        <v>79</v>
      </c>
      <c r="BK601" s="143">
        <f>ROUND(I601*H601,2)</f>
        <v>0</v>
      </c>
      <c r="BL601" s="16" t="s">
        <v>245</v>
      </c>
      <c r="BM601" s="142" t="s">
        <v>933</v>
      </c>
    </row>
    <row r="602" spans="2:65" s="12" customFormat="1">
      <c r="B602" s="144"/>
      <c r="D602" s="145" t="s">
        <v>152</v>
      </c>
      <c r="E602" s="146" t="s">
        <v>1</v>
      </c>
      <c r="F602" s="147" t="s">
        <v>934</v>
      </c>
      <c r="H602" s="146" t="s">
        <v>1</v>
      </c>
      <c r="I602" s="148"/>
      <c r="L602" s="144"/>
      <c r="M602" s="149"/>
      <c r="T602" s="150"/>
      <c r="AT602" s="146" t="s">
        <v>152</v>
      </c>
      <c r="AU602" s="146" t="s">
        <v>83</v>
      </c>
      <c r="AV602" s="12" t="s">
        <v>79</v>
      </c>
      <c r="AW602" s="12" t="s">
        <v>30</v>
      </c>
      <c r="AX602" s="12" t="s">
        <v>74</v>
      </c>
      <c r="AY602" s="146" t="s">
        <v>143</v>
      </c>
    </row>
    <row r="603" spans="2:65" s="13" customFormat="1">
      <c r="B603" s="151"/>
      <c r="D603" s="145" t="s">
        <v>152</v>
      </c>
      <c r="E603" s="152" t="s">
        <v>1</v>
      </c>
      <c r="F603" s="153" t="s">
        <v>935</v>
      </c>
      <c r="H603" s="154">
        <v>10.432</v>
      </c>
      <c r="I603" s="155"/>
      <c r="L603" s="151"/>
      <c r="M603" s="156"/>
      <c r="T603" s="157"/>
      <c r="AT603" s="152" t="s">
        <v>152</v>
      </c>
      <c r="AU603" s="152" t="s">
        <v>83</v>
      </c>
      <c r="AV603" s="13" t="s">
        <v>83</v>
      </c>
      <c r="AW603" s="13" t="s">
        <v>30</v>
      </c>
      <c r="AX603" s="13" t="s">
        <v>79</v>
      </c>
      <c r="AY603" s="152" t="s">
        <v>143</v>
      </c>
    </row>
    <row r="604" spans="2:65" s="11" customFormat="1" ht="22.9" customHeight="1">
      <c r="B604" s="119"/>
      <c r="D604" s="120" t="s">
        <v>73</v>
      </c>
      <c r="E604" s="129" t="s">
        <v>936</v>
      </c>
      <c r="F604" s="129" t="s">
        <v>937</v>
      </c>
      <c r="I604" s="122"/>
      <c r="J604" s="130">
        <f>BK604</f>
        <v>0</v>
      </c>
      <c r="L604" s="119"/>
      <c r="M604" s="124"/>
      <c r="P604" s="125">
        <f>SUM(P605:P614)</f>
        <v>0</v>
      </c>
      <c r="R604" s="125">
        <f>SUM(R605:R614)</f>
        <v>3.1461509999999998E-2</v>
      </c>
      <c r="T604" s="126">
        <f>SUM(T605:T614)</f>
        <v>0</v>
      </c>
      <c r="AR604" s="120" t="s">
        <v>83</v>
      </c>
      <c r="AT604" s="127" t="s">
        <v>73</v>
      </c>
      <c r="AU604" s="127" t="s">
        <v>79</v>
      </c>
      <c r="AY604" s="120" t="s">
        <v>143</v>
      </c>
      <c r="BK604" s="128">
        <f>SUM(BK605:BK614)</f>
        <v>0</v>
      </c>
    </row>
    <row r="605" spans="2:65" s="1" customFormat="1" ht="24.2" customHeight="1">
      <c r="B605" s="31"/>
      <c r="C605" s="131" t="s">
        <v>938</v>
      </c>
      <c r="D605" s="131" t="s">
        <v>145</v>
      </c>
      <c r="E605" s="132" t="s">
        <v>939</v>
      </c>
      <c r="F605" s="133" t="s">
        <v>940</v>
      </c>
      <c r="G605" s="134" t="s">
        <v>148</v>
      </c>
      <c r="H605" s="135">
        <v>8.41</v>
      </c>
      <c r="I605" s="136"/>
      <c r="J605" s="137">
        <f>ROUND(I605*H605,2)</f>
        <v>0</v>
      </c>
      <c r="K605" s="133" t="s">
        <v>164</v>
      </c>
      <c r="L605" s="31"/>
      <c r="M605" s="138" t="s">
        <v>1</v>
      </c>
      <c r="N605" s="139" t="s">
        <v>39</v>
      </c>
      <c r="P605" s="140">
        <f>O605*H605</f>
        <v>0</v>
      </c>
      <c r="Q605" s="140">
        <v>6.9999999999999994E-5</v>
      </c>
      <c r="R605" s="140">
        <f>Q605*H605</f>
        <v>5.8869999999999994E-4</v>
      </c>
      <c r="S605" s="140">
        <v>0</v>
      </c>
      <c r="T605" s="141">
        <f>S605*H605</f>
        <v>0</v>
      </c>
      <c r="AR605" s="142" t="s">
        <v>245</v>
      </c>
      <c r="AT605" s="142" t="s">
        <v>145</v>
      </c>
      <c r="AU605" s="142" t="s">
        <v>83</v>
      </c>
      <c r="AY605" s="16" t="s">
        <v>143</v>
      </c>
      <c r="BE605" s="143">
        <f>IF(N605="základní",J605,0)</f>
        <v>0</v>
      </c>
      <c r="BF605" s="143">
        <f>IF(N605="snížená",J605,0)</f>
        <v>0</v>
      </c>
      <c r="BG605" s="143">
        <f>IF(N605="zákl. přenesená",J605,0)</f>
        <v>0</v>
      </c>
      <c r="BH605" s="143">
        <f>IF(N605="sníž. přenesená",J605,0)</f>
        <v>0</v>
      </c>
      <c r="BI605" s="143">
        <f>IF(N605="nulová",J605,0)</f>
        <v>0</v>
      </c>
      <c r="BJ605" s="16" t="s">
        <v>79</v>
      </c>
      <c r="BK605" s="143">
        <f>ROUND(I605*H605,2)</f>
        <v>0</v>
      </c>
      <c r="BL605" s="16" t="s">
        <v>245</v>
      </c>
      <c r="BM605" s="142" t="s">
        <v>941</v>
      </c>
    </row>
    <row r="606" spans="2:65" s="12" customFormat="1">
      <c r="B606" s="144"/>
      <c r="D606" s="145" t="s">
        <v>152</v>
      </c>
      <c r="E606" s="146" t="s">
        <v>1</v>
      </c>
      <c r="F606" s="147" t="s">
        <v>942</v>
      </c>
      <c r="H606" s="146" t="s">
        <v>1</v>
      </c>
      <c r="I606" s="148"/>
      <c r="L606" s="144"/>
      <c r="M606" s="149"/>
      <c r="T606" s="150"/>
      <c r="AT606" s="146" t="s">
        <v>152</v>
      </c>
      <c r="AU606" s="146" t="s">
        <v>83</v>
      </c>
      <c r="AV606" s="12" t="s">
        <v>79</v>
      </c>
      <c r="AW606" s="12" t="s">
        <v>30</v>
      </c>
      <c r="AX606" s="12" t="s">
        <v>74</v>
      </c>
      <c r="AY606" s="146" t="s">
        <v>143</v>
      </c>
    </row>
    <row r="607" spans="2:65" s="13" customFormat="1">
      <c r="B607" s="151"/>
      <c r="D607" s="145" t="s">
        <v>152</v>
      </c>
      <c r="E607" s="152" t="s">
        <v>1</v>
      </c>
      <c r="F607" s="153" t="s">
        <v>943</v>
      </c>
      <c r="H607" s="154">
        <v>4.74</v>
      </c>
      <c r="I607" s="155"/>
      <c r="L607" s="151"/>
      <c r="M607" s="156"/>
      <c r="T607" s="157"/>
      <c r="AT607" s="152" t="s">
        <v>152</v>
      </c>
      <c r="AU607" s="152" t="s">
        <v>83</v>
      </c>
      <c r="AV607" s="13" t="s">
        <v>83</v>
      </c>
      <c r="AW607" s="13" t="s">
        <v>30</v>
      </c>
      <c r="AX607" s="13" t="s">
        <v>74</v>
      </c>
      <c r="AY607" s="152" t="s">
        <v>143</v>
      </c>
    </row>
    <row r="608" spans="2:65" s="13" customFormat="1">
      <c r="B608" s="151"/>
      <c r="D608" s="145" t="s">
        <v>152</v>
      </c>
      <c r="E608" s="152" t="s">
        <v>1</v>
      </c>
      <c r="F608" s="153" t="s">
        <v>944</v>
      </c>
      <c r="H608" s="154">
        <v>3.67</v>
      </c>
      <c r="I608" s="155"/>
      <c r="L608" s="151"/>
      <c r="M608" s="156"/>
      <c r="T608" s="157"/>
      <c r="AT608" s="152" t="s">
        <v>152</v>
      </c>
      <c r="AU608" s="152" t="s">
        <v>83</v>
      </c>
      <c r="AV608" s="13" t="s">
        <v>83</v>
      </c>
      <c r="AW608" s="13" t="s">
        <v>30</v>
      </c>
      <c r="AX608" s="13" t="s">
        <v>74</v>
      </c>
      <c r="AY608" s="152" t="s">
        <v>143</v>
      </c>
    </row>
    <row r="609" spans="2:65" s="14" customFormat="1">
      <c r="B609" s="158"/>
      <c r="D609" s="145" t="s">
        <v>152</v>
      </c>
      <c r="E609" s="159" t="s">
        <v>1</v>
      </c>
      <c r="F609" s="160" t="s">
        <v>168</v>
      </c>
      <c r="H609" s="161">
        <v>8.41</v>
      </c>
      <c r="I609" s="162"/>
      <c r="L609" s="158"/>
      <c r="M609" s="163"/>
      <c r="T609" s="164"/>
      <c r="AT609" s="159" t="s">
        <v>152</v>
      </c>
      <c r="AU609" s="159" t="s">
        <v>83</v>
      </c>
      <c r="AV609" s="14" t="s">
        <v>150</v>
      </c>
      <c r="AW609" s="14" t="s">
        <v>30</v>
      </c>
      <c r="AX609" s="14" t="s">
        <v>79</v>
      </c>
      <c r="AY609" s="159" t="s">
        <v>143</v>
      </c>
    </row>
    <row r="610" spans="2:65" s="1" customFormat="1" ht="24.2" customHeight="1">
      <c r="B610" s="31"/>
      <c r="C610" s="131" t="s">
        <v>945</v>
      </c>
      <c r="D610" s="131" t="s">
        <v>145</v>
      </c>
      <c r="E610" s="132" t="s">
        <v>946</v>
      </c>
      <c r="F610" s="133" t="s">
        <v>947</v>
      </c>
      <c r="G610" s="134" t="s">
        <v>148</v>
      </c>
      <c r="H610" s="135">
        <v>16.82</v>
      </c>
      <c r="I610" s="136"/>
      <c r="J610" s="137">
        <f>ROUND(I610*H610,2)</f>
        <v>0</v>
      </c>
      <c r="K610" s="133" t="s">
        <v>164</v>
      </c>
      <c r="L610" s="31"/>
      <c r="M610" s="138" t="s">
        <v>1</v>
      </c>
      <c r="N610" s="139" t="s">
        <v>39</v>
      </c>
      <c r="P610" s="140">
        <f>O610*H610</f>
        <v>0</v>
      </c>
      <c r="Q610" s="140">
        <v>1.3999999999999999E-4</v>
      </c>
      <c r="R610" s="140">
        <f>Q610*H610</f>
        <v>2.3547999999999998E-3</v>
      </c>
      <c r="S610" s="140">
        <v>0</v>
      </c>
      <c r="T610" s="141">
        <f>S610*H610</f>
        <v>0</v>
      </c>
      <c r="AR610" s="142" t="s">
        <v>245</v>
      </c>
      <c r="AT610" s="142" t="s">
        <v>145</v>
      </c>
      <c r="AU610" s="142" t="s">
        <v>83</v>
      </c>
      <c r="AY610" s="16" t="s">
        <v>143</v>
      </c>
      <c r="BE610" s="143">
        <f>IF(N610="základní",J610,0)</f>
        <v>0</v>
      </c>
      <c r="BF610" s="143">
        <f>IF(N610="snížená",J610,0)</f>
        <v>0</v>
      </c>
      <c r="BG610" s="143">
        <f>IF(N610="zákl. přenesená",J610,0)</f>
        <v>0</v>
      </c>
      <c r="BH610" s="143">
        <f>IF(N610="sníž. přenesená",J610,0)</f>
        <v>0</v>
      </c>
      <c r="BI610" s="143">
        <f>IF(N610="nulová",J610,0)</f>
        <v>0</v>
      </c>
      <c r="BJ610" s="16" t="s">
        <v>79</v>
      </c>
      <c r="BK610" s="143">
        <f>ROUND(I610*H610,2)</f>
        <v>0</v>
      </c>
      <c r="BL610" s="16" t="s">
        <v>245</v>
      </c>
      <c r="BM610" s="142" t="s">
        <v>948</v>
      </c>
    </row>
    <row r="611" spans="2:65" s="13" customFormat="1">
      <c r="B611" s="151"/>
      <c r="D611" s="145" t="s">
        <v>152</v>
      </c>
      <c r="E611" s="152" t="s">
        <v>1</v>
      </c>
      <c r="F611" s="153" t="s">
        <v>949</v>
      </c>
      <c r="H611" s="154">
        <v>16.82</v>
      </c>
      <c r="I611" s="155"/>
      <c r="L611" s="151"/>
      <c r="M611" s="156"/>
      <c r="T611" s="157"/>
      <c r="AT611" s="152" t="s">
        <v>152</v>
      </c>
      <c r="AU611" s="152" t="s">
        <v>83</v>
      </c>
      <c r="AV611" s="13" t="s">
        <v>83</v>
      </c>
      <c r="AW611" s="13" t="s">
        <v>30</v>
      </c>
      <c r="AX611" s="13" t="s">
        <v>79</v>
      </c>
      <c r="AY611" s="152" t="s">
        <v>143</v>
      </c>
    </row>
    <row r="612" spans="2:65" s="1" customFormat="1" ht="24.2" customHeight="1">
      <c r="B612" s="31"/>
      <c r="C612" s="131" t="s">
        <v>950</v>
      </c>
      <c r="D612" s="131" t="s">
        <v>145</v>
      </c>
      <c r="E612" s="132" t="s">
        <v>951</v>
      </c>
      <c r="F612" s="133" t="s">
        <v>952</v>
      </c>
      <c r="G612" s="134" t="s">
        <v>148</v>
      </c>
      <c r="H612" s="135">
        <v>167.75299999999999</v>
      </c>
      <c r="I612" s="136"/>
      <c r="J612" s="137">
        <f>ROUND(I612*H612,2)</f>
        <v>0</v>
      </c>
      <c r="K612" s="133" t="s">
        <v>164</v>
      </c>
      <c r="L612" s="31"/>
      <c r="M612" s="138" t="s">
        <v>1</v>
      </c>
      <c r="N612" s="139" t="s">
        <v>39</v>
      </c>
      <c r="P612" s="140">
        <f>O612*H612</f>
        <v>0</v>
      </c>
      <c r="Q612" s="140">
        <v>1.7000000000000001E-4</v>
      </c>
      <c r="R612" s="140">
        <f>Q612*H612</f>
        <v>2.851801E-2</v>
      </c>
      <c r="S612" s="140">
        <v>0</v>
      </c>
      <c r="T612" s="141">
        <f>S612*H612</f>
        <v>0</v>
      </c>
      <c r="AR612" s="142" t="s">
        <v>245</v>
      </c>
      <c r="AT612" s="142" t="s">
        <v>145</v>
      </c>
      <c r="AU612" s="142" t="s">
        <v>83</v>
      </c>
      <c r="AY612" s="16" t="s">
        <v>143</v>
      </c>
      <c r="BE612" s="143">
        <f>IF(N612="základní",J612,0)</f>
        <v>0</v>
      </c>
      <c r="BF612" s="143">
        <f>IF(N612="snížená",J612,0)</f>
        <v>0</v>
      </c>
      <c r="BG612" s="143">
        <f>IF(N612="zákl. přenesená",J612,0)</f>
        <v>0</v>
      </c>
      <c r="BH612" s="143">
        <f>IF(N612="sníž. přenesená",J612,0)</f>
        <v>0</v>
      </c>
      <c r="BI612" s="143">
        <f>IF(N612="nulová",J612,0)</f>
        <v>0</v>
      </c>
      <c r="BJ612" s="16" t="s">
        <v>79</v>
      </c>
      <c r="BK612" s="143">
        <f>ROUND(I612*H612,2)</f>
        <v>0</v>
      </c>
      <c r="BL612" s="16" t="s">
        <v>245</v>
      </c>
      <c r="BM612" s="142" t="s">
        <v>953</v>
      </c>
    </row>
    <row r="613" spans="2:65" s="12" customFormat="1">
      <c r="B613" s="144"/>
      <c r="D613" s="145" t="s">
        <v>152</v>
      </c>
      <c r="E613" s="146" t="s">
        <v>1</v>
      </c>
      <c r="F613" s="147" t="s">
        <v>954</v>
      </c>
      <c r="H613" s="146" t="s">
        <v>1</v>
      </c>
      <c r="I613" s="148"/>
      <c r="L613" s="144"/>
      <c r="M613" s="149"/>
      <c r="T613" s="150"/>
      <c r="AT613" s="146" t="s">
        <v>152</v>
      </c>
      <c r="AU613" s="146" t="s">
        <v>83</v>
      </c>
      <c r="AV613" s="12" t="s">
        <v>79</v>
      </c>
      <c r="AW613" s="12" t="s">
        <v>30</v>
      </c>
      <c r="AX613" s="12" t="s">
        <v>74</v>
      </c>
      <c r="AY613" s="146" t="s">
        <v>143</v>
      </c>
    </row>
    <row r="614" spans="2:65" s="13" customFormat="1">
      <c r="B614" s="151"/>
      <c r="D614" s="145" t="s">
        <v>152</v>
      </c>
      <c r="E614" s="152" t="s">
        <v>1</v>
      </c>
      <c r="F614" s="153" t="s">
        <v>955</v>
      </c>
      <c r="H614" s="154">
        <v>167.75299999999999</v>
      </c>
      <c r="I614" s="155"/>
      <c r="L614" s="151"/>
      <c r="M614" s="156"/>
      <c r="T614" s="157"/>
      <c r="AT614" s="152" t="s">
        <v>152</v>
      </c>
      <c r="AU614" s="152" t="s">
        <v>83</v>
      </c>
      <c r="AV614" s="13" t="s">
        <v>83</v>
      </c>
      <c r="AW614" s="13" t="s">
        <v>30</v>
      </c>
      <c r="AX614" s="13" t="s">
        <v>79</v>
      </c>
      <c r="AY614" s="152" t="s">
        <v>143</v>
      </c>
    </row>
    <row r="615" spans="2:65" s="11" customFormat="1" ht="22.9" customHeight="1">
      <c r="B615" s="119"/>
      <c r="D615" s="120" t="s">
        <v>73</v>
      </c>
      <c r="E615" s="129" t="s">
        <v>956</v>
      </c>
      <c r="F615" s="129" t="s">
        <v>957</v>
      </c>
      <c r="I615" s="122"/>
      <c r="J615" s="130">
        <f>BK615</f>
        <v>0</v>
      </c>
      <c r="L615" s="119"/>
      <c r="M615" s="124"/>
      <c r="P615" s="125">
        <f>SUM(P616:P651)</f>
        <v>0</v>
      </c>
      <c r="R615" s="125">
        <f>SUM(R616:R651)</f>
        <v>0.15289923999999996</v>
      </c>
      <c r="T615" s="126">
        <f>SUM(T616:T651)</f>
        <v>4.88391E-3</v>
      </c>
      <c r="AR615" s="120" t="s">
        <v>83</v>
      </c>
      <c r="AT615" s="127" t="s">
        <v>73</v>
      </c>
      <c r="AU615" s="127" t="s">
        <v>79</v>
      </c>
      <c r="AY615" s="120" t="s">
        <v>143</v>
      </c>
      <c r="BK615" s="128">
        <f>SUM(BK616:BK651)</f>
        <v>0</v>
      </c>
    </row>
    <row r="616" spans="2:65" s="1" customFormat="1" ht="33" customHeight="1">
      <c r="B616" s="31"/>
      <c r="C616" s="131" t="s">
        <v>958</v>
      </c>
      <c r="D616" s="131" t="s">
        <v>145</v>
      </c>
      <c r="E616" s="132" t="s">
        <v>959</v>
      </c>
      <c r="F616" s="133" t="s">
        <v>960</v>
      </c>
      <c r="G616" s="134" t="s">
        <v>171</v>
      </c>
      <c r="H616" s="135">
        <v>15</v>
      </c>
      <c r="I616" s="136"/>
      <c r="J616" s="137">
        <f>ROUND(I616*H616,2)</f>
        <v>0</v>
      </c>
      <c r="K616" s="133" t="s">
        <v>164</v>
      </c>
      <c r="L616" s="31"/>
      <c r="M616" s="138" t="s">
        <v>1</v>
      </c>
      <c r="N616" s="139" t="s">
        <v>39</v>
      </c>
      <c r="P616" s="140">
        <f>O616*H616</f>
        <v>0</v>
      </c>
      <c r="Q616" s="140">
        <v>1.1999999999999999E-3</v>
      </c>
      <c r="R616" s="140">
        <f>Q616*H616</f>
        <v>1.7999999999999999E-2</v>
      </c>
      <c r="S616" s="140">
        <v>0</v>
      </c>
      <c r="T616" s="141">
        <f>S616*H616</f>
        <v>0</v>
      </c>
      <c r="AR616" s="142" t="s">
        <v>245</v>
      </c>
      <c r="AT616" s="142" t="s">
        <v>145</v>
      </c>
      <c r="AU616" s="142" t="s">
        <v>83</v>
      </c>
      <c r="AY616" s="16" t="s">
        <v>143</v>
      </c>
      <c r="BE616" s="143">
        <f>IF(N616="základní",J616,0)</f>
        <v>0</v>
      </c>
      <c r="BF616" s="143">
        <f>IF(N616="snížená",J616,0)</f>
        <v>0</v>
      </c>
      <c r="BG616" s="143">
        <f>IF(N616="zákl. přenesená",J616,0)</f>
        <v>0</v>
      </c>
      <c r="BH616" s="143">
        <f>IF(N616="sníž. přenesená",J616,0)</f>
        <v>0</v>
      </c>
      <c r="BI616" s="143">
        <f>IF(N616="nulová",J616,0)</f>
        <v>0</v>
      </c>
      <c r="BJ616" s="16" t="s">
        <v>79</v>
      </c>
      <c r="BK616" s="143">
        <f>ROUND(I616*H616,2)</f>
        <v>0</v>
      </c>
      <c r="BL616" s="16" t="s">
        <v>245</v>
      </c>
      <c r="BM616" s="142" t="s">
        <v>961</v>
      </c>
    </row>
    <row r="617" spans="2:65" s="12" customFormat="1">
      <c r="B617" s="144"/>
      <c r="D617" s="145" t="s">
        <v>152</v>
      </c>
      <c r="E617" s="146" t="s">
        <v>1</v>
      </c>
      <c r="F617" s="147" t="s">
        <v>962</v>
      </c>
      <c r="H617" s="146" t="s">
        <v>1</v>
      </c>
      <c r="I617" s="148"/>
      <c r="L617" s="144"/>
      <c r="M617" s="149"/>
      <c r="T617" s="150"/>
      <c r="AT617" s="146" t="s">
        <v>152</v>
      </c>
      <c r="AU617" s="146" t="s">
        <v>83</v>
      </c>
      <c r="AV617" s="12" t="s">
        <v>79</v>
      </c>
      <c r="AW617" s="12" t="s">
        <v>30</v>
      </c>
      <c r="AX617" s="12" t="s">
        <v>74</v>
      </c>
      <c r="AY617" s="146" t="s">
        <v>143</v>
      </c>
    </row>
    <row r="618" spans="2:65" s="13" customFormat="1">
      <c r="B618" s="151"/>
      <c r="D618" s="145" t="s">
        <v>152</v>
      </c>
      <c r="E618" s="152" t="s">
        <v>1</v>
      </c>
      <c r="F618" s="153" t="s">
        <v>240</v>
      </c>
      <c r="H618" s="154">
        <v>15</v>
      </c>
      <c r="I618" s="155"/>
      <c r="L618" s="151"/>
      <c r="M618" s="156"/>
      <c r="T618" s="157"/>
      <c r="AT618" s="152" t="s">
        <v>152</v>
      </c>
      <c r="AU618" s="152" t="s">
        <v>83</v>
      </c>
      <c r="AV618" s="13" t="s">
        <v>83</v>
      </c>
      <c r="AW618" s="13" t="s">
        <v>30</v>
      </c>
      <c r="AX618" s="13" t="s">
        <v>79</v>
      </c>
      <c r="AY618" s="152" t="s">
        <v>143</v>
      </c>
    </row>
    <row r="619" spans="2:65" s="1" customFormat="1" ht="21.75" customHeight="1">
      <c r="B619" s="31"/>
      <c r="C619" s="131" t="s">
        <v>963</v>
      </c>
      <c r="D619" s="131" t="s">
        <v>145</v>
      </c>
      <c r="E619" s="132" t="s">
        <v>964</v>
      </c>
      <c r="F619" s="133" t="s">
        <v>965</v>
      </c>
      <c r="G619" s="134" t="s">
        <v>148</v>
      </c>
      <c r="H619" s="135">
        <v>162.797</v>
      </c>
      <c r="I619" s="136"/>
      <c r="J619" s="137">
        <f>ROUND(I619*H619,2)</f>
        <v>0</v>
      </c>
      <c r="K619" s="133" t="s">
        <v>164</v>
      </c>
      <c r="L619" s="31"/>
      <c r="M619" s="138" t="s">
        <v>1</v>
      </c>
      <c r="N619" s="139" t="s">
        <v>39</v>
      </c>
      <c r="P619" s="140">
        <f>O619*H619</f>
        <v>0</v>
      </c>
      <c r="Q619" s="140">
        <v>0</v>
      </c>
      <c r="R619" s="140">
        <f>Q619*H619</f>
        <v>0</v>
      </c>
      <c r="S619" s="140">
        <v>3.0000000000000001E-5</v>
      </c>
      <c r="T619" s="141">
        <f>S619*H619</f>
        <v>4.88391E-3</v>
      </c>
      <c r="AR619" s="142" t="s">
        <v>245</v>
      </c>
      <c r="AT619" s="142" t="s">
        <v>145</v>
      </c>
      <c r="AU619" s="142" t="s">
        <v>83</v>
      </c>
      <c r="AY619" s="16" t="s">
        <v>143</v>
      </c>
      <c r="BE619" s="143">
        <f>IF(N619="základní",J619,0)</f>
        <v>0</v>
      </c>
      <c r="BF619" s="143">
        <f>IF(N619="snížená",J619,0)</f>
        <v>0</v>
      </c>
      <c r="BG619" s="143">
        <f>IF(N619="zákl. přenesená",J619,0)</f>
        <v>0</v>
      </c>
      <c r="BH619" s="143">
        <f>IF(N619="sníž. přenesená",J619,0)</f>
        <v>0</v>
      </c>
      <c r="BI619" s="143">
        <f>IF(N619="nulová",J619,0)</f>
        <v>0</v>
      </c>
      <c r="BJ619" s="16" t="s">
        <v>79</v>
      </c>
      <c r="BK619" s="143">
        <f>ROUND(I619*H619,2)</f>
        <v>0</v>
      </c>
      <c r="BL619" s="16" t="s">
        <v>245</v>
      </c>
      <c r="BM619" s="142" t="s">
        <v>966</v>
      </c>
    </row>
    <row r="620" spans="2:65" s="12" customFormat="1">
      <c r="B620" s="144"/>
      <c r="D620" s="145" t="s">
        <v>152</v>
      </c>
      <c r="E620" s="146" t="s">
        <v>1</v>
      </c>
      <c r="F620" s="147" t="s">
        <v>967</v>
      </c>
      <c r="H620" s="146" t="s">
        <v>1</v>
      </c>
      <c r="I620" s="148"/>
      <c r="L620" s="144"/>
      <c r="M620" s="149"/>
      <c r="T620" s="150"/>
      <c r="AT620" s="146" t="s">
        <v>152</v>
      </c>
      <c r="AU620" s="146" t="s">
        <v>83</v>
      </c>
      <c r="AV620" s="12" t="s">
        <v>79</v>
      </c>
      <c r="AW620" s="12" t="s">
        <v>30</v>
      </c>
      <c r="AX620" s="12" t="s">
        <v>74</v>
      </c>
      <c r="AY620" s="146" t="s">
        <v>143</v>
      </c>
    </row>
    <row r="621" spans="2:65" s="13" customFormat="1">
      <c r="B621" s="151"/>
      <c r="D621" s="145" t="s">
        <v>152</v>
      </c>
      <c r="E621" s="152" t="s">
        <v>1</v>
      </c>
      <c r="F621" s="153" t="s">
        <v>968</v>
      </c>
      <c r="H621" s="154">
        <v>7.2</v>
      </c>
      <c r="I621" s="155"/>
      <c r="L621" s="151"/>
      <c r="M621" s="156"/>
      <c r="T621" s="157"/>
      <c r="AT621" s="152" t="s">
        <v>152</v>
      </c>
      <c r="AU621" s="152" t="s">
        <v>83</v>
      </c>
      <c r="AV621" s="13" t="s">
        <v>83</v>
      </c>
      <c r="AW621" s="13" t="s">
        <v>30</v>
      </c>
      <c r="AX621" s="13" t="s">
        <v>74</v>
      </c>
      <c r="AY621" s="152" t="s">
        <v>143</v>
      </c>
    </row>
    <row r="622" spans="2:65" s="13" customFormat="1">
      <c r="B622" s="151"/>
      <c r="D622" s="145" t="s">
        <v>152</v>
      </c>
      <c r="E622" s="152" t="s">
        <v>1</v>
      </c>
      <c r="F622" s="153" t="s">
        <v>969</v>
      </c>
      <c r="H622" s="154">
        <v>3.1520000000000001</v>
      </c>
      <c r="I622" s="155"/>
      <c r="L622" s="151"/>
      <c r="M622" s="156"/>
      <c r="T622" s="157"/>
      <c r="AT622" s="152" t="s">
        <v>152</v>
      </c>
      <c r="AU622" s="152" t="s">
        <v>83</v>
      </c>
      <c r="AV622" s="13" t="s">
        <v>83</v>
      </c>
      <c r="AW622" s="13" t="s">
        <v>30</v>
      </c>
      <c r="AX622" s="13" t="s">
        <v>74</v>
      </c>
      <c r="AY622" s="152" t="s">
        <v>143</v>
      </c>
    </row>
    <row r="623" spans="2:65" s="13" customFormat="1">
      <c r="B623" s="151"/>
      <c r="D623" s="145" t="s">
        <v>152</v>
      </c>
      <c r="E623" s="152" t="s">
        <v>1</v>
      </c>
      <c r="F623" s="153" t="s">
        <v>970</v>
      </c>
      <c r="H623" s="154">
        <v>20.311</v>
      </c>
      <c r="I623" s="155"/>
      <c r="L623" s="151"/>
      <c r="M623" s="156"/>
      <c r="T623" s="157"/>
      <c r="AT623" s="152" t="s">
        <v>152</v>
      </c>
      <c r="AU623" s="152" t="s">
        <v>83</v>
      </c>
      <c r="AV623" s="13" t="s">
        <v>83</v>
      </c>
      <c r="AW623" s="13" t="s">
        <v>30</v>
      </c>
      <c r="AX623" s="13" t="s">
        <v>74</v>
      </c>
      <c r="AY623" s="152" t="s">
        <v>143</v>
      </c>
    </row>
    <row r="624" spans="2:65" s="13" customFormat="1">
      <c r="B624" s="151"/>
      <c r="D624" s="145" t="s">
        <v>152</v>
      </c>
      <c r="E624" s="152" t="s">
        <v>1</v>
      </c>
      <c r="F624" s="153" t="s">
        <v>971</v>
      </c>
      <c r="H624" s="154">
        <v>1.7729999999999999</v>
      </c>
      <c r="I624" s="155"/>
      <c r="L624" s="151"/>
      <c r="M624" s="156"/>
      <c r="T624" s="157"/>
      <c r="AT624" s="152" t="s">
        <v>152</v>
      </c>
      <c r="AU624" s="152" t="s">
        <v>83</v>
      </c>
      <c r="AV624" s="13" t="s">
        <v>83</v>
      </c>
      <c r="AW624" s="13" t="s">
        <v>30</v>
      </c>
      <c r="AX624" s="13" t="s">
        <v>74</v>
      </c>
      <c r="AY624" s="152" t="s">
        <v>143</v>
      </c>
    </row>
    <row r="625" spans="2:65" s="13" customFormat="1">
      <c r="B625" s="151"/>
      <c r="D625" s="145" t="s">
        <v>152</v>
      </c>
      <c r="E625" s="152" t="s">
        <v>1</v>
      </c>
      <c r="F625" s="153" t="s">
        <v>972</v>
      </c>
      <c r="H625" s="154">
        <v>2.5249999999999999</v>
      </c>
      <c r="I625" s="155"/>
      <c r="L625" s="151"/>
      <c r="M625" s="156"/>
      <c r="T625" s="157"/>
      <c r="AT625" s="152" t="s">
        <v>152</v>
      </c>
      <c r="AU625" s="152" t="s">
        <v>83</v>
      </c>
      <c r="AV625" s="13" t="s">
        <v>83</v>
      </c>
      <c r="AW625" s="13" t="s">
        <v>30</v>
      </c>
      <c r="AX625" s="13" t="s">
        <v>74</v>
      </c>
      <c r="AY625" s="152" t="s">
        <v>143</v>
      </c>
    </row>
    <row r="626" spans="2:65" s="13" customFormat="1">
      <c r="B626" s="151"/>
      <c r="D626" s="145" t="s">
        <v>152</v>
      </c>
      <c r="E626" s="152" t="s">
        <v>1</v>
      </c>
      <c r="F626" s="153" t="s">
        <v>973</v>
      </c>
      <c r="H626" s="154">
        <v>2.3639999999999999</v>
      </c>
      <c r="I626" s="155"/>
      <c r="L626" s="151"/>
      <c r="M626" s="156"/>
      <c r="T626" s="157"/>
      <c r="AT626" s="152" t="s">
        <v>152</v>
      </c>
      <c r="AU626" s="152" t="s">
        <v>83</v>
      </c>
      <c r="AV626" s="13" t="s">
        <v>83</v>
      </c>
      <c r="AW626" s="13" t="s">
        <v>30</v>
      </c>
      <c r="AX626" s="13" t="s">
        <v>74</v>
      </c>
      <c r="AY626" s="152" t="s">
        <v>143</v>
      </c>
    </row>
    <row r="627" spans="2:65" s="13" customFormat="1">
      <c r="B627" s="151"/>
      <c r="D627" s="145" t="s">
        <v>152</v>
      </c>
      <c r="E627" s="152" t="s">
        <v>1</v>
      </c>
      <c r="F627" s="153" t="s">
        <v>974</v>
      </c>
      <c r="H627" s="154">
        <v>2.8079999999999998</v>
      </c>
      <c r="I627" s="155"/>
      <c r="L627" s="151"/>
      <c r="M627" s="156"/>
      <c r="T627" s="157"/>
      <c r="AT627" s="152" t="s">
        <v>152</v>
      </c>
      <c r="AU627" s="152" t="s">
        <v>83</v>
      </c>
      <c r="AV627" s="13" t="s">
        <v>83</v>
      </c>
      <c r="AW627" s="13" t="s">
        <v>30</v>
      </c>
      <c r="AX627" s="13" t="s">
        <v>74</v>
      </c>
      <c r="AY627" s="152" t="s">
        <v>143</v>
      </c>
    </row>
    <row r="628" spans="2:65" s="13" customFormat="1">
      <c r="B628" s="151"/>
      <c r="D628" s="145" t="s">
        <v>152</v>
      </c>
      <c r="E628" s="152" t="s">
        <v>1</v>
      </c>
      <c r="F628" s="153" t="s">
        <v>975</v>
      </c>
      <c r="H628" s="154">
        <v>59.863999999999997</v>
      </c>
      <c r="I628" s="155"/>
      <c r="L628" s="151"/>
      <c r="M628" s="156"/>
      <c r="T628" s="157"/>
      <c r="AT628" s="152" t="s">
        <v>152</v>
      </c>
      <c r="AU628" s="152" t="s">
        <v>83</v>
      </c>
      <c r="AV628" s="13" t="s">
        <v>83</v>
      </c>
      <c r="AW628" s="13" t="s">
        <v>30</v>
      </c>
      <c r="AX628" s="13" t="s">
        <v>74</v>
      </c>
      <c r="AY628" s="152" t="s">
        <v>143</v>
      </c>
    </row>
    <row r="629" spans="2:65" s="13" customFormat="1">
      <c r="B629" s="151"/>
      <c r="D629" s="145" t="s">
        <v>152</v>
      </c>
      <c r="E629" s="152" t="s">
        <v>1</v>
      </c>
      <c r="F629" s="153" t="s">
        <v>976</v>
      </c>
      <c r="H629" s="154">
        <v>7.8</v>
      </c>
      <c r="I629" s="155"/>
      <c r="L629" s="151"/>
      <c r="M629" s="156"/>
      <c r="T629" s="157"/>
      <c r="AT629" s="152" t="s">
        <v>152</v>
      </c>
      <c r="AU629" s="152" t="s">
        <v>83</v>
      </c>
      <c r="AV629" s="13" t="s">
        <v>83</v>
      </c>
      <c r="AW629" s="13" t="s">
        <v>30</v>
      </c>
      <c r="AX629" s="13" t="s">
        <v>74</v>
      </c>
      <c r="AY629" s="152" t="s">
        <v>143</v>
      </c>
    </row>
    <row r="630" spans="2:65" s="12" customFormat="1">
      <c r="B630" s="144"/>
      <c r="D630" s="145" t="s">
        <v>152</v>
      </c>
      <c r="E630" s="146" t="s">
        <v>1</v>
      </c>
      <c r="F630" s="147" t="s">
        <v>977</v>
      </c>
      <c r="H630" s="146" t="s">
        <v>1</v>
      </c>
      <c r="I630" s="148"/>
      <c r="L630" s="144"/>
      <c r="M630" s="149"/>
      <c r="T630" s="150"/>
      <c r="AT630" s="146" t="s">
        <v>152</v>
      </c>
      <c r="AU630" s="146" t="s">
        <v>83</v>
      </c>
      <c r="AV630" s="12" t="s">
        <v>79</v>
      </c>
      <c r="AW630" s="12" t="s">
        <v>30</v>
      </c>
      <c r="AX630" s="12" t="s">
        <v>74</v>
      </c>
      <c r="AY630" s="146" t="s">
        <v>143</v>
      </c>
    </row>
    <row r="631" spans="2:65" s="13" customFormat="1">
      <c r="B631" s="151"/>
      <c r="D631" s="145" t="s">
        <v>152</v>
      </c>
      <c r="E631" s="152" t="s">
        <v>1</v>
      </c>
      <c r="F631" s="153" t="s">
        <v>978</v>
      </c>
      <c r="H631" s="154">
        <v>55</v>
      </c>
      <c r="I631" s="155"/>
      <c r="L631" s="151"/>
      <c r="M631" s="156"/>
      <c r="T631" s="157"/>
      <c r="AT631" s="152" t="s">
        <v>152</v>
      </c>
      <c r="AU631" s="152" t="s">
        <v>83</v>
      </c>
      <c r="AV631" s="13" t="s">
        <v>83</v>
      </c>
      <c r="AW631" s="13" t="s">
        <v>30</v>
      </c>
      <c r="AX631" s="13" t="s">
        <v>74</v>
      </c>
      <c r="AY631" s="152" t="s">
        <v>143</v>
      </c>
    </row>
    <row r="632" spans="2:65" s="14" customFormat="1">
      <c r="B632" s="158"/>
      <c r="D632" s="145" t="s">
        <v>152</v>
      </c>
      <c r="E632" s="159" t="s">
        <v>1</v>
      </c>
      <c r="F632" s="160" t="s">
        <v>168</v>
      </c>
      <c r="H632" s="161">
        <v>162.79699999999997</v>
      </c>
      <c r="I632" s="162"/>
      <c r="L632" s="158"/>
      <c r="M632" s="163"/>
      <c r="T632" s="164"/>
      <c r="AT632" s="159" t="s">
        <v>152</v>
      </c>
      <c r="AU632" s="159" t="s">
        <v>83</v>
      </c>
      <c r="AV632" s="14" t="s">
        <v>150</v>
      </c>
      <c r="AW632" s="14" t="s">
        <v>30</v>
      </c>
      <c r="AX632" s="14" t="s">
        <v>79</v>
      </c>
      <c r="AY632" s="159" t="s">
        <v>143</v>
      </c>
    </row>
    <row r="633" spans="2:65" s="1" customFormat="1" ht="16.5" customHeight="1">
      <c r="B633" s="31"/>
      <c r="C633" s="165" t="s">
        <v>979</v>
      </c>
      <c r="D633" s="165" t="s">
        <v>196</v>
      </c>
      <c r="E633" s="166" t="s">
        <v>980</v>
      </c>
      <c r="F633" s="167" t="s">
        <v>981</v>
      </c>
      <c r="G633" s="168" t="s">
        <v>148</v>
      </c>
      <c r="H633" s="169">
        <v>180</v>
      </c>
      <c r="I633" s="170"/>
      <c r="J633" s="171">
        <f>ROUND(I633*H633,2)</f>
        <v>0</v>
      </c>
      <c r="K633" s="167" t="s">
        <v>164</v>
      </c>
      <c r="L633" s="172"/>
      <c r="M633" s="173" t="s">
        <v>1</v>
      </c>
      <c r="N633" s="174" t="s">
        <v>39</v>
      </c>
      <c r="P633" s="140">
        <f>O633*H633</f>
        <v>0</v>
      </c>
      <c r="Q633" s="140">
        <v>2.0000000000000002E-5</v>
      </c>
      <c r="R633" s="140">
        <f>Q633*H633</f>
        <v>3.6000000000000003E-3</v>
      </c>
      <c r="S633" s="140">
        <v>0</v>
      </c>
      <c r="T633" s="141">
        <f>S633*H633</f>
        <v>0</v>
      </c>
      <c r="AR633" s="142" t="s">
        <v>343</v>
      </c>
      <c r="AT633" s="142" t="s">
        <v>196</v>
      </c>
      <c r="AU633" s="142" t="s">
        <v>83</v>
      </c>
      <c r="AY633" s="16" t="s">
        <v>143</v>
      </c>
      <c r="BE633" s="143">
        <f>IF(N633="základní",J633,0)</f>
        <v>0</v>
      </c>
      <c r="BF633" s="143">
        <f>IF(N633="snížená",J633,0)</f>
        <v>0</v>
      </c>
      <c r="BG633" s="143">
        <f>IF(N633="zákl. přenesená",J633,0)</f>
        <v>0</v>
      </c>
      <c r="BH633" s="143">
        <f>IF(N633="sníž. přenesená",J633,0)</f>
        <v>0</v>
      </c>
      <c r="BI633" s="143">
        <f>IF(N633="nulová",J633,0)</f>
        <v>0</v>
      </c>
      <c r="BJ633" s="16" t="s">
        <v>79</v>
      </c>
      <c r="BK633" s="143">
        <f>ROUND(I633*H633,2)</f>
        <v>0</v>
      </c>
      <c r="BL633" s="16" t="s">
        <v>245</v>
      </c>
      <c r="BM633" s="142" t="s">
        <v>982</v>
      </c>
    </row>
    <row r="634" spans="2:65" s="13" customFormat="1">
      <c r="B634" s="151"/>
      <c r="D634" s="145" t="s">
        <v>152</v>
      </c>
      <c r="E634" s="152" t="s">
        <v>1</v>
      </c>
      <c r="F634" s="153" t="s">
        <v>983</v>
      </c>
      <c r="H634" s="154">
        <v>180</v>
      </c>
      <c r="I634" s="155"/>
      <c r="L634" s="151"/>
      <c r="M634" s="156"/>
      <c r="T634" s="157"/>
      <c r="AT634" s="152" t="s">
        <v>152</v>
      </c>
      <c r="AU634" s="152" t="s">
        <v>83</v>
      </c>
      <c r="AV634" s="13" t="s">
        <v>83</v>
      </c>
      <c r="AW634" s="13" t="s">
        <v>30</v>
      </c>
      <c r="AX634" s="13" t="s">
        <v>79</v>
      </c>
      <c r="AY634" s="152" t="s">
        <v>143</v>
      </c>
    </row>
    <row r="635" spans="2:65" s="1" customFormat="1" ht="24.2" customHeight="1">
      <c r="B635" s="31"/>
      <c r="C635" s="131" t="s">
        <v>984</v>
      </c>
      <c r="D635" s="131" t="s">
        <v>145</v>
      </c>
      <c r="E635" s="132" t="s">
        <v>985</v>
      </c>
      <c r="F635" s="133" t="s">
        <v>986</v>
      </c>
      <c r="G635" s="134" t="s">
        <v>148</v>
      </c>
      <c r="H635" s="135">
        <v>452.75599999999997</v>
      </c>
      <c r="I635" s="136"/>
      <c r="J635" s="137">
        <f>ROUND(I635*H635,2)</f>
        <v>0</v>
      </c>
      <c r="K635" s="133" t="s">
        <v>164</v>
      </c>
      <c r="L635" s="31"/>
      <c r="M635" s="138" t="s">
        <v>1</v>
      </c>
      <c r="N635" s="139" t="s">
        <v>39</v>
      </c>
      <c r="P635" s="140">
        <f>O635*H635</f>
        <v>0</v>
      </c>
      <c r="Q635" s="140">
        <v>2.9E-4</v>
      </c>
      <c r="R635" s="140">
        <f>Q635*H635</f>
        <v>0.13129923999999998</v>
      </c>
      <c r="S635" s="140">
        <v>0</v>
      </c>
      <c r="T635" s="141">
        <f>S635*H635</f>
        <v>0</v>
      </c>
      <c r="AR635" s="142" t="s">
        <v>245</v>
      </c>
      <c r="AT635" s="142" t="s">
        <v>145</v>
      </c>
      <c r="AU635" s="142" t="s">
        <v>83</v>
      </c>
      <c r="AY635" s="16" t="s">
        <v>143</v>
      </c>
      <c r="BE635" s="143">
        <f>IF(N635="základní",J635,0)</f>
        <v>0</v>
      </c>
      <c r="BF635" s="143">
        <f>IF(N635="snížená",J635,0)</f>
        <v>0</v>
      </c>
      <c r="BG635" s="143">
        <f>IF(N635="zákl. přenesená",J635,0)</f>
        <v>0</v>
      </c>
      <c r="BH635" s="143">
        <f>IF(N635="sníž. přenesená",J635,0)</f>
        <v>0</v>
      </c>
      <c r="BI635" s="143">
        <f>IF(N635="nulová",J635,0)</f>
        <v>0</v>
      </c>
      <c r="BJ635" s="16" t="s">
        <v>79</v>
      </c>
      <c r="BK635" s="143">
        <f>ROUND(I635*H635,2)</f>
        <v>0</v>
      </c>
      <c r="BL635" s="16" t="s">
        <v>245</v>
      </c>
      <c r="BM635" s="142" t="s">
        <v>987</v>
      </c>
    </row>
    <row r="636" spans="2:65" s="12" customFormat="1">
      <c r="B636" s="144"/>
      <c r="D636" s="145" t="s">
        <v>152</v>
      </c>
      <c r="E636" s="146" t="s">
        <v>1</v>
      </c>
      <c r="F636" s="147" t="s">
        <v>988</v>
      </c>
      <c r="H636" s="146" t="s">
        <v>1</v>
      </c>
      <c r="I636" s="148"/>
      <c r="L636" s="144"/>
      <c r="M636" s="149"/>
      <c r="T636" s="150"/>
      <c r="AT636" s="146" t="s">
        <v>152</v>
      </c>
      <c r="AU636" s="146" t="s">
        <v>83</v>
      </c>
      <c r="AV636" s="12" t="s">
        <v>79</v>
      </c>
      <c r="AW636" s="12" t="s">
        <v>30</v>
      </c>
      <c r="AX636" s="12" t="s">
        <v>74</v>
      </c>
      <c r="AY636" s="146" t="s">
        <v>143</v>
      </c>
    </row>
    <row r="637" spans="2:65" s="12" customFormat="1">
      <c r="B637" s="144"/>
      <c r="D637" s="145" t="s">
        <v>152</v>
      </c>
      <c r="E637" s="146" t="s">
        <v>1</v>
      </c>
      <c r="F637" s="147" t="s">
        <v>351</v>
      </c>
      <c r="H637" s="146" t="s">
        <v>1</v>
      </c>
      <c r="I637" s="148"/>
      <c r="L637" s="144"/>
      <c r="M637" s="149"/>
      <c r="T637" s="150"/>
      <c r="AT637" s="146" t="s">
        <v>152</v>
      </c>
      <c r="AU637" s="146" t="s">
        <v>83</v>
      </c>
      <c r="AV637" s="12" t="s">
        <v>79</v>
      </c>
      <c r="AW637" s="12" t="s">
        <v>30</v>
      </c>
      <c r="AX637" s="12" t="s">
        <v>74</v>
      </c>
      <c r="AY637" s="146" t="s">
        <v>143</v>
      </c>
    </row>
    <row r="638" spans="2:65" s="13" customFormat="1">
      <c r="B638" s="151"/>
      <c r="D638" s="145" t="s">
        <v>152</v>
      </c>
      <c r="E638" s="152" t="s">
        <v>1</v>
      </c>
      <c r="F638" s="153" t="s">
        <v>352</v>
      </c>
      <c r="H638" s="154">
        <v>319.14999999999998</v>
      </c>
      <c r="I638" s="155"/>
      <c r="L638" s="151"/>
      <c r="M638" s="156"/>
      <c r="T638" s="157"/>
      <c r="AT638" s="152" t="s">
        <v>152</v>
      </c>
      <c r="AU638" s="152" t="s">
        <v>83</v>
      </c>
      <c r="AV638" s="13" t="s">
        <v>83</v>
      </c>
      <c r="AW638" s="13" t="s">
        <v>30</v>
      </c>
      <c r="AX638" s="13" t="s">
        <v>74</v>
      </c>
      <c r="AY638" s="152" t="s">
        <v>143</v>
      </c>
    </row>
    <row r="639" spans="2:65" s="12" customFormat="1">
      <c r="B639" s="144"/>
      <c r="D639" s="145" t="s">
        <v>152</v>
      </c>
      <c r="E639" s="146" t="s">
        <v>1</v>
      </c>
      <c r="F639" s="147" t="s">
        <v>353</v>
      </c>
      <c r="H639" s="146" t="s">
        <v>1</v>
      </c>
      <c r="I639" s="148"/>
      <c r="L639" s="144"/>
      <c r="M639" s="149"/>
      <c r="T639" s="150"/>
      <c r="AT639" s="146" t="s">
        <v>152</v>
      </c>
      <c r="AU639" s="146" t="s">
        <v>83</v>
      </c>
      <c r="AV639" s="12" t="s">
        <v>79</v>
      </c>
      <c r="AW639" s="12" t="s">
        <v>30</v>
      </c>
      <c r="AX639" s="12" t="s">
        <v>74</v>
      </c>
      <c r="AY639" s="146" t="s">
        <v>143</v>
      </c>
    </row>
    <row r="640" spans="2:65" s="13" customFormat="1">
      <c r="B640" s="151"/>
      <c r="D640" s="145" t="s">
        <v>152</v>
      </c>
      <c r="E640" s="152" t="s">
        <v>1</v>
      </c>
      <c r="F640" s="153" t="s">
        <v>354</v>
      </c>
      <c r="H640" s="154">
        <v>18.07</v>
      </c>
      <c r="I640" s="155"/>
      <c r="L640" s="151"/>
      <c r="M640" s="156"/>
      <c r="T640" s="157"/>
      <c r="AT640" s="152" t="s">
        <v>152</v>
      </c>
      <c r="AU640" s="152" t="s">
        <v>83</v>
      </c>
      <c r="AV640" s="13" t="s">
        <v>83</v>
      </c>
      <c r="AW640" s="13" t="s">
        <v>30</v>
      </c>
      <c r="AX640" s="13" t="s">
        <v>74</v>
      </c>
      <c r="AY640" s="152" t="s">
        <v>143</v>
      </c>
    </row>
    <row r="641" spans="2:65" s="12" customFormat="1">
      <c r="B641" s="144"/>
      <c r="D641" s="145" t="s">
        <v>152</v>
      </c>
      <c r="E641" s="146" t="s">
        <v>1</v>
      </c>
      <c r="F641" s="147" t="s">
        <v>989</v>
      </c>
      <c r="H641" s="146" t="s">
        <v>1</v>
      </c>
      <c r="I641" s="148"/>
      <c r="L641" s="144"/>
      <c r="M641" s="149"/>
      <c r="T641" s="150"/>
      <c r="AT641" s="146" t="s">
        <v>152</v>
      </c>
      <c r="AU641" s="146" t="s">
        <v>83</v>
      </c>
      <c r="AV641" s="12" t="s">
        <v>79</v>
      </c>
      <c r="AW641" s="12" t="s">
        <v>30</v>
      </c>
      <c r="AX641" s="12" t="s">
        <v>74</v>
      </c>
      <c r="AY641" s="146" t="s">
        <v>143</v>
      </c>
    </row>
    <row r="642" spans="2:65" s="13" customFormat="1">
      <c r="B642" s="151"/>
      <c r="D642" s="145" t="s">
        <v>152</v>
      </c>
      <c r="E642" s="152" t="s">
        <v>1</v>
      </c>
      <c r="F642" s="153" t="s">
        <v>990</v>
      </c>
      <c r="H642" s="154">
        <v>363.464</v>
      </c>
      <c r="I642" s="155"/>
      <c r="L642" s="151"/>
      <c r="M642" s="156"/>
      <c r="T642" s="157"/>
      <c r="AT642" s="152" t="s">
        <v>152</v>
      </c>
      <c r="AU642" s="152" t="s">
        <v>83</v>
      </c>
      <c r="AV642" s="13" t="s">
        <v>83</v>
      </c>
      <c r="AW642" s="13" t="s">
        <v>30</v>
      </c>
      <c r="AX642" s="13" t="s">
        <v>74</v>
      </c>
      <c r="AY642" s="152" t="s">
        <v>143</v>
      </c>
    </row>
    <row r="643" spans="2:65" s="12" customFormat="1">
      <c r="B643" s="144"/>
      <c r="D643" s="145" t="s">
        <v>152</v>
      </c>
      <c r="E643" s="146" t="s">
        <v>1</v>
      </c>
      <c r="F643" s="147" t="s">
        <v>991</v>
      </c>
      <c r="H643" s="146" t="s">
        <v>1</v>
      </c>
      <c r="I643" s="148"/>
      <c r="L643" s="144"/>
      <c r="M643" s="149"/>
      <c r="T643" s="150"/>
      <c r="AT643" s="146" t="s">
        <v>152</v>
      </c>
      <c r="AU643" s="146" t="s">
        <v>83</v>
      </c>
      <c r="AV643" s="12" t="s">
        <v>79</v>
      </c>
      <c r="AW643" s="12" t="s">
        <v>30</v>
      </c>
      <c r="AX643" s="12" t="s">
        <v>74</v>
      </c>
      <c r="AY643" s="146" t="s">
        <v>143</v>
      </c>
    </row>
    <row r="644" spans="2:65" s="13" customFormat="1">
      <c r="B644" s="151"/>
      <c r="D644" s="145" t="s">
        <v>152</v>
      </c>
      <c r="E644" s="152" t="s">
        <v>1</v>
      </c>
      <c r="F644" s="153" t="s">
        <v>992</v>
      </c>
      <c r="H644" s="154">
        <v>-167.75299999999999</v>
      </c>
      <c r="I644" s="155"/>
      <c r="L644" s="151"/>
      <c r="M644" s="156"/>
      <c r="T644" s="157"/>
      <c r="AT644" s="152" t="s">
        <v>152</v>
      </c>
      <c r="AU644" s="152" t="s">
        <v>83</v>
      </c>
      <c r="AV644" s="13" t="s">
        <v>83</v>
      </c>
      <c r="AW644" s="13" t="s">
        <v>30</v>
      </c>
      <c r="AX644" s="13" t="s">
        <v>74</v>
      </c>
      <c r="AY644" s="152" t="s">
        <v>143</v>
      </c>
    </row>
    <row r="645" spans="2:65" s="12" customFormat="1">
      <c r="B645" s="144"/>
      <c r="D645" s="145" t="s">
        <v>152</v>
      </c>
      <c r="E645" s="146" t="s">
        <v>1</v>
      </c>
      <c r="F645" s="147" t="s">
        <v>993</v>
      </c>
      <c r="H645" s="146" t="s">
        <v>1</v>
      </c>
      <c r="I645" s="148"/>
      <c r="L645" s="144"/>
      <c r="M645" s="149"/>
      <c r="T645" s="150"/>
      <c r="AT645" s="146" t="s">
        <v>152</v>
      </c>
      <c r="AU645" s="146" t="s">
        <v>83</v>
      </c>
      <c r="AV645" s="12" t="s">
        <v>79</v>
      </c>
      <c r="AW645" s="12" t="s">
        <v>30</v>
      </c>
      <c r="AX645" s="12" t="s">
        <v>74</v>
      </c>
      <c r="AY645" s="146" t="s">
        <v>143</v>
      </c>
    </row>
    <row r="646" spans="2:65" s="13" customFormat="1">
      <c r="B646" s="151"/>
      <c r="D646" s="145" t="s">
        <v>152</v>
      </c>
      <c r="E646" s="152" t="s">
        <v>1</v>
      </c>
      <c r="F646" s="153" t="s">
        <v>994</v>
      </c>
      <c r="H646" s="154">
        <v>-20.311</v>
      </c>
      <c r="I646" s="155"/>
      <c r="L646" s="151"/>
      <c r="M646" s="156"/>
      <c r="T646" s="157"/>
      <c r="AT646" s="152" t="s">
        <v>152</v>
      </c>
      <c r="AU646" s="152" t="s">
        <v>83</v>
      </c>
      <c r="AV646" s="13" t="s">
        <v>83</v>
      </c>
      <c r="AW646" s="13" t="s">
        <v>30</v>
      </c>
      <c r="AX646" s="13" t="s">
        <v>74</v>
      </c>
      <c r="AY646" s="152" t="s">
        <v>143</v>
      </c>
    </row>
    <row r="647" spans="2:65" s="13" customFormat="1">
      <c r="B647" s="151"/>
      <c r="D647" s="145" t="s">
        <v>152</v>
      </c>
      <c r="E647" s="152" t="s">
        <v>1</v>
      </c>
      <c r="F647" s="153" t="s">
        <v>995</v>
      </c>
      <c r="H647" s="154">
        <v>-59.863999999999997</v>
      </c>
      <c r="I647" s="155"/>
      <c r="L647" s="151"/>
      <c r="M647" s="156"/>
      <c r="T647" s="157"/>
      <c r="AT647" s="152" t="s">
        <v>152</v>
      </c>
      <c r="AU647" s="152" t="s">
        <v>83</v>
      </c>
      <c r="AV647" s="13" t="s">
        <v>83</v>
      </c>
      <c r="AW647" s="13" t="s">
        <v>30</v>
      </c>
      <c r="AX647" s="13" t="s">
        <v>74</v>
      </c>
      <c r="AY647" s="152" t="s">
        <v>143</v>
      </c>
    </row>
    <row r="648" spans="2:65" s="14" customFormat="1">
      <c r="B648" s="158"/>
      <c r="D648" s="145" t="s">
        <v>152</v>
      </c>
      <c r="E648" s="159" t="s">
        <v>1</v>
      </c>
      <c r="F648" s="160" t="s">
        <v>168</v>
      </c>
      <c r="H648" s="161">
        <v>452.75600000000003</v>
      </c>
      <c r="I648" s="162"/>
      <c r="L648" s="158"/>
      <c r="M648" s="163"/>
      <c r="T648" s="164"/>
      <c r="AT648" s="159" t="s">
        <v>152</v>
      </c>
      <c r="AU648" s="159" t="s">
        <v>83</v>
      </c>
      <c r="AV648" s="14" t="s">
        <v>150</v>
      </c>
      <c r="AW648" s="14" t="s">
        <v>30</v>
      </c>
      <c r="AX648" s="14" t="s">
        <v>79</v>
      </c>
      <c r="AY648" s="159" t="s">
        <v>143</v>
      </c>
    </row>
    <row r="649" spans="2:65" s="1" customFormat="1" ht="21.75" customHeight="1">
      <c r="B649" s="31"/>
      <c r="C649" s="131" t="s">
        <v>996</v>
      </c>
      <c r="D649" s="131" t="s">
        <v>145</v>
      </c>
      <c r="E649" s="132" t="s">
        <v>997</v>
      </c>
      <c r="F649" s="133" t="s">
        <v>998</v>
      </c>
      <c r="G649" s="134" t="s">
        <v>263</v>
      </c>
      <c r="H649" s="135">
        <v>111.83499999999999</v>
      </c>
      <c r="I649" s="136"/>
      <c r="J649" s="137">
        <f>ROUND(I649*H649,2)</f>
        <v>0</v>
      </c>
      <c r="K649" s="133" t="s">
        <v>164</v>
      </c>
      <c r="L649" s="31"/>
      <c r="M649" s="138" t="s">
        <v>1</v>
      </c>
      <c r="N649" s="139" t="s">
        <v>39</v>
      </c>
      <c r="P649" s="140">
        <f>O649*H649</f>
        <v>0</v>
      </c>
      <c r="Q649" s="140">
        <v>0</v>
      </c>
      <c r="R649" s="140">
        <f>Q649*H649</f>
        <v>0</v>
      </c>
      <c r="S649" s="140">
        <v>0</v>
      </c>
      <c r="T649" s="141">
        <f>S649*H649</f>
        <v>0</v>
      </c>
      <c r="AR649" s="142" t="s">
        <v>245</v>
      </c>
      <c r="AT649" s="142" t="s">
        <v>145</v>
      </c>
      <c r="AU649" s="142" t="s">
        <v>83</v>
      </c>
      <c r="AY649" s="16" t="s">
        <v>143</v>
      </c>
      <c r="BE649" s="143">
        <f>IF(N649="základní",J649,0)</f>
        <v>0</v>
      </c>
      <c r="BF649" s="143">
        <f>IF(N649="snížená",J649,0)</f>
        <v>0</v>
      </c>
      <c r="BG649" s="143">
        <f>IF(N649="zákl. přenesená",J649,0)</f>
        <v>0</v>
      </c>
      <c r="BH649" s="143">
        <f>IF(N649="sníž. přenesená",J649,0)</f>
        <v>0</v>
      </c>
      <c r="BI649" s="143">
        <f>IF(N649="nulová",J649,0)</f>
        <v>0</v>
      </c>
      <c r="BJ649" s="16" t="s">
        <v>79</v>
      </c>
      <c r="BK649" s="143">
        <f>ROUND(I649*H649,2)</f>
        <v>0</v>
      </c>
      <c r="BL649" s="16" t="s">
        <v>245</v>
      </c>
      <c r="BM649" s="142" t="s">
        <v>999</v>
      </c>
    </row>
    <row r="650" spans="2:65" s="12" customFormat="1">
      <c r="B650" s="144"/>
      <c r="D650" s="145" t="s">
        <v>152</v>
      </c>
      <c r="E650" s="146" t="s">
        <v>1</v>
      </c>
      <c r="F650" s="147" t="s">
        <v>1000</v>
      </c>
      <c r="H650" s="146" t="s">
        <v>1</v>
      </c>
      <c r="I650" s="148"/>
      <c r="L650" s="144"/>
      <c r="M650" s="149"/>
      <c r="T650" s="150"/>
      <c r="AT650" s="146" t="s">
        <v>152</v>
      </c>
      <c r="AU650" s="146" t="s">
        <v>83</v>
      </c>
      <c r="AV650" s="12" t="s">
        <v>79</v>
      </c>
      <c r="AW650" s="12" t="s">
        <v>30</v>
      </c>
      <c r="AX650" s="12" t="s">
        <v>74</v>
      </c>
      <c r="AY650" s="146" t="s">
        <v>143</v>
      </c>
    </row>
    <row r="651" spans="2:65" s="13" customFormat="1">
      <c r="B651" s="151"/>
      <c r="D651" s="145" t="s">
        <v>152</v>
      </c>
      <c r="E651" s="152" t="s">
        <v>1</v>
      </c>
      <c r="F651" s="153" t="s">
        <v>902</v>
      </c>
      <c r="H651" s="154">
        <v>111.83499999999999</v>
      </c>
      <c r="I651" s="155"/>
      <c r="L651" s="151"/>
      <c r="M651" s="156"/>
      <c r="T651" s="157"/>
      <c r="AT651" s="152" t="s">
        <v>152</v>
      </c>
      <c r="AU651" s="152" t="s">
        <v>83</v>
      </c>
      <c r="AV651" s="13" t="s">
        <v>83</v>
      </c>
      <c r="AW651" s="13" t="s">
        <v>30</v>
      </c>
      <c r="AX651" s="13" t="s">
        <v>79</v>
      </c>
      <c r="AY651" s="152" t="s">
        <v>143</v>
      </c>
    </row>
    <row r="652" spans="2:65" s="11" customFormat="1" ht="22.9" customHeight="1">
      <c r="B652" s="119"/>
      <c r="D652" s="120" t="s">
        <v>73</v>
      </c>
      <c r="E652" s="129" t="s">
        <v>1001</v>
      </c>
      <c r="F652" s="129" t="s">
        <v>1002</v>
      </c>
      <c r="I652" s="122"/>
      <c r="J652" s="130">
        <f>BK652</f>
        <v>0</v>
      </c>
      <c r="L652" s="119"/>
      <c r="M652" s="124"/>
      <c r="P652" s="125">
        <f>SUM(P653:P660)</f>
        <v>0</v>
      </c>
      <c r="R652" s="125">
        <f>SUM(R653:R660)</f>
        <v>0</v>
      </c>
      <c r="T652" s="126">
        <f>SUM(T653:T660)</f>
        <v>0.98621999999999999</v>
      </c>
      <c r="AR652" s="120" t="s">
        <v>83</v>
      </c>
      <c r="AT652" s="127" t="s">
        <v>73</v>
      </c>
      <c r="AU652" s="127" t="s">
        <v>79</v>
      </c>
      <c r="AY652" s="120" t="s">
        <v>143</v>
      </c>
      <c r="BK652" s="128">
        <f>SUM(BK653:BK660)</f>
        <v>0</v>
      </c>
    </row>
    <row r="653" spans="2:65" s="1" customFormat="1" ht="21.75" customHeight="1">
      <c r="B653" s="31"/>
      <c r="C653" s="131" t="s">
        <v>1003</v>
      </c>
      <c r="D653" s="131" t="s">
        <v>145</v>
      </c>
      <c r="E653" s="132" t="s">
        <v>1004</v>
      </c>
      <c r="F653" s="133" t="s">
        <v>1005</v>
      </c>
      <c r="G653" s="134" t="s">
        <v>148</v>
      </c>
      <c r="H653" s="135">
        <v>98.622</v>
      </c>
      <c r="I653" s="136"/>
      <c r="J653" s="137">
        <f>ROUND(I653*H653,2)</f>
        <v>0</v>
      </c>
      <c r="K653" s="133" t="s">
        <v>164</v>
      </c>
      <c r="L653" s="31"/>
      <c r="M653" s="138" t="s">
        <v>1</v>
      </c>
      <c r="N653" s="139" t="s">
        <v>39</v>
      </c>
      <c r="P653" s="140">
        <f>O653*H653</f>
        <v>0</v>
      </c>
      <c r="Q653" s="140">
        <v>0</v>
      </c>
      <c r="R653" s="140">
        <f>Q653*H653</f>
        <v>0</v>
      </c>
      <c r="S653" s="140">
        <v>0.01</v>
      </c>
      <c r="T653" s="141">
        <f>S653*H653</f>
        <v>0.98621999999999999</v>
      </c>
      <c r="AR653" s="142" t="s">
        <v>245</v>
      </c>
      <c r="AT653" s="142" t="s">
        <v>145</v>
      </c>
      <c r="AU653" s="142" t="s">
        <v>83</v>
      </c>
      <c r="AY653" s="16" t="s">
        <v>143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79</v>
      </c>
      <c r="BK653" s="143">
        <f>ROUND(I653*H653,2)</f>
        <v>0</v>
      </c>
      <c r="BL653" s="16" t="s">
        <v>245</v>
      </c>
      <c r="BM653" s="142" t="s">
        <v>1006</v>
      </c>
    </row>
    <row r="654" spans="2:65" s="13" customFormat="1">
      <c r="B654" s="151"/>
      <c r="D654" s="145" t="s">
        <v>152</v>
      </c>
      <c r="E654" s="152" t="s">
        <v>1</v>
      </c>
      <c r="F654" s="153" t="s">
        <v>453</v>
      </c>
      <c r="H654" s="154">
        <v>15.231999999999999</v>
      </c>
      <c r="I654" s="155"/>
      <c r="L654" s="151"/>
      <c r="M654" s="156"/>
      <c r="T654" s="157"/>
      <c r="AT654" s="152" t="s">
        <v>152</v>
      </c>
      <c r="AU654" s="152" t="s">
        <v>83</v>
      </c>
      <c r="AV654" s="13" t="s">
        <v>83</v>
      </c>
      <c r="AW654" s="13" t="s">
        <v>30</v>
      </c>
      <c r="AX654" s="13" t="s">
        <v>74</v>
      </c>
      <c r="AY654" s="152" t="s">
        <v>143</v>
      </c>
    </row>
    <row r="655" spans="2:65" s="13" customFormat="1">
      <c r="B655" s="151"/>
      <c r="D655" s="145" t="s">
        <v>152</v>
      </c>
      <c r="E655" s="152" t="s">
        <v>1</v>
      </c>
      <c r="F655" s="153" t="s">
        <v>1007</v>
      </c>
      <c r="H655" s="154">
        <v>53.584000000000003</v>
      </c>
      <c r="I655" s="155"/>
      <c r="L655" s="151"/>
      <c r="M655" s="156"/>
      <c r="T655" s="157"/>
      <c r="AT655" s="152" t="s">
        <v>152</v>
      </c>
      <c r="AU655" s="152" t="s">
        <v>83</v>
      </c>
      <c r="AV655" s="13" t="s">
        <v>83</v>
      </c>
      <c r="AW655" s="13" t="s">
        <v>30</v>
      </c>
      <c r="AX655" s="13" t="s">
        <v>74</v>
      </c>
      <c r="AY655" s="152" t="s">
        <v>143</v>
      </c>
    </row>
    <row r="656" spans="2:65" s="13" customFormat="1">
      <c r="B656" s="151"/>
      <c r="D656" s="145" t="s">
        <v>152</v>
      </c>
      <c r="E656" s="152" t="s">
        <v>1</v>
      </c>
      <c r="F656" s="153" t="s">
        <v>466</v>
      </c>
      <c r="H656" s="154">
        <v>9.75</v>
      </c>
      <c r="I656" s="155"/>
      <c r="L656" s="151"/>
      <c r="M656" s="156"/>
      <c r="T656" s="157"/>
      <c r="AT656" s="152" t="s">
        <v>152</v>
      </c>
      <c r="AU656" s="152" t="s">
        <v>83</v>
      </c>
      <c r="AV656" s="13" t="s">
        <v>83</v>
      </c>
      <c r="AW656" s="13" t="s">
        <v>30</v>
      </c>
      <c r="AX656" s="13" t="s">
        <v>74</v>
      </c>
      <c r="AY656" s="152" t="s">
        <v>143</v>
      </c>
    </row>
    <row r="657" spans="2:65" s="13" customFormat="1">
      <c r="B657" s="151"/>
      <c r="D657" s="145" t="s">
        <v>152</v>
      </c>
      <c r="E657" s="152" t="s">
        <v>1</v>
      </c>
      <c r="F657" s="153" t="s">
        <v>478</v>
      </c>
      <c r="H657" s="154">
        <v>8.1829999999999998</v>
      </c>
      <c r="I657" s="155"/>
      <c r="L657" s="151"/>
      <c r="M657" s="156"/>
      <c r="T657" s="157"/>
      <c r="AT657" s="152" t="s">
        <v>152</v>
      </c>
      <c r="AU657" s="152" t="s">
        <v>83</v>
      </c>
      <c r="AV657" s="13" t="s">
        <v>83</v>
      </c>
      <c r="AW657" s="13" t="s">
        <v>30</v>
      </c>
      <c r="AX657" s="13" t="s">
        <v>74</v>
      </c>
      <c r="AY657" s="152" t="s">
        <v>143</v>
      </c>
    </row>
    <row r="658" spans="2:65" s="13" customFormat="1">
      <c r="B658" s="151"/>
      <c r="D658" s="145" t="s">
        <v>152</v>
      </c>
      <c r="E658" s="152" t="s">
        <v>1</v>
      </c>
      <c r="F658" s="153" t="s">
        <v>467</v>
      </c>
      <c r="H658" s="154">
        <v>7.8239999999999998</v>
      </c>
      <c r="I658" s="155"/>
      <c r="L658" s="151"/>
      <c r="M658" s="156"/>
      <c r="T658" s="157"/>
      <c r="AT658" s="152" t="s">
        <v>152</v>
      </c>
      <c r="AU658" s="152" t="s">
        <v>83</v>
      </c>
      <c r="AV658" s="13" t="s">
        <v>83</v>
      </c>
      <c r="AW658" s="13" t="s">
        <v>30</v>
      </c>
      <c r="AX658" s="13" t="s">
        <v>74</v>
      </c>
      <c r="AY658" s="152" t="s">
        <v>143</v>
      </c>
    </row>
    <row r="659" spans="2:65" s="13" customFormat="1">
      <c r="B659" s="151"/>
      <c r="D659" s="145" t="s">
        <v>152</v>
      </c>
      <c r="E659" s="152" t="s">
        <v>1</v>
      </c>
      <c r="F659" s="153" t="s">
        <v>1008</v>
      </c>
      <c r="H659" s="154">
        <v>4.0490000000000004</v>
      </c>
      <c r="I659" s="155"/>
      <c r="L659" s="151"/>
      <c r="M659" s="156"/>
      <c r="T659" s="157"/>
      <c r="AT659" s="152" t="s">
        <v>152</v>
      </c>
      <c r="AU659" s="152" t="s">
        <v>83</v>
      </c>
      <c r="AV659" s="13" t="s">
        <v>83</v>
      </c>
      <c r="AW659" s="13" t="s">
        <v>30</v>
      </c>
      <c r="AX659" s="13" t="s">
        <v>74</v>
      </c>
      <c r="AY659" s="152" t="s">
        <v>143</v>
      </c>
    </row>
    <row r="660" spans="2:65" s="14" customFormat="1">
      <c r="B660" s="158"/>
      <c r="D660" s="145" t="s">
        <v>152</v>
      </c>
      <c r="E660" s="159" t="s">
        <v>1</v>
      </c>
      <c r="F660" s="160" t="s">
        <v>168</v>
      </c>
      <c r="H660" s="161">
        <v>98.622</v>
      </c>
      <c r="I660" s="162"/>
      <c r="L660" s="158"/>
      <c r="M660" s="163"/>
      <c r="T660" s="164"/>
      <c r="AT660" s="159" t="s">
        <v>152</v>
      </c>
      <c r="AU660" s="159" t="s">
        <v>83</v>
      </c>
      <c r="AV660" s="14" t="s">
        <v>150</v>
      </c>
      <c r="AW660" s="14" t="s">
        <v>30</v>
      </c>
      <c r="AX660" s="14" t="s">
        <v>79</v>
      </c>
      <c r="AY660" s="159" t="s">
        <v>143</v>
      </c>
    </row>
    <row r="661" spans="2:65" s="11" customFormat="1" ht="25.9" customHeight="1">
      <c r="B661" s="119"/>
      <c r="D661" s="120" t="s">
        <v>73</v>
      </c>
      <c r="E661" s="121" t="s">
        <v>1009</v>
      </c>
      <c r="F661" s="121" t="s">
        <v>1010</v>
      </c>
      <c r="I661" s="122"/>
      <c r="J661" s="123">
        <f>BK661</f>
        <v>0</v>
      </c>
      <c r="L661" s="119"/>
      <c r="M661" s="124"/>
      <c r="P661" s="125">
        <f>P662+P664+P666</f>
        <v>0</v>
      </c>
      <c r="R661" s="125">
        <f>R662+R664+R666</f>
        <v>0</v>
      </c>
      <c r="T661" s="126">
        <f>T662+T664+T666</f>
        <v>0</v>
      </c>
      <c r="AR661" s="120" t="s">
        <v>89</v>
      </c>
      <c r="AT661" s="127" t="s">
        <v>73</v>
      </c>
      <c r="AU661" s="127" t="s">
        <v>74</v>
      </c>
      <c r="AY661" s="120" t="s">
        <v>143</v>
      </c>
      <c r="BK661" s="128">
        <f>BK662+BK664+BK666</f>
        <v>0</v>
      </c>
    </row>
    <row r="662" spans="2:65" s="11" customFormat="1" ht="22.9" customHeight="1">
      <c r="B662" s="119"/>
      <c r="D662" s="120" t="s">
        <v>73</v>
      </c>
      <c r="E662" s="129" t="s">
        <v>1011</v>
      </c>
      <c r="F662" s="129" t="s">
        <v>1012</v>
      </c>
      <c r="I662" s="122"/>
      <c r="J662" s="130">
        <f>BK662</f>
        <v>0</v>
      </c>
      <c r="L662" s="119"/>
      <c r="M662" s="124"/>
      <c r="P662" s="125">
        <f>P663</f>
        <v>0</v>
      </c>
      <c r="R662" s="125">
        <f>R663</f>
        <v>0</v>
      </c>
      <c r="T662" s="126">
        <f>T663</f>
        <v>0</v>
      </c>
      <c r="AR662" s="120" t="s">
        <v>89</v>
      </c>
      <c r="AT662" s="127" t="s">
        <v>73</v>
      </c>
      <c r="AU662" s="127" t="s">
        <v>79</v>
      </c>
      <c r="AY662" s="120" t="s">
        <v>143</v>
      </c>
      <c r="BK662" s="128">
        <f>BK663</f>
        <v>0</v>
      </c>
    </row>
    <row r="663" spans="2:65" s="1" customFormat="1" ht="24.2" customHeight="1">
      <c r="B663" s="31"/>
      <c r="C663" s="131" t="s">
        <v>1013</v>
      </c>
      <c r="D663" s="131" t="s">
        <v>145</v>
      </c>
      <c r="E663" s="132" t="s">
        <v>1014</v>
      </c>
      <c r="F663" s="133" t="s">
        <v>1015</v>
      </c>
      <c r="G663" s="134" t="s">
        <v>377</v>
      </c>
      <c r="H663" s="135">
        <v>1</v>
      </c>
      <c r="I663" s="136"/>
      <c r="J663" s="137">
        <f>ROUND(I663*H663,2)</f>
        <v>0</v>
      </c>
      <c r="K663" s="133" t="s">
        <v>164</v>
      </c>
      <c r="L663" s="31"/>
      <c r="M663" s="138" t="s">
        <v>1</v>
      </c>
      <c r="N663" s="139" t="s">
        <v>39</v>
      </c>
      <c r="P663" s="140">
        <f>O663*H663</f>
        <v>0</v>
      </c>
      <c r="Q663" s="140">
        <v>0</v>
      </c>
      <c r="R663" s="140">
        <f>Q663*H663</f>
        <v>0</v>
      </c>
      <c r="S663" s="140">
        <v>0</v>
      </c>
      <c r="T663" s="141">
        <f>S663*H663</f>
        <v>0</v>
      </c>
      <c r="AR663" s="142" t="s">
        <v>1016</v>
      </c>
      <c r="AT663" s="142" t="s">
        <v>145</v>
      </c>
      <c r="AU663" s="142" t="s">
        <v>83</v>
      </c>
      <c r="AY663" s="16" t="s">
        <v>143</v>
      </c>
      <c r="BE663" s="143">
        <f>IF(N663="základní",J663,0)</f>
        <v>0</v>
      </c>
      <c r="BF663" s="143">
        <f>IF(N663="snížená",J663,0)</f>
        <v>0</v>
      </c>
      <c r="BG663" s="143">
        <f>IF(N663="zákl. přenesená",J663,0)</f>
        <v>0</v>
      </c>
      <c r="BH663" s="143">
        <f>IF(N663="sníž. přenesená",J663,0)</f>
        <v>0</v>
      </c>
      <c r="BI663" s="143">
        <f>IF(N663="nulová",J663,0)</f>
        <v>0</v>
      </c>
      <c r="BJ663" s="16" t="s">
        <v>79</v>
      </c>
      <c r="BK663" s="143">
        <f>ROUND(I663*H663,2)</f>
        <v>0</v>
      </c>
      <c r="BL663" s="16" t="s">
        <v>1016</v>
      </c>
      <c r="BM663" s="142" t="s">
        <v>1017</v>
      </c>
    </row>
    <row r="664" spans="2:65" s="11" customFormat="1" ht="22.9" customHeight="1">
      <c r="B664" s="119"/>
      <c r="D664" s="120" t="s">
        <v>73</v>
      </c>
      <c r="E664" s="129" t="s">
        <v>1018</v>
      </c>
      <c r="F664" s="129" t="s">
        <v>1019</v>
      </c>
      <c r="I664" s="122"/>
      <c r="J664" s="130">
        <f>BK664</f>
        <v>0</v>
      </c>
      <c r="L664" s="119"/>
      <c r="M664" s="124"/>
      <c r="P664" s="125">
        <f>P665</f>
        <v>0</v>
      </c>
      <c r="R664" s="125">
        <f>R665</f>
        <v>0</v>
      </c>
      <c r="T664" s="126">
        <f>T665</f>
        <v>0</v>
      </c>
      <c r="AR664" s="120" t="s">
        <v>89</v>
      </c>
      <c r="AT664" s="127" t="s">
        <v>73</v>
      </c>
      <c r="AU664" s="127" t="s">
        <v>79</v>
      </c>
      <c r="AY664" s="120" t="s">
        <v>143</v>
      </c>
      <c r="BK664" s="128">
        <f>BK665</f>
        <v>0</v>
      </c>
    </row>
    <row r="665" spans="2:65" s="1" customFormat="1" ht="37.9" customHeight="1">
      <c r="B665" s="31"/>
      <c r="C665" s="131" t="s">
        <v>1020</v>
      </c>
      <c r="D665" s="131" t="s">
        <v>145</v>
      </c>
      <c r="E665" s="132" t="s">
        <v>1021</v>
      </c>
      <c r="F665" s="133" t="s">
        <v>1022</v>
      </c>
      <c r="G665" s="134" t="s">
        <v>377</v>
      </c>
      <c r="H665" s="135">
        <v>1</v>
      </c>
      <c r="I665" s="136"/>
      <c r="J665" s="137">
        <f>ROUND(I665*H665,2)</f>
        <v>0</v>
      </c>
      <c r="K665" s="133" t="s">
        <v>164</v>
      </c>
      <c r="L665" s="31"/>
      <c r="M665" s="138" t="s">
        <v>1</v>
      </c>
      <c r="N665" s="139" t="s">
        <v>39</v>
      </c>
      <c r="P665" s="140">
        <f>O665*H665</f>
        <v>0</v>
      </c>
      <c r="Q665" s="140">
        <v>0</v>
      </c>
      <c r="R665" s="140">
        <f>Q665*H665</f>
        <v>0</v>
      </c>
      <c r="S665" s="140">
        <v>0</v>
      </c>
      <c r="T665" s="141">
        <f>S665*H665</f>
        <v>0</v>
      </c>
      <c r="AR665" s="142" t="s">
        <v>1016</v>
      </c>
      <c r="AT665" s="142" t="s">
        <v>145</v>
      </c>
      <c r="AU665" s="142" t="s">
        <v>83</v>
      </c>
      <c r="AY665" s="16" t="s">
        <v>143</v>
      </c>
      <c r="BE665" s="143">
        <f>IF(N665="základní",J665,0)</f>
        <v>0</v>
      </c>
      <c r="BF665" s="143">
        <f>IF(N665="snížená",J665,0)</f>
        <v>0</v>
      </c>
      <c r="BG665" s="143">
        <f>IF(N665="zákl. přenesená",J665,0)</f>
        <v>0</v>
      </c>
      <c r="BH665" s="143">
        <f>IF(N665="sníž. přenesená",J665,0)</f>
        <v>0</v>
      </c>
      <c r="BI665" s="143">
        <f>IF(N665="nulová",J665,0)</f>
        <v>0</v>
      </c>
      <c r="BJ665" s="16" t="s">
        <v>79</v>
      </c>
      <c r="BK665" s="143">
        <f>ROUND(I665*H665,2)</f>
        <v>0</v>
      </c>
      <c r="BL665" s="16" t="s">
        <v>1016</v>
      </c>
      <c r="BM665" s="142" t="s">
        <v>1023</v>
      </c>
    </row>
    <row r="666" spans="2:65" s="11" customFormat="1" ht="22.9" customHeight="1">
      <c r="B666" s="119"/>
      <c r="D666" s="120" t="s">
        <v>73</v>
      </c>
      <c r="E666" s="129" t="s">
        <v>1024</v>
      </c>
      <c r="F666" s="129" t="s">
        <v>1025</v>
      </c>
      <c r="I666" s="122"/>
      <c r="J666" s="130">
        <f>BK666</f>
        <v>0</v>
      </c>
      <c r="L666" s="119"/>
      <c r="M666" s="124"/>
      <c r="P666" s="125">
        <f>P667</f>
        <v>0</v>
      </c>
      <c r="R666" s="125">
        <f>R667</f>
        <v>0</v>
      </c>
      <c r="T666" s="126">
        <f>T667</f>
        <v>0</v>
      </c>
      <c r="AR666" s="120" t="s">
        <v>89</v>
      </c>
      <c r="AT666" s="127" t="s">
        <v>73</v>
      </c>
      <c r="AU666" s="127" t="s">
        <v>79</v>
      </c>
      <c r="AY666" s="120" t="s">
        <v>143</v>
      </c>
      <c r="BK666" s="128">
        <f>BK667</f>
        <v>0</v>
      </c>
    </row>
    <row r="667" spans="2:65" s="1" customFormat="1" ht="16.5" customHeight="1">
      <c r="B667" s="31"/>
      <c r="C667" s="131" t="s">
        <v>1026</v>
      </c>
      <c r="D667" s="131" t="s">
        <v>145</v>
      </c>
      <c r="E667" s="132" t="s">
        <v>1027</v>
      </c>
      <c r="F667" s="133" t="s">
        <v>1028</v>
      </c>
      <c r="G667" s="134" t="s">
        <v>377</v>
      </c>
      <c r="H667" s="135">
        <v>1</v>
      </c>
      <c r="I667" s="136"/>
      <c r="J667" s="137">
        <f>ROUND(I667*H667,2)</f>
        <v>0</v>
      </c>
      <c r="K667" s="133" t="s">
        <v>164</v>
      </c>
      <c r="L667" s="31"/>
      <c r="M667" s="175" t="s">
        <v>1</v>
      </c>
      <c r="N667" s="176" t="s">
        <v>39</v>
      </c>
      <c r="O667" s="177"/>
      <c r="P667" s="178">
        <f>O667*H667</f>
        <v>0</v>
      </c>
      <c r="Q667" s="178">
        <v>0</v>
      </c>
      <c r="R667" s="178">
        <f>Q667*H667</f>
        <v>0</v>
      </c>
      <c r="S667" s="178">
        <v>0</v>
      </c>
      <c r="T667" s="179">
        <f>S667*H667</f>
        <v>0</v>
      </c>
      <c r="AR667" s="142" t="s">
        <v>1016</v>
      </c>
      <c r="AT667" s="142" t="s">
        <v>145</v>
      </c>
      <c r="AU667" s="142" t="s">
        <v>83</v>
      </c>
      <c r="AY667" s="16" t="s">
        <v>143</v>
      </c>
      <c r="BE667" s="143">
        <f>IF(N667="základní",J667,0)</f>
        <v>0</v>
      </c>
      <c r="BF667" s="143">
        <f>IF(N667="snížená",J667,0)</f>
        <v>0</v>
      </c>
      <c r="BG667" s="143">
        <f>IF(N667="zákl. přenesená",J667,0)</f>
        <v>0</v>
      </c>
      <c r="BH667" s="143">
        <f>IF(N667="sníž. přenesená",J667,0)</f>
        <v>0</v>
      </c>
      <c r="BI667" s="143">
        <f>IF(N667="nulová",J667,0)</f>
        <v>0</v>
      </c>
      <c r="BJ667" s="16" t="s">
        <v>79</v>
      </c>
      <c r="BK667" s="143">
        <f>ROUND(I667*H667,2)</f>
        <v>0</v>
      </c>
      <c r="BL667" s="16" t="s">
        <v>1016</v>
      </c>
      <c r="BM667" s="142" t="s">
        <v>1029</v>
      </c>
    </row>
    <row r="668" spans="2:65" s="1" customFormat="1" ht="6.95" customHeight="1">
      <c r="B668" s="43"/>
      <c r="C668" s="44"/>
      <c r="D668" s="44"/>
      <c r="E668" s="44"/>
      <c r="F668" s="44"/>
      <c r="G668" s="44"/>
      <c r="H668" s="44"/>
      <c r="I668" s="44"/>
      <c r="J668" s="44"/>
      <c r="K668" s="44"/>
      <c r="L668" s="31"/>
    </row>
  </sheetData>
  <sheetProtection algorithmName="SHA-512" hashValue="OV+EPDGM9CArBnrN/QJjN/E6EdR48ofOWjxNX/FTboCOAVHRakMigVFqiBDt+yxcTFsyUOWbbntcwi1/R7IFww==" saltValue="FsQe6v7i/V601ERDQ9YIWJUJp++rSypar6QCHAdIkUmRBWOhRl2WOBIzitPk1vL+sPL1z3N8It5+2Qw3CPiuVQ==" spinCount="100000" sheet="1" objects="1" scenarios="1" formatColumns="0" formatRows="0" autoFilter="0"/>
  <autoFilter ref="C140:K667" xr:uid="{00000000-0009-0000-0000-000001000000}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SPŠ Karviná, p.o. - modernizace šaten</v>
      </c>
      <c r="F7" s="218"/>
      <c r="G7" s="218"/>
      <c r="H7" s="21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0" t="s">
        <v>1030</v>
      </c>
      <c r="F9" s="219"/>
      <c r="G9" s="219"/>
      <c r="H9" s="21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19. 2. 2025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202"/>
      <c r="G18" s="202"/>
      <c r="H18" s="20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6" t="s">
        <v>1</v>
      </c>
      <c r="F27" s="206"/>
      <c r="G27" s="206"/>
      <c r="H27" s="20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ROUND(J129,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ROUND((SUM(BE129:BE238)),  2)</f>
        <v>0</v>
      </c>
      <c r="I33" s="91">
        <v>0.21</v>
      </c>
      <c r="J33" s="90">
        <f>ROUND(((SUM(BE129:BE238))*I33),  2)</f>
        <v>0</v>
      </c>
      <c r="L33" s="31"/>
    </row>
    <row r="34" spans="2:12" s="1" customFormat="1" ht="14.45" customHeight="1">
      <c r="B34" s="31"/>
      <c r="E34" s="26" t="s">
        <v>40</v>
      </c>
      <c r="F34" s="90">
        <f>ROUND((SUM(BF129:BF238)),  2)</f>
        <v>0</v>
      </c>
      <c r="I34" s="91">
        <v>0.12</v>
      </c>
      <c r="J34" s="90">
        <f>ROUND(((SUM(BF129:BF238))*I34),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ROUND((SUM(BG129:BG238)),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ROUND((SUM(BH129:BH238)),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ROUND((SUM(BI129:BI238)),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SPŠ Karviná, p.o. - modernizace šaten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0" t="str">
        <f>E9</f>
        <v>2 - stavební část - exteriér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19. 2. 2025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J129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2:12" s="9" customFormat="1" ht="19.899999999999999" customHeight="1">
      <c r="B98" s="107"/>
      <c r="D98" s="108" t="s">
        <v>1031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2:12" s="9" customFormat="1" ht="19.899999999999999" customHeight="1">
      <c r="B99" s="107"/>
      <c r="D99" s="108" t="s">
        <v>1032</v>
      </c>
      <c r="E99" s="109"/>
      <c r="F99" s="109"/>
      <c r="G99" s="109"/>
      <c r="H99" s="109"/>
      <c r="I99" s="109"/>
      <c r="J99" s="110">
        <f>J145</f>
        <v>0</v>
      </c>
      <c r="L99" s="107"/>
    </row>
    <row r="100" spans="2:12" s="9" customFormat="1" ht="19.899999999999999" customHeight="1">
      <c r="B100" s="107"/>
      <c r="D100" s="108" t="s">
        <v>1033</v>
      </c>
      <c r="E100" s="109"/>
      <c r="F100" s="109"/>
      <c r="G100" s="109"/>
      <c r="H100" s="109"/>
      <c r="I100" s="109"/>
      <c r="J100" s="110">
        <f>J169</f>
        <v>0</v>
      </c>
      <c r="L100" s="107"/>
    </row>
    <row r="101" spans="2:12" s="9" customFormat="1" ht="19.899999999999999" customHeight="1">
      <c r="B101" s="107"/>
      <c r="D101" s="108" t="s">
        <v>106</v>
      </c>
      <c r="E101" s="109"/>
      <c r="F101" s="109"/>
      <c r="G101" s="109"/>
      <c r="H101" s="109"/>
      <c r="I101" s="109"/>
      <c r="J101" s="110">
        <f>J174</f>
        <v>0</v>
      </c>
      <c r="L101" s="107"/>
    </row>
    <row r="102" spans="2:12" s="9" customFormat="1" ht="19.899999999999999" customHeight="1">
      <c r="B102" s="107"/>
      <c r="D102" s="108" t="s">
        <v>107</v>
      </c>
      <c r="E102" s="109"/>
      <c r="F102" s="109"/>
      <c r="G102" s="109"/>
      <c r="H102" s="109"/>
      <c r="I102" s="109"/>
      <c r="J102" s="110">
        <f>J177</f>
        <v>0</v>
      </c>
      <c r="L102" s="107"/>
    </row>
    <row r="103" spans="2:12" s="9" customFormat="1" ht="19.899999999999999" customHeight="1">
      <c r="B103" s="107"/>
      <c r="D103" s="108" t="s">
        <v>108</v>
      </c>
      <c r="E103" s="109"/>
      <c r="F103" s="109"/>
      <c r="G103" s="109"/>
      <c r="H103" s="109"/>
      <c r="I103" s="109"/>
      <c r="J103" s="110">
        <f>J183</f>
        <v>0</v>
      </c>
      <c r="L103" s="107"/>
    </row>
    <row r="104" spans="2:12" s="9" customFormat="1" ht="19.899999999999999" customHeight="1">
      <c r="B104" s="107"/>
      <c r="D104" s="108" t="s">
        <v>109</v>
      </c>
      <c r="E104" s="109"/>
      <c r="F104" s="109"/>
      <c r="G104" s="109"/>
      <c r="H104" s="109"/>
      <c r="I104" s="109"/>
      <c r="J104" s="110">
        <f>J189</f>
        <v>0</v>
      </c>
      <c r="L104" s="107"/>
    </row>
    <row r="105" spans="2:12" s="8" customFormat="1" ht="24.95" customHeight="1">
      <c r="B105" s="103"/>
      <c r="D105" s="104" t="s">
        <v>110</v>
      </c>
      <c r="E105" s="105"/>
      <c r="F105" s="105"/>
      <c r="G105" s="105"/>
      <c r="H105" s="105"/>
      <c r="I105" s="105"/>
      <c r="J105" s="106">
        <f>J191</f>
        <v>0</v>
      </c>
      <c r="L105" s="103"/>
    </row>
    <row r="106" spans="2:12" s="9" customFormat="1" ht="19.899999999999999" customHeight="1">
      <c r="B106" s="107"/>
      <c r="D106" s="108" t="s">
        <v>1034</v>
      </c>
      <c r="E106" s="109"/>
      <c r="F106" s="109"/>
      <c r="G106" s="109"/>
      <c r="H106" s="109"/>
      <c r="I106" s="109"/>
      <c r="J106" s="110">
        <f>J192</f>
        <v>0</v>
      </c>
      <c r="L106" s="107"/>
    </row>
    <row r="107" spans="2:12" s="9" customFormat="1" ht="19.899999999999999" customHeight="1">
      <c r="B107" s="107"/>
      <c r="D107" s="108" t="s">
        <v>111</v>
      </c>
      <c r="E107" s="109"/>
      <c r="F107" s="109"/>
      <c r="G107" s="109"/>
      <c r="H107" s="109"/>
      <c r="I107" s="109"/>
      <c r="J107" s="110">
        <f>J200</f>
        <v>0</v>
      </c>
      <c r="L107" s="107"/>
    </row>
    <row r="108" spans="2:12" s="9" customFormat="1" ht="19.899999999999999" customHeight="1">
      <c r="B108" s="107"/>
      <c r="D108" s="108" t="s">
        <v>118</v>
      </c>
      <c r="E108" s="109"/>
      <c r="F108" s="109"/>
      <c r="G108" s="109"/>
      <c r="H108" s="109"/>
      <c r="I108" s="109"/>
      <c r="J108" s="110">
        <f>J205</f>
        <v>0</v>
      </c>
      <c r="L108" s="107"/>
    </row>
    <row r="109" spans="2:12" s="9" customFormat="1" ht="19.899999999999999" customHeight="1">
      <c r="B109" s="107"/>
      <c r="D109" s="108" t="s">
        <v>119</v>
      </c>
      <c r="E109" s="109"/>
      <c r="F109" s="109"/>
      <c r="G109" s="109"/>
      <c r="H109" s="109"/>
      <c r="I109" s="109"/>
      <c r="J109" s="110">
        <f>J215</f>
        <v>0</v>
      </c>
      <c r="L109" s="107"/>
    </row>
    <row r="110" spans="2:12" s="1" customFormat="1" ht="21.75" customHeight="1">
      <c r="B110" s="31"/>
      <c r="L110" s="31"/>
    </row>
    <row r="111" spans="2:12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20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20" s="1" customFormat="1" ht="24.95" customHeight="1">
      <c r="B116" s="31"/>
      <c r="C116" s="20" t="s">
        <v>128</v>
      </c>
      <c r="L116" s="31"/>
    </row>
    <row r="117" spans="2:20" s="1" customFormat="1" ht="6.95" customHeight="1">
      <c r="B117" s="31"/>
      <c r="L117" s="31"/>
    </row>
    <row r="118" spans="2:20" s="1" customFormat="1" ht="12" customHeight="1">
      <c r="B118" s="31"/>
      <c r="C118" s="26" t="s">
        <v>16</v>
      </c>
      <c r="L118" s="31"/>
    </row>
    <row r="119" spans="2:20" s="1" customFormat="1" ht="16.5" customHeight="1">
      <c r="B119" s="31"/>
      <c r="E119" s="217" t="str">
        <f>E7</f>
        <v>SPŠ Karviná, p.o. - modernizace šaten</v>
      </c>
      <c r="F119" s="218"/>
      <c r="G119" s="218"/>
      <c r="H119" s="218"/>
      <c r="L119" s="31"/>
    </row>
    <row r="120" spans="2:20" s="1" customFormat="1" ht="12" customHeight="1">
      <c r="B120" s="31"/>
      <c r="C120" s="26" t="s">
        <v>96</v>
      </c>
      <c r="L120" s="31"/>
    </row>
    <row r="121" spans="2:20" s="1" customFormat="1" ht="16.5" customHeight="1">
      <c r="B121" s="31"/>
      <c r="E121" s="180" t="str">
        <f>E9</f>
        <v>2 - stavební část - exteriér</v>
      </c>
      <c r="F121" s="219"/>
      <c r="G121" s="219"/>
      <c r="H121" s="219"/>
      <c r="L121" s="31"/>
    </row>
    <row r="122" spans="2:20" s="1" customFormat="1" ht="6.95" customHeight="1">
      <c r="B122" s="31"/>
      <c r="L122" s="31"/>
    </row>
    <row r="123" spans="2:20" s="1" customFormat="1" ht="12" customHeight="1">
      <c r="B123" s="31"/>
      <c r="C123" s="26" t="s">
        <v>20</v>
      </c>
      <c r="F123" s="24" t="str">
        <f>F12</f>
        <v xml:space="preserve"> </v>
      </c>
      <c r="I123" s="26" t="s">
        <v>22</v>
      </c>
      <c r="J123" s="51" t="str">
        <f>IF(J12="","",J12)</f>
        <v>19. 2. 2025</v>
      </c>
      <c r="L123" s="31"/>
    </row>
    <row r="124" spans="2:20" s="1" customFormat="1" ht="6.95" customHeight="1">
      <c r="B124" s="31"/>
      <c r="L124" s="31"/>
    </row>
    <row r="125" spans="2:20" s="1" customFormat="1" ht="15.2" customHeight="1">
      <c r="B125" s="31"/>
      <c r="C125" s="26" t="s">
        <v>24</v>
      </c>
      <c r="F125" s="24" t="str">
        <f>E15</f>
        <v xml:space="preserve"> </v>
      </c>
      <c r="I125" s="26" t="s">
        <v>29</v>
      </c>
      <c r="J125" s="29" t="str">
        <f>E21</f>
        <v xml:space="preserve"> </v>
      </c>
      <c r="L125" s="31"/>
    </row>
    <row r="126" spans="2:20" s="1" customFormat="1" ht="15.2" customHeight="1">
      <c r="B126" s="31"/>
      <c r="C126" s="26" t="s">
        <v>27</v>
      </c>
      <c r="F126" s="24" t="str">
        <f>IF(E18="","",E18)</f>
        <v>Vyplň údaj</v>
      </c>
      <c r="I126" s="26" t="s">
        <v>31</v>
      </c>
      <c r="J126" s="29" t="str">
        <f>E24</f>
        <v xml:space="preserve"> </v>
      </c>
      <c r="L126" s="31"/>
    </row>
    <row r="127" spans="2:20" s="1" customFormat="1" ht="10.35" customHeight="1">
      <c r="B127" s="31"/>
      <c r="L127" s="31"/>
    </row>
    <row r="128" spans="2:20" s="10" customFormat="1" ht="29.25" customHeight="1">
      <c r="B128" s="111"/>
      <c r="C128" s="112" t="s">
        <v>129</v>
      </c>
      <c r="D128" s="113" t="s">
        <v>59</v>
      </c>
      <c r="E128" s="113" t="s">
        <v>55</v>
      </c>
      <c r="F128" s="113" t="s">
        <v>56</v>
      </c>
      <c r="G128" s="113" t="s">
        <v>130</v>
      </c>
      <c r="H128" s="113" t="s">
        <v>131</v>
      </c>
      <c r="I128" s="113" t="s">
        <v>132</v>
      </c>
      <c r="J128" s="113" t="s">
        <v>100</v>
      </c>
      <c r="K128" s="114" t="s">
        <v>133</v>
      </c>
      <c r="L128" s="111"/>
      <c r="M128" s="58" t="s">
        <v>1</v>
      </c>
      <c r="N128" s="59" t="s">
        <v>38</v>
      </c>
      <c r="O128" s="59" t="s">
        <v>134</v>
      </c>
      <c r="P128" s="59" t="s">
        <v>135</v>
      </c>
      <c r="Q128" s="59" t="s">
        <v>136</v>
      </c>
      <c r="R128" s="59" t="s">
        <v>137</v>
      </c>
      <c r="S128" s="59" t="s">
        <v>138</v>
      </c>
      <c r="T128" s="60" t="s">
        <v>139</v>
      </c>
    </row>
    <row r="129" spans="2:65" s="1" customFormat="1" ht="22.9" customHeight="1">
      <c r="B129" s="31"/>
      <c r="C129" s="63" t="s">
        <v>140</v>
      </c>
      <c r="J129" s="115">
        <f>BK129</f>
        <v>0</v>
      </c>
      <c r="L129" s="31"/>
      <c r="M129" s="61"/>
      <c r="N129" s="52"/>
      <c r="O129" s="52"/>
      <c r="P129" s="116">
        <f>P130+P191</f>
        <v>0</v>
      </c>
      <c r="Q129" s="52"/>
      <c r="R129" s="116">
        <f>R130+R191</f>
        <v>3.5989351399999996</v>
      </c>
      <c r="S129" s="52"/>
      <c r="T129" s="117">
        <f>T130+T191</f>
        <v>0.47287499999999999</v>
      </c>
      <c r="AT129" s="16" t="s">
        <v>73</v>
      </c>
      <c r="AU129" s="16" t="s">
        <v>102</v>
      </c>
      <c r="BK129" s="118">
        <f>BK130+BK191</f>
        <v>0</v>
      </c>
    </row>
    <row r="130" spans="2:65" s="11" customFormat="1" ht="25.9" customHeight="1">
      <c r="B130" s="119"/>
      <c r="D130" s="120" t="s">
        <v>73</v>
      </c>
      <c r="E130" s="121" t="s">
        <v>141</v>
      </c>
      <c r="F130" s="121" t="s">
        <v>142</v>
      </c>
      <c r="I130" s="122"/>
      <c r="J130" s="123">
        <f>BK130</f>
        <v>0</v>
      </c>
      <c r="L130" s="119"/>
      <c r="M130" s="124"/>
      <c r="P130" s="125">
        <f>P131+P145+P169+P174+P177+P183+P189</f>
        <v>0</v>
      </c>
      <c r="R130" s="125">
        <f>R131+R145+R169+R174+R177+R183+R189</f>
        <v>3.4125166399999998</v>
      </c>
      <c r="T130" s="126">
        <f>T131+T145+T169+T174+T177+T183+T189</f>
        <v>0.45037499999999997</v>
      </c>
      <c r="AR130" s="120" t="s">
        <v>79</v>
      </c>
      <c r="AT130" s="127" t="s">
        <v>73</v>
      </c>
      <c r="AU130" s="127" t="s">
        <v>74</v>
      </c>
      <c r="AY130" s="120" t="s">
        <v>143</v>
      </c>
      <c r="BK130" s="128">
        <f>BK131+BK145+BK169+BK174+BK177+BK183+BK189</f>
        <v>0</v>
      </c>
    </row>
    <row r="131" spans="2:65" s="11" customFormat="1" ht="22.9" customHeight="1">
      <c r="B131" s="119"/>
      <c r="D131" s="120" t="s">
        <v>73</v>
      </c>
      <c r="E131" s="129" t="s">
        <v>79</v>
      </c>
      <c r="F131" s="129" t="s">
        <v>1035</v>
      </c>
      <c r="I131" s="122"/>
      <c r="J131" s="130">
        <f>BK131</f>
        <v>0</v>
      </c>
      <c r="L131" s="119"/>
      <c r="M131" s="124"/>
      <c r="P131" s="125">
        <f>SUM(P132:P144)</f>
        <v>0</v>
      </c>
      <c r="R131" s="125">
        <f>SUM(R132:R144)</f>
        <v>0</v>
      </c>
      <c r="T131" s="126">
        <f>SUM(T132:T144)</f>
        <v>0.21037499999999998</v>
      </c>
      <c r="AR131" s="120" t="s">
        <v>79</v>
      </c>
      <c r="AT131" s="127" t="s">
        <v>73</v>
      </c>
      <c r="AU131" s="127" t="s">
        <v>79</v>
      </c>
      <c r="AY131" s="120" t="s">
        <v>143</v>
      </c>
      <c r="BK131" s="128">
        <f>SUM(BK132:BK144)</f>
        <v>0</v>
      </c>
    </row>
    <row r="132" spans="2:65" s="1" customFormat="1" ht="24.2" customHeight="1">
      <c r="B132" s="31"/>
      <c r="C132" s="131" t="s">
        <v>79</v>
      </c>
      <c r="D132" s="131" t="s">
        <v>145</v>
      </c>
      <c r="E132" s="132" t="s">
        <v>1036</v>
      </c>
      <c r="F132" s="133" t="s">
        <v>1037</v>
      </c>
      <c r="G132" s="134" t="s">
        <v>148</v>
      </c>
      <c r="H132" s="135">
        <v>0.82499999999999996</v>
      </c>
      <c r="I132" s="136"/>
      <c r="J132" s="137">
        <f>ROUND(I132*H132,2)</f>
        <v>0</v>
      </c>
      <c r="K132" s="133" t="s">
        <v>164</v>
      </c>
      <c r="L132" s="31"/>
      <c r="M132" s="138" t="s">
        <v>1</v>
      </c>
      <c r="N132" s="139" t="s">
        <v>39</v>
      </c>
      <c r="P132" s="140">
        <f>O132*H132</f>
        <v>0</v>
      </c>
      <c r="Q132" s="140">
        <v>0</v>
      </c>
      <c r="R132" s="140">
        <f>Q132*H132</f>
        <v>0</v>
      </c>
      <c r="S132" s="140">
        <v>0.255</v>
      </c>
      <c r="T132" s="141">
        <f>S132*H132</f>
        <v>0.21037499999999998</v>
      </c>
      <c r="AR132" s="142" t="s">
        <v>150</v>
      </c>
      <c r="AT132" s="142" t="s">
        <v>145</v>
      </c>
      <c r="AU132" s="142" t="s">
        <v>83</v>
      </c>
      <c r="AY132" s="16" t="s">
        <v>143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150</v>
      </c>
      <c r="BM132" s="142" t="s">
        <v>1038</v>
      </c>
    </row>
    <row r="133" spans="2:65" s="13" customFormat="1">
      <c r="B133" s="151"/>
      <c r="D133" s="145" t="s">
        <v>152</v>
      </c>
      <c r="E133" s="152" t="s">
        <v>1</v>
      </c>
      <c r="F133" s="153" t="s">
        <v>1039</v>
      </c>
      <c r="H133" s="154">
        <v>0.82499999999999996</v>
      </c>
      <c r="I133" s="155"/>
      <c r="L133" s="151"/>
      <c r="M133" s="156"/>
      <c r="T133" s="157"/>
      <c r="AT133" s="152" t="s">
        <v>152</v>
      </c>
      <c r="AU133" s="152" t="s">
        <v>83</v>
      </c>
      <c r="AV133" s="13" t="s">
        <v>83</v>
      </c>
      <c r="AW133" s="13" t="s">
        <v>30</v>
      </c>
      <c r="AX133" s="13" t="s">
        <v>79</v>
      </c>
      <c r="AY133" s="152" t="s">
        <v>143</v>
      </c>
    </row>
    <row r="134" spans="2:65" s="1" customFormat="1" ht="24.2" customHeight="1">
      <c r="B134" s="31"/>
      <c r="C134" s="131" t="s">
        <v>83</v>
      </c>
      <c r="D134" s="131" t="s">
        <v>145</v>
      </c>
      <c r="E134" s="132" t="s">
        <v>1040</v>
      </c>
      <c r="F134" s="133" t="s">
        <v>1041</v>
      </c>
      <c r="G134" s="134" t="s">
        <v>175</v>
      </c>
      <c r="H134" s="135">
        <v>7.3929999999999998</v>
      </c>
      <c r="I134" s="136"/>
      <c r="J134" s="137">
        <f>ROUND(I134*H134,2)</f>
        <v>0</v>
      </c>
      <c r="K134" s="133" t="s">
        <v>164</v>
      </c>
      <c r="L134" s="31"/>
      <c r="M134" s="138" t="s">
        <v>1</v>
      </c>
      <c r="N134" s="139" t="s">
        <v>39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150</v>
      </c>
      <c r="AT134" s="142" t="s">
        <v>145</v>
      </c>
      <c r="AU134" s="142" t="s">
        <v>83</v>
      </c>
      <c r="AY134" s="16" t="s">
        <v>143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150</v>
      </c>
      <c r="BM134" s="142" t="s">
        <v>1042</v>
      </c>
    </row>
    <row r="135" spans="2:65" s="13" customFormat="1">
      <c r="B135" s="151"/>
      <c r="D135" s="145" t="s">
        <v>152</v>
      </c>
      <c r="E135" s="152" t="s">
        <v>1</v>
      </c>
      <c r="F135" s="153" t="s">
        <v>1043</v>
      </c>
      <c r="H135" s="154">
        <v>3.5409999999999999</v>
      </c>
      <c r="I135" s="155"/>
      <c r="L135" s="151"/>
      <c r="M135" s="156"/>
      <c r="T135" s="157"/>
      <c r="AT135" s="152" t="s">
        <v>152</v>
      </c>
      <c r="AU135" s="152" t="s">
        <v>83</v>
      </c>
      <c r="AV135" s="13" t="s">
        <v>83</v>
      </c>
      <c r="AW135" s="13" t="s">
        <v>30</v>
      </c>
      <c r="AX135" s="13" t="s">
        <v>74</v>
      </c>
      <c r="AY135" s="152" t="s">
        <v>143</v>
      </c>
    </row>
    <row r="136" spans="2:65" s="13" customFormat="1">
      <c r="B136" s="151"/>
      <c r="D136" s="145" t="s">
        <v>152</v>
      </c>
      <c r="E136" s="152" t="s">
        <v>1</v>
      </c>
      <c r="F136" s="153" t="s">
        <v>1044</v>
      </c>
      <c r="H136" s="154">
        <v>3.3519999999999999</v>
      </c>
      <c r="I136" s="155"/>
      <c r="L136" s="151"/>
      <c r="M136" s="156"/>
      <c r="T136" s="157"/>
      <c r="AT136" s="152" t="s">
        <v>152</v>
      </c>
      <c r="AU136" s="152" t="s">
        <v>83</v>
      </c>
      <c r="AV136" s="13" t="s">
        <v>83</v>
      </c>
      <c r="AW136" s="13" t="s">
        <v>30</v>
      </c>
      <c r="AX136" s="13" t="s">
        <v>74</v>
      </c>
      <c r="AY136" s="152" t="s">
        <v>143</v>
      </c>
    </row>
    <row r="137" spans="2:65" s="12" customFormat="1">
      <c r="B137" s="144"/>
      <c r="D137" s="145" t="s">
        <v>152</v>
      </c>
      <c r="E137" s="146" t="s">
        <v>1</v>
      </c>
      <c r="F137" s="147" t="s">
        <v>1045</v>
      </c>
      <c r="H137" s="146" t="s">
        <v>1</v>
      </c>
      <c r="I137" s="148"/>
      <c r="L137" s="144"/>
      <c r="M137" s="149"/>
      <c r="T137" s="150"/>
      <c r="AT137" s="146" t="s">
        <v>152</v>
      </c>
      <c r="AU137" s="146" t="s">
        <v>83</v>
      </c>
      <c r="AV137" s="12" t="s">
        <v>79</v>
      </c>
      <c r="AW137" s="12" t="s">
        <v>30</v>
      </c>
      <c r="AX137" s="12" t="s">
        <v>74</v>
      </c>
      <c r="AY137" s="146" t="s">
        <v>143</v>
      </c>
    </row>
    <row r="138" spans="2:65" s="13" customFormat="1">
      <c r="B138" s="151"/>
      <c r="D138" s="145" t="s">
        <v>152</v>
      </c>
      <c r="E138" s="152" t="s">
        <v>1</v>
      </c>
      <c r="F138" s="153" t="s">
        <v>489</v>
      </c>
      <c r="H138" s="154">
        <v>0.5</v>
      </c>
      <c r="I138" s="155"/>
      <c r="L138" s="151"/>
      <c r="M138" s="156"/>
      <c r="T138" s="157"/>
      <c r="AT138" s="152" t="s">
        <v>152</v>
      </c>
      <c r="AU138" s="152" t="s">
        <v>83</v>
      </c>
      <c r="AV138" s="13" t="s">
        <v>83</v>
      </c>
      <c r="AW138" s="13" t="s">
        <v>30</v>
      </c>
      <c r="AX138" s="13" t="s">
        <v>74</v>
      </c>
      <c r="AY138" s="152" t="s">
        <v>143</v>
      </c>
    </row>
    <row r="139" spans="2:65" s="14" customFormat="1">
      <c r="B139" s="158"/>
      <c r="D139" s="145" t="s">
        <v>152</v>
      </c>
      <c r="E139" s="159" t="s">
        <v>1</v>
      </c>
      <c r="F139" s="160" t="s">
        <v>168</v>
      </c>
      <c r="H139" s="161">
        <v>7.3929999999999998</v>
      </c>
      <c r="I139" s="162"/>
      <c r="L139" s="158"/>
      <c r="M139" s="163"/>
      <c r="T139" s="164"/>
      <c r="AT139" s="159" t="s">
        <v>152</v>
      </c>
      <c r="AU139" s="159" t="s">
        <v>83</v>
      </c>
      <c r="AV139" s="14" t="s">
        <v>150</v>
      </c>
      <c r="AW139" s="14" t="s">
        <v>30</v>
      </c>
      <c r="AX139" s="14" t="s">
        <v>79</v>
      </c>
      <c r="AY139" s="159" t="s">
        <v>143</v>
      </c>
    </row>
    <row r="140" spans="2:65" s="1" customFormat="1" ht="24.2" customHeight="1">
      <c r="B140" s="31"/>
      <c r="C140" s="131" t="s">
        <v>86</v>
      </c>
      <c r="D140" s="131" t="s">
        <v>145</v>
      </c>
      <c r="E140" s="132" t="s">
        <v>1046</v>
      </c>
      <c r="F140" s="133" t="s">
        <v>1047</v>
      </c>
      <c r="G140" s="134" t="s">
        <v>175</v>
      </c>
      <c r="H140" s="135">
        <v>6.5810000000000004</v>
      </c>
      <c r="I140" s="136"/>
      <c r="J140" s="137">
        <f>ROUND(I140*H140,2)</f>
        <v>0</v>
      </c>
      <c r="K140" s="133" t="s">
        <v>164</v>
      </c>
      <c r="L140" s="31"/>
      <c r="M140" s="138" t="s">
        <v>1</v>
      </c>
      <c r="N140" s="139" t="s">
        <v>39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150</v>
      </c>
      <c r="AT140" s="142" t="s">
        <v>145</v>
      </c>
      <c r="AU140" s="142" t="s">
        <v>83</v>
      </c>
      <c r="AY140" s="16" t="s">
        <v>143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150</v>
      </c>
      <c r="BM140" s="142" t="s">
        <v>1048</v>
      </c>
    </row>
    <row r="141" spans="2:65" s="13" customFormat="1">
      <c r="B141" s="151"/>
      <c r="D141" s="145" t="s">
        <v>152</v>
      </c>
      <c r="E141" s="152" t="s">
        <v>1</v>
      </c>
      <c r="F141" s="153" t="s">
        <v>1049</v>
      </c>
      <c r="H141" s="154">
        <v>0.85799999999999998</v>
      </c>
      <c r="I141" s="155"/>
      <c r="L141" s="151"/>
      <c r="M141" s="156"/>
      <c r="T141" s="157"/>
      <c r="AT141" s="152" t="s">
        <v>152</v>
      </c>
      <c r="AU141" s="152" t="s">
        <v>83</v>
      </c>
      <c r="AV141" s="13" t="s">
        <v>83</v>
      </c>
      <c r="AW141" s="13" t="s">
        <v>30</v>
      </c>
      <c r="AX141" s="13" t="s">
        <v>74</v>
      </c>
      <c r="AY141" s="152" t="s">
        <v>143</v>
      </c>
    </row>
    <row r="142" spans="2:65" s="13" customFormat="1">
      <c r="B142" s="151"/>
      <c r="D142" s="145" t="s">
        <v>152</v>
      </c>
      <c r="E142" s="152" t="s">
        <v>1</v>
      </c>
      <c r="F142" s="153" t="s">
        <v>1050</v>
      </c>
      <c r="H142" s="154">
        <v>3.2429999999999999</v>
      </c>
      <c r="I142" s="155"/>
      <c r="L142" s="151"/>
      <c r="M142" s="156"/>
      <c r="T142" s="157"/>
      <c r="AT142" s="152" t="s">
        <v>152</v>
      </c>
      <c r="AU142" s="152" t="s">
        <v>83</v>
      </c>
      <c r="AV142" s="13" t="s">
        <v>83</v>
      </c>
      <c r="AW142" s="13" t="s">
        <v>30</v>
      </c>
      <c r="AX142" s="13" t="s">
        <v>74</v>
      </c>
      <c r="AY142" s="152" t="s">
        <v>143</v>
      </c>
    </row>
    <row r="143" spans="2:65" s="13" customFormat="1">
      <c r="B143" s="151"/>
      <c r="D143" s="145" t="s">
        <v>152</v>
      </c>
      <c r="E143" s="152" t="s">
        <v>1</v>
      </c>
      <c r="F143" s="153" t="s">
        <v>1051</v>
      </c>
      <c r="H143" s="154">
        <v>2.48</v>
      </c>
      <c r="I143" s="155"/>
      <c r="L143" s="151"/>
      <c r="M143" s="156"/>
      <c r="T143" s="157"/>
      <c r="AT143" s="152" t="s">
        <v>152</v>
      </c>
      <c r="AU143" s="152" t="s">
        <v>83</v>
      </c>
      <c r="AV143" s="13" t="s">
        <v>83</v>
      </c>
      <c r="AW143" s="13" t="s">
        <v>30</v>
      </c>
      <c r="AX143" s="13" t="s">
        <v>74</v>
      </c>
      <c r="AY143" s="152" t="s">
        <v>143</v>
      </c>
    </row>
    <row r="144" spans="2:65" s="14" customFormat="1">
      <c r="B144" s="158"/>
      <c r="D144" s="145" t="s">
        <v>152</v>
      </c>
      <c r="E144" s="159" t="s">
        <v>1</v>
      </c>
      <c r="F144" s="160" t="s">
        <v>168</v>
      </c>
      <c r="H144" s="161">
        <v>6.5809999999999995</v>
      </c>
      <c r="I144" s="162"/>
      <c r="L144" s="158"/>
      <c r="M144" s="163"/>
      <c r="T144" s="164"/>
      <c r="AT144" s="159" t="s">
        <v>152</v>
      </c>
      <c r="AU144" s="159" t="s">
        <v>83</v>
      </c>
      <c r="AV144" s="14" t="s">
        <v>150</v>
      </c>
      <c r="AW144" s="14" t="s">
        <v>30</v>
      </c>
      <c r="AX144" s="14" t="s">
        <v>79</v>
      </c>
      <c r="AY144" s="159" t="s">
        <v>143</v>
      </c>
    </row>
    <row r="145" spans="2:65" s="11" customFormat="1" ht="22.9" customHeight="1">
      <c r="B145" s="119"/>
      <c r="D145" s="120" t="s">
        <v>73</v>
      </c>
      <c r="E145" s="129" t="s">
        <v>83</v>
      </c>
      <c r="F145" s="129" t="s">
        <v>1052</v>
      </c>
      <c r="I145" s="122"/>
      <c r="J145" s="130">
        <f>BK145</f>
        <v>0</v>
      </c>
      <c r="L145" s="119"/>
      <c r="M145" s="124"/>
      <c r="P145" s="125">
        <f>SUM(P146:P168)</f>
        <v>0</v>
      </c>
      <c r="R145" s="125">
        <f>SUM(R146:R168)</f>
        <v>3.0198009799999999</v>
      </c>
      <c r="T145" s="126">
        <f>SUM(T146:T168)</f>
        <v>0</v>
      </c>
      <c r="AR145" s="120" t="s">
        <v>79</v>
      </c>
      <c r="AT145" s="127" t="s">
        <v>73</v>
      </c>
      <c r="AU145" s="127" t="s">
        <v>79</v>
      </c>
      <c r="AY145" s="120" t="s">
        <v>143</v>
      </c>
      <c r="BK145" s="128">
        <f>SUM(BK146:BK168)</f>
        <v>0</v>
      </c>
    </row>
    <row r="146" spans="2:65" s="1" customFormat="1" ht="16.5" customHeight="1">
      <c r="B146" s="31"/>
      <c r="C146" s="131" t="s">
        <v>150</v>
      </c>
      <c r="D146" s="131" t="s">
        <v>145</v>
      </c>
      <c r="E146" s="132" t="s">
        <v>1053</v>
      </c>
      <c r="F146" s="133" t="s">
        <v>1054</v>
      </c>
      <c r="G146" s="134" t="s">
        <v>175</v>
      </c>
      <c r="H146" s="135">
        <v>0.28100000000000003</v>
      </c>
      <c r="I146" s="136"/>
      <c r="J146" s="137">
        <f>ROUND(I146*H146,2)</f>
        <v>0</v>
      </c>
      <c r="K146" s="133" t="s">
        <v>164</v>
      </c>
      <c r="L146" s="31"/>
      <c r="M146" s="138" t="s">
        <v>1</v>
      </c>
      <c r="N146" s="139" t="s">
        <v>39</v>
      </c>
      <c r="P146" s="140">
        <f>O146*H146</f>
        <v>0</v>
      </c>
      <c r="Q146" s="140">
        <v>2.5018699999999998</v>
      </c>
      <c r="R146" s="140">
        <f>Q146*H146</f>
        <v>0.70302547000000004</v>
      </c>
      <c r="S146" s="140">
        <v>0</v>
      </c>
      <c r="T146" s="141">
        <f>S146*H146</f>
        <v>0</v>
      </c>
      <c r="AR146" s="142" t="s">
        <v>150</v>
      </c>
      <c r="AT146" s="142" t="s">
        <v>145</v>
      </c>
      <c r="AU146" s="142" t="s">
        <v>83</v>
      </c>
      <c r="AY146" s="16" t="s">
        <v>143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79</v>
      </c>
      <c r="BK146" s="143">
        <f>ROUND(I146*H146,2)</f>
        <v>0</v>
      </c>
      <c r="BL146" s="16" t="s">
        <v>150</v>
      </c>
      <c r="BM146" s="142" t="s">
        <v>1055</v>
      </c>
    </row>
    <row r="147" spans="2:65" s="13" customFormat="1">
      <c r="B147" s="151"/>
      <c r="D147" s="145" t="s">
        <v>152</v>
      </c>
      <c r="E147" s="152" t="s">
        <v>1</v>
      </c>
      <c r="F147" s="153" t="s">
        <v>1056</v>
      </c>
      <c r="H147" s="154">
        <v>0.28100000000000003</v>
      </c>
      <c r="I147" s="155"/>
      <c r="L147" s="151"/>
      <c r="M147" s="156"/>
      <c r="T147" s="157"/>
      <c r="AT147" s="152" t="s">
        <v>152</v>
      </c>
      <c r="AU147" s="152" t="s">
        <v>83</v>
      </c>
      <c r="AV147" s="13" t="s">
        <v>83</v>
      </c>
      <c r="AW147" s="13" t="s">
        <v>30</v>
      </c>
      <c r="AX147" s="13" t="s">
        <v>79</v>
      </c>
      <c r="AY147" s="152" t="s">
        <v>143</v>
      </c>
    </row>
    <row r="148" spans="2:65" s="1" customFormat="1" ht="16.5" customHeight="1">
      <c r="B148" s="31"/>
      <c r="C148" s="131" t="s">
        <v>89</v>
      </c>
      <c r="D148" s="131" t="s">
        <v>145</v>
      </c>
      <c r="E148" s="132" t="s">
        <v>1057</v>
      </c>
      <c r="F148" s="133" t="s">
        <v>1058</v>
      </c>
      <c r="G148" s="134" t="s">
        <v>148</v>
      </c>
      <c r="H148" s="135">
        <v>1.712</v>
      </c>
      <c r="I148" s="136"/>
      <c r="J148" s="137">
        <f>ROUND(I148*H148,2)</f>
        <v>0</v>
      </c>
      <c r="K148" s="133" t="s">
        <v>164</v>
      </c>
      <c r="L148" s="31"/>
      <c r="M148" s="138" t="s">
        <v>1</v>
      </c>
      <c r="N148" s="139" t="s">
        <v>39</v>
      </c>
      <c r="P148" s="140">
        <f>O148*H148</f>
        <v>0</v>
      </c>
      <c r="Q148" s="140">
        <v>2.9399999999999999E-3</v>
      </c>
      <c r="R148" s="140">
        <f>Q148*H148</f>
        <v>5.0332799999999994E-3</v>
      </c>
      <c r="S148" s="140">
        <v>0</v>
      </c>
      <c r="T148" s="141">
        <f>S148*H148</f>
        <v>0</v>
      </c>
      <c r="AR148" s="142" t="s">
        <v>150</v>
      </c>
      <c r="AT148" s="142" t="s">
        <v>145</v>
      </c>
      <c r="AU148" s="142" t="s">
        <v>83</v>
      </c>
      <c r="AY148" s="16" t="s">
        <v>143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79</v>
      </c>
      <c r="BK148" s="143">
        <f>ROUND(I148*H148,2)</f>
        <v>0</v>
      </c>
      <c r="BL148" s="16" t="s">
        <v>150</v>
      </c>
      <c r="BM148" s="142" t="s">
        <v>1059</v>
      </c>
    </row>
    <row r="149" spans="2:65" s="13" customFormat="1">
      <c r="B149" s="151"/>
      <c r="D149" s="145" t="s">
        <v>152</v>
      </c>
      <c r="E149" s="152" t="s">
        <v>1</v>
      </c>
      <c r="F149" s="153" t="s">
        <v>1060</v>
      </c>
      <c r="H149" s="154">
        <v>0.47399999999999998</v>
      </c>
      <c r="I149" s="155"/>
      <c r="L149" s="151"/>
      <c r="M149" s="156"/>
      <c r="T149" s="157"/>
      <c r="AT149" s="152" t="s">
        <v>152</v>
      </c>
      <c r="AU149" s="152" t="s">
        <v>83</v>
      </c>
      <c r="AV149" s="13" t="s">
        <v>83</v>
      </c>
      <c r="AW149" s="13" t="s">
        <v>30</v>
      </c>
      <c r="AX149" s="13" t="s">
        <v>74</v>
      </c>
      <c r="AY149" s="152" t="s">
        <v>143</v>
      </c>
    </row>
    <row r="150" spans="2:65" s="12" customFormat="1">
      <c r="B150" s="144"/>
      <c r="D150" s="145" t="s">
        <v>152</v>
      </c>
      <c r="E150" s="146" t="s">
        <v>1</v>
      </c>
      <c r="F150" s="147" t="s">
        <v>1061</v>
      </c>
      <c r="H150" s="146" t="s">
        <v>1</v>
      </c>
      <c r="I150" s="148"/>
      <c r="L150" s="144"/>
      <c r="M150" s="149"/>
      <c r="T150" s="150"/>
      <c r="AT150" s="146" t="s">
        <v>152</v>
      </c>
      <c r="AU150" s="146" t="s">
        <v>83</v>
      </c>
      <c r="AV150" s="12" t="s">
        <v>79</v>
      </c>
      <c r="AW150" s="12" t="s">
        <v>30</v>
      </c>
      <c r="AX150" s="12" t="s">
        <v>74</v>
      </c>
      <c r="AY150" s="146" t="s">
        <v>143</v>
      </c>
    </row>
    <row r="151" spans="2:65" s="13" customFormat="1">
      <c r="B151" s="151"/>
      <c r="D151" s="145" t="s">
        <v>152</v>
      </c>
      <c r="E151" s="152" t="s">
        <v>1</v>
      </c>
      <c r="F151" s="153" t="s">
        <v>1062</v>
      </c>
      <c r="H151" s="154">
        <v>1.238</v>
      </c>
      <c r="I151" s="155"/>
      <c r="L151" s="151"/>
      <c r="M151" s="156"/>
      <c r="T151" s="157"/>
      <c r="AT151" s="152" t="s">
        <v>152</v>
      </c>
      <c r="AU151" s="152" t="s">
        <v>83</v>
      </c>
      <c r="AV151" s="13" t="s">
        <v>83</v>
      </c>
      <c r="AW151" s="13" t="s">
        <v>30</v>
      </c>
      <c r="AX151" s="13" t="s">
        <v>74</v>
      </c>
      <c r="AY151" s="152" t="s">
        <v>143</v>
      </c>
    </row>
    <row r="152" spans="2:65" s="14" customFormat="1">
      <c r="B152" s="158"/>
      <c r="D152" s="145" t="s">
        <v>152</v>
      </c>
      <c r="E152" s="159" t="s">
        <v>1</v>
      </c>
      <c r="F152" s="160" t="s">
        <v>168</v>
      </c>
      <c r="H152" s="161">
        <v>1.712</v>
      </c>
      <c r="I152" s="162"/>
      <c r="L152" s="158"/>
      <c r="M152" s="163"/>
      <c r="T152" s="164"/>
      <c r="AT152" s="159" t="s">
        <v>152</v>
      </c>
      <c r="AU152" s="159" t="s">
        <v>83</v>
      </c>
      <c r="AV152" s="14" t="s">
        <v>150</v>
      </c>
      <c r="AW152" s="14" t="s">
        <v>30</v>
      </c>
      <c r="AX152" s="14" t="s">
        <v>79</v>
      </c>
      <c r="AY152" s="159" t="s">
        <v>143</v>
      </c>
    </row>
    <row r="153" spans="2:65" s="1" customFormat="1" ht="16.5" customHeight="1">
      <c r="B153" s="31"/>
      <c r="C153" s="131" t="s">
        <v>92</v>
      </c>
      <c r="D153" s="131" t="s">
        <v>145</v>
      </c>
      <c r="E153" s="132" t="s">
        <v>1063</v>
      </c>
      <c r="F153" s="133" t="s">
        <v>1064</v>
      </c>
      <c r="G153" s="134" t="s">
        <v>148</v>
      </c>
      <c r="H153" s="135">
        <v>1.712</v>
      </c>
      <c r="I153" s="136"/>
      <c r="J153" s="137">
        <f>ROUND(I153*H153,2)</f>
        <v>0</v>
      </c>
      <c r="K153" s="133" t="s">
        <v>164</v>
      </c>
      <c r="L153" s="31"/>
      <c r="M153" s="138" t="s">
        <v>1</v>
      </c>
      <c r="N153" s="139" t="s">
        <v>39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150</v>
      </c>
      <c r="AT153" s="142" t="s">
        <v>145</v>
      </c>
      <c r="AU153" s="142" t="s">
        <v>83</v>
      </c>
      <c r="AY153" s="16" t="s">
        <v>143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79</v>
      </c>
      <c r="BK153" s="143">
        <f>ROUND(I153*H153,2)</f>
        <v>0</v>
      </c>
      <c r="BL153" s="16" t="s">
        <v>150</v>
      </c>
      <c r="BM153" s="142" t="s">
        <v>1065</v>
      </c>
    </row>
    <row r="154" spans="2:65" s="1" customFormat="1" ht="16.5" customHeight="1">
      <c r="B154" s="31"/>
      <c r="C154" s="131" t="s">
        <v>180</v>
      </c>
      <c r="D154" s="131" t="s">
        <v>145</v>
      </c>
      <c r="E154" s="132" t="s">
        <v>1066</v>
      </c>
      <c r="F154" s="133" t="s">
        <v>1067</v>
      </c>
      <c r="G154" s="134" t="s">
        <v>175</v>
      </c>
      <c r="H154" s="135">
        <v>4.3999999999999997E-2</v>
      </c>
      <c r="I154" s="136"/>
      <c r="J154" s="137">
        <f>ROUND(I154*H154,2)</f>
        <v>0</v>
      </c>
      <c r="K154" s="133" t="s">
        <v>164</v>
      </c>
      <c r="L154" s="31"/>
      <c r="M154" s="138" t="s">
        <v>1</v>
      </c>
      <c r="N154" s="139" t="s">
        <v>39</v>
      </c>
      <c r="P154" s="140">
        <f>O154*H154</f>
        <v>0</v>
      </c>
      <c r="Q154" s="140">
        <v>2.3010199999999998</v>
      </c>
      <c r="R154" s="140">
        <f>Q154*H154</f>
        <v>0.10124487999999998</v>
      </c>
      <c r="S154" s="140">
        <v>0</v>
      </c>
      <c r="T154" s="141">
        <f>S154*H154</f>
        <v>0</v>
      </c>
      <c r="AR154" s="142" t="s">
        <v>150</v>
      </c>
      <c r="AT154" s="142" t="s">
        <v>145</v>
      </c>
      <c r="AU154" s="142" t="s">
        <v>83</v>
      </c>
      <c r="AY154" s="16" t="s">
        <v>143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150</v>
      </c>
      <c r="BM154" s="142" t="s">
        <v>1068</v>
      </c>
    </row>
    <row r="155" spans="2:65" s="12" customFormat="1">
      <c r="B155" s="144"/>
      <c r="D155" s="145" t="s">
        <v>152</v>
      </c>
      <c r="E155" s="146" t="s">
        <v>1</v>
      </c>
      <c r="F155" s="147" t="s">
        <v>1069</v>
      </c>
      <c r="H155" s="146" t="s">
        <v>1</v>
      </c>
      <c r="I155" s="148"/>
      <c r="L155" s="144"/>
      <c r="M155" s="149"/>
      <c r="T155" s="150"/>
      <c r="AT155" s="146" t="s">
        <v>152</v>
      </c>
      <c r="AU155" s="146" t="s">
        <v>83</v>
      </c>
      <c r="AV155" s="12" t="s">
        <v>79</v>
      </c>
      <c r="AW155" s="12" t="s">
        <v>30</v>
      </c>
      <c r="AX155" s="12" t="s">
        <v>74</v>
      </c>
      <c r="AY155" s="146" t="s">
        <v>143</v>
      </c>
    </row>
    <row r="156" spans="2:65" s="13" customFormat="1">
      <c r="B156" s="151"/>
      <c r="D156" s="145" t="s">
        <v>152</v>
      </c>
      <c r="E156" s="152" t="s">
        <v>1</v>
      </c>
      <c r="F156" s="153" t="s">
        <v>1070</v>
      </c>
      <c r="H156" s="154">
        <v>4.3999999999999997E-2</v>
      </c>
      <c r="I156" s="155"/>
      <c r="L156" s="151"/>
      <c r="M156" s="156"/>
      <c r="T156" s="157"/>
      <c r="AT156" s="152" t="s">
        <v>152</v>
      </c>
      <c r="AU156" s="152" t="s">
        <v>83</v>
      </c>
      <c r="AV156" s="13" t="s">
        <v>83</v>
      </c>
      <c r="AW156" s="13" t="s">
        <v>30</v>
      </c>
      <c r="AX156" s="13" t="s">
        <v>79</v>
      </c>
      <c r="AY156" s="152" t="s">
        <v>143</v>
      </c>
    </row>
    <row r="157" spans="2:65" s="1" customFormat="1" ht="33" customHeight="1">
      <c r="B157" s="31"/>
      <c r="C157" s="131" t="s">
        <v>188</v>
      </c>
      <c r="D157" s="131" t="s">
        <v>145</v>
      </c>
      <c r="E157" s="132" t="s">
        <v>1071</v>
      </c>
      <c r="F157" s="133" t="s">
        <v>1072</v>
      </c>
      <c r="G157" s="134" t="s">
        <v>148</v>
      </c>
      <c r="H157" s="135">
        <v>5.7119999999999997</v>
      </c>
      <c r="I157" s="136"/>
      <c r="J157" s="137">
        <f>ROUND(I157*H157,2)</f>
        <v>0</v>
      </c>
      <c r="K157" s="133" t="s">
        <v>164</v>
      </c>
      <c r="L157" s="31"/>
      <c r="M157" s="138" t="s">
        <v>1</v>
      </c>
      <c r="N157" s="139" t="s">
        <v>39</v>
      </c>
      <c r="P157" s="140">
        <f>O157*H157</f>
        <v>0</v>
      </c>
      <c r="Q157" s="140">
        <v>0.37678</v>
      </c>
      <c r="R157" s="140">
        <f>Q157*H157</f>
        <v>2.15216736</v>
      </c>
      <c r="S157" s="140">
        <v>0</v>
      </c>
      <c r="T157" s="141">
        <f>S157*H157</f>
        <v>0</v>
      </c>
      <c r="AR157" s="142" t="s">
        <v>150</v>
      </c>
      <c r="AT157" s="142" t="s">
        <v>145</v>
      </c>
      <c r="AU157" s="142" t="s">
        <v>83</v>
      </c>
      <c r="AY157" s="16" t="s">
        <v>143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79</v>
      </c>
      <c r="BK157" s="143">
        <f>ROUND(I157*H157,2)</f>
        <v>0</v>
      </c>
      <c r="BL157" s="16" t="s">
        <v>150</v>
      </c>
      <c r="BM157" s="142" t="s">
        <v>1073</v>
      </c>
    </row>
    <row r="158" spans="2:65" s="13" customFormat="1">
      <c r="B158" s="151"/>
      <c r="D158" s="145" t="s">
        <v>152</v>
      </c>
      <c r="E158" s="152" t="s">
        <v>1</v>
      </c>
      <c r="F158" s="153" t="s">
        <v>1074</v>
      </c>
      <c r="H158" s="154">
        <v>5.7119999999999997</v>
      </c>
      <c r="I158" s="155"/>
      <c r="L158" s="151"/>
      <c r="M158" s="156"/>
      <c r="T158" s="157"/>
      <c r="AT158" s="152" t="s">
        <v>152</v>
      </c>
      <c r="AU158" s="152" t="s">
        <v>83</v>
      </c>
      <c r="AV158" s="13" t="s">
        <v>83</v>
      </c>
      <c r="AW158" s="13" t="s">
        <v>30</v>
      </c>
      <c r="AX158" s="13" t="s">
        <v>79</v>
      </c>
      <c r="AY158" s="152" t="s">
        <v>143</v>
      </c>
    </row>
    <row r="159" spans="2:65" s="1" customFormat="1" ht="24.2" customHeight="1">
      <c r="B159" s="31"/>
      <c r="C159" s="131" t="s">
        <v>195</v>
      </c>
      <c r="D159" s="131" t="s">
        <v>145</v>
      </c>
      <c r="E159" s="132" t="s">
        <v>1075</v>
      </c>
      <c r="F159" s="133" t="s">
        <v>1076</v>
      </c>
      <c r="G159" s="134" t="s">
        <v>191</v>
      </c>
      <c r="H159" s="135">
        <v>2.8000000000000001E-2</v>
      </c>
      <c r="I159" s="136"/>
      <c r="J159" s="137">
        <f>ROUND(I159*H159,2)</f>
        <v>0</v>
      </c>
      <c r="K159" s="133" t="s">
        <v>164</v>
      </c>
      <c r="L159" s="31"/>
      <c r="M159" s="138" t="s">
        <v>1</v>
      </c>
      <c r="N159" s="139" t="s">
        <v>39</v>
      </c>
      <c r="P159" s="140">
        <f>O159*H159</f>
        <v>0</v>
      </c>
      <c r="Q159" s="140">
        <v>1.0584</v>
      </c>
      <c r="R159" s="140">
        <f>Q159*H159</f>
        <v>2.96352E-2</v>
      </c>
      <c r="S159" s="140">
        <v>0</v>
      </c>
      <c r="T159" s="141">
        <f>S159*H159</f>
        <v>0</v>
      </c>
      <c r="AR159" s="142" t="s">
        <v>150</v>
      </c>
      <c r="AT159" s="142" t="s">
        <v>145</v>
      </c>
      <c r="AU159" s="142" t="s">
        <v>83</v>
      </c>
      <c r="AY159" s="16" t="s">
        <v>143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79</v>
      </c>
      <c r="BK159" s="143">
        <f>ROUND(I159*H159,2)</f>
        <v>0</v>
      </c>
      <c r="BL159" s="16" t="s">
        <v>150</v>
      </c>
      <c r="BM159" s="142" t="s">
        <v>1077</v>
      </c>
    </row>
    <row r="160" spans="2:65" s="12" customFormat="1">
      <c r="B160" s="144"/>
      <c r="D160" s="145" t="s">
        <v>152</v>
      </c>
      <c r="E160" s="146" t="s">
        <v>1</v>
      </c>
      <c r="F160" s="147" t="s">
        <v>1078</v>
      </c>
      <c r="H160" s="146" t="s">
        <v>1</v>
      </c>
      <c r="I160" s="148"/>
      <c r="L160" s="144"/>
      <c r="M160" s="149"/>
      <c r="T160" s="150"/>
      <c r="AT160" s="146" t="s">
        <v>152</v>
      </c>
      <c r="AU160" s="146" t="s">
        <v>83</v>
      </c>
      <c r="AV160" s="12" t="s">
        <v>79</v>
      </c>
      <c r="AW160" s="12" t="s">
        <v>30</v>
      </c>
      <c r="AX160" s="12" t="s">
        <v>74</v>
      </c>
      <c r="AY160" s="146" t="s">
        <v>143</v>
      </c>
    </row>
    <row r="161" spans="2:65" s="12" customFormat="1">
      <c r="B161" s="144"/>
      <c r="D161" s="145" t="s">
        <v>152</v>
      </c>
      <c r="E161" s="146" t="s">
        <v>1</v>
      </c>
      <c r="F161" s="147" t="s">
        <v>1079</v>
      </c>
      <c r="H161" s="146" t="s">
        <v>1</v>
      </c>
      <c r="I161" s="148"/>
      <c r="L161" s="144"/>
      <c r="M161" s="149"/>
      <c r="T161" s="150"/>
      <c r="AT161" s="146" t="s">
        <v>152</v>
      </c>
      <c r="AU161" s="146" t="s">
        <v>83</v>
      </c>
      <c r="AV161" s="12" t="s">
        <v>79</v>
      </c>
      <c r="AW161" s="12" t="s">
        <v>30</v>
      </c>
      <c r="AX161" s="12" t="s">
        <v>74</v>
      </c>
      <c r="AY161" s="146" t="s">
        <v>143</v>
      </c>
    </row>
    <row r="162" spans="2:65" s="12" customFormat="1">
      <c r="B162" s="144"/>
      <c r="D162" s="145" t="s">
        <v>152</v>
      </c>
      <c r="E162" s="146" t="s">
        <v>1</v>
      </c>
      <c r="F162" s="147" t="s">
        <v>1080</v>
      </c>
      <c r="H162" s="146" t="s">
        <v>1</v>
      </c>
      <c r="I162" s="148"/>
      <c r="L162" s="144"/>
      <c r="M162" s="149"/>
      <c r="T162" s="150"/>
      <c r="AT162" s="146" t="s">
        <v>152</v>
      </c>
      <c r="AU162" s="146" t="s">
        <v>83</v>
      </c>
      <c r="AV162" s="12" t="s">
        <v>79</v>
      </c>
      <c r="AW162" s="12" t="s">
        <v>30</v>
      </c>
      <c r="AX162" s="12" t="s">
        <v>74</v>
      </c>
      <c r="AY162" s="146" t="s">
        <v>143</v>
      </c>
    </row>
    <row r="163" spans="2:65" s="13" customFormat="1">
      <c r="B163" s="151"/>
      <c r="D163" s="145" t="s">
        <v>152</v>
      </c>
      <c r="E163" s="152" t="s">
        <v>1</v>
      </c>
      <c r="F163" s="153" t="s">
        <v>1081</v>
      </c>
      <c r="H163" s="154">
        <v>0.02</v>
      </c>
      <c r="I163" s="155"/>
      <c r="L163" s="151"/>
      <c r="M163" s="156"/>
      <c r="T163" s="157"/>
      <c r="AT163" s="152" t="s">
        <v>152</v>
      </c>
      <c r="AU163" s="152" t="s">
        <v>83</v>
      </c>
      <c r="AV163" s="13" t="s">
        <v>83</v>
      </c>
      <c r="AW163" s="13" t="s">
        <v>30</v>
      </c>
      <c r="AX163" s="13" t="s">
        <v>74</v>
      </c>
      <c r="AY163" s="152" t="s">
        <v>143</v>
      </c>
    </row>
    <row r="164" spans="2:65" s="12" customFormat="1">
      <c r="B164" s="144"/>
      <c r="D164" s="145" t="s">
        <v>152</v>
      </c>
      <c r="E164" s="146" t="s">
        <v>1</v>
      </c>
      <c r="F164" s="147" t="s">
        <v>1082</v>
      </c>
      <c r="H164" s="146" t="s">
        <v>1</v>
      </c>
      <c r="I164" s="148"/>
      <c r="L164" s="144"/>
      <c r="M164" s="149"/>
      <c r="T164" s="150"/>
      <c r="AT164" s="146" t="s">
        <v>152</v>
      </c>
      <c r="AU164" s="146" t="s">
        <v>83</v>
      </c>
      <c r="AV164" s="12" t="s">
        <v>79</v>
      </c>
      <c r="AW164" s="12" t="s">
        <v>30</v>
      </c>
      <c r="AX164" s="12" t="s">
        <v>74</v>
      </c>
      <c r="AY164" s="146" t="s">
        <v>143</v>
      </c>
    </row>
    <row r="165" spans="2:65" s="13" customFormat="1">
      <c r="B165" s="151"/>
      <c r="D165" s="145" t="s">
        <v>152</v>
      </c>
      <c r="E165" s="152" t="s">
        <v>1</v>
      </c>
      <c r="F165" s="153" t="s">
        <v>1083</v>
      </c>
      <c r="H165" s="154">
        <v>8.0000000000000002E-3</v>
      </c>
      <c r="I165" s="155"/>
      <c r="L165" s="151"/>
      <c r="M165" s="156"/>
      <c r="T165" s="157"/>
      <c r="AT165" s="152" t="s">
        <v>152</v>
      </c>
      <c r="AU165" s="152" t="s">
        <v>83</v>
      </c>
      <c r="AV165" s="13" t="s">
        <v>83</v>
      </c>
      <c r="AW165" s="13" t="s">
        <v>30</v>
      </c>
      <c r="AX165" s="13" t="s">
        <v>74</v>
      </c>
      <c r="AY165" s="152" t="s">
        <v>143</v>
      </c>
    </row>
    <row r="166" spans="2:65" s="14" customFormat="1">
      <c r="B166" s="158"/>
      <c r="D166" s="145" t="s">
        <v>152</v>
      </c>
      <c r="E166" s="159" t="s">
        <v>1</v>
      </c>
      <c r="F166" s="160" t="s">
        <v>168</v>
      </c>
      <c r="H166" s="161">
        <v>2.8000000000000001E-2</v>
      </c>
      <c r="I166" s="162"/>
      <c r="L166" s="158"/>
      <c r="M166" s="163"/>
      <c r="T166" s="164"/>
      <c r="AT166" s="159" t="s">
        <v>152</v>
      </c>
      <c r="AU166" s="159" t="s">
        <v>83</v>
      </c>
      <c r="AV166" s="14" t="s">
        <v>150</v>
      </c>
      <c r="AW166" s="14" t="s">
        <v>30</v>
      </c>
      <c r="AX166" s="14" t="s">
        <v>79</v>
      </c>
      <c r="AY166" s="159" t="s">
        <v>143</v>
      </c>
    </row>
    <row r="167" spans="2:65" s="1" customFormat="1" ht="21.75" customHeight="1">
      <c r="B167" s="31"/>
      <c r="C167" s="131" t="s">
        <v>202</v>
      </c>
      <c r="D167" s="131" t="s">
        <v>145</v>
      </c>
      <c r="E167" s="132" t="s">
        <v>1084</v>
      </c>
      <c r="F167" s="133" t="s">
        <v>1085</v>
      </c>
      <c r="G167" s="134" t="s">
        <v>191</v>
      </c>
      <c r="H167" s="135">
        <v>2.7E-2</v>
      </c>
      <c r="I167" s="136"/>
      <c r="J167" s="137">
        <f>ROUND(I167*H167,2)</f>
        <v>0</v>
      </c>
      <c r="K167" s="133" t="s">
        <v>164</v>
      </c>
      <c r="L167" s="31"/>
      <c r="M167" s="138" t="s">
        <v>1</v>
      </c>
      <c r="N167" s="139" t="s">
        <v>39</v>
      </c>
      <c r="P167" s="140">
        <f>O167*H167</f>
        <v>0</v>
      </c>
      <c r="Q167" s="140">
        <v>1.06277</v>
      </c>
      <c r="R167" s="140">
        <f>Q167*H167</f>
        <v>2.8694789999999998E-2</v>
      </c>
      <c r="S167" s="140">
        <v>0</v>
      </c>
      <c r="T167" s="141">
        <f>S167*H167</f>
        <v>0</v>
      </c>
      <c r="AR167" s="142" t="s">
        <v>150</v>
      </c>
      <c r="AT167" s="142" t="s">
        <v>145</v>
      </c>
      <c r="AU167" s="142" t="s">
        <v>83</v>
      </c>
      <c r="AY167" s="16" t="s">
        <v>143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79</v>
      </c>
      <c r="BK167" s="143">
        <f>ROUND(I167*H167,2)</f>
        <v>0</v>
      </c>
      <c r="BL167" s="16" t="s">
        <v>150</v>
      </c>
      <c r="BM167" s="142" t="s">
        <v>1086</v>
      </c>
    </row>
    <row r="168" spans="2:65" s="13" customFormat="1">
      <c r="B168" s="151"/>
      <c r="D168" s="145" t="s">
        <v>152</v>
      </c>
      <c r="E168" s="152" t="s">
        <v>1</v>
      </c>
      <c r="F168" s="153" t="s">
        <v>1087</v>
      </c>
      <c r="H168" s="154">
        <v>2.7E-2</v>
      </c>
      <c r="I168" s="155"/>
      <c r="L168" s="151"/>
      <c r="M168" s="156"/>
      <c r="T168" s="157"/>
      <c r="AT168" s="152" t="s">
        <v>152</v>
      </c>
      <c r="AU168" s="152" t="s">
        <v>83</v>
      </c>
      <c r="AV168" s="13" t="s">
        <v>83</v>
      </c>
      <c r="AW168" s="13" t="s">
        <v>30</v>
      </c>
      <c r="AX168" s="13" t="s">
        <v>79</v>
      </c>
      <c r="AY168" s="152" t="s">
        <v>143</v>
      </c>
    </row>
    <row r="169" spans="2:65" s="11" customFormat="1" ht="22.9" customHeight="1">
      <c r="B169" s="119"/>
      <c r="D169" s="120" t="s">
        <v>73</v>
      </c>
      <c r="E169" s="129" t="s">
        <v>89</v>
      </c>
      <c r="F169" s="129" t="s">
        <v>1088</v>
      </c>
      <c r="I169" s="122"/>
      <c r="J169" s="130">
        <f>BK169</f>
        <v>0</v>
      </c>
      <c r="L169" s="119"/>
      <c r="M169" s="124"/>
      <c r="P169" s="125">
        <f>SUM(P170:P173)</f>
        <v>0</v>
      </c>
      <c r="R169" s="125">
        <f>SUM(R170:R173)</f>
        <v>4.2201059999999992E-2</v>
      </c>
      <c r="T169" s="126">
        <f>SUM(T170:T173)</f>
        <v>0</v>
      </c>
      <c r="AR169" s="120" t="s">
        <v>79</v>
      </c>
      <c r="AT169" s="127" t="s">
        <v>73</v>
      </c>
      <c r="AU169" s="127" t="s">
        <v>79</v>
      </c>
      <c r="AY169" s="120" t="s">
        <v>143</v>
      </c>
      <c r="BK169" s="128">
        <f>SUM(BK170:BK173)</f>
        <v>0</v>
      </c>
    </row>
    <row r="170" spans="2:65" s="1" customFormat="1" ht="24.2" customHeight="1">
      <c r="B170" s="31"/>
      <c r="C170" s="131" t="s">
        <v>207</v>
      </c>
      <c r="D170" s="131" t="s">
        <v>145</v>
      </c>
      <c r="E170" s="132" t="s">
        <v>1089</v>
      </c>
      <c r="F170" s="133" t="s">
        <v>1090</v>
      </c>
      <c r="G170" s="134" t="s">
        <v>148</v>
      </c>
      <c r="H170" s="135">
        <v>0.47299999999999998</v>
      </c>
      <c r="I170" s="136"/>
      <c r="J170" s="137">
        <f>ROUND(I170*H170,2)</f>
        <v>0</v>
      </c>
      <c r="K170" s="133" t="s">
        <v>164</v>
      </c>
      <c r="L170" s="31"/>
      <c r="M170" s="138" t="s">
        <v>1</v>
      </c>
      <c r="N170" s="139" t="s">
        <v>39</v>
      </c>
      <c r="P170" s="140">
        <f>O170*H170</f>
        <v>0</v>
      </c>
      <c r="Q170" s="140">
        <v>8.9219999999999994E-2</v>
      </c>
      <c r="R170" s="140">
        <f>Q170*H170</f>
        <v>4.2201059999999992E-2</v>
      </c>
      <c r="S170" s="140">
        <v>0</v>
      </c>
      <c r="T170" s="141">
        <f>S170*H170</f>
        <v>0</v>
      </c>
      <c r="AR170" s="142" t="s">
        <v>150</v>
      </c>
      <c r="AT170" s="142" t="s">
        <v>145</v>
      </c>
      <c r="AU170" s="142" t="s">
        <v>83</v>
      </c>
      <c r="AY170" s="16" t="s">
        <v>143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79</v>
      </c>
      <c r="BK170" s="143">
        <f>ROUND(I170*H170,2)</f>
        <v>0</v>
      </c>
      <c r="BL170" s="16" t="s">
        <v>150</v>
      </c>
      <c r="BM170" s="142" t="s">
        <v>1091</v>
      </c>
    </row>
    <row r="171" spans="2:65" s="12" customFormat="1">
      <c r="B171" s="144"/>
      <c r="D171" s="145" t="s">
        <v>152</v>
      </c>
      <c r="E171" s="146" t="s">
        <v>1</v>
      </c>
      <c r="F171" s="147" t="s">
        <v>1092</v>
      </c>
      <c r="H171" s="146" t="s">
        <v>1</v>
      </c>
      <c r="I171" s="148"/>
      <c r="L171" s="144"/>
      <c r="M171" s="149"/>
      <c r="T171" s="150"/>
      <c r="AT171" s="146" t="s">
        <v>152</v>
      </c>
      <c r="AU171" s="146" t="s">
        <v>83</v>
      </c>
      <c r="AV171" s="12" t="s">
        <v>79</v>
      </c>
      <c r="AW171" s="12" t="s">
        <v>30</v>
      </c>
      <c r="AX171" s="12" t="s">
        <v>74</v>
      </c>
      <c r="AY171" s="146" t="s">
        <v>143</v>
      </c>
    </row>
    <row r="172" spans="2:65" s="13" customFormat="1">
      <c r="B172" s="151"/>
      <c r="D172" s="145" t="s">
        <v>152</v>
      </c>
      <c r="E172" s="152" t="s">
        <v>1</v>
      </c>
      <c r="F172" s="153" t="s">
        <v>1093</v>
      </c>
      <c r="H172" s="154">
        <v>0.47299999999999998</v>
      </c>
      <c r="I172" s="155"/>
      <c r="L172" s="151"/>
      <c r="M172" s="156"/>
      <c r="T172" s="157"/>
      <c r="AT172" s="152" t="s">
        <v>152</v>
      </c>
      <c r="AU172" s="152" t="s">
        <v>83</v>
      </c>
      <c r="AV172" s="13" t="s">
        <v>83</v>
      </c>
      <c r="AW172" s="13" t="s">
        <v>30</v>
      </c>
      <c r="AX172" s="13" t="s">
        <v>79</v>
      </c>
      <c r="AY172" s="152" t="s">
        <v>143</v>
      </c>
    </row>
    <row r="173" spans="2:65" s="12" customFormat="1">
      <c r="B173" s="144"/>
      <c r="D173" s="145" t="s">
        <v>152</v>
      </c>
      <c r="E173" s="146" t="s">
        <v>1</v>
      </c>
      <c r="F173" s="147" t="s">
        <v>1094</v>
      </c>
      <c r="H173" s="146" t="s">
        <v>1</v>
      </c>
      <c r="I173" s="148"/>
      <c r="L173" s="144"/>
      <c r="M173" s="149"/>
      <c r="T173" s="150"/>
      <c r="AT173" s="146" t="s">
        <v>152</v>
      </c>
      <c r="AU173" s="146" t="s">
        <v>83</v>
      </c>
      <c r="AV173" s="12" t="s">
        <v>79</v>
      </c>
      <c r="AW173" s="12" t="s">
        <v>30</v>
      </c>
      <c r="AX173" s="12" t="s">
        <v>74</v>
      </c>
      <c r="AY173" s="146" t="s">
        <v>143</v>
      </c>
    </row>
    <row r="174" spans="2:65" s="11" customFormat="1" ht="22.9" customHeight="1">
      <c r="B174" s="119"/>
      <c r="D174" s="120" t="s">
        <v>73</v>
      </c>
      <c r="E174" s="129" t="s">
        <v>92</v>
      </c>
      <c r="F174" s="129" t="s">
        <v>201</v>
      </c>
      <c r="I174" s="122"/>
      <c r="J174" s="130">
        <f>BK174</f>
        <v>0</v>
      </c>
      <c r="L174" s="119"/>
      <c r="M174" s="124"/>
      <c r="P174" s="125">
        <f>SUM(P175:P176)</f>
        <v>0</v>
      </c>
      <c r="R174" s="125">
        <f>SUM(R175:R176)</f>
        <v>0.35051459999999995</v>
      </c>
      <c r="T174" s="126">
        <f>SUM(T175:T176)</f>
        <v>0</v>
      </c>
      <c r="AR174" s="120" t="s">
        <v>79</v>
      </c>
      <c r="AT174" s="127" t="s">
        <v>73</v>
      </c>
      <c r="AU174" s="127" t="s">
        <v>79</v>
      </c>
      <c r="AY174" s="120" t="s">
        <v>143</v>
      </c>
      <c r="BK174" s="128">
        <f>SUM(BK175:BK176)</f>
        <v>0</v>
      </c>
    </row>
    <row r="175" spans="2:65" s="1" customFormat="1" ht="24.2" customHeight="1">
      <c r="B175" s="31"/>
      <c r="C175" s="131" t="s">
        <v>8</v>
      </c>
      <c r="D175" s="131" t="s">
        <v>145</v>
      </c>
      <c r="E175" s="132" t="s">
        <v>1095</v>
      </c>
      <c r="F175" s="133" t="s">
        <v>1096</v>
      </c>
      <c r="G175" s="134" t="s">
        <v>148</v>
      </c>
      <c r="H175" s="135">
        <v>3.1379999999999999</v>
      </c>
      <c r="I175" s="136"/>
      <c r="J175" s="137">
        <f>ROUND(I175*H175,2)</f>
        <v>0</v>
      </c>
      <c r="K175" s="133" t="s">
        <v>164</v>
      </c>
      <c r="L175" s="31"/>
      <c r="M175" s="138" t="s">
        <v>1</v>
      </c>
      <c r="N175" s="139" t="s">
        <v>39</v>
      </c>
      <c r="P175" s="140">
        <f>O175*H175</f>
        <v>0</v>
      </c>
      <c r="Q175" s="140">
        <v>0.11169999999999999</v>
      </c>
      <c r="R175" s="140">
        <f>Q175*H175</f>
        <v>0.35051459999999995</v>
      </c>
      <c r="S175" s="140">
        <v>0</v>
      </c>
      <c r="T175" s="141">
        <f>S175*H175</f>
        <v>0</v>
      </c>
      <c r="AR175" s="142" t="s">
        <v>150</v>
      </c>
      <c r="AT175" s="142" t="s">
        <v>145</v>
      </c>
      <c r="AU175" s="142" t="s">
        <v>83</v>
      </c>
      <c r="AY175" s="16" t="s">
        <v>143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79</v>
      </c>
      <c r="BK175" s="143">
        <f>ROUND(I175*H175,2)</f>
        <v>0</v>
      </c>
      <c r="BL175" s="16" t="s">
        <v>150</v>
      </c>
      <c r="BM175" s="142" t="s">
        <v>1097</v>
      </c>
    </row>
    <row r="176" spans="2:65" s="13" customFormat="1">
      <c r="B176" s="151"/>
      <c r="D176" s="145" t="s">
        <v>152</v>
      </c>
      <c r="E176" s="152" t="s">
        <v>1</v>
      </c>
      <c r="F176" s="153" t="s">
        <v>1098</v>
      </c>
      <c r="H176" s="154">
        <v>3.1379999999999999</v>
      </c>
      <c r="I176" s="155"/>
      <c r="L176" s="151"/>
      <c r="M176" s="156"/>
      <c r="T176" s="157"/>
      <c r="AT176" s="152" t="s">
        <v>152</v>
      </c>
      <c r="AU176" s="152" t="s">
        <v>83</v>
      </c>
      <c r="AV176" s="13" t="s">
        <v>83</v>
      </c>
      <c r="AW176" s="13" t="s">
        <v>30</v>
      </c>
      <c r="AX176" s="13" t="s">
        <v>79</v>
      </c>
      <c r="AY176" s="152" t="s">
        <v>143</v>
      </c>
    </row>
    <row r="177" spans="2:65" s="11" customFormat="1" ht="22.9" customHeight="1">
      <c r="B177" s="119"/>
      <c r="D177" s="120" t="s">
        <v>73</v>
      </c>
      <c r="E177" s="129" t="s">
        <v>195</v>
      </c>
      <c r="F177" s="129" t="s">
        <v>373</v>
      </c>
      <c r="I177" s="122"/>
      <c r="J177" s="130">
        <f>BK177</f>
        <v>0</v>
      </c>
      <c r="L177" s="119"/>
      <c r="M177" s="124"/>
      <c r="P177" s="125">
        <f>SUM(P178:P182)</f>
        <v>0</v>
      </c>
      <c r="R177" s="125">
        <f>SUM(R178:R182)</f>
        <v>0</v>
      </c>
      <c r="T177" s="126">
        <f>SUM(T178:T182)</f>
        <v>0.24</v>
      </c>
      <c r="AR177" s="120" t="s">
        <v>79</v>
      </c>
      <c r="AT177" s="127" t="s">
        <v>73</v>
      </c>
      <c r="AU177" s="127" t="s">
        <v>79</v>
      </c>
      <c r="AY177" s="120" t="s">
        <v>143</v>
      </c>
      <c r="BK177" s="128">
        <f>SUM(BK178:BK182)</f>
        <v>0</v>
      </c>
    </row>
    <row r="178" spans="2:65" s="1" customFormat="1" ht="16.5" customHeight="1">
      <c r="B178" s="31"/>
      <c r="C178" s="131" t="s">
        <v>232</v>
      </c>
      <c r="D178" s="131" t="s">
        <v>145</v>
      </c>
      <c r="E178" s="132" t="s">
        <v>1099</v>
      </c>
      <c r="F178" s="133" t="s">
        <v>1100</v>
      </c>
      <c r="G178" s="134" t="s">
        <v>175</v>
      </c>
      <c r="H178" s="135">
        <v>0.1</v>
      </c>
      <c r="I178" s="136"/>
      <c r="J178" s="137">
        <f>ROUND(I178*H178,2)</f>
        <v>0</v>
      </c>
      <c r="K178" s="133" t="s">
        <v>164</v>
      </c>
      <c r="L178" s="31"/>
      <c r="M178" s="138" t="s">
        <v>1</v>
      </c>
      <c r="N178" s="139" t="s">
        <v>39</v>
      </c>
      <c r="P178" s="140">
        <f>O178*H178</f>
        <v>0</v>
      </c>
      <c r="Q178" s="140">
        <v>0</v>
      </c>
      <c r="R178" s="140">
        <f>Q178*H178</f>
        <v>0</v>
      </c>
      <c r="S178" s="140">
        <v>2.4</v>
      </c>
      <c r="T178" s="141">
        <f>S178*H178</f>
        <v>0.24</v>
      </c>
      <c r="AR178" s="142" t="s">
        <v>150</v>
      </c>
      <c r="AT178" s="142" t="s">
        <v>145</v>
      </c>
      <c r="AU178" s="142" t="s">
        <v>83</v>
      </c>
      <c r="AY178" s="16" t="s">
        <v>143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79</v>
      </c>
      <c r="BK178" s="143">
        <f>ROUND(I178*H178,2)</f>
        <v>0</v>
      </c>
      <c r="BL178" s="16" t="s">
        <v>150</v>
      </c>
      <c r="BM178" s="142" t="s">
        <v>1101</v>
      </c>
    </row>
    <row r="179" spans="2:65" s="12" customFormat="1">
      <c r="B179" s="144"/>
      <c r="D179" s="145" t="s">
        <v>152</v>
      </c>
      <c r="E179" s="146" t="s">
        <v>1</v>
      </c>
      <c r="F179" s="147" t="s">
        <v>1102</v>
      </c>
      <c r="H179" s="146" t="s">
        <v>1</v>
      </c>
      <c r="I179" s="148"/>
      <c r="L179" s="144"/>
      <c r="M179" s="149"/>
      <c r="T179" s="150"/>
      <c r="AT179" s="146" t="s">
        <v>152</v>
      </c>
      <c r="AU179" s="146" t="s">
        <v>83</v>
      </c>
      <c r="AV179" s="12" t="s">
        <v>79</v>
      </c>
      <c r="AW179" s="12" t="s">
        <v>30</v>
      </c>
      <c r="AX179" s="12" t="s">
        <v>74</v>
      </c>
      <c r="AY179" s="146" t="s">
        <v>143</v>
      </c>
    </row>
    <row r="180" spans="2:65" s="13" customFormat="1">
      <c r="B180" s="151"/>
      <c r="D180" s="145" t="s">
        <v>152</v>
      </c>
      <c r="E180" s="152" t="s">
        <v>1</v>
      </c>
      <c r="F180" s="153" t="s">
        <v>1103</v>
      </c>
      <c r="H180" s="154">
        <v>7.3999999999999996E-2</v>
      </c>
      <c r="I180" s="155"/>
      <c r="L180" s="151"/>
      <c r="M180" s="156"/>
      <c r="T180" s="157"/>
      <c r="AT180" s="152" t="s">
        <v>152</v>
      </c>
      <c r="AU180" s="152" t="s">
        <v>83</v>
      </c>
      <c r="AV180" s="13" t="s">
        <v>83</v>
      </c>
      <c r="AW180" s="13" t="s">
        <v>30</v>
      </c>
      <c r="AX180" s="13" t="s">
        <v>74</v>
      </c>
      <c r="AY180" s="152" t="s">
        <v>143</v>
      </c>
    </row>
    <row r="181" spans="2:65" s="13" customFormat="1">
      <c r="B181" s="151"/>
      <c r="D181" s="145" t="s">
        <v>152</v>
      </c>
      <c r="E181" s="152" t="s">
        <v>1</v>
      </c>
      <c r="F181" s="153" t="s">
        <v>1104</v>
      </c>
      <c r="H181" s="154">
        <v>2.5999999999999999E-2</v>
      </c>
      <c r="I181" s="155"/>
      <c r="L181" s="151"/>
      <c r="M181" s="156"/>
      <c r="T181" s="157"/>
      <c r="AT181" s="152" t="s">
        <v>152</v>
      </c>
      <c r="AU181" s="152" t="s">
        <v>83</v>
      </c>
      <c r="AV181" s="13" t="s">
        <v>83</v>
      </c>
      <c r="AW181" s="13" t="s">
        <v>30</v>
      </c>
      <c r="AX181" s="13" t="s">
        <v>74</v>
      </c>
      <c r="AY181" s="152" t="s">
        <v>143</v>
      </c>
    </row>
    <row r="182" spans="2:65" s="14" customFormat="1">
      <c r="B182" s="158"/>
      <c r="D182" s="145" t="s">
        <v>152</v>
      </c>
      <c r="E182" s="159" t="s">
        <v>1</v>
      </c>
      <c r="F182" s="160" t="s">
        <v>168</v>
      </c>
      <c r="H182" s="161">
        <v>9.9999999999999992E-2</v>
      </c>
      <c r="I182" s="162"/>
      <c r="L182" s="158"/>
      <c r="M182" s="163"/>
      <c r="T182" s="164"/>
      <c r="AT182" s="159" t="s">
        <v>152</v>
      </c>
      <c r="AU182" s="159" t="s">
        <v>83</v>
      </c>
      <c r="AV182" s="14" t="s">
        <v>150</v>
      </c>
      <c r="AW182" s="14" t="s">
        <v>30</v>
      </c>
      <c r="AX182" s="14" t="s">
        <v>79</v>
      </c>
      <c r="AY182" s="159" t="s">
        <v>143</v>
      </c>
    </row>
    <row r="183" spans="2:65" s="11" customFormat="1" ht="22.9" customHeight="1">
      <c r="B183" s="119"/>
      <c r="D183" s="120" t="s">
        <v>73</v>
      </c>
      <c r="E183" s="129" t="s">
        <v>503</v>
      </c>
      <c r="F183" s="129" t="s">
        <v>504</v>
      </c>
      <c r="I183" s="122"/>
      <c r="J183" s="130">
        <f>BK183</f>
        <v>0</v>
      </c>
      <c r="L183" s="119"/>
      <c r="M183" s="124"/>
      <c r="P183" s="125">
        <f>SUM(P184:P188)</f>
        <v>0</v>
      </c>
      <c r="R183" s="125">
        <f>SUM(R184:R188)</f>
        <v>0</v>
      </c>
      <c r="T183" s="126">
        <f>SUM(T184:T188)</f>
        <v>0</v>
      </c>
      <c r="AR183" s="120" t="s">
        <v>79</v>
      </c>
      <c r="AT183" s="127" t="s">
        <v>73</v>
      </c>
      <c r="AU183" s="127" t="s">
        <v>79</v>
      </c>
      <c r="AY183" s="120" t="s">
        <v>143</v>
      </c>
      <c r="BK183" s="128">
        <f>SUM(BK184:BK188)</f>
        <v>0</v>
      </c>
    </row>
    <row r="184" spans="2:65" s="1" customFormat="1" ht="24.2" customHeight="1">
      <c r="B184" s="31"/>
      <c r="C184" s="131" t="s">
        <v>236</v>
      </c>
      <c r="D184" s="131" t="s">
        <v>145</v>
      </c>
      <c r="E184" s="132" t="s">
        <v>506</v>
      </c>
      <c r="F184" s="133" t="s">
        <v>507</v>
      </c>
      <c r="G184" s="134" t="s">
        <v>191</v>
      </c>
      <c r="H184" s="135">
        <v>0.47299999999999998</v>
      </c>
      <c r="I184" s="136"/>
      <c r="J184" s="137">
        <f>ROUND(I184*H184,2)</f>
        <v>0</v>
      </c>
      <c r="K184" s="133" t="s">
        <v>164</v>
      </c>
      <c r="L184" s="31"/>
      <c r="M184" s="138" t="s">
        <v>1</v>
      </c>
      <c r="N184" s="139" t="s">
        <v>39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150</v>
      </c>
      <c r="AT184" s="142" t="s">
        <v>145</v>
      </c>
      <c r="AU184" s="142" t="s">
        <v>83</v>
      </c>
      <c r="AY184" s="16" t="s">
        <v>143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79</v>
      </c>
      <c r="BK184" s="143">
        <f>ROUND(I184*H184,2)</f>
        <v>0</v>
      </c>
      <c r="BL184" s="16" t="s">
        <v>150</v>
      </c>
      <c r="BM184" s="142" t="s">
        <v>1105</v>
      </c>
    </row>
    <row r="185" spans="2:65" s="1" customFormat="1" ht="24.2" customHeight="1">
      <c r="B185" s="31"/>
      <c r="C185" s="131" t="s">
        <v>240</v>
      </c>
      <c r="D185" s="131" t="s">
        <v>145</v>
      </c>
      <c r="E185" s="132" t="s">
        <v>510</v>
      </c>
      <c r="F185" s="133" t="s">
        <v>511</v>
      </c>
      <c r="G185" s="134" t="s">
        <v>191</v>
      </c>
      <c r="H185" s="135">
        <v>0.47299999999999998</v>
      </c>
      <c r="I185" s="136"/>
      <c r="J185" s="137">
        <f>ROUND(I185*H185,2)</f>
        <v>0</v>
      </c>
      <c r="K185" s="133" t="s">
        <v>164</v>
      </c>
      <c r="L185" s="31"/>
      <c r="M185" s="138" t="s">
        <v>1</v>
      </c>
      <c r="N185" s="139" t="s">
        <v>39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150</v>
      </c>
      <c r="AT185" s="142" t="s">
        <v>145</v>
      </c>
      <c r="AU185" s="142" t="s">
        <v>83</v>
      </c>
      <c r="AY185" s="16" t="s">
        <v>143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79</v>
      </c>
      <c r="BK185" s="143">
        <f>ROUND(I185*H185,2)</f>
        <v>0</v>
      </c>
      <c r="BL185" s="16" t="s">
        <v>150</v>
      </c>
      <c r="BM185" s="142" t="s">
        <v>1106</v>
      </c>
    </row>
    <row r="186" spans="2:65" s="1" customFormat="1" ht="24.2" customHeight="1">
      <c r="B186" s="31"/>
      <c r="C186" s="131" t="s">
        <v>245</v>
      </c>
      <c r="D186" s="131" t="s">
        <v>145</v>
      </c>
      <c r="E186" s="132" t="s">
        <v>514</v>
      </c>
      <c r="F186" s="133" t="s">
        <v>515</v>
      </c>
      <c r="G186" s="134" t="s">
        <v>191</v>
      </c>
      <c r="H186" s="135">
        <v>7.0949999999999998</v>
      </c>
      <c r="I186" s="136"/>
      <c r="J186" s="137">
        <f>ROUND(I186*H186,2)</f>
        <v>0</v>
      </c>
      <c r="K186" s="133" t="s">
        <v>164</v>
      </c>
      <c r="L186" s="31"/>
      <c r="M186" s="138" t="s">
        <v>1</v>
      </c>
      <c r="N186" s="139" t="s">
        <v>39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150</v>
      </c>
      <c r="AT186" s="142" t="s">
        <v>145</v>
      </c>
      <c r="AU186" s="142" t="s">
        <v>83</v>
      </c>
      <c r="AY186" s="16" t="s">
        <v>143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79</v>
      </c>
      <c r="BK186" s="143">
        <f>ROUND(I186*H186,2)</f>
        <v>0</v>
      </c>
      <c r="BL186" s="16" t="s">
        <v>150</v>
      </c>
      <c r="BM186" s="142" t="s">
        <v>1107</v>
      </c>
    </row>
    <row r="187" spans="2:65" s="13" customFormat="1">
      <c r="B187" s="151"/>
      <c r="D187" s="145" t="s">
        <v>152</v>
      </c>
      <c r="F187" s="153" t="s">
        <v>1108</v>
      </c>
      <c r="H187" s="154">
        <v>7.0949999999999998</v>
      </c>
      <c r="I187" s="155"/>
      <c r="L187" s="151"/>
      <c r="M187" s="156"/>
      <c r="T187" s="157"/>
      <c r="AT187" s="152" t="s">
        <v>152</v>
      </c>
      <c r="AU187" s="152" t="s">
        <v>83</v>
      </c>
      <c r="AV187" s="13" t="s">
        <v>83</v>
      </c>
      <c r="AW187" s="13" t="s">
        <v>4</v>
      </c>
      <c r="AX187" s="13" t="s">
        <v>79</v>
      </c>
      <c r="AY187" s="152" t="s">
        <v>143</v>
      </c>
    </row>
    <row r="188" spans="2:65" s="1" customFormat="1" ht="33" customHeight="1">
      <c r="B188" s="31"/>
      <c r="C188" s="131" t="s">
        <v>260</v>
      </c>
      <c r="D188" s="131" t="s">
        <v>145</v>
      </c>
      <c r="E188" s="132" t="s">
        <v>519</v>
      </c>
      <c r="F188" s="133" t="s">
        <v>520</v>
      </c>
      <c r="G188" s="134" t="s">
        <v>191</v>
      </c>
      <c r="H188" s="135">
        <v>0.47299999999999998</v>
      </c>
      <c r="I188" s="136"/>
      <c r="J188" s="137">
        <f>ROUND(I188*H188,2)</f>
        <v>0</v>
      </c>
      <c r="K188" s="133" t="s">
        <v>164</v>
      </c>
      <c r="L188" s="31"/>
      <c r="M188" s="138" t="s">
        <v>1</v>
      </c>
      <c r="N188" s="139" t="s">
        <v>39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150</v>
      </c>
      <c r="AT188" s="142" t="s">
        <v>145</v>
      </c>
      <c r="AU188" s="142" t="s">
        <v>83</v>
      </c>
      <c r="AY188" s="16" t="s">
        <v>143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79</v>
      </c>
      <c r="BK188" s="143">
        <f>ROUND(I188*H188,2)</f>
        <v>0</v>
      </c>
      <c r="BL188" s="16" t="s">
        <v>150</v>
      </c>
      <c r="BM188" s="142" t="s">
        <v>1109</v>
      </c>
    </row>
    <row r="189" spans="2:65" s="11" customFormat="1" ht="22.9" customHeight="1">
      <c r="B189" s="119"/>
      <c r="D189" s="120" t="s">
        <v>73</v>
      </c>
      <c r="E189" s="129" t="s">
        <v>538</v>
      </c>
      <c r="F189" s="129" t="s">
        <v>539</v>
      </c>
      <c r="I189" s="122"/>
      <c r="J189" s="130">
        <f>BK189</f>
        <v>0</v>
      </c>
      <c r="L189" s="119"/>
      <c r="M189" s="124"/>
      <c r="P189" s="125">
        <f>P190</f>
        <v>0</v>
      </c>
      <c r="R189" s="125">
        <f>R190</f>
        <v>0</v>
      </c>
      <c r="T189" s="126">
        <f>T190</f>
        <v>0</v>
      </c>
      <c r="AR189" s="120" t="s">
        <v>79</v>
      </c>
      <c r="AT189" s="127" t="s">
        <v>73</v>
      </c>
      <c r="AU189" s="127" t="s">
        <v>79</v>
      </c>
      <c r="AY189" s="120" t="s">
        <v>143</v>
      </c>
      <c r="BK189" s="128">
        <f>BK190</f>
        <v>0</v>
      </c>
    </row>
    <row r="190" spans="2:65" s="1" customFormat="1" ht="16.5" customHeight="1">
      <c r="B190" s="31"/>
      <c r="C190" s="131" t="s">
        <v>272</v>
      </c>
      <c r="D190" s="131" t="s">
        <v>145</v>
      </c>
      <c r="E190" s="132" t="s">
        <v>541</v>
      </c>
      <c r="F190" s="133" t="s">
        <v>542</v>
      </c>
      <c r="G190" s="134" t="s">
        <v>191</v>
      </c>
      <c r="H190" s="135">
        <v>3.4129999999999998</v>
      </c>
      <c r="I190" s="136"/>
      <c r="J190" s="137">
        <f>ROUND(I190*H190,2)</f>
        <v>0</v>
      </c>
      <c r="K190" s="133" t="s">
        <v>164</v>
      </c>
      <c r="L190" s="31"/>
      <c r="M190" s="138" t="s">
        <v>1</v>
      </c>
      <c r="N190" s="139" t="s">
        <v>39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150</v>
      </c>
      <c r="AT190" s="142" t="s">
        <v>145</v>
      </c>
      <c r="AU190" s="142" t="s">
        <v>83</v>
      </c>
      <c r="AY190" s="16" t="s">
        <v>143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79</v>
      </c>
      <c r="BK190" s="143">
        <f>ROUND(I190*H190,2)</f>
        <v>0</v>
      </c>
      <c r="BL190" s="16" t="s">
        <v>150</v>
      </c>
      <c r="BM190" s="142" t="s">
        <v>1110</v>
      </c>
    </row>
    <row r="191" spans="2:65" s="11" customFormat="1" ht="25.9" customHeight="1">
      <c r="B191" s="119"/>
      <c r="D191" s="120" t="s">
        <v>73</v>
      </c>
      <c r="E191" s="121" t="s">
        <v>544</v>
      </c>
      <c r="F191" s="121" t="s">
        <v>545</v>
      </c>
      <c r="I191" s="122"/>
      <c r="J191" s="123">
        <f>BK191</f>
        <v>0</v>
      </c>
      <c r="L191" s="119"/>
      <c r="M191" s="124"/>
      <c r="P191" s="125">
        <f>P192+P200+P205+P215</f>
        <v>0</v>
      </c>
      <c r="R191" s="125">
        <f>R192+R200+R205+R215</f>
        <v>0.18641850000000001</v>
      </c>
      <c r="T191" s="126">
        <f>T192+T200+T205+T215</f>
        <v>2.2499999999999999E-2</v>
      </c>
      <c r="AR191" s="120" t="s">
        <v>83</v>
      </c>
      <c r="AT191" s="127" t="s">
        <v>73</v>
      </c>
      <c r="AU191" s="127" t="s">
        <v>74</v>
      </c>
      <c r="AY191" s="120" t="s">
        <v>143</v>
      </c>
      <c r="BK191" s="128">
        <f>BK192+BK200+BK205+BK215</f>
        <v>0</v>
      </c>
    </row>
    <row r="192" spans="2:65" s="11" customFormat="1" ht="22.9" customHeight="1">
      <c r="B192" s="119"/>
      <c r="D192" s="120" t="s">
        <v>73</v>
      </c>
      <c r="E192" s="129" t="s">
        <v>1111</v>
      </c>
      <c r="F192" s="129" t="s">
        <v>1112</v>
      </c>
      <c r="I192" s="122"/>
      <c r="J192" s="130">
        <f>BK192</f>
        <v>0</v>
      </c>
      <c r="L192" s="119"/>
      <c r="M192" s="124"/>
      <c r="P192" s="125">
        <f>SUM(P193:P199)</f>
        <v>0</v>
      </c>
      <c r="R192" s="125">
        <f>SUM(R193:R199)</f>
        <v>5.0000000000000001E-3</v>
      </c>
      <c r="T192" s="126">
        <f>SUM(T193:T199)</f>
        <v>0</v>
      </c>
      <c r="AR192" s="120" t="s">
        <v>83</v>
      </c>
      <c r="AT192" s="127" t="s">
        <v>73</v>
      </c>
      <c r="AU192" s="127" t="s">
        <v>79</v>
      </c>
      <c r="AY192" s="120" t="s">
        <v>143</v>
      </c>
      <c r="BK192" s="128">
        <f>SUM(BK193:BK199)</f>
        <v>0</v>
      </c>
    </row>
    <row r="193" spans="2:65" s="1" customFormat="1" ht="33" customHeight="1">
      <c r="B193" s="31"/>
      <c r="C193" s="131" t="s">
        <v>279</v>
      </c>
      <c r="D193" s="131" t="s">
        <v>145</v>
      </c>
      <c r="E193" s="132" t="s">
        <v>1113</v>
      </c>
      <c r="F193" s="133" t="s">
        <v>1114</v>
      </c>
      <c r="G193" s="134" t="s">
        <v>148</v>
      </c>
      <c r="H193" s="135">
        <v>3.1379999999999999</v>
      </c>
      <c r="I193" s="136"/>
      <c r="J193" s="137">
        <f>ROUND(I193*H193,2)</f>
        <v>0</v>
      </c>
      <c r="K193" s="133" t="s">
        <v>164</v>
      </c>
      <c r="L193" s="31"/>
      <c r="M193" s="138" t="s">
        <v>1</v>
      </c>
      <c r="N193" s="139" t="s">
        <v>39</v>
      </c>
      <c r="P193" s="140">
        <f>O193*H193</f>
        <v>0</v>
      </c>
      <c r="Q193" s="140">
        <v>0</v>
      </c>
      <c r="R193" s="140">
        <f>Q193*H193</f>
        <v>0</v>
      </c>
      <c r="S193" s="140">
        <v>0</v>
      </c>
      <c r="T193" s="141">
        <f>S193*H193</f>
        <v>0</v>
      </c>
      <c r="AR193" s="142" t="s">
        <v>245</v>
      </c>
      <c r="AT193" s="142" t="s">
        <v>145</v>
      </c>
      <c r="AU193" s="142" t="s">
        <v>83</v>
      </c>
      <c r="AY193" s="16" t="s">
        <v>143</v>
      </c>
      <c r="BE193" s="143">
        <f>IF(N193="základní",J193,0)</f>
        <v>0</v>
      </c>
      <c r="BF193" s="143">
        <f>IF(N193="snížená",J193,0)</f>
        <v>0</v>
      </c>
      <c r="BG193" s="143">
        <f>IF(N193="zákl. přenesená",J193,0)</f>
        <v>0</v>
      </c>
      <c r="BH193" s="143">
        <f>IF(N193="sníž. přenesená",J193,0)</f>
        <v>0</v>
      </c>
      <c r="BI193" s="143">
        <f>IF(N193="nulová",J193,0)</f>
        <v>0</v>
      </c>
      <c r="BJ193" s="16" t="s">
        <v>79</v>
      </c>
      <c r="BK193" s="143">
        <f>ROUND(I193*H193,2)</f>
        <v>0</v>
      </c>
      <c r="BL193" s="16" t="s">
        <v>245</v>
      </c>
      <c r="BM193" s="142" t="s">
        <v>1115</v>
      </c>
    </row>
    <row r="194" spans="2:65" s="12" customFormat="1">
      <c r="B194" s="144"/>
      <c r="D194" s="145" t="s">
        <v>152</v>
      </c>
      <c r="E194" s="146" t="s">
        <v>1</v>
      </c>
      <c r="F194" s="147" t="s">
        <v>1116</v>
      </c>
      <c r="H194" s="146" t="s">
        <v>1</v>
      </c>
      <c r="I194" s="148"/>
      <c r="L194" s="144"/>
      <c r="M194" s="149"/>
      <c r="T194" s="150"/>
      <c r="AT194" s="146" t="s">
        <v>152</v>
      </c>
      <c r="AU194" s="146" t="s">
        <v>83</v>
      </c>
      <c r="AV194" s="12" t="s">
        <v>79</v>
      </c>
      <c r="AW194" s="12" t="s">
        <v>30</v>
      </c>
      <c r="AX194" s="12" t="s">
        <v>74</v>
      </c>
      <c r="AY194" s="146" t="s">
        <v>143</v>
      </c>
    </row>
    <row r="195" spans="2:65" s="13" customFormat="1">
      <c r="B195" s="151"/>
      <c r="D195" s="145" t="s">
        <v>152</v>
      </c>
      <c r="E195" s="152" t="s">
        <v>1</v>
      </c>
      <c r="F195" s="153" t="s">
        <v>1117</v>
      </c>
      <c r="H195" s="154">
        <v>2.8079999999999998</v>
      </c>
      <c r="I195" s="155"/>
      <c r="L195" s="151"/>
      <c r="M195" s="156"/>
      <c r="T195" s="157"/>
      <c r="AT195" s="152" t="s">
        <v>152</v>
      </c>
      <c r="AU195" s="152" t="s">
        <v>83</v>
      </c>
      <c r="AV195" s="13" t="s">
        <v>83</v>
      </c>
      <c r="AW195" s="13" t="s">
        <v>30</v>
      </c>
      <c r="AX195" s="13" t="s">
        <v>74</v>
      </c>
      <c r="AY195" s="152" t="s">
        <v>143</v>
      </c>
    </row>
    <row r="196" spans="2:65" s="13" customFormat="1">
      <c r="B196" s="151"/>
      <c r="D196" s="145" t="s">
        <v>152</v>
      </c>
      <c r="E196" s="152" t="s">
        <v>1</v>
      </c>
      <c r="F196" s="153" t="s">
        <v>1118</v>
      </c>
      <c r="H196" s="154">
        <v>0.33</v>
      </c>
      <c r="I196" s="155"/>
      <c r="L196" s="151"/>
      <c r="M196" s="156"/>
      <c r="T196" s="157"/>
      <c r="AT196" s="152" t="s">
        <v>152</v>
      </c>
      <c r="AU196" s="152" t="s">
        <v>83</v>
      </c>
      <c r="AV196" s="13" t="s">
        <v>83</v>
      </c>
      <c r="AW196" s="13" t="s">
        <v>30</v>
      </c>
      <c r="AX196" s="13" t="s">
        <v>74</v>
      </c>
      <c r="AY196" s="152" t="s">
        <v>143</v>
      </c>
    </row>
    <row r="197" spans="2:65" s="14" customFormat="1">
      <c r="B197" s="158"/>
      <c r="D197" s="145" t="s">
        <v>152</v>
      </c>
      <c r="E197" s="159" t="s">
        <v>1</v>
      </c>
      <c r="F197" s="160" t="s">
        <v>168</v>
      </c>
      <c r="H197" s="161">
        <v>3.1379999999999999</v>
      </c>
      <c r="I197" s="162"/>
      <c r="L197" s="158"/>
      <c r="M197" s="163"/>
      <c r="T197" s="164"/>
      <c r="AT197" s="159" t="s">
        <v>152</v>
      </c>
      <c r="AU197" s="159" t="s">
        <v>83</v>
      </c>
      <c r="AV197" s="14" t="s">
        <v>150</v>
      </c>
      <c r="AW197" s="14" t="s">
        <v>30</v>
      </c>
      <c r="AX197" s="14" t="s">
        <v>79</v>
      </c>
      <c r="AY197" s="159" t="s">
        <v>143</v>
      </c>
    </row>
    <row r="198" spans="2:65" s="1" customFormat="1" ht="24.2" customHeight="1">
      <c r="B198" s="31"/>
      <c r="C198" s="165" t="s">
        <v>284</v>
      </c>
      <c r="D198" s="165" t="s">
        <v>196</v>
      </c>
      <c r="E198" s="166" t="s">
        <v>1119</v>
      </c>
      <c r="F198" s="167" t="s">
        <v>1120</v>
      </c>
      <c r="G198" s="168" t="s">
        <v>804</v>
      </c>
      <c r="H198" s="169">
        <v>5</v>
      </c>
      <c r="I198" s="170"/>
      <c r="J198" s="171">
        <f>ROUND(I198*H198,2)</f>
        <v>0</v>
      </c>
      <c r="K198" s="167" t="s">
        <v>164</v>
      </c>
      <c r="L198" s="172"/>
      <c r="M198" s="173" t="s">
        <v>1</v>
      </c>
      <c r="N198" s="174" t="s">
        <v>39</v>
      </c>
      <c r="P198" s="140">
        <f>O198*H198</f>
        <v>0</v>
      </c>
      <c r="Q198" s="140">
        <v>1E-3</v>
      </c>
      <c r="R198" s="140">
        <f>Q198*H198</f>
        <v>5.0000000000000001E-3</v>
      </c>
      <c r="S198" s="140">
        <v>0</v>
      </c>
      <c r="T198" s="141">
        <f>S198*H198</f>
        <v>0</v>
      </c>
      <c r="AR198" s="142" t="s">
        <v>343</v>
      </c>
      <c r="AT198" s="142" t="s">
        <v>196</v>
      </c>
      <c r="AU198" s="142" t="s">
        <v>83</v>
      </c>
      <c r="AY198" s="16" t="s">
        <v>143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79</v>
      </c>
      <c r="BK198" s="143">
        <f>ROUND(I198*H198,2)</f>
        <v>0</v>
      </c>
      <c r="BL198" s="16" t="s">
        <v>245</v>
      </c>
      <c r="BM198" s="142" t="s">
        <v>1121</v>
      </c>
    </row>
    <row r="199" spans="2:65" s="1" customFormat="1" ht="24.2" customHeight="1">
      <c r="B199" s="31"/>
      <c r="C199" s="131" t="s">
        <v>7</v>
      </c>
      <c r="D199" s="131" t="s">
        <v>145</v>
      </c>
      <c r="E199" s="132" t="s">
        <v>1122</v>
      </c>
      <c r="F199" s="133" t="s">
        <v>1123</v>
      </c>
      <c r="G199" s="134" t="s">
        <v>191</v>
      </c>
      <c r="H199" s="135">
        <v>5.0000000000000001E-3</v>
      </c>
      <c r="I199" s="136"/>
      <c r="J199" s="137">
        <f>ROUND(I199*H199,2)</f>
        <v>0</v>
      </c>
      <c r="K199" s="133" t="s">
        <v>164</v>
      </c>
      <c r="L199" s="31"/>
      <c r="M199" s="138" t="s">
        <v>1</v>
      </c>
      <c r="N199" s="139" t="s">
        <v>39</v>
      </c>
      <c r="P199" s="140">
        <f>O199*H199</f>
        <v>0</v>
      </c>
      <c r="Q199" s="140">
        <v>0</v>
      </c>
      <c r="R199" s="140">
        <f>Q199*H199</f>
        <v>0</v>
      </c>
      <c r="S199" s="140">
        <v>0</v>
      </c>
      <c r="T199" s="141">
        <f>S199*H199</f>
        <v>0</v>
      </c>
      <c r="AR199" s="142" t="s">
        <v>245</v>
      </c>
      <c r="AT199" s="142" t="s">
        <v>145</v>
      </c>
      <c r="AU199" s="142" t="s">
        <v>83</v>
      </c>
      <c r="AY199" s="16" t="s">
        <v>143</v>
      </c>
      <c r="BE199" s="143">
        <f>IF(N199="základní",J199,0)</f>
        <v>0</v>
      </c>
      <c r="BF199" s="143">
        <f>IF(N199="snížená",J199,0)</f>
        <v>0</v>
      </c>
      <c r="BG199" s="143">
        <f>IF(N199="zákl. přenesená",J199,0)</f>
        <v>0</v>
      </c>
      <c r="BH199" s="143">
        <f>IF(N199="sníž. přenesená",J199,0)</f>
        <v>0</v>
      </c>
      <c r="BI199" s="143">
        <f>IF(N199="nulová",J199,0)</f>
        <v>0</v>
      </c>
      <c r="BJ199" s="16" t="s">
        <v>79</v>
      </c>
      <c r="BK199" s="143">
        <f>ROUND(I199*H199,2)</f>
        <v>0</v>
      </c>
      <c r="BL199" s="16" t="s">
        <v>245</v>
      </c>
      <c r="BM199" s="142" t="s">
        <v>1124</v>
      </c>
    </row>
    <row r="200" spans="2:65" s="11" customFormat="1" ht="22.9" customHeight="1">
      <c r="B200" s="119"/>
      <c r="D200" s="120" t="s">
        <v>73</v>
      </c>
      <c r="E200" s="129" t="s">
        <v>546</v>
      </c>
      <c r="F200" s="129" t="s">
        <v>547</v>
      </c>
      <c r="I200" s="122"/>
      <c r="J200" s="130">
        <f>BK200</f>
        <v>0</v>
      </c>
      <c r="L200" s="119"/>
      <c r="M200" s="124"/>
      <c r="P200" s="125">
        <f>SUM(P201:P204)</f>
        <v>0</v>
      </c>
      <c r="R200" s="125">
        <f>SUM(R201:R204)</f>
        <v>1.7245799999999999E-2</v>
      </c>
      <c r="T200" s="126">
        <f>SUM(T201:T204)</f>
        <v>0</v>
      </c>
      <c r="AR200" s="120" t="s">
        <v>83</v>
      </c>
      <c r="AT200" s="127" t="s">
        <v>73</v>
      </c>
      <c r="AU200" s="127" t="s">
        <v>79</v>
      </c>
      <c r="AY200" s="120" t="s">
        <v>143</v>
      </c>
      <c r="BK200" s="128">
        <f>SUM(BK201:BK204)</f>
        <v>0</v>
      </c>
    </row>
    <row r="201" spans="2:65" s="1" customFormat="1" ht="24.2" customHeight="1">
      <c r="B201" s="31"/>
      <c r="C201" s="131" t="s">
        <v>293</v>
      </c>
      <c r="D201" s="131" t="s">
        <v>145</v>
      </c>
      <c r="E201" s="132" t="s">
        <v>1125</v>
      </c>
      <c r="F201" s="133" t="s">
        <v>1126</v>
      </c>
      <c r="G201" s="134" t="s">
        <v>148</v>
      </c>
      <c r="H201" s="135">
        <v>2.5739999999999998</v>
      </c>
      <c r="I201" s="136"/>
      <c r="J201" s="137">
        <f>ROUND(I201*H201,2)</f>
        <v>0</v>
      </c>
      <c r="K201" s="133" t="s">
        <v>164</v>
      </c>
      <c r="L201" s="31"/>
      <c r="M201" s="138" t="s">
        <v>1</v>
      </c>
      <c r="N201" s="139" t="s">
        <v>39</v>
      </c>
      <c r="P201" s="140">
        <f>O201*H201</f>
        <v>0</v>
      </c>
      <c r="Q201" s="140">
        <v>6.0000000000000001E-3</v>
      </c>
      <c r="R201" s="140">
        <f>Q201*H201</f>
        <v>1.5443999999999999E-2</v>
      </c>
      <c r="S201" s="140">
        <v>0</v>
      </c>
      <c r="T201" s="141">
        <f>S201*H201</f>
        <v>0</v>
      </c>
      <c r="AR201" s="142" t="s">
        <v>245</v>
      </c>
      <c r="AT201" s="142" t="s">
        <v>145</v>
      </c>
      <c r="AU201" s="142" t="s">
        <v>83</v>
      </c>
      <c r="AY201" s="16" t="s">
        <v>143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6" t="s">
        <v>79</v>
      </c>
      <c r="BK201" s="143">
        <f>ROUND(I201*H201,2)</f>
        <v>0</v>
      </c>
      <c r="BL201" s="16" t="s">
        <v>245</v>
      </c>
      <c r="BM201" s="142" t="s">
        <v>1127</v>
      </c>
    </row>
    <row r="202" spans="2:65" s="12" customFormat="1">
      <c r="B202" s="144"/>
      <c r="D202" s="145" t="s">
        <v>152</v>
      </c>
      <c r="E202" s="146" t="s">
        <v>1</v>
      </c>
      <c r="F202" s="147" t="s">
        <v>1128</v>
      </c>
      <c r="H202" s="146" t="s">
        <v>1</v>
      </c>
      <c r="I202" s="148"/>
      <c r="L202" s="144"/>
      <c r="M202" s="149"/>
      <c r="T202" s="150"/>
      <c r="AT202" s="146" t="s">
        <v>152</v>
      </c>
      <c r="AU202" s="146" t="s">
        <v>83</v>
      </c>
      <c r="AV202" s="12" t="s">
        <v>79</v>
      </c>
      <c r="AW202" s="12" t="s">
        <v>30</v>
      </c>
      <c r="AX202" s="12" t="s">
        <v>74</v>
      </c>
      <c r="AY202" s="146" t="s">
        <v>143</v>
      </c>
    </row>
    <row r="203" spans="2:65" s="13" customFormat="1">
      <c r="B203" s="151"/>
      <c r="D203" s="145" t="s">
        <v>152</v>
      </c>
      <c r="E203" s="152" t="s">
        <v>1</v>
      </c>
      <c r="F203" s="153" t="s">
        <v>1129</v>
      </c>
      <c r="H203" s="154">
        <v>2.5739999999999998</v>
      </c>
      <c r="I203" s="155"/>
      <c r="L203" s="151"/>
      <c r="M203" s="156"/>
      <c r="T203" s="157"/>
      <c r="AT203" s="152" t="s">
        <v>152</v>
      </c>
      <c r="AU203" s="152" t="s">
        <v>83</v>
      </c>
      <c r="AV203" s="13" t="s">
        <v>83</v>
      </c>
      <c r="AW203" s="13" t="s">
        <v>30</v>
      </c>
      <c r="AX203" s="13" t="s">
        <v>79</v>
      </c>
      <c r="AY203" s="152" t="s">
        <v>143</v>
      </c>
    </row>
    <row r="204" spans="2:65" s="1" customFormat="1" ht="24.2" customHeight="1">
      <c r="B204" s="31"/>
      <c r="C204" s="165" t="s">
        <v>298</v>
      </c>
      <c r="D204" s="165" t="s">
        <v>196</v>
      </c>
      <c r="E204" s="166" t="s">
        <v>1130</v>
      </c>
      <c r="F204" s="167" t="s">
        <v>1131</v>
      </c>
      <c r="G204" s="168" t="s">
        <v>148</v>
      </c>
      <c r="H204" s="169">
        <v>2.5739999999999998</v>
      </c>
      <c r="I204" s="170"/>
      <c r="J204" s="171">
        <f>ROUND(I204*H204,2)</f>
        <v>0</v>
      </c>
      <c r="K204" s="167" t="s">
        <v>164</v>
      </c>
      <c r="L204" s="172"/>
      <c r="M204" s="173" t="s">
        <v>1</v>
      </c>
      <c r="N204" s="174" t="s">
        <v>39</v>
      </c>
      <c r="P204" s="140">
        <f>O204*H204</f>
        <v>0</v>
      </c>
      <c r="Q204" s="140">
        <v>6.9999999999999999E-4</v>
      </c>
      <c r="R204" s="140">
        <f>Q204*H204</f>
        <v>1.8017999999999999E-3</v>
      </c>
      <c r="S204" s="140">
        <v>0</v>
      </c>
      <c r="T204" s="141">
        <f>S204*H204</f>
        <v>0</v>
      </c>
      <c r="AR204" s="142" t="s">
        <v>343</v>
      </c>
      <c r="AT204" s="142" t="s">
        <v>196</v>
      </c>
      <c r="AU204" s="142" t="s">
        <v>83</v>
      </c>
      <c r="AY204" s="16" t="s">
        <v>143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79</v>
      </c>
      <c r="BK204" s="143">
        <f>ROUND(I204*H204,2)</f>
        <v>0</v>
      </c>
      <c r="BL204" s="16" t="s">
        <v>245</v>
      </c>
      <c r="BM204" s="142" t="s">
        <v>1132</v>
      </c>
    </row>
    <row r="205" spans="2:65" s="11" customFormat="1" ht="22.9" customHeight="1">
      <c r="B205" s="119"/>
      <c r="D205" s="120" t="s">
        <v>73</v>
      </c>
      <c r="E205" s="129" t="s">
        <v>734</v>
      </c>
      <c r="F205" s="129" t="s">
        <v>735</v>
      </c>
      <c r="I205" s="122"/>
      <c r="J205" s="130">
        <f>BK205</f>
        <v>0</v>
      </c>
      <c r="L205" s="119"/>
      <c r="M205" s="124"/>
      <c r="P205" s="125">
        <f>SUM(P206:P214)</f>
        <v>0</v>
      </c>
      <c r="R205" s="125">
        <f>SUM(R206:R214)</f>
        <v>6.6820400000000002E-2</v>
      </c>
      <c r="T205" s="126">
        <f>SUM(T206:T214)</f>
        <v>2.2499999999999999E-2</v>
      </c>
      <c r="AR205" s="120" t="s">
        <v>83</v>
      </c>
      <c r="AT205" s="127" t="s">
        <v>73</v>
      </c>
      <c r="AU205" s="127" t="s">
        <v>79</v>
      </c>
      <c r="AY205" s="120" t="s">
        <v>143</v>
      </c>
      <c r="BK205" s="128">
        <f>SUM(BK206:BK214)</f>
        <v>0</v>
      </c>
    </row>
    <row r="206" spans="2:65" s="1" customFormat="1" ht="24.2" customHeight="1">
      <c r="B206" s="31"/>
      <c r="C206" s="131" t="s">
        <v>304</v>
      </c>
      <c r="D206" s="131" t="s">
        <v>145</v>
      </c>
      <c r="E206" s="132" t="s">
        <v>1133</v>
      </c>
      <c r="F206" s="133" t="s">
        <v>1134</v>
      </c>
      <c r="G206" s="134" t="s">
        <v>263</v>
      </c>
      <c r="H206" s="135">
        <v>1.07</v>
      </c>
      <c r="I206" s="136"/>
      <c r="J206" s="137">
        <f>ROUND(I206*H206,2)</f>
        <v>0</v>
      </c>
      <c r="K206" s="133" t="s">
        <v>164</v>
      </c>
      <c r="L206" s="31"/>
      <c r="M206" s="138" t="s">
        <v>1</v>
      </c>
      <c r="N206" s="139" t="s">
        <v>39</v>
      </c>
      <c r="P206" s="140">
        <f>O206*H206</f>
        <v>0</v>
      </c>
      <c r="Q206" s="140">
        <v>7.2000000000000005E-4</v>
      </c>
      <c r="R206" s="140">
        <f>Q206*H206</f>
        <v>7.7040000000000008E-4</v>
      </c>
      <c r="S206" s="140">
        <v>0</v>
      </c>
      <c r="T206" s="141">
        <f>S206*H206</f>
        <v>0</v>
      </c>
      <c r="AR206" s="142" t="s">
        <v>245</v>
      </c>
      <c r="AT206" s="142" t="s">
        <v>145</v>
      </c>
      <c r="AU206" s="142" t="s">
        <v>83</v>
      </c>
      <c r="AY206" s="16" t="s">
        <v>143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6" t="s">
        <v>79</v>
      </c>
      <c r="BK206" s="143">
        <f>ROUND(I206*H206,2)</f>
        <v>0</v>
      </c>
      <c r="BL206" s="16" t="s">
        <v>245</v>
      </c>
      <c r="BM206" s="142" t="s">
        <v>1135</v>
      </c>
    </row>
    <row r="207" spans="2:65" s="12" customFormat="1">
      <c r="B207" s="144"/>
      <c r="D207" s="145" t="s">
        <v>152</v>
      </c>
      <c r="E207" s="146" t="s">
        <v>1</v>
      </c>
      <c r="F207" s="147" t="s">
        <v>1136</v>
      </c>
      <c r="H207" s="146" t="s">
        <v>1</v>
      </c>
      <c r="I207" s="148"/>
      <c r="L207" s="144"/>
      <c r="M207" s="149"/>
      <c r="T207" s="150"/>
      <c r="AT207" s="146" t="s">
        <v>152</v>
      </c>
      <c r="AU207" s="146" t="s">
        <v>83</v>
      </c>
      <c r="AV207" s="12" t="s">
        <v>79</v>
      </c>
      <c r="AW207" s="12" t="s">
        <v>30</v>
      </c>
      <c r="AX207" s="12" t="s">
        <v>74</v>
      </c>
      <c r="AY207" s="146" t="s">
        <v>143</v>
      </c>
    </row>
    <row r="208" spans="2:65" s="13" customFormat="1">
      <c r="B208" s="151"/>
      <c r="D208" s="145" t="s">
        <v>152</v>
      </c>
      <c r="E208" s="152" t="s">
        <v>1</v>
      </c>
      <c r="F208" s="153" t="s">
        <v>1137</v>
      </c>
      <c r="H208" s="154">
        <v>1.07</v>
      </c>
      <c r="I208" s="155"/>
      <c r="L208" s="151"/>
      <c r="M208" s="156"/>
      <c r="T208" s="157"/>
      <c r="AT208" s="152" t="s">
        <v>152</v>
      </c>
      <c r="AU208" s="152" t="s">
        <v>83</v>
      </c>
      <c r="AV208" s="13" t="s">
        <v>83</v>
      </c>
      <c r="AW208" s="13" t="s">
        <v>30</v>
      </c>
      <c r="AX208" s="13" t="s">
        <v>79</v>
      </c>
      <c r="AY208" s="152" t="s">
        <v>143</v>
      </c>
    </row>
    <row r="209" spans="2:65" s="1" customFormat="1" ht="24.2" customHeight="1">
      <c r="B209" s="31"/>
      <c r="C209" s="165" t="s">
        <v>309</v>
      </c>
      <c r="D209" s="165" t="s">
        <v>196</v>
      </c>
      <c r="E209" s="166" t="s">
        <v>1138</v>
      </c>
      <c r="F209" s="167" t="s">
        <v>1139</v>
      </c>
      <c r="G209" s="168" t="s">
        <v>263</v>
      </c>
      <c r="H209" s="169">
        <v>1.07</v>
      </c>
      <c r="I209" s="170"/>
      <c r="J209" s="171">
        <f>ROUND(I209*H209,2)</f>
        <v>0</v>
      </c>
      <c r="K209" s="167" t="s">
        <v>164</v>
      </c>
      <c r="L209" s="172"/>
      <c r="M209" s="173" t="s">
        <v>1</v>
      </c>
      <c r="N209" s="174" t="s">
        <v>39</v>
      </c>
      <c r="P209" s="140">
        <f>O209*H209</f>
        <v>0</v>
      </c>
      <c r="Q209" s="140">
        <v>1.4999999999999999E-2</v>
      </c>
      <c r="R209" s="140">
        <f>Q209*H209</f>
        <v>1.6050000000000002E-2</v>
      </c>
      <c r="S209" s="140">
        <v>0</v>
      </c>
      <c r="T209" s="141">
        <f>S209*H209</f>
        <v>0</v>
      </c>
      <c r="AR209" s="142" t="s">
        <v>343</v>
      </c>
      <c r="AT209" s="142" t="s">
        <v>196</v>
      </c>
      <c r="AU209" s="142" t="s">
        <v>83</v>
      </c>
      <c r="AY209" s="16" t="s">
        <v>143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6" t="s">
        <v>79</v>
      </c>
      <c r="BK209" s="143">
        <f>ROUND(I209*H209,2)</f>
        <v>0</v>
      </c>
      <c r="BL209" s="16" t="s">
        <v>245</v>
      </c>
      <c r="BM209" s="142" t="s">
        <v>1140</v>
      </c>
    </row>
    <row r="210" spans="2:65" s="1" customFormat="1" ht="24.2" customHeight="1">
      <c r="B210" s="31"/>
      <c r="C210" s="131" t="s">
        <v>314</v>
      </c>
      <c r="D210" s="131" t="s">
        <v>145</v>
      </c>
      <c r="E210" s="132" t="s">
        <v>802</v>
      </c>
      <c r="F210" s="133" t="s">
        <v>803</v>
      </c>
      <c r="G210" s="134" t="s">
        <v>804</v>
      </c>
      <c r="H210" s="135">
        <v>22.5</v>
      </c>
      <c r="I210" s="136"/>
      <c r="J210" s="137">
        <f>ROUND(I210*H210,2)</f>
        <v>0</v>
      </c>
      <c r="K210" s="133" t="s">
        <v>164</v>
      </c>
      <c r="L210" s="31"/>
      <c r="M210" s="138" t="s">
        <v>1</v>
      </c>
      <c r="N210" s="139" t="s">
        <v>39</v>
      </c>
      <c r="P210" s="140">
        <f>O210*H210</f>
        <v>0</v>
      </c>
      <c r="Q210" s="140">
        <v>0</v>
      </c>
      <c r="R210" s="140">
        <f>Q210*H210</f>
        <v>0</v>
      </c>
      <c r="S210" s="140">
        <v>1E-3</v>
      </c>
      <c r="T210" s="141">
        <f>S210*H210</f>
        <v>2.2499999999999999E-2</v>
      </c>
      <c r="AR210" s="142" t="s">
        <v>245</v>
      </c>
      <c r="AT210" s="142" t="s">
        <v>145</v>
      </c>
      <c r="AU210" s="142" t="s">
        <v>83</v>
      </c>
      <c r="AY210" s="16" t="s">
        <v>143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79</v>
      </c>
      <c r="BK210" s="143">
        <f>ROUND(I210*H210,2)</f>
        <v>0</v>
      </c>
      <c r="BL210" s="16" t="s">
        <v>245</v>
      </c>
      <c r="BM210" s="142" t="s">
        <v>1141</v>
      </c>
    </row>
    <row r="211" spans="2:65" s="12" customFormat="1">
      <c r="B211" s="144"/>
      <c r="D211" s="145" t="s">
        <v>152</v>
      </c>
      <c r="E211" s="146" t="s">
        <v>1</v>
      </c>
      <c r="F211" s="147" t="s">
        <v>1142</v>
      </c>
      <c r="H211" s="146" t="s">
        <v>1</v>
      </c>
      <c r="I211" s="148"/>
      <c r="L211" s="144"/>
      <c r="M211" s="149"/>
      <c r="T211" s="150"/>
      <c r="AT211" s="146" t="s">
        <v>152</v>
      </c>
      <c r="AU211" s="146" t="s">
        <v>83</v>
      </c>
      <c r="AV211" s="12" t="s">
        <v>79</v>
      </c>
      <c r="AW211" s="12" t="s">
        <v>30</v>
      </c>
      <c r="AX211" s="12" t="s">
        <v>74</v>
      </c>
      <c r="AY211" s="146" t="s">
        <v>143</v>
      </c>
    </row>
    <row r="212" spans="2:65" s="13" customFormat="1">
      <c r="B212" s="151"/>
      <c r="D212" s="145" t="s">
        <v>152</v>
      </c>
      <c r="E212" s="152" t="s">
        <v>1</v>
      </c>
      <c r="F212" s="153" t="s">
        <v>1143</v>
      </c>
      <c r="H212" s="154">
        <v>22.5</v>
      </c>
      <c r="I212" s="155"/>
      <c r="L212" s="151"/>
      <c r="M212" s="156"/>
      <c r="T212" s="157"/>
      <c r="AT212" s="152" t="s">
        <v>152</v>
      </c>
      <c r="AU212" s="152" t="s">
        <v>83</v>
      </c>
      <c r="AV212" s="13" t="s">
        <v>83</v>
      </c>
      <c r="AW212" s="13" t="s">
        <v>30</v>
      </c>
      <c r="AX212" s="13" t="s">
        <v>79</v>
      </c>
      <c r="AY212" s="152" t="s">
        <v>143</v>
      </c>
    </row>
    <row r="213" spans="2:65" s="1" customFormat="1" ht="24.2" customHeight="1">
      <c r="B213" s="31"/>
      <c r="C213" s="131" t="s">
        <v>319</v>
      </c>
      <c r="D213" s="131" t="s">
        <v>145</v>
      </c>
      <c r="E213" s="132" t="s">
        <v>1144</v>
      </c>
      <c r="F213" s="133" t="s">
        <v>1145</v>
      </c>
      <c r="G213" s="134" t="s">
        <v>377</v>
      </c>
      <c r="H213" s="135">
        <v>1</v>
      </c>
      <c r="I213" s="136"/>
      <c r="J213" s="137">
        <f>ROUND(I213*H213,2)</f>
        <v>0</v>
      </c>
      <c r="K213" s="133" t="s">
        <v>1</v>
      </c>
      <c r="L213" s="31"/>
      <c r="M213" s="138" t="s">
        <v>1</v>
      </c>
      <c r="N213" s="139" t="s">
        <v>39</v>
      </c>
      <c r="P213" s="140">
        <f>O213*H213</f>
        <v>0</v>
      </c>
      <c r="Q213" s="140">
        <v>0.05</v>
      </c>
      <c r="R213" s="140">
        <f>Q213*H213</f>
        <v>0.05</v>
      </c>
      <c r="S213" s="140">
        <v>0</v>
      </c>
      <c r="T213" s="141">
        <f>S213*H213</f>
        <v>0</v>
      </c>
      <c r="AR213" s="142" t="s">
        <v>245</v>
      </c>
      <c r="AT213" s="142" t="s">
        <v>145</v>
      </c>
      <c r="AU213" s="142" t="s">
        <v>83</v>
      </c>
      <c r="AY213" s="16" t="s">
        <v>143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6" t="s">
        <v>79</v>
      </c>
      <c r="BK213" s="143">
        <f>ROUND(I213*H213,2)</f>
        <v>0</v>
      </c>
      <c r="BL213" s="16" t="s">
        <v>245</v>
      </c>
      <c r="BM213" s="142" t="s">
        <v>1146</v>
      </c>
    </row>
    <row r="214" spans="2:65" s="1" customFormat="1" ht="24.2" customHeight="1">
      <c r="B214" s="31"/>
      <c r="C214" s="131" t="s">
        <v>324</v>
      </c>
      <c r="D214" s="131" t="s">
        <v>145</v>
      </c>
      <c r="E214" s="132" t="s">
        <v>823</v>
      </c>
      <c r="F214" s="133" t="s">
        <v>824</v>
      </c>
      <c r="G214" s="134" t="s">
        <v>191</v>
      </c>
      <c r="H214" s="135">
        <v>6.7000000000000004E-2</v>
      </c>
      <c r="I214" s="136"/>
      <c r="J214" s="137">
        <f>ROUND(I214*H214,2)</f>
        <v>0</v>
      </c>
      <c r="K214" s="133" t="s">
        <v>164</v>
      </c>
      <c r="L214" s="31"/>
      <c r="M214" s="138" t="s">
        <v>1</v>
      </c>
      <c r="N214" s="139" t="s">
        <v>39</v>
      </c>
      <c r="P214" s="140">
        <f>O214*H214</f>
        <v>0</v>
      </c>
      <c r="Q214" s="140">
        <v>0</v>
      </c>
      <c r="R214" s="140">
        <f>Q214*H214</f>
        <v>0</v>
      </c>
      <c r="S214" s="140">
        <v>0</v>
      </c>
      <c r="T214" s="141">
        <f>S214*H214</f>
        <v>0</v>
      </c>
      <c r="AR214" s="142" t="s">
        <v>245</v>
      </c>
      <c r="AT214" s="142" t="s">
        <v>145</v>
      </c>
      <c r="AU214" s="142" t="s">
        <v>83</v>
      </c>
      <c r="AY214" s="16" t="s">
        <v>143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6" t="s">
        <v>79</v>
      </c>
      <c r="BK214" s="143">
        <f>ROUND(I214*H214,2)</f>
        <v>0</v>
      </c>
      <c r="BL214" s="16" t="s">
        <v>245</v>
      </c>
      <c r="BM214" s="142" t="s">
        <v>1147</v>
      </c>
    </row>
    <row r="215" spans="2:65" s="11" customFormat="1" ht="22.9" customHeight="1">
      <c r="B215" s="119"/>
      <c r="D215" s="120" t="s">
        <v>73</v>
      </c>
      <c r="E215" s="129" t="s">
        <v>826</v>
      </c>
      <c r="F215" s="129" t="s">
        <v>827</v>
      </c>
      <c r="I215" s="122"/>
      <c r="J215" s="130">
        <f>BK215</f>
        <v>0</v>
      </c>
      <c r="L215" s="119"/>
      <c r="M215" s="124"/>
      <c r="P215" s="125">
        <f>SUM(P216:P238)</f>
        <v>0</v>
      </c>
      <c r="R215" s="125">
        <f>SUM(R216:R238)</f>
        <v>9.7352300000000017E-2</v>
      </c>
      <c r="T215" s="126">
        <f>SUM(T216:T238)</f>
        <v>0</v>
      </c>
      <c r="AR215" s="120" t="s">
        <v>83</v>
      </c>
      <c r="AT215" s="127" t="s">
        <v>73</v>
      </c>
      <c r="AU215" s="127" t="s">
        <v>79</v>
      </c>
      <c r="AY215" s="120" t="s">
        <v>143</v>
      </c>
      <c r="BK215" s="128">
        <f>SUM(BK216:BK238)</f>
        <v>0</v>
      </c>
    </row>
    <row r="216" spans="2:65" s="1" customFormat="1" ht="16.5" customHeight="1">
      <c r="B216" s="31"/>
      <c r="C216" s="131" t="s">
        <v>330</v>
      </c>
      <c r="D216" s="131" t="s">
        <v>145</v>
      </c>
      <c r="E216" s="132" t="s">
        <v>829</v>
      </c>
      <c r="F216" s="133" t="s">
        <v>830</v>
      </c>
      <c r="G216" s="134" t="s">
        <v>148</v>
      </c>
      <c r="H216" s="135">
        <v>3.1379999999999999</v>
      </c>
      <c r="I216" s="136"/>
      <c r="J216" s="137">
        <f>ROUND(I216*H216,2)</f>
        <v>0</v>
      </c>
      <c r="K216" s="133" t="s">
        <v>164</v>
      </c>
      <c r="L216" s="31"/>
      <c r="M216" s="138" t="s">
        <v>1</v>
      </c>
      <c r="N216" s="139" t="s">
        <v>39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245</v>
      </c>
      <c r="AT216" s="142" t="s">
        <v>145</v>
      </c>
      <c r="AU216" s="142" t="s">
        <v>83</v>
      </c>
      <c r="AY216" s="16" t="s">
        <v>143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79</v>
      </c>
      <c r="BK216" s="143">
        <f>ROUND(I216*H216,2)</f>
        <v>0</v>
      </c>
      <c r="BL216" s="16" t="s">
        <v>245</v>
      </c>
      <c r="BM216" s="142" t="s">
        <v>1148</v>
      </c>
    </row>
    <row r="217" spans="2:65" s="13" customFormat="1">
      <c r="B217" s="151"/>
      <c r="D217" s="145" t="s">
        <v>152</v>
      </c>
      <c r="E217" s="152" t="s">
        <v>1</v>
      </c>
      <c r="F217" s="153" t="s">
        <v>1117</v>
      </c>
      <c r="H217" s="154">
        <v>2.8079999999999998</v>
      </c>
      <c r="I217" s="155"/>
      <c r="L217" s="151"/>
      <c r="M217" s="156"/>
      <c r="T217" s="157"/>
      <c r="AT217" s="152" t="s">
        <v>152</v>
      </c>
      <c r="AU217" s="152" t="s">
        <v>83</v>
      </c>
      <c r="AV217" s="13" t="s">
        <v>83</v>
      </c>
      <c r="AW217" s="13" t="s">
        <v>30</v>
      </c>
      <c r="AX217" s="13" t="s">
        <v>74</v>
      </c>
      <c r="AY217" s="152" t="s">
        <v>143</v>
      </c>
    </row>
    <row r="218" spans="2:65" s="13" customFormat="1">
      <c r="B218" s="151"/>
      <c r="D218" s="145" t="s">
        <v>152</v>
      </c>
      <c r="E218" s="152" t="s">
        <v>1</v>
      </c>
      <c r="F218" s="153" t="s">
        <v>1118</v>
      </c>
      <c r="H218" s="154">
        <v>0.33</v>
      </c>
      <c r="I218" s="155"/>
      <c r="L218" s="151"/>
      <c r="M218" s="156"/>
      <c r="T218" s="157"/>
      <c r="AT218" s="152" t="s">
        <v>152</v>
      </c>
      <c r="AU218" s="152" t="s">
        <v>83</v>
      </c>
      <c r="AV218" s="13" t="s">
        <v>83</v>
      </c>
      <c r="AW218" s="13" t="s">
        <v>30</v>
      </c>
      <c r="AX218" s="13" t="s">
        <v>74</v>
      </c>
      <c r="AY218" s="152" t="s">
        <v>143</v>
      </c>
    </row>
    <row r="219" spans="2:65" s="14" customFormat="1">
      <c r="B219" s="158"/>
      <c r="D219" s="145" t="s">
        <v>152</v>
      </c>
      <c r="E219" s="159" t="s">
        <v>1</v>
      </c>
      <c r="F219" s="160" t="s">
        <v>168</v>
      </c>
      <c r="H219" s="161">
        <v>3.1379999999999999</v>
      </c>
      <c r="I219" s="162"/>
      <c r="L219" s="158"/>
      <c r="M219" s="163"/>
      <c r="T219" s="164"/>
      <c r="AT219" s="159" t="s">
        <v>152</v>
      </c>
      <c r="AU219" s="159" t="s">
        <v>83</v>
      </c>
      <c r="AV219" s="14" t="s">
        <v>150</v>
      </c>
      <c r="AW219" s="14" t="s">
        <v>30</v>
      </c>
      <c r="AX219" s="14" t="s">
        <v>79</v>
      </c>
      <c r="AY219" s="159" t="s">
        <v>143</v>
      </c>
    </row>
    <row r="220" spans="2:65" s="1" customFormat="1" ht="16.5" customHeight="1">
      <c r="B220" s="31"/>
      <c r="C220" s="131" t="s">
        <v>334</v>
      </c>
      <c r="D220" s="131" t="s">
        <v>145</v>
      </c>
      <c r="E220" s="132" t="s">
        <v>834</v>
      </c>
      <c r="F220" s="133" t="s">
        <v>835</v>
      </c>
      <c r="G220" s="134" t="s">
        <v>148</v>
      </c>
      <c r="H220" s="135">
        <v>3.1379999999999999</v>
      </c>
      <c r="I220" s="136"/>
      <c r="J220" s="137">
        <f>ROUND(I220*H220,2)</f>
        <v>0</v>
      </c>
      <c r="K220" s="133" t="s">
        <v>164</v>
      </c>
      <c r="L220" s="31"/>
      <c r="M220" s="138" t="s">
        <v>1</v>
      </c>
      <c r="N220" s="139" t="s">
        <v>39</v>
      </c>
      <c r="P220" s="140">
        <f>O220*H220</f>
        <v>0</v>
      </c>
      <c r="Q220" s="140">
        <v>2.9999999999999997E-4</v>
      </c>
      <c r="R220" s="140">
        <f>Q220*H220</f>
        <v>9.413999999999999E-4</v>
      </c>
      <c r="S220" s="140">
        <v>0</v>
      </c>
      <c r="T220" s="141">
        <f>S220*H220</f>
        <v>0</v>
      </c>
      <c r="AR220" s="142" t="s">
        <v>245</v>
      </c>
      <c r="AT220" s="142" t="s">
        <v>145</v>
      </c>
      <c r="AU220" s="142" t="s">
        <v>83</v>
      </c>
      <c r="AY220" s="16" t="s">
        <v>143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6" t="s">
        <v>79</v>
      </c>
      <c r="BK220" s="143">
        <f>ROUND(I220*H220,2)</f>
        <v>0</v>
      </c>
      <c r="BL220" s="16" t="s">
        <v>245</v>
      </c>
      <c r="BM220" s="142" t="s">
        <v>1149</v>
      </c>
    </row>
    <row r="221" spans="2:65" s="1" customFormat="1" ht="37.9" customHeight="1">
      <c r="B221" s="31"/>
      <c r="C221" s="131" t="s">
        <v>338</v>
      </c>
      <c r="D221" s="131" t="s">
        <v>145</v>
      </c>
      <c r="E221" s="132" t="s">
        <v>873</v>
      </c>
      <c r="F221" s="133" t="s">
        <v>874</v>
      </c>
      <c r="G221" s="134" t="s">
        <v>263</v>
      </c>
      <c r="H221" s="135">
        <v>1.9</v>
      </c>
      <c r="I221" s="136"/>
      <c r="J221" s="137">
        <f>ROUND(I221*H221,2)</f>
        <v>0</v>
      </c>
      <c r="K221" s="133" t="s">
        <v>164</v>
      </c>
      <c r="L221" s="31"/>
      <c r="M221" s="138" t="s">
        <v>1</v>
      </c>
      <c r="N221" s="139" t="s">
        <v>39</v>
      </c>
      <c r="P221" s="140">
        <f>O221*H221</f>
        <v>0</v>
      </c>
      <c r="Q221" s="140">
        <v>5.8E-4</v>
      </c>
      <c r="R221" s="140">
        <f>Q221*H221</f>
        <v>1.1019999999999999E-3</v>
      </c>
      <c r="S221" s="140">
        <v>0</v>
      </c>
      <c r="T221" s="141">
        <f>S221*H221</f>
        <v>0</v>
      </c>
      <c r="AR221" s="142" t="s">
        <v>245</v>
      </c>
      <c r="AT221" s="142" t="s">
        <v>145</v>
      </c>
      <c r="AU221" s="142" t="s">
        <v>83</v>
      </c>
      <c r="AY221" s="16" t="s">
        <v>143</v>
      </c>
      <c r="BE221" s="143">
        <f>IF(N221="základní",J221,0)</f>
        <v>0</v>
      </c>
      <c r="BF221" s="143">
        <f>IF(N221="snížená",J221,0)</f>
        <v>0</v>
      </c>
      <c r="BG221" s="143">
        <f>IF(N221="zákl. přenesená",J221,0)</f>
        <v>0</v>
      </c>
      <c r="BH221" s="143">
        <f>IF(N221="sníž. přenesená",J221,0)</f>
        <v>0</v>
      </c>
      <c r="BI221" s="143">
        <f>IF(N221="nulová",J221,0)</f>
        <v>0</v>
      </c>
      <c r="BJ221" s="16" t="s">
        <v>79</v>
      </c>
      <c r="BK221" s="143">
        <f>ROUND(I221*H221,2)</f>
        <v>0</v>
      </c>
      <c r="BL221" s="16" t="s">
        <v>245</v>
      </c>
      <c r="BM221" s="142" t="s">
        <v>1150</v>
      </c>
    </row>
    <row r="222" spans="2:65" s="13" customFormat="1">
      <c r="B222" s="151"/>
      <c r="D222" s="145" t="s">
        <v>152</v>
      </c>
      <c r="E222" s="152" t="s">
        <v>1</v>
      </c>
      <c r="F222" s="153" t="s">
        <v>1151</v>
      </c>
      <c r="H222" s="154">
        <v>1.9</v>
      </c>
      <c r="I222" s="155"/>
      <c r="L222" s="151"/>
      <c r="M222" s="156"/>
      <c r="T222" s="157"/>
      <c r="AT222" s="152" t="s">
        <v>152</v>
      </c>
      <c r="AU222" s="152" t="s">
        <v>83</v>
      </c>
      <c r="AV222" s="13" t="s">
        <v>83</v>
      </c>
      <c r="AW222" s="13" t="s">
        <v>30</v>
      </c>
      <c r="AX222" s="13" t="s">
        <v>79</v>
      </c>
      <c r="AY222" s="152" t="s">
        <v>143</v>
      </c>
    </row>
    <row r="223" spans="2:65" s="1" customFormat="1" ht="33" customHeight="1">
      <c r="B223" s="31"/>
      <c r="C223" s="165" t="s">
        <v>343</v>
      </c>
      <c r="D223" s="165" t="s">
        <v>196</v>
      </c>
      <c r="E223" s="166" t="s">
        <v>884</v>
      </c>
      <c r="F223" s="167" t="s">
        <v>885</v>
      </c>
      <c r="G223" s="168" t="s">
        <v>263</v>
      </c>
      <c r="H223" s="169">
        <v>1.9</v>
      </c>
      <c r="I223" s="170"/>
      <c r="J223" s="171">
        <f>ROUND(I223*H223,2)</f>
        <v>0</v>
      </c>
      <c r="K223" s="167" t="s">
        <v>164</v>
      </c>
      <c r="L223" s="172"/>
      <c r="M223" s="173" t="s">
        <v>1</v>
      </c>
      <c r="N223" s="174" t="s">
        <v>39</v>
      </c>
      <c r="P223" s="140">
        <f>O223*H223</f>
        <v>0</v>
      </c>
      <c r="Q223" s="140">
        <v>2.64E-3</v>
      </c>
      <c r="R223" s="140">
        <f>Q223*H223</f>
        <v>5.0159999999999996E-3</v>
      </c>
      <c r="S223" s="140">
        <v>0</v>
      </c>
      <c r="T223" s="141">
        <f>S223*H223</f>
        <v>0</v>
      </c>
      <c r="AR223" s="142" t="s">
        <v>343</v>
      </c>
      <c r="AT223" s="142" t="s">
        <v>196</v>
      </c>
      <c r="AU223" s="142" t="s">
        <v>83</v>
      </c>
      <c r="AY223" s="16" t="s">
        <v>143</v>
      </c>
      <c r="BE223" s="143">
        <f>IF(N223="základní",J223,0)</f>
        <v>0</v>
      </c>
      <c r="BF223" s="143">
        <f>IF(N223="snížená",J223,0)</f>
        <v>0</v>
      </c>
      <c r="BG223" s="143">
        <f>IF(N223="zákl. přenesená",J223,0)</f>
        <v>0</v>
      </c>
      <c r="BH223" s="143">
        <f>IF(N223="sníž. přenesená",J223,0)</f>
        <v>0</v>
      </c>
      <c r="BI223" s="143">
        <f>IF(N223="nulová",J223,0)</f>
        <v>0</v>
      </c>
      <c r="BJ223" s="16" t="s">
        <v>79</v>
      </c>
      <c r="BK223" s="143">
        <f>ROUND(I223*H223,2)</f>
        <v>0</v>
      </c>
      <c r="BL223" s="16" t="s">
        <v>245</v>
      </c>
      <c r="BM223" s="142" t="s">
        <v>1152</v>
      </c>
    </row>
    <row r="224" spans="2:65" s="1" customFormat="1" ht="33" customHeight="1">
      <c r="B224" s="31"/>
      <c r="C224" s="131" t="s">
        <v>347</v>
      </c>
      <c r="D224" s="131" t="s">
        <v>145</v>
      </c>
      <c r="E224" s="132" t="s">
        <v>889</v>
      </c>
      <c r="F224" s="133" t="s">
        <v>890</v>
      </c>
      <c r="G224" s="134" t="s">
        <v>148</v>
      </c>
      <c r="H224" s="135">
        <v>3.1379999999999999</v>
      </c>
      <c r="I224" s="136"/>
      <c r="J224" s="137">
        <f>ROUND(I224*H224,2)</f>
        <v>0</v>
      </c>
      <c r="K224" s="133" t="s">
        <v>164</v>
      </c>
      <c r="L224" s="31"/>
      <c r="M224" s="138" t="s">
        <v>1</v>
      </c>
      <c r="N224" s="139" t="s">
        <v>39</v>
      </c>
      <c r="P224" s="140">
        <f>O224*H224</f>
        <v>0</v>
      </c>
      <c r="Q224" s="140">
        <v>6.0000000000000001E-3</v>
      </c>
      <c r="R224" s="140">
        <f>Q224*H224</f>
        <v>1.8828000000000001E-2</v>
      </c>
      <c r="S224" s="140">
        <v>0</v>
      </c>
      <c r="T224" s="141">
        <f>S224*H224</f>
        <v>0</v>
      </c>
      <c r="AR224" s="142" t="s">
        <v>245</v>
      </c>
      <c r="AT224" s="142" t="s">
        <v>145</v>
      </c>
      <c r="AU224" s="142" t="s">
        <v>83</v>
      </c>
      <c r="AY224" s="16" t="s">
        <v>143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79</v>
      </c>
      <c r="BK224" s="143">
        <f>ROUND(I224*H224,2)</f>
        <v>0</v>
      </c>
      <c r="BL224" s="16" t="s">
        <v>245</v>
      </c>
      <c r="BM224" s="142" t="s">
        <v>1153</v>
      </c>
    </row>
    <row r="225" spans="2:65" s="13" customFormat="1">
      <c r="B225" s="151"/>
      <c r="D225" s="145" t="s">
        <v>152</v>
      </c>
      <c r="E225" s="152" t="s">
        <v>1</v>
      </c>
      <c r="F225" s="153" t="s">
        <v>1117</v>
      </c>
      <c r="H225" s="154">
        <v>2.8079999999999998</v>
      </c>
      <c r="I225" s="155"/>
      <c r="L225" s="151"/>
      <c r="M225" s="156"/>
      <c r="T225" s="157"/>
      <c r="AT225" s="152" t="s">
        <v>152</v>
      </c>
      <c r="AU225" s="152" t="s">
        <v>83</v>
      </c>
      <c r="AV225" s="13" t="s">
        <v>83</v>
      </c>
      <c r="AW225" s="13" t="s">
        <v>30</v>
      </c>
      <c r="AX225" s="13" t="s">
        <v>74</v>
      </c>
      <c r="AY225" s="152" t="s">
        <v>143</v>
      </c>
    </row>
    <row r="226" spans="2:65" s="13" customFormat="1">
      <c r="B226" s="151"/>
      <c r="D226" s="145" t="s">
        <v>152</v>
      </c>
      <c r="E226" s="152" t="s">
        <v>1</v>
      </c>
      <c r="F226" s="153" t="s">
        <v>1118</v>
      </c>
      <c r="H226" s="154">
        <v>0.33</v>
      </c>
      <c r="I226" s="155"/>
      <c r="L226" s="151"/>
      <c r="M226" s="156"/>
      <c r="T226" s="157"/>
      <c r="AT226" s="152" t="s">
        <v>152</v>
      </c>
      <c r="AU226" s="152" t="s">
        <v>83</v>
      </c>
      <c r="AV226" s="13" t="s">
        <v>83</v>
      </c>
      <c r="AW226" s="13" t="s">
        <v>30</v>
      </c>
      <c r="AX226" s="13" t="s">
        <v>74</v>
      </c>
      <c r="AY226" s="152" t="s">
        <v>143</v>
      </c>
    </row>
    <row r="227" spans="2:65" s="14" customFormat="1">
      <c r="B227" s="158"/>
      <c r="D227" s="145" t="s">
        <v>152</v>
      </c>
      <c r="E227" s="159" t="s">
        <v>1</v>
      </c>
      <c r="F227" s="160" t="s">
        <v>168</v>
      </c>
      <c r="H227" s="161">
        <v>3.1379999999999999</v>
      </c>
      <c r="I227" s="162"/>
      <c r="L227" s="158"/>
      <c r="M227" s="163"/>
      <c r="T227" s="164"/>
      <c r="AT227" s="159" t="s">
        <v>152</v>
      </c>
      <c r="AU227" s="159" t="s">
        <v>83</v>
      </c>
      <c r="AV227" s="14" t="s">
        <v>150</v>
      </c>
      <c r="AW227" s="14" t="s">
        <v>30</v>
      </c>
      <c r="AX227" s="14" t="s">
        <v>79</v>
      </c>
      <c r="AY227" s="159" t="s">
        <v>143</v>
      </c>
    </row>
    <row r="228" spans="2:65" s="1" customFormat="1" ht="33" customHeight="1">
      <c r="B228" s="31"/>
      <c r="C228" s="165" t="s">
        <v>355</v>
      </c>
      <c r="D228" s="165" t="s">
        <v>196</v>
      </c>
      <c r="E228" s="166" t="s">
        <v>1154</v>
      </c>
      <c r="F228" s="167" t="s">
        <v>1155</v>
      </c>
      <c r="G228" s="168" t="s">
        <v>148</v>
      </c>
      <c r="H228" s="169">
        <v>3.1379999999999999</v>
      </c>
      <c r="I228" s="170"/>
      <c r="J228" s="171">
        <f>ROUND(I228*H228,2)</f>
        <v>0</v>
      </c>
      <c r="K228" s="167" t="s">
        <v>164</v>
      </c>
      <c r="L228" s="172"/>
      <c r="M228" s="173" t="s">
        <v>1</v>
      </c>
      <c r="N228" s="174" t="s">
        <v>39</v>
      </c>
      <c r="P228" s="140">
        <f>O228*H228</f>
        <v>0</v>
      </c>
      <c r="Q228" s="140">
        <v>2.1999999999999999E-2</v>
      </c>
      <c r="R228" s="140">
        <f>Q228*H228</f>
        <v>6.9036E-2</v>
      </c>
      <c r="S228" s="140">
        <v>0</v>
      </c>
      <c r="T228" s="141">
        <f>S228*H228</f>
        <v>0</v>
      </c>
      <c r="AR228" s="142" t="s">
        <v>343</v>
      </c>
      <c r="AT228" s="142" t="s">
        <v>196</v>
      </c>
      <c r="AU228" s="142" t="s">
        <v>83</v>
      </c>
      <c r="AY228" s="16" t="s">
        <v>143</v>
      </c>
      <c r="BE228" s="143">
        <f>IF(N228="základní",J228,0)</f>
        <v>0</v>
      </c>
      <c r="BF228" s="143">
        <f>IF(N228="snížená",J228,0)</f>
        <v>0</v>
      </c>
      <c r="BG228" s="143">
        <f>IF(N228="zákl. přenesená",J228,0)</f>
        <v>0</v>
      </c>
      <c r="BH228" s="143">
        <f>IF(N228="sníž. přenesená",J228,0)</f>
        <v>0</v>
      </c>
      <c r="BI228" s="143">
        <f>IF(N228="nulová",J228,0)</f>
        <v>0</v>
      </c>
      <c r="BJ228" s="16" t="s">
        <v>79</v>
      </c>
      <c r="BK228" s="143">
        <f>ROUND(I228*H228,2)</f>
        <v>0</v>
      </c>
      <c r="BL228" s="16" t="s">
        <v>245</v>
      </c>
      <c r="BM228" s="142" t="s">
        <v>1156</v>
      </c>
    </row>
    <row r="229" spans="2:65" s="1" customFormat="1" ht="16.5" customHeight="1">
      <c r="B229" s="31"/>
      <c r="C229" s="131" t="s">
        <v>360</v>
      </c>
      <c r="D229" s="131" t="s">
        <v>145</v>
      </c>
      <c r="E229" s="132" t="s">
        <v>898</v>
      </c>
      <c r="F229" s="133" t="s">
        <v>899</v>
      </c>
      <c r="G229" s="134" t="s">
        <v>263</v>
      </c>
      <c r="H229" s="135">
        <v>1.9</v>
      </c>
      <c r="I229" s="136"/>
      <c r="J229" s="137">
        <f>ROUND(I229*H229,2)</f>
        <v>0</v>
      </c>
      <c r="K229" s="133" t="s">
        <v>164</v>
      </c>
      <c r="L229" s="31"/>
      <c r="M229" s="138" t="s">
        <v>1</v>
      </c>
      <c r="N229" s="139" t="s">
        <v>39</v>
      </c>
      <c r="P229" s="140">
        <f>O229*H229</f>
        <v>0</v>
      </c>
      <c r="Q229" s="140">
        <v>9.0000000000000006E-5</v>
      </c>
      <c r="R229" s="140">
        <f>Q229*H229</f>
        <v>1.7100000000000001E-4</v>
      </c>
      <c r="S229" s="140">
        <v>0</v>
      </c>
      <c r="T229" s="141">
        <f>S229*H229</f>
        <v>0</v>
      </c>
      <c r="AR229" s="142" t="s">
        <v>245</v>
      </c>
      <c r="AT229" s="142" t="s">
        <v>145</v>
      </c>
      <c r="AU229" s="142" t="s">
        <v>83</v>
      </c>
      <c r="AY229" s="16" t="s">
        <v>143</v>
      </c>
      <c r="BE229" s="143">
        <f>IF(N229="základní",J229,0)</f>
        <v>0</v>
      </c>
      <c r="BF229" s="143">
        <f>IF(N229="snížená",J229,0)</f>
        <v>0</v>
      </c>
      <c r="BG229" s="143">
        <f>IF(N229="zákl. přenesená",J229,0)</f>
        <v>0</v>
      </c>
      <c r="BH229" s="143">
        <f>IF(N229="sníž. přenesená",J229,0)</f>
        <v>0</v>
      </c>
      <c r="BI229" s="143">
        <f>IF(N229="nulová",J229,0)</f>
        <v>0</v>
      </c>
      <c r="BJ229" s="16" t="s">
        <v>79</v>
      </c>
      <c r="BK229" s="143">
        <f>ROUND(I229*H229,2)</f>
        <v>0</v>
      </c>
      <c r="BL229" s="16" t="s">
        <v>245</v>
      </c>
      <c r="BM229" s="142" t="s">
        <v>1157</v>
      </c>
    </row>
    <row r="230" spans="2:65" s="13" customFormat="1">
      <c r="B230" s="151"/>
      <c r="D230" s="145" t="s">
        <v>152</v>
      </c>
      <c r="E230" s="152" t="s">
        <v>1</v>
      </c>
      <c r="F230" s="153" t="s">
        <v>1151</v>
      </c>
      <c r="H230" s="154">
        <v>1.9</v>
      </c>
      <c r="I230" s="155"/>
      <c r="L230" s="151"/>
      <c r="M230" s="156"/>
      <c r="T230" s="157"/>
      <c r="AT230" s="152" t="s">
        <v>152</v>
      </c>
      <c r="AU230" s="152" t="s">
        <v>83</v>
      </c>
      <c r="AV230" s="13" t="s">
        <v>83</v>
      </c>
      <c r="AW230" s="13" t="s">
        <v>30</v>
      </c>
      <c r="AX230" s="13" t="s">
        <v>74</v>
      </c>
      <c r="AY230" s="152" t="s">
        <v>143</v>
      </c>
    </row>
    <row r="231" spans="2:65" s="14" customFormat="1">
      <c r="B231" s="158"/>
      <c r="D231" s="145" t="s">
        <v>152</v>
      </c>
      <c r="E231" s="159" t="s">
        <v>1</v>
      </c>
      <c r="F231" s="160" t="s">
        <v>168</v>
      </c>
      <c r="H231" s="161">
        <v>1.9</v>
      </c>
      <c r="I231" s="162"/>
      <c r="L231" s="158"/>
      <c r="M231" s="163"/>
      <c r="T231" s="164"/>
      <c r="AT231" s="159" t="s">
        <v>152</v>
      </c>
      <c r="AU231" s="159" t="s">
        <v>83</v>
      </c>
      <c r="AV231" s="14" t="s">
        <v>150</v>
      </c>
      <c r="AW231" s="14" t="s">
        <v>30</v>
      </c>
      <c r="AX231" s="14" t="s">
        <v>79</v>
      </c>
      <c r="AY231" s="159" t="s">
        <v>143</v>
      </c>
    </row>
    <row r="232" spans="2:65" s="1" customFormat="1" ht="16.5" customHeight="1">
      <c r="B232" s="31"/>
      <c r="C232" s="165" t="s">
        <v>364</v>
      </c>
      <c r="D232" s="165" t="s">
        <v>196</v>
      </c>
      <c r="E232" s="166" t="s">
        <v>904</v>
      </c>
      <c r="F232" s="167" t="s">
        <v>905</v>
      </c>
      <c r="G232" s="168" t="s">
        <v>906</v>
      </c>
      <c r="H232" s="169">
        <v>0.125</v>
      </c>
      <c r="I232" s="170"/>
      <c r="J232" s="171">
        <f>ROUND(I232*H232,2)</f>
        <v>0</v>
      </c>
      <c r="K232" s="167" t="s">
        <v>164</v>
      </c>
      <c r="L232" s="172"/>
      <c r="M232" s="173" t="s">
        <v>1</v>
      </c>
      <c r="N232" s="174" t="s">
        <v>39</v>
      </c>
      <c r="P232" s="140">
        <f>O232*H232</f>
        <v>0</v>
      </c>
      <c r="Q232" s="140">
        <v>3.0000000000000001E-3</v>
      </c>
      <c r="R232" s="140">
        <f>Q232*H232</f>
        <v>3.7500000000000001E-4</v>
      </c>
      <c r="S232" s="140">
        <v>0</v>
      </c>
      <c r="T232" s="141">
        <f>S232*H232</f>
        <v>0</v>
      </c>
      <c r="AR232" s="142" t="s">
        <v>343</v>
      </c>
      <c r="AT232" s="142" t="s">
        <v>196</v>
      </c>
      <c r="AU232" s="142" t="s">
        <v>83</v>
      </c>
      <c r="AY232" s="16" t="s">
        <v>143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79</v>
      </c>
      <c r="BK232" s="143">
        <f>ROUND(I232*H232,2)</f>
        <v>0</v>
      </c>
      <c r="BL232" s="16" t="s">
        <v>245</v>
      </c>
      <c r="BM232" s="142" t="s">
        <v>1158</v>
      </c>
    </row>
    <row r="233" spans="2:65" s="12" customFormat="1">
      <c r="B233" s="144"/>
      <c r="D233" s="145" t="s">
        <v>152</v>
      </c>
      <c r="E233" s="146" t="s">
        <v>1</v>
      </c>
      <c r="F233" s="147" t="s">
        <v>1159</v>
      </c>
      <c r="H233" s="146" t="s">
        <v>1</v>
      </c>
      <c r="I233" s="148"/>
      <c r="L233" s="144"/>
      <c r="M233" s="149"/>
      <c r="T233" s="150"/>
      <c r="AT233" s="146" t="s">
        <v>152</v>
      </c>
      <c r="AU233" s="146" t="s">
        <v>83</v>
      </c>
      <c r="AV233" s="12" t="s">
        <v>79</v>
      </c>
      <c r="AW233" s="12" t="s">
        <v>30</v>
      </c>
      <c r="AX233" s="12" t="s">
        <v>74</v>
      </c>
      <c r="AY233" s="146" t="s">
        <v>143</v>
      </c>
    </row>
    <row r="234" spans="2:65" s="13" customFormat="1">
      <c r="B234" s="151"/>
      <c r="D234" s="145" t="s">
        <v>152</v>
      </c>
      <c r="E234" s="152" t="s">
        <v>1</v>
      </c>
      <c r="F234" s="153" t="s">
        <v>1160</v>
      </c>
      <c r="H234" s="154">
        <v>0.125</v>
      </c>
      <c r="I234" s="155"/>
      <c r="L234" s="151"/>
      <c r="M234" s="156"/>
      <c r="T234" s="157"/>
      <c r="AT234" s="152" t="s">
        <v>152</v>
      </c>
      <c r="AU234" s="152" t="s">
        <v>83</v>
      </c>
      <c r="AV234" s="13" t="s">
        <v>83</v>
      </c>
      <c r="AW234" s="13" t="s">
        <v>30</v>
      </c>
      <c r="AX234" s="13" t="s">
        <v>79</v>
      </c>
      <c r="AY234" s="152" t="s">
        <v>143</v>
      </c>
    </row>
    <row r="235" spans="2:65" s="1" customFormat="1" ht="24.2" customHeight="1">
      <c r="B235" s="31"/>
      <c r="C235" s="131" t="s">
        <v>369</v>
      </c>
      <c r="D235" s="131" t="s">
        <v>145</v>
      </c>
      <c r="E235" s="132" t="s">
        <v>911</v>
      </c>
      <c r="F235" s="133" t="s">
        <v>1161</v>
      </c>
      <c r="G235" s="134" t="s">
        <v>148</v>
      </c>
      <c r="H235" s="135">
        <v>3.1379999999999999</v>
      </c>
      <c r="I235" s="136"/>
      <c r="J235" s="137">
        <f>ROUND(I235*H235,2)</f>
        <v>0</v>
      </c>
      <c r="K235" s="133" t="s">
        <v>164</v>
      </c>
      <c r="L235" s="31"/>
      <c r="M235" s="138" t="s">
        <v>1</v>
      </c>
      <c r="N235" s="139" t="s">
        <v>39</v>
      </c>
      <c r="P235" s="140">
        <f>O235*H235</f>
        <v>0</v>
      </c>
      <c r="Q235" s="140">
        <v>5.0000000000000002E-5</v>
      </c>
      <c r="R235" s="140">
        <f>Q235*H235</f>
        <v>1.5689999999999999E-4</v>
      </c>
      <c r="S235" s="140">
        <v>0</v>
      </c>
      <c r="T235" s="141">
        <f>S235*H235</f>
        <v>0</v>
      </c>
      <c r="AR235" s="142" t="s">
        <v>245</v>
      </c>
      <c r="AT235" s="142" t="s">
        <v>145</v>
      </c>
      <c r="AU235" s="142" t="s">
        <v>83</v>
      </c>
      <c r="AY235" s="16" t="s">
        <v>143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79</v>
      </c>
      <c r="BK235" s="143">
        <f>ROUND(I235*H235,2)</f>
        <v>0</v>
      </c>
      <c r="BL235" s="16" t="s">
        <v>245</v>
      </c>
      <c r="BM235" s="142" t="s">
        <v>1162</v>
      </c>
    </row>
    <row r="236" spans="2:65" s="1" customFormat="1" ht="24.2" customHeight="1">
      <c r="B236" s="31"/>
      <c r="C236" s="165" t="s">
        <v>374</v>
      </c>
      <c r="D236" s="165" t="s">
        <v>196</v>
      </c>
      <c r="E236" s="166" t="s">
        <v>919</v>
      </c>
      <c r="F236" s="167" t="s">
        <v>920</v>
      </c>
      <c r="G236" s="168" t="s">
        <v>804</v>
      </c>
      <c r="H236" s="169">
        <v>1.726</v>
      </c>
      <c r="I236" s="170"/>
      <c r="J236" s="171">
        <f>ROUND(I236*H236,2)</f>
        <v>0</v>
      </c>
      <c r="K236" s="167" t="s">
        <v>164</v>
      </c>
      <c r="L236" s="172"/>
      <c r="M236" s="173" t="s">
        <v>1</v>
      </c>
      <c r="N236" s="174" t="s">
        <v>39</v>
      </c>
      <c r="P236" s="140">
        <f>O236*H236</f>
        <v>0</v>
      </c>
      <c r="Q236" s="140">
        <v>1E-3</v>
      </c>
      <c r="R236" s="140">
        <f>Q236*H236</f>
        <v>1.7260000000000001E-3</v>
      </c>
      <c r="S236" s="140">
        <v>0</v>
      </c>
      <c r="T236" s="141">
        <f>S236*H236</f>
        <v>0</v>
      </c>
      <c r="AR236" s="142" t="s">
        <v>343</v>
      </c>
      <c r="AT236" s="142" t="s">
        <v>196</v>
      </c>
      <c r="AU236" s="142" t="s">
        <v>83</v>
      </c>
      <c r="AY236" s="16" t="s">
        <v>143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6" t="s">
        <v>79</v>
      </c>
      <c r="BK236" s="143">
        <f>ROUND(I236*H236,2)</f>
        <v>0</v>
      </c>
      <c r="BL236" s="16" t="s">
        <v>245</v>
      </c>
      <c r="BM236" s="142" t="s">
        <v>1163</v>
      </c>
    </row>
    <row r="237" spans="2:65" s="13" customFormat="1">
      <c r="B237" s="151"/>
      <c r="D237" s="145" t="s">
        <v>152</v>
      </c>
      <c r="E237" s="152" t="s">
        <v>1</v>
      </c>
      <c r="F237" s="153" t="s">
        <v>1164</v>
      </c>
      <c r="H237" s="154">
        <v>1.726</v>
      </c>
      <c r="I237" s="155"/>
      <c r="L237" s="151"/>
      <c r="M237" s="156"/>
      <c r="T237" s="157"/>
      <c r="AT237" s="152" t="s">
        <v>152</v>
      </c>
      <c r="AU237" s="152" t="s">
        <v>83</v>
      </c>
      <c r="AV237" s="13" t="s">
        <v>83</v>
      </c>
      <c r="AW237" s="13" t="s">
        <v>30</v>
      </c>
      <c r="AX237" s="13" t="s">
        <v>79</v>
      </c>
      <c r="AY237" s="152" t="s">
        <v>143</v>
      </c>
    </row>
    <row r="238" spans="2:65" s="1" customFormat="1" ht="24.2" customHeight="1">
      <c r="B238" s="31"/>
      <c r="C238" s="131" t="s">
        <v>382</v>
      </c>
      <c r="D238" s="131" t="s">
        <v>145</v>
      </c>
      <c r="E238" s="132" t="s">
        <v>925</v>
      </c>
      <c r="F238" s="133" t="s">
        <v>926</v>
      </c>
      <c r="G238" s="134" t="s">
        <v>191</v>
      </c>
      <c r="H238" s="135">
        <v>9.7000000000000003E-2</v>
      </c>
      <c r="I238" s="136"/>
      <c r="J238" s="137">
        <f>ROUND(I238*H238,2)</f>
        <v>0</v>
      </c>
      <c r="K238" s="133" t="s">
        <v>164</v>
      </c>
      <c r="L238" s="31"/>
      <c r="M238" s="175" t="s">
        <v>1</v>
      </c>
      <c r="N238" s="176" t="s">
        <v>39</v>
      </c>
      <c r="O238" s="177"/>
      <c r="P238" s="178">
        <f>O238*H238</f>
        <v>0</v>
      </c>
      <c r="Q238" s="178">
        <v>0</v>
      </c>
      <c r="R238" s="178">
        <f>Q238*H238</f>
        <v>0</v>
      </c>
      <c r="S238" s="178">
        <v>0</v>
      </c>
      <c r="T238" s="179">
        <f>S238*H238</f>
        <v>0</v>
      </c>
      <c r="AR238" s="142" t="s">
        <v>245</v>
      </c>
      <c r="AT238" s="142" t="s">
        <v>145</v>
      </c>
      <c r="AU238" s="142" t="s">
        <v>83</v>
      </c>
      <c r="AY238" s="16" t="s">
        <v>143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6" t="s">
        <v>79</v>
      </c>
      <c r="BK238" s="143">
        <f>ROUND(I238*H238,2)</f>
        <v>0</v>
      </c>
      <c r="BL238" s="16" t="s">
        <v>245</v>
      </c>
      <c r="BM238" s="142" t="s">
        <v>1165</v>
      </c>
    </row>
    <row r="239" spans="2:65" s="1" customFormat="1" ht="6.95" customHeight="1">
      <c r="B239" s="43"/>
      <c r="C239" s="44"/>
      <c r="D239" s="44"/>
      <c r="E239" s="44"/>
      <c r="F239" s="44"/>
      <c r="G239" s="44"/>
      <c r="H239" s="44"/>
      <c r="I239" s="44"/>
      <c r="J239" s="44"/>
      <c r="K239" s="44"/>
      <c r="L239" s="31"/>
    </row>
  </sheetData>
  <sheetProtection algorithmName="SHA-512" hashValue="LtzZykEP4XGNAzU2kzM6YOr2tIBwoFZT6QI73KP66S+GL7xz1kDd4SyLW2eOi9MfoAqeIkSFsnY9B9Ab2uGgJw==" saltValue="8PD5b4ifD82FPr1mBUCpL2EVwop3hn42jCrxcHhxtVxXkHoe4dUcgrdRKE1qlPKQd2ffTcx/J+TkHoYZJUc6qg==" spinCount="100000" sheet="1" objects="1" scenarios="1" formatColumns="0" formatRows="0" autoFilter="0"/>
  <autoFilter ref="C128:K238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SPŠ Karviná, p.o. - modernizace šaten</v>
      </c>
      <c r="F7" s="218"/>
      <c r="G7" s="218"/>
      <c r="H7" s="21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0" t="s">
        <v>1166</v>
      </c>
      <c r="F9" s="219"/>
      <c r="G9" s="219"/>
      <c r="H9" s="21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19. 2. 2025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202"/>
      <c r="G18" s="202"/>
      <c r="H18" s="20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6" t="s">
        <v>1</v>
      </c>
      <c r="F27" s="206"/>
      <c r="G27" s="206"/>
      <c r="H27" s="20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ROUND((SUM(BE123:BE178)),  2)</f>
        <v>0</v>
      </c>
      <c r="I33" s="91">
        <v>0.21</v>
      </c>
      <c r="J33" s="90">
        <f>ROUND(((SUM(BE123:BE178))*I33),  2)</f>
        <v>0</v>
      </c>
      <c r="L33" s="31"/>
    </row>
    <row r="34" spans="2:12" s="1" customFormat="1" ht="14.45" customHeight="1">
      <c r="B34" s="31"/>
      <c r="E34" s="26" t="s">
        <v>40</v>
      </c>
      <c r="F34" s="90">
        <f>ROUND((SUM(BF123:BF178)),  2)</f>
        <v>0</v>
      </c>
      <c r="I34" s="91">
        <v>0.12</v>
      </c>
      <c r="J34" s="90">
        <f>ROUND(((SUM(BF123:BF178))*I34),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ROUND((SUM(BG123:BG178)),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ROUND((SUM(BH123:BH178)),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ROUND((SUM(BI123:BI178)),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SPŠ Karviná, p.o. - modernizace šaten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0" t="str">
        <f>E9</f>
        <v>3 - elektroinstalace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19. 2. 2025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J123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1167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1168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1169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12" s="9" customFormat="1" ht="19.899999999999999" customHeight="1">
      <c r="B100" s="107"/>
      <c r="D100" s="108" t="s">
        <v>1170</v>
      </c>
      <c r="E100" s="109"/>
      <c r="F100" s="109"/>
      <c r="G100" s="109"/>
      <c r="H100" s="109"/>
      <c r="I100" s="109"/>
      <c r="J100" s="110">
        <f>J142</f>
        <v>0</v>
      </c>
      <c r="L100" s="107"/>
    </row>
    <row r="101" spans="2:12" s="9" customFormat="1" ht="19.899999999999999" customHeight="1">
      <c r="B101" s="107"/>
      <c r="D101" s="108" t="s">
        <v>1171</v>
      </c>
      <c r="E101" s="109"/>
      <c r="F101" s="109"/>
      <c r="G101" s="109"/>
      <c r="H101" s="109"/>
      <c r="I101" s="109"/>
      <c r="J101" s="110">
        <f>J152</f>
        <v>0</v>
      </c>
      <c r="L101" s="107"/>
    </row>
    <row r="102" spans="2:12" s="9" customFormat="1" ht="19.899999999999999" customHeight="1">
      <c r="B102" s="107"/>
      <c r="D102" s="108" t="s">
        <v>1172</v>
      </c>
      <c r="E102" s="109"/>
      <c r="F102" s="109"/>
      <c r="G102" s="109"/>
      <c r="H102" s="109"/>
      <c r="I102" s="109"/>
      <c r="J102" s="110">
        <f>J163</f>
        <v>0</v>
      </c>
      <c r="L102" s="107"/>
    </row>
    <row r="103" spans="2:12" s="9" customFormat="1" ht="19.899999999999999" customHeight="1">
      <c r="B103" s="107"/>
      <c r="D103" s="108" t="s">
        <v>1173</v>
      </c>
      <c r="E103" s="109"/>
      <c r="F103" s="109"/>
      <c r="G103" s="109"/>
      <c r="H103" s="109"/>
      <c r="I103" s="109"/>
      <c r="J103" s="110">
        <f>J168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128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17" t="str">
        <f>E7</f>
        <v>SPŠ Karviná, p.o. - modernizace šaten</v>
      </c>
      <c r="F113" s="218"/>
      <c r="G113" s="218"/>
      <c r="H113" s="218"/>
      <c r="L113" s="31"/>
    </row>
    <row r="114" spans="2:65" s="1" customFormat="1" ht="12" customHeight="1">
      <c r="B114" s="31"/>
      <c r="C114" s="26" t="s">
        <v>96</v>
      </c>
      <c r="L114" s="31"/>
    </row>
    <row r="115" spans="2:65" s="1" customFormat="1" ht="16.5" customHeight="1">
      <c r="B115" s="31"/>
      <c r="E115" s="180" t="str">
        <f>E9</f>
        <v>3 - elektroinstalace</v>
      </c>
      <c r="F115" s="219"/>
      <c r="G115" s="219"/>
      <c r="H115" s="21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19. 2. 2025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31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129</v>
      </c>
      <c r="D122" s="113" t="s">
        <v>59</v>
      </c>
      <c r="E122" s="113" t="s">
        <v>55</v>
      </c>
      <c r="F122" s="113" t="s">
        <v>56</v>
      </c>
      <c r="G122" s="113" t="s">
        <v>130</v>
      </c>
      <c r="H122" s="113" t="s">
        <v>131</v>
      </c>
      <c r="I122" s="113" t="s">
        <v>132</v>
      </c>
      <c r="J122" s="113" t="s">
        <v>100</v>
      </c>
      <c r="K122" s="114" t="s">
        <v>133</v>
      </c>
      <c r="L122" s="111"/>
      <c r="M122" s="58" t="s">
        <v>1</v>
      </c>
      <c r="N122" s="59" t="s">
        <v>38</v>
      </c>
      <c r="O122" s="59" t="s">
        <v>134</v>
      </c>
      <c r="P122" s="59" t="s">
        <v>135</v>
      </c>
      <c r="Q122" s="59" t="s">
        <v>136</v>
      </c>
      <c r="R122" s="59" t="s">
        <v>137</v>
      </c>
      <c r="S122" s="59" t="s">
        <v>138</v>
      </c>
      <c r="T122" s="60" t="s">
        <v>139</v>
      </c>
    </row>
    <row r="123" spans="2:65" s="1" customFormat="1" ht="22.9" customHeight="1">
      <c r="B123" s="31"/>
      <c r="C123" s="63" t="s">
        <v>140</v>
      </c>
      <c r="J123" s="115">
        <f>BK123</f>
        <v>0</v>
      </c>
      <c r="L123" s="31"/>
      <c r="M123" s="61"/>
      <c r="N123" s="52"/>
      <c r="O123" s="52"/>
      <c r="P123" s="116">
        <f>P124</f>
        <v>0</v>
      </c>
      <c r="Q123" s="52"/>
      <c r="R123" s="116">
        <f>R124</f>
        <v>0</v>
      </c>
      <c r="S123" s="52"/>
      <c r="T123" s="117">
        <f>T124</f>
        <v>0</v>
      </c>
      <c r="AT123" s="16" t="s">
        <v>73</v>
      </c>
      <c r="AU123" s="16" t="s">
        <v>102</v>
      </c>
      <c r="BK123" s="118">
        <f>BK124</f>
        <v>0</v>
      </c>
    </row>
    <row r="124" spans="2:65" s="11" customFormat="1" ht="25.9" customHeight="1">
      <c r="B124" s="119"/>
      <c r="D124" s="120" t="s">
        <v>73</v>
      </c>
      <c r="E124" s="121" t="s">
        <v>141</v>
      </c>
      <c r="F124" s="121" t="s">
        <v>141</v>
      </c>
      <c r="I124" s="122"/>
      <c r="J124" s="123">
        <f>BK124</f>
        <v>0</v>
      </c>
      <c r="L124" s="119"/>
      <c r="M124" s="124"/>
      <c r="P124" s="125">
        <f>P125+P133+P142+P152+P163+P168</f>
        <v>0</v>
      </c>
      <c r="R124" s="125">
        <f>R125+R133+R142+R152+R163+R168</f>
        <v>0</v>
      </c>
      <c r="T124" s="126">
        <f>T125+T133+T142+T152+T163+T168</f>
        <v>0</v>
      </c>
      <c r="AR124" s="120" t="s">
        <v>79</v>
      </c>
      <c r="AT124" s="127" t="s">
        <v>73</v>
      </c>
      <c r="AU124" s="127" t="s">
        <v>74</v>
      </c>
      <c r="AY124" s="120" t="s">
        <v>143</v>
      </c>
      <c r="BK124" s="128">
        <f>BK125+BK133+BK142+BK152+BK163+BK168</f>
        <v>0</v>
      </c>
    </row>
    <row r="125" spans="2:65" s="11" customFormat="1" ht="22.9" customHeight="1">
      <c r="B125" s="119"/>
      <c r="D125" s="120" t="s">
        <v>73</v>
      </c>
      <c r="E125" s="129" t="s">
        <v>1174</v>
      </c>
      <c r="F125" s="129" t="s">
        <v>1175</v>
      </c>
      <c r="I125" s="122"/>
      <c r="J125" s="130">
        <f>BK125</f>
        <v>0</v>
      </c>
      <c r="L125" s="119"/>
      <c r="M125" s="124"/>
      <c r="P125" s="125">
        <f>SUM(P126:P132)</f>
        <v>0</v>
      </c>
      <c r="R125" s="125">
        <f>SUM(R126:R132)</f>
        <v>0</v>
      </c>
      <c r="T125" s="126">
        <f>SUM(T126:T132)</f>
        <v>0</v>
      </c>
      <c r="AR125" s="120" t="s">
        <v>79</v>
      </c>
      <c r="AT125" s="127" t="s">
        <v>73</v>
      </c>
      <c r="AU125" s="127" t="s">
        <v>79</v>
      </c>
      <c r="AY125" s="120" t="s">
        <v>143</v>
      </c>
      <c r="BK125" s="128">
        <f>SUM(BK126:BK132)</f>
        <v>0</v>
      </c>
    </row>
    <row r="126" spans="2:65" s="1" customFormat="1" ht="24.2" customHeight="1">
      <c r="B126" s="31"/>
      <c r="C126" s="131" t="s">
        <v>79</v>
      </c>
      <c r="D126" s="131" t="s">
        <v>145</v>
      </c>
      <c r="E126" s="132" t="s">
        <v>1176</v>
      </c>
      <c r="F126" s="133" t="s">
        <v>1177</v>
      </c>
      <c r="G126" s="134" t="s">
        <v>1178</v>
      </c>
      <c r="H126" s="135">
        <v>12</v>
      </c>
      <c r="I126" s="136"/>
      <c r="J126" s="137">
        <f>ROUND(I126*H126,2)</f>
        <v>0</v>
      </c>
      <c r="K126" s="133" t="s">
        <v>1</v>
      </c>
      <c r="L126" s="31"/>
      <c r="M126" s="138" t="s">
        <v>1</v>
      </c>
      <c r="N126" s="139" t="s">
        <v>39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150</v>
      </c>
      <c r="AT126" s="142" t="s">
        <v>145</v>
      </c>
      <c r="AU126" s="142" t="s">
        <v>83</v>
      </c>
      <c r="AY126" s="16" t="s">
        <v>143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79</v>
      </c>
      <c r="BK126" s="143">
        <f>ROUND(I126*H126,2)</f>
        <v>0</v>
      </c>
      <c r="BL126" s="16" t="s">
        <v>150</v>
      </c>
      <c r="BM126" s="142" t="s">
        <v>1179</v>
      </c>
    </row>
    <row r="127" spans="2:65" s="1" customFormat="1" ht="24.2" customHeight="1">
      <c r="B127" s="31"/>
      <c r="C127" s="131" t="s">
        <v>83</v>
      </c>
      <c r="D127" s="131" t="s">
        <v>145</v>
      </c>
      <c r="E127" s="132" t="s">
        <v>1180</v>
      </c>
      <c r="F127" s="133" t="s">
        <v>1181</v>
      </c>
      <c r="G127" s="134" t="s">
        <v>1178</v>
      </c>
      <c r="H127" s="135">
        <v>1</v>
      </c>
      <c r="I127" s="136"/>
      <c r="J127" s="137">
        <f>ROUND(I127*H127,2)</f>
        <v>0</v>
      </c>
      <c r="K127" s="133" t="s">
        <v>1</v>
      </c>
      <c r="L127" s="31"/>
      <c r="M127" s="138" t="s">
        <v>1</v>
      </c>
      <c r="N127" s="139" t="s">
        <v>39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150</v>
      </c>
      <c r="AT127" s="142" t="s">
        <v>145</v>
      </c>
      <c r="AU127" s="142" t="s">
        <v>83</v>
      </c>
      <c r="AY127" s="16" t="s">
        <v>143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150</v>
      </c>
      <c r="BM127" s="142" t="s">
        <v>1182</v>
      </c>
    </row>
    <row r="128" spans="2:65" s="1" customFormat="1" ht="33" customHeight="1">
      <c r="B128" s="31"/>
      <c r="C128" s="131" t="s">
        <v>86</v>
      </c>
      <c r="D128" s="131" t="s">
        <v>145</v>
      </c>
      <c r="E128" s="132" t="s">
        <v>1183</v>
      </c>
      <c r="F128" s="133" t="s">
        <v>1184</v>
      </c>
      <c r="G128" s="134" t="s">
        <v>1178</v>
      </c>
      <c r="H128" s="135">
        <v>5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39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150</v>
      </c>
      <c r="AT128" s="142" t="s">
        <v>145</v>
      </c>
      <c r="AU128" s="142" t="s">
        <v>83</v>
      </c>
      <c r="AY128" s="16" t="s">
        <v>143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79</v>
      </c>
      <c r="BK128" s="143">
        <f>ROUND(I128*H128,2)</f>
        <v>0</v>
      </c>
      <c r="BL128" s="16" t="s">
        <v>150</v>
      </c>
      <c r="BM128" s="142" t="s">
        <v>1185</v>
      </c>
    </row>
    <row r="129" spans="2:65" s="1" customFormat="1" ht="33" customHeight="1">
      <c r="B129" s="31"/>
      <c r="C129" s="131" t="s">
        <v>150</v>
      </c>
      <c r="D129" s="131" t="s">
        <v>145</v>
      </c>
      <c r="E129" s="132" t="s">
        <v>1186</v>
      </c>
      <c r="F129" s="133" t="s">
        <v>1187</v>
      </c>
      <c r="G129" s="134" t="s">
        <v>1178</v>
      </c>
      <c r="H129" s="135">
        <v>1</v>
      </c>
      <c r="I129" s="136"/>
      <c r="J129" s="137">
        <f>ROUND(I129*H129,2)</f>
        <v>0</v>
      </c>
      <c r="K129" s="133" t="s">
        <v>1</v>
      </c>
      <c r="L129" s="31"/>
      <c r="M129" s="138" t="s">
        <v>1</v>
      </c>
      <c r="N129" s="139" t="s">
        <v>39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150</v>
      </c>
      <c r="AT129" s="142" t="s">
        <v>145</v>
      </c>
      <c r="AU129" s="142" t="s">
        <v>83</v>
      </c>
      <c r="AY129" s="16" t="s">
        <v>143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79</v>
      </c>
      <c r="BK129" s="143">
        <f>ROUND(I129*H129,2)</f>
        <v>0</v>
      </c>
      <c r="BL129" s="16" t="s">
        <v>150</v>
      </c>
      <c r="BM129" s="142" t="s">
        <v>1188</v>
      </c>
    </row>
    <row r="130" spans="2:65" s="1" customFormat="1" ht="24.2" customHeight="1">
      <c r="B130" s="31"/>
      <c r="C130" s="131" t="s">
        <v>89</v>
      </c>
      <c r="D130" s="131" t="s">
        <v>145</v>
      </c>
      <c r="E130" s="132" t="s">
        <v>1189</v>
      </c>
      <c r="F130" s="133" t="s">
        <v>1190</v>
      </c>
      <c r="G130" s="134" t="s">
        <v>1178</v>
      </c>
      <c r="H130" s="135">
        <v>1</v>
      </c>
      <c r="I130" s="136"/>
      <c r="J130" s="137">
        <f>ROUND(I130*H130,2)</f>
        <v>0</v>
      </c>
      <c r="K130" s="133" t="s">
        <v>1</v>
      </c>
      <c r="L130" s="31"/>
      <c r="M130" s="138" t="s">
        <v>1</v>
      </c>
      <c r="N130" s="139" t="s">
        <v>39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150</v>
      </c>
      <c r="AT130" s="142" t="s">
        <v>145</v>
      </c>
      <c r="AU130" s="142" t="s">
        <v>83</v>
      </c>
      <c r="AY130" s="16" t="s">
        <v>143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79</v>
      </c>
      <c r="BK130" s="143">
        <f>ROUND(I130*H130,2)</f>
        <v>0</v>
      </c>
      <c r="BL130" s="16" t="s">
        <v>150</v>
      </c>
      <c r="BM130" s="142" t="s">
        <v>1191</v>
      </c>
    </row>
    <row r="131" spans="2:65" s="1" customFormat="1" ht="16.5" customHeight="1">
      <c r="B131" s="31"/>
      <c r="C131" s="131" t="s">
        <v>92</v>
      </c>
      <c r="D131" s="131" t="s">
        <v>145</v>
      </c>
      <c r="E131" s="132" t="s">
        <v>1192</v>
      </c>
      <c r="F131" s="133" t="s">
        <v>1193</v>
      </c>
      <c r="G131" s="134" t="s">
        <v>1178</v>
      </c>
      <c r="H131" s="135">
        <v>1</v>
      </c>
      <c r="I131" s="136"/>
      <c r="J131" s="137">
        <f>ROUND(I131*H131,2)</f>
        <v>0</v>
      </c>
      <c r="K131" s="133" t="s">
        <v>1</v>
      </c>
      <c r="L131" s="31"/>
      <c r="M131" s="138" t="s">
        <v>1</v>
      </c>
      <c r="N131" s="139" t="s">
        <v>39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150</v>
      </c>
      <c r="AT131" s="142" t="s">
        <v>145</v>
      </c>
      <c r="AU131" s="142" t="s">
        <v>83</v>
      </c>
      <c r="AY131" s="16" t="s">
        <v>143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150</v>
      </c>
      <c r="BM131" s="142" t="s">
        <v>1194</v>
      </c>
    </row>
    <row r="132" spans="2:65" s="1" customFormat="1" ht="16.5" customHeight="1">
      <c r="B132" s="31"/>
      <c r="C132" s="131" t="s">
        <v>180</v>
      </c>
      <c r="D132" s="131" t="s">
        <v>145</v>
      </c>
      <c r="E132" s="132" t="s">
        <v>1195</v>
      </c>
      <c r="F132" s="133" t="s">
        <v>1196</v>
      </c>
      <c r="G132" s="134" t="s">
        <v>1178</v>
      </c>
      <c r="H132" s="135">
        <v>1</v>
      </c>
      <c r="I132" s="136"/>
      <c r="J132" s="137">
        <f>ROUND(I132*H132,2)</f>
        <v>0</v>
      </c>
      <c r="K132" s="133" t="s">
        <v>1</v>
      </c>
      <c r="L132" s="31"/>
      <c r="M132" s="138" t="s">
        <v>1</v>
      </c>
      <c r="N132" s="139" t="s">
        <v>39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150</v>
      </c>
      <c r="AT132" s="142" t="s">
        <v>145</v>
      </c>
      <c r="AU132" s="142" t="s">
        <v>83</v>
      </c>
      <c r="AY132" s="16" t="s">
        <v>143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150</v>
      </c>
      <c r="BM132" s="142" t="s">
        <v>1197</v>
      </c>
    </row>
    <row r="133" spans="2:65" s="11" customFormat="1" ht="22.9" customHeight="1">
      <c r="B133" s="119"/>
      <c r="D133" s="120" t="s">
        <v>73</v>
      </c>
      <c r="E133" s="129" t="s">
        <v>1198</v>
      </c>
      <c r="F133" s="129" t="s">
        <v>1199</v>
      </c>
      <c r="I133" s="122"/>
      <c r="J133" s="130">
        <f>BK133</f>
        <v>0</v>
      </c>
      <c r="L133" s="119"/>
      <c r="M133" s="124"/>
      <c r="P133" s="125">
        <f>SUM(P134:P141)</f>
        <v>0</v>
      </c>
      <c r="R133" s="125">
        <f>SUM(R134:R141)</f>
        <v>0</v>
      </c>
      <c r="T133" s="126">
        <f>SUM(T134:T141)</f>
        <v>0</v>
      </c>
      <c r="AR133" s="120" t="s">
        <v>79</v>
      </c>
      <c r="AT133" s="127" t="s">
        <v>73</v>
      </c>
      <c r="AU133" s="127" t="s">
        <v>79</v>
      </c>
      <c r="AY133" s="120" t="s">
        <v>143</v>
      </c>
      <c r="BK133" s="128">
        <f>SUM(BK134:BK141)</f>
        <v>0</v>
      </c>
    </row>
    <row r="134" spans="2:65" s="1" customFormat="1" ht="24.2" customHeight="1">
      <c r="B134" s="31"/>
      <c r="C134" s="131" t="s">
        <v>188</v>
      </c>
      <c r="D134" s="131" t="s">
        <v>145</v>
      </c>
      <c r="E134" s="132" t="s">
        <v>1200</v>
      </c>
      <c r="F134" s="133" t="s">
        <v>1201</v>
      </c>
      <c r="G134" s="134" t="s">
        <v>1178</v>
      </c>
      <c r="H134" s="135">
        <v>26</v>
      </c>
      <c r="I134" s="136"/>
      <c r="J134" s="137">
        <f>ROUND(I134*H134,2)</f>
        <v>0</v>
      </c>
      <c r="K134" s="133" t="s">
        <v>1</v>
      </c>
      <c r="L134" s="31"/>
      <c r="M134" s="138" t="s">
        <v>1</v>
      </c>
      <c r="N134" s="139" t="s">
        <v>39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150</v>
      </c>
      <c r="AT134" s="142" t="s">
        <v>145</v>
      </c>
      <c r="AU134" s="142" t="s">
        <v>83</v>
      </c>
      <c r="AY134" s="16" t="s">
        <v>143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150</v>
      </c>
      <c r="BM134" s="142" t="s">
        <v>1202</v>
      </c>
    </row>
    <row r="135" spans="2:65" s="1" customFormat="1" ht="24.2" customHeight="1">
      <c r="B135" s="31"/>
      <c r="C135" s="131" t="s">
        <v>195</v>
      </c>
      <c r="D135" s="131" t="s">
        <v>145</v>
      </c>
      <c r="E135" s="132" t="s">
        <v>1203</v>
      </c>
      <c r="F135" s="133" t="s">
        <v>1204</v>
      </c>
      <c r="G135" s="134" t="s">
        <v>1178</v>
      </c>
      <c r="H135" s="135">
        <v>3</v>
      </c>
      <c r="I135" s="136"/>
      <c r="J135" s="137">
        <f>ROUND(I135*H135,2)</f>
        <v>0</v>
      </c>
      <c r="K135" s="133" t="s">
        <v>1</v>
      </c>
      <c r="L135" s="31"/>
      <c r="M135" s="138" t="s">
        <v>1</v>
      </c>
      <c r="N135" s="139" t="s">
        <v>39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150</v>
      </c>
      <c r="AT135" s="142" t="s">
        <v>145</v>
      </c>
      <c r="AU135" s="142" t="s">
        <v>83</v>
      </c>
      <c r="AY135" s="16" t="s">
        <v>143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150</v>
      </c>
      <c r="BM135" s="142" t="s">
        <v>1205</v>
      </c>
    </row>
    <row r="136" spans="2:65" s="1" customFormat="1" ht="16.5" customHeight="1">
      <c r="B136" s="31"/>
      <c r="C136" s="131" t="s">
        <v>202</v>
      </c>
      <c r="D136" s="131" t="s">
        <v>145</v>
      </c>
      <c r="E136" s="132" t="s">
        <v>1206</v>
      </c>
      <c r="F136" s="133" t="s">
        <v>1207</v>
      </c>
      <c r="G136" s="134" t="s">
        <v>1178</v>
      </c>
      <c r="H136" s="135">
        <v>3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39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150</v>
      </c>
      <c r="AT136" s="142" t="s">
        <v>145</v>
      </c>
      <c r="AU136" s="142" t="s">
        <v>83</v>
      </c>
      <c r="AY136" s="16" t="s">
        <v>143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150</v>
      </c>
      <c r="BM136" s="142" t="s">
        <v>1208</v>
      </c>
    </row>
    <row r="137" spans="2:65" s="1" customFormat="1" ht="21.75" customHeight="1">
      <c r="B137" s="31"/>
      <c r="C137" s="131" t="s">
        <v>207</v>
      </c>
      <c r="D137" s="131" t="s">
        <v>145</v>
      </c>
      <c r="E137" s="132" t="s">
        <v>1209</v>
      </c>
      <c r="F137" s="133" t="s">
        <v>1210</v>
      </c>
      <c r="G137" s="134" t="s">
        <v>1178</v>
      </c>
      <c r="H137" s="135">
        <v>5</v>
      </c>
      <c r="I137" s="136"/>
      <c r="J137" s="137">
        <f>ROUND(I137*H137,2)</f>
        <v>0</v>
      </c>
      <c r="K137" s="133" t="s">
        <v>1</v>
      </c>
      <c r="L137" s="31"/>
      <c r="M137" s="138" t="s">
        <v>1</v>
      </c>
      <c r="N137" s="139" t="s">
        <v>39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150</v>
      </c>
      <c r="AT137" s="142" t="s">
        <v>145</v>
      </c>
      <c r="AU137" s="142" t="s">
        <v>83</v>
      </c>
      <c r="AY137" s="16" t="s">
        <v>143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150</v>
      </c>
      <c r="BM137" s="142" t="s">
        <v>1211</v>
      </c>
    </row>
    <row r="138" spans="2:65" s="1" customFormat="1" ht="16.5" customHeight="1">
      <c r="B138" s="31"/>
      <c r="C138" s="131" t="s">
        <v>8</v>
      </c>
      <c r="D138" s="131" t="s">
        <v>145</v>
      </c>
      <c r="E138" s="132" t="s">
        <v>1212</v>
      </c>
      <c r="F138" s="133" t="s">
        <v>1213</v>
      </c>
      <c r="G138" s="134" t="s">
        <v>1178</v>
      </c>
      <c r="H138" s="135">
        <v>12</v>
      </c>
      <c r="I138" s="136"/>
      <c r="J138" s="137">
        <f>ROUND(I138*H138,2)</f>
        <v>0</v>
      </c>
      <c r="K138" s="133" t="s">
        <v>1</v>
      </c>
      <c r="L138" s="31"/>
      <c r="M138" s="138" t="s">
        <v>1</v>
      </c>
      <c r="N138" s="139" t="s">
        <v>39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150</v>
      </c>
      <c r="AT138" s="142" t="s">
        <v>145</v>
      </c>
      <c r="AU138" s="142" t="s">
        <v>83</v>
      </c>
      <c r="AY138" s="16" t="s">
        <v>143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150</v>
      </c>
      <c r="BM138" s="142" t="s">
        <v>1214</v>
      </c>
    </row>
    <row r="139" spans="2:65" s="1" customFormat="1" ht="21.75" customHeight="1">
      <c r="B139" s="31"/>
      <c r="C139" s="131" t="s">
        <v>232</v>
      </c>
      <c r="D139" s="131" t="s">
        <v>145</v>
      </c>
      <c r="E139" s="132" t="s">
        <v>1215</v>
      </c>
      <c r="F139" s="133" t="s">
        <v>1216</v>
      </c>
      <c r="G139" s="134" t="s">
        <v>1178</v>
      </c>
      <c r="H139" s="135">
        <v>1</v>
      </c>
      <c r="I139" s="136"/>
      <c r="J139" s="137">
        <f>ROUND(I139*H139,2)</f>
        <v>0</v>
      </c>
      <c r="K139" s="133" t="s">
        <v>1</v>
      </c>
      <c r="L139" s="31"/>
      <c r="M139" s="138" t="s">
        <v>1</v>
      </c>
      <c r="N139" s="139" t="s">
        <v>39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150</v>
      </c>
      <c r="AT139" s="142" t="s">
        <v>145</v>
      </c>
      <c r="AU139" s="142" t="s">
        <v>83</v>
      </c>
      <c r="AY139" s="16" t="s">
        <v>143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150</v>
      </c>
      <c r="BM139" s="142" t="s">
        <v>1217</v>
      </c>
    </row>
    <row r="140" spans="2:65" s="1" customFormat="1" ht="16.5" customHeight="1">
      <c r="B140" s="31"/>
      <c r="C140" s="131" t="s">
        <v>236</v>
      </c>
      <c r="D140" s="131" t="s">
        <v>145</v>
      </c>
      <c r="E140" s="132" t="s">
        <v>1218</v>
      </c>
      <c r="F140" s="133" t="s">
        <v>1193</v>
      </c>
      <c r="G140" s="134" t="s">
        <v>1178</v>
      </c>
      <c r="H140" s="135">
        <v>1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39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150</v>
      </c>
      <c r="AT140" s="142" t="s">
        <v>145</v>
      </c>
      <c r="AU140" s="142" t="s">
        <v>83</v>
      </c>
      <c r="AY140" s="16" t="s">
        <v>143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150</v>
      </c>
      <c r="BM140" s="142" t="s">
        <v>1219</v>
      </c>
    </row>
    <row r="141" spans="2:65" s="1" customFormat="1" ht="16.5" customHeight="1">
      <c r="B141" s="31"/>
      <c r="C141" s="131" t="s">
        <v>240</v>
      </c>
      <c r="D141" s="131" t="s">
        <v>145</v>
      </c>
      <c r="E141" s="132" t="s">
        <v>1220</v>
      </c>
      <c r="F141" s="133" t="s">
        <v>1196</v>
      </c>
      <c r="G141" s="134" t="s">
        <v>1178</v>
      </c>
      <c r="H141" s="135">
        <v>1</v>
      </c>
      <c r="I141" s="136"/>
      <c r="J141" s="137">
        <f>ROUND(I141*H141,2)</f>
        <v>0</v>
      </c>
      <c r="K141" s="133" t="s">
        <v>1</v>
      </c>
      <c r="L141" s="31"/>
      <c r="M141" s="138" t="s">
        <v>1</v>
      </c>
      <c r="N141" s="139" t="s">
        <v>39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150</v>
      </c>
      <c r="AT141" s="142" t="s">
        <v>145</v>
      </c>
      <c r="AU141" s="142" t="s">
        <v>83</v>
      </c>
      <c r="AY141" s="16" t="s">
        <v>143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79</v>
      </c>
      <c r="BK141" s="143">
        <f>ROUND(I141*H141,2)</f>
        <v>0</v>
      </c>
      <c r="BL141" s="16" t="s">
        <v>150</v>
      </c>
      <c r="BM141" s="142" t="s">
        <v>1221</v>
      </c>
    </row>
    <row r="142" spans="2:65" s="11" customFormat="1" ht="22.9" customHeight="1">
      <c r="B142" s="119"/>
      <c r="D142" s="120" t="s">
        <v>73</v>
      </c>
      <c r="E142" s="129" t="s">
        <v>1222</v>
      </c>
      <c r="F142" s="129" t="s">
        <v>1223</v>
      </c>
      <c r="I142" s="122"/>
      <c r="J142" s="130">
        <f>BK142</f>
        <v>0</v>
      </c>
      <c r="L142" s="119"/>
      <c r="M142" s="124"/>
      <c r="P142" s="125">
        <f>SUM(P143:P151)</f>
        <v>0</v>
      </c>
      <c r="R142" s="125">
        <f>SUM(R143:R151)</f>
        <v>0</v>
      </c>
      <c r="T142" s="126">
        <f>SUM(T143:T151)</f>
        <v>0</v>
      </c>
      <c r="AR142" s="120" t="s">
        <v>79</v>
      </c>
      <c r="AT142" s="127" t="s">
        <v>73</v>
      </c>
      <c r="AU142" s="127" t="s">
        <v>79</v>
      </c>
      <c r="AY142" s="120" t="s">
        <v>143</v>
      </c>
      <c r="BK142" s="128">
        <f>SUM(BK143:BK151)</f>
        <v>0</v>
      </c>
    </row>
    <row r="143" spans="2:65" s="1" customFormat="1" ht="44.25" customHeight="1">
      <c r="B143" s="31"/>
      <c r="C143" s="131" t="s">
        <v>245</v>
      </c>
      <c r="D143" s="131" t="s">
        <v>145</v>
      </c>
      <c r="E143" s="132" t="s">
        <v>1224</v>
      </c>
      <c r="F143" s="133" t="s">
        <v>1225</v>
      </c>
      <c r="G143" s="134" t="s">
        <v>1178</v>
      </c>
      <c r="H143" s="135">
        <v>5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39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150</v>
      </c>
      <c r="AT143" s="142" t="s">
        <v>145</v>
      </c>
      <c r="AU143" s="142" t="s">
        <v>83</v>
      </c>
      <c r="AY143" s="16" t="s">
        <v>143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79</v>
      </c>
      <c r="BK143" s="143">
        <f>ROUND(I143*H143,2)</f>
        <v>0</v>
      </c>
      <c r="BL143" s="16" t="s">
        <v>150</v>
      </c>
      <c r="BM143" s="142" t="s">
        <v>1226</v>
      </c>
    </row>
    <row r="144" spans="2:65" s="1" customFormat="1" ht="37.9" customHeight="1">
      <c r="B144" s="31"/>
      <c r="C144" s="131" t="s">
        <v>260</v>
      </c>
      <c r="D144" s="131" t="s">
        <v>145</v>
      </c>
      <c r="E144" s="132" t="s">
        <v>1227</v>
      </c>
      <c r="F144" s="133" t="s">
        <v>1228</v>
      </c>
      <c r="G144" s="134" t="s">
        <v>1178</v>
      </c>
      <c r="H144" s="135">
        <v>50</v>
      </c>
      <c r="I144" s="136"/>
      <c r="J144" s="137">
        <f>ROUND(I144*H144,2)</f>
        <v>0</v>
      </c>
      <c r="K144" s="133" t="s">
        <v>1</v>
      </c>
      <c r="L144" s="31"/>
      <c r="M144" s="138" t="s">
        <v>1</v>
      </c>
      <c r="N144" s="139" t="s">
        <v>39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150</v>
      </c>
      <c r="AT144" s="142" t="s">
        <v>145</v>
      </c>
      <c r="AU144" s="142" t="s">
        <v>83</v>
      </c>
      <c r="AY144" s="16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150</v>
      </c>
      <c r="BM144" s="142" t="s">
        <v>1229</v>
      </c>
    </row>
    <row r="145" spans="2:65" s="1" customFormat="1" ht="24.2" customHeight="1">
      <c r="B145" s="31"/>
      <c r="C145" s="131" t="s">
        <v>272</v>
      </c>
      <c r="D145" s="131" t="s">
        <v>145</v>
      </c>
      <c r="E145" s="132" t="s">
        <v>1230</v>
      </c>
      <c r="F145" s="133" t="s">
        <v>1231</v>
      </c>
      <c r="G145" s="134" t="s">
        <v>263</v>
      </c>
      <c r="H145" s="135">
        <v>50</v>
      </c>
      <c r="I145" s="136"/>
      <c r="J145" s="137">
        <f>ROUND(I145*H145,2)</f>
        <v>0</v>
      </c>
      <c r="K145" s="133" t="s">
        <v>1</v>
      </c>
      <c r="L145" s="31"/>
      <c r="M145" s="138" t="s">
        <v>1</v>
      </c>
      <c r="N145" s="139" t="s">
        <v>39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150</v>
      </c>
      <c r="AT145" s="142" t="s">
        <v>145</v>
      </c>
      <c r="AU145" s="142" t="s">
        <v>83</v>
      </c>
      <c r="AY145" s="16" t="s">
        <v>143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150</v>
      </c>
      <c r="BM145" s="142" t="s">
        <v>1232</v>
      </c>
    </row>
    <row r="146" spans="2:65" s="1" customFormat="1" ht="24.2" customHeight="1">
      <c r="B146" s="31"/>
      <c r="C146" s="131" t="s">
        <v>279</v>
      </c>
      <c r="D146" s="131" t="s">
        <v>145</v>
      </c>
      <c r="E146" s="132" t="s">
        <v>1233</v>
      </c>
      <c r="F146" s="133" t="s">
        <v>1234</v>
      </c>
      <c r="G146" s="134" t="s">
        <v>263</v>
      </c>
      <c r="H146" s="135">
        <v>210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39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150</v>
      </c>
      <c r="AT146" s="142" t="s">
        <v>145</v>
      </c>
      <c r="AU146" s="142" t="s">
        <v>83</v>
      </c>
      <c r="AY146" s="16" t="s">
        <v>143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79</v>
      </c>
      <c r="BK146" s="143">
        <f>ROUND(I146*H146,2)</f>
        <v>0</v>
      </c>
      <c r="BL146" s="16" t="s">
        <v>150</v>
      </c>
      <c r="BM146" s="142" t="s">
        <v>1235</v>
      </c>
    </row>
    <row r="147" spans="2:65" s="1" customFormat="1" ht="24.2" customHeight="1">
      <c r="B147" s="31"/>
      <c r="C147" s="131" t="s">
        <v>284</v>
      </c>
      <c r="D147" s="131" t="s">
        <v>145</v>
      </c>
      <c r="E147" s="132" t="s">
        <v>1236</v>
      </c>
      <c r="F147" s="133" t="s">
        <v>1237</v>
      </c>
      <c r="G147" s="134" t="s">
        <v>263</v>
      </c>
      <c r="H147" s="135">
        <v>50</v>
      </c>
      <c r="I147" s="136"/>
      <c r="J147" s="137">
        <f>ROUND(I147*H147,2)</f>
        <v>0</v>
      </c>
      <c r="K147" s="133" t="s">
        <v>1</v>
      </c>
      <c r="L147" s="31"/>
      <c r="M147" s="138" t="s">
        <v>1</v>
      </c>
      <c r="N147" s="139" t="s">
        <v>39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150</v>
      </c>
      <c r="AT147" s="142" t="s">
        <v>145</v>
      </c>
      <c r="AU147" s="142" t="s">
        <v>83</v>
      </c>
      <c r="AY147" s="16" t="s">
        <v>143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79</v>
      </c>
      <c r="BK147" s="143">
        <f>ROUND(I147*H147,2)</f>
        <v>0</v>
      </c>
      <c r="BL147" s="16" t="s">
        <v>150</v>
      </c>
      <c r="BM147" s="142" t="s">
        <v>1238</v>
      </c>
    </row>
    <row r="148" spans="2:65" s="1" customFormat="1" ht="16.5" customHeight="1">
      <c r="B148" s="31"/>
      <c r="C148" s="131" t="s">
        <v>7</v>
      </c>
      <c r="D148" s="131" t="s">
        <v>145</v>
      </c>
      <c r="E148" s="132" t="s">
        <v>1239</v>
      </c>
      <c r="F148" s="133" t="s">
        <v>1240</v>
      </c>
      <c r="G148" s="134" t="s">
        <v>1178</v>
      </c>
      <c r="H148" s="135">
        <v>1</v>
      </c>
      <c r="I148" s="136"/>
      <c r="J148" s="137">
        <f>ROUND(I148*H148,2)</f>
        <v>0</v>
      </c>
      <c r="K148" s="133" t="s">
        <v>1</v>
      </c>
      <c r="L148" s="31"/>
      <c r="M148" s="138" t="s">
        <v>1</v>
      </c>
      <c r="N148" s="139" t="s">
        <v>39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150</v>
      </c>
      <c r="AT148" s="142" t="s">
        <v>145</v>
      </c>
      <c r="AU148" s="142" t="s">
        <v>83</v>
      </c>
      <c r="AY148" s="16" t="s">
        <v>143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79</v>
      </c>
      <c r="BK148" s="143">
        <f>ROUND(I148*H148,2)</f>
        <v>0</v>
      </c>
      <c r="BL148" s="16" t="s">
        <v>150</v>
      </c>
      <c r="BM148" s="142" t="s">
        <v>1241</v>
      </c>
    </row>
    <row r="149" spans="2:65" s="1" customFormat="1" ht="24.2" customHeight="1">
      <c r="B149" s="31"/>
      <c r="C149" s="131" t="s">
        <v>293</v>
      </c>
      <c r="D149" s="131" t="s">
        <v>145</v>
      </c>
      <c r="E149" s="132" t="s">
        <v>1242</v>
      </c>
      <c r="F149" s="133" t="s">
        <v>1243</v>
      </c>
      <c r="G149" s="134" t="s">
        <v>148</v>
      </c>
      <c r="H149" s="135">
        <v>0.1</v>
      </c>
      <c r="I149" s="136"/>
      <c r="J149" s="137">
        <f>ROUND(I149*H149,2)</f>
        <v>0</v>
      </c>
      <c r="K149" s="133" t="s">
        <v>1</v>
      </c>
      <c r="L149" s="31"/>
      <c r="M149" s="138" t="s">
        <v>1</v>
      </c>
      <c r="N149" s="139" t="s">
        <v>39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150</v>
      </c>
      <c r="AT149" s="142" t="s">
        <v>145</v>
      </c>
      <c r="AU149" s="142" t="s">
        <v>83</v>
      </c>
      <c r="AY149" s="16" t="s">
        <v>143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79</v>
      </c>
      <c r="BK149" s="143">
        <f>ROUND(I149*H149,2)</f>
        <v>0</v>
      </c>
      <c r="BL149" s="16" t="s">
        <v>150</v>
      </c>
      <c r="BM149" s="142" t="s">
        <v>1244</v>
      </c>
    </row>
    <row r="150" spans="2:65" s="1" customFormat="1" ht="16.5" customHeight="1">
      <c r="B150" s="31"/>
      <c r="C150" s="131" t="s">
        <v>298</v>
      </c>
      <c r="D150" s="131" t="s">
        <v>145</v>
      </c>
      <c r="E150" s="132" t="s">
        <v>1245</v>
      </c>
      <c r="F150" s="133" t="s">
        <v>1193</v>
      </c>
      <c r="G150" s="134" t="s">
        <v>1178</v>
      </c>
      <c r="H150" s="135">
        <v>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39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150</v>
      </c>
      <c r="AT150" s="142" t="s">
        <v>145</v>
      </c>
      <c r="AU150" s="142" t="s">
        <v>83</v>
      </c>
      <c r="AY150" s="16" t="s">
        <v>143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150</v>
      </c>
      <c r="BM150" s="142" t="s">
        <v>1246</v>
      </c>
    </row>
    <row r="151" spans="2:65" s="1" customFormat="1" ht="16.5" customHeight="1">
      <c r="B151" s="31"/>
      <c r="C151" s="131" t="s">
        <v>304</v>
      </c>
      <c r="D151" s="131" t="s">
        <v>145</v>
      </c>
      <c r="E151" s="132" t="s">
        <v>1247</v>
      </c>
      <c r="F151" s="133" t="s">
        <v>1196</v>
      </c>
      <c r="G151" s="134" t="s">
        <v>1178</v>
      </c>
      <c r="H151" s="135">
        <v>1</v>
      </c>
      <c r="I151" s="136"/>
      <c r="J151" s="137">
        <f>ROUND(I151*H151,2)</f>
        <v>0</v>
      </c>
      <c r="K151" s="133" t="s">
        <v>1</v>
      </c>
      <c r="L151" s="31"/>
      <c r="M151" s="138" t="s">
        <v>1</v>
      </c>
      <c r="N151" s="139" t="s">
        <v>39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150</v>
      </c>
      <c r="AT151" s="142" t="s">
        <v>145</v>
      </c>
      <c r="AU151" s="142" t="s">
        <v>83</v>
      </c>
      <c r="AY151" s="16" t="s">
        <v>143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79</v>
      </c>
      <c r="BK151" s="143">
        <f>ROUND(I151*H151,2)</f>
        <v>0</v>
      </c>
      <c r="BL151" s="16" t="s">
        <v>150</v>
      </c>
      <c r="BM151" s="142" t="s">
        <v>1248</v>
      </c>
    </row>
    <row r="152" spans="2:65" s="11" customFormat="1" ht="22.9" customHeight="1">
      <c r="B152" s="119"/>
      <c r="D152" s="120" t="s">
        <v>73</v>
      </c>
      <c r="E152" s="129" t="s">
        <v>1249</v>
      </c>
      <c r="F152" s="129" t="s">
        <v>1250</v>
      </c>
      <c r="I152" s="122"/>
      <c r="J152" s="130">
        <f>BK152</f>
        <v>0</v>
      </c>
      <c r="L152" s="119"/>
      <c r="M152" s="124"/>
      <c r="P152" s="125">
        <f>SUM(P153:P162)</f>
        <v>0</v>
      </c>
      <c r="R152" s="125">
        <f>SUM(R153:R162)</f>
        <v>0</v>
      </c>
      <c r="T152" s="126">
        <f>SUM(T153:T162)</f>
        <v>0</v>
      </c>
      <c r="AR152" s="120" t="s">
        <v>79</v>
      </c>
      <c r="AT152" s="127" t="s">
        <v>73</v>
      </c>
      <c r="AU152" s="127" t="s">
        <v>79</v>
      </c>
      <c r="AY152" s="120" t="s">
        <v>143</v>
      </c>
      <c r="BK152" s="128">
        <f>SUM(BK153:BK162)</f>
        <v>0</v>
      </c>
    </row>
    <row r="153" spans="2:65" s="1" customFormat="1" ht="16.5" customHeight="1">
      <c r="B153" s="31"/>
      <c r="C153" s="131" t="s">
        <v>309</v>
      </c>
      <c r="D153" s="131" t="s">
        <v>145</v>
      </c>
      <c r="E153" s="132" t="s">
        <v>1251</v>
      </c>
      <c r="F153" s="133" t="s">
        <v>1252</v>
      </c>
      <c r="G153" s="134" t="s">
        <v>263</v>
      </c>
      <c r="H153" s="135">
        <v>10</v>
      </c>
      <c r="I153" s="136"/>
      <c r="J153" s="137">
        <f>ROUND(I153*H153,2)</f>
        <v>0</v>
      </c>
      <c r="K153" s="133" t="s">
        <v>1</v>
      </c>
      <c r="L153" s="31"/>
      <c r="M153" s="138" t="s">
        <v>1</v>
      </c>
      <c r="N153" s="139" t="s">
        <v>39</v>
      </c>
      <c r="P153" s="140">
        <f>O153*H153</f>
        <v>0</v>
      </c>
      <c r="Q153" s="140">
        <v>0</v>
      </c>
      <c r="R153" s="140">
        <f>Q153*H153</f>
        <v>0</v>
      </c>
      <c r="S153" s="140">
        <v>0</v>
      </c>
      <c r="T153" s="141">
        <f>S153*H153</f>
        <v>0</v>
      </c>
      <c r="AR153" s="142" t="s">
        <v>150</v>
      </c>
      <c r="AT153" s="142" t="s">
        <v>145</v>
      </c>
      <c r="AU153" s="142" t="s">
        <v>83</v>
      </c>
      <c r="AY153" s="16" t="s">
        <v>143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6" t="s">
        <v>79</v>
      </c>
      <c r="BK153" s="143">
        <f>ROUND(I153*H153,2)</f>
        <v>0</v>
      </c>
      <c r="BL153" s="16" t="s">
        <v>150</v>
      </c>
      <c r="BM153" s="142" t="s">
        <v>1253</v>
      </c>
    </row>
    <row r="154" spans="2:65" s="1" customFormat="1" ht="16.5" customHeight="1">
      <c r="B154" s="31"/>
      <c r="C154" s="131" t="s">
        <v>314</v>
      </c>
      <c r="D154" s="131" t="s">
        <v>145</v>
      </c>
      <c r="E154" s="132" t="s">
        <v>1254</v>
      </c>
      <c r="F154" s="133" t="s">
        <v>1255</v>
      </c>
      <c r="G154" s="134" t="s">
        <v>263</v>
      </c>
      <c r="H154" s="135">
        <v>90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39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150</v>
      </c>
      <c r="AT154" s="142" t="s">
        <v>145</v>
      </c>
      <c r="AU154" s="142" t="s">
        <v>83</v>
      </c>
      <c r="AY154" s="16" t="s">
        <v>143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150</v>
      </c>
      <c r="BM154" s="142" t="s">
        <v>1256</v>
      </c>
    </row>
    <row r="155" spans="2:65" s="1" customFormat="1" ht="16.5" customHeight="1">
      <c r="B155" s="31"/>
      <c r="C155" s="131" t="s">
        <v>319</v>
      </c>
      <c r="D155" s="131" t="s">
        <v>145</v>
      </c>
      <c r="E155" s="132" t="s">
        <v>1257</v>
      </c>
      <c r="F155" s="133" t="s">
        <v>1258</v>
      </c>
      <c r="G155" s="134" t="s">
        <v>263</v>
      </c>
      <c r="H155" s="135">
        <v>55</v>
      </c>
      <c r="I155" s="136"/>
      <c r="J155" s="137">
        <f>ROUND(I155*H155,2)</f>
        <v>0</v>
      </c>
      <c r="K155" s="133" t="s">
        <v>1</v>
      </c>
      <c r="L155" s="31"/>
      <c r="M155" s="138" t="s">
        <v>1</v>
      </c>
      <c r="N155" s="139" t="s">
        <v>39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150</v>
      </c>
      <c r="AT155" s="142" t="s">
        <v>145</v>
      </c>
      <c r="AU155" s="142" t="s">
        <v>83</v>
      </c>
      <c r="AY155" s="16" t="s">
        <v>143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79</v>
      </c>
      <c r="BK155" s="143">
        <f>ROUND(I155*H155,2)</f>
        <v>0</v>
      </c>
      <c r="BL155" s="16" t="s">
        <v>150</v>
      </c>
      <c r="BM155" s="142" t="s">
        <v>1259</v>
      </c>
    </row>
    <row r="156" spans="2:65" s="1" customFormat="1" ht="16.5" customHeight="1">
      <c r="B156" s="31"/>
      <c r="C156" s="131" t="s">
        <v>324</v>
      </c>
      <c r="D156" s="131" t="s">
        <v>145</v>
      </c>
      <c r="E156" s="132" t="s">
        <v>1260</v>
      </c>
      <c r="F156" s="133" t="s">
        <v>1261</v>
      </c>
      <c r="G156" s="134" t="s">
        <v>263</v>
      </c>
      <c r="H156" s="135">
        <v>90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39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150</v>
      </c>
      <c r="AT156" s="142" t="s">
        <v>145</v>
      </c>
      <c r="AU156" s="142" t="s">
        <v>83</v>
      </c>
      <c r="AY156" s="16" t="s">
        <v>143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150</v>
      </c>
      <c r="BM156" s="142" t="s">
        <v>1262</v>
      </c>
    </row>
    <row r="157" spans="2:65" s="1" customFormat="1" ht="16.5" customHeight="1">
      <c r="B157" s="31"/>
      <c r="C157" s="131" t="s">
        <v>330</v>
      </c>
      <c r="D157" s="131" t="s">
        <v>145</v>
      </c>
      <c r="E157" s="132" t="s">
        <v>1263</v>
      </c>
      <c r="F157" s="133" t="s">
        <v>1264</v>
      </c>
      <c r="G157" s="134" t="s">
        <v>263</v>
      </c>
      <c r="H157" s="135">
        <v>483</v>
      </c>
      <c r="I157" s="136"/>
      <c r="J157" s="137">
        <f>ROUND(I157*H157,2)</f>
        <v>0</v>
      </c>
      <c r="K157" s="133" t="s">
        <v>1</v>
      </c>
      <c r="L157" s="31"/>
      <c r="M157" s="138" t="s">
        <v>1</v>
      </c>
      <c r="N157" s="139" t="s">
        <v>39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150</v>
      </c>
      <c r="AT157" s="142" t="s">
        <v>145</v>
      </c>
      <c r="AU157" s="142" t="s">
        <v>83</v>
      </c>
      <c r="AY157" s="16" t="s">
        <v>143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79</v>
      </c>
      <c r="BK157" s="143">
        <f>ROUND(I157*H157,2)</f>
        <v>0</v>
      </c>
      <c r="BL157" s="16" t="s">
        <v>150</v>
      </c>
      <c r="BM157" s="142" t="s">
        <v>1265</v>
      </c>
    </row>
    <row r="158" spans="2:65" s="1" customFormat="1" ht="16.5" customHeight="1">
      <c r="B158" s="31"/>
      <c r="C158" s="131" t="s">
        <v>334</v>
      </c>
      <c r="D158" s="131" t="s">
        <v>145</v>
      </c>
      <c r="E158" s="132" t="s">
        <v>1266</v>
      </c>
      <c r="F158" s="133" t="s">
        <v>1267</v>
      </c>
      <c r="G158" s="134" t="s">
        <v>263</v>
      </c>
      <c r="H158" s="135">
        <v>120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39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150</v>
      </c>
      <c r="AT158" s="142" t="s">
        <v>145</v>
      </c>
      <c r="AU158" s="142" t="s">
        <v>83</v>
      </c>
      <c r="AY158" s="16" t="s">
        <v>143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79</v>
      </c>
      <c r="BK158" s="143">
        <f>ROUND(I158*H158,2)</f>
        <v>0</v>
      </c>
      <c r="BL158" s="16" t="s">
        <v>150</v>
      </c>
      <c r="BM158" s="142" t="s">
        <v>1268</v>
      </c>
    </row>
    <row r="159" spans="2:65" s="1" customFormat="1" ht="16.5" customHeight="1">
      <c r="B159" s="31"/>
      <c r="C159" s="131" t="s">
        <v>338</v>
      </c>
      <c r="D159" s="131" t="s">
        <v>145</v>
      </c>
      <c r="E159" s="132" t="s">
        <v>1269</v>
      </c>
      <c r="F159" s="133" t="s">
        <v>1270</v>
      </c>
      <c r="G159" s="134" t="s">
        <v>263</v>
      </c>
      <c r="H159" s="135">
        <v>138</v>
      </c>
      <c r="I159" s="136"/>
      <c r="J159" s="137">
        <f>ROUND(I159*H159,2)</f>
        <v>0</v>
      </c>
      <c r="K159" s="133" t="s">
        <v>1</v>
      </c>
      <c r="L159" s="31"/>
      <c r="M159" s="138" t="s">
        <v>1</v>
      </c>
      <c r="N159" s="139" t="s">
        <v>39</v>
      </c>
      <c r="P159" s="140">
        <f>O159*H159</f>
        <v>0</v>
      </c>
      <c r="Q159" s="140">
        <v>0</v>
      </c>
      <c r="R159" s="140">
        <f>Q159*H159</f>
        <v>0</v>
      </c>
      <c r="S159" s="140">
        <v>0</v>
      </c>
      <c r="T159" s="141">
        <f>S159*H159</f>
        <v>0</v>
      </c>
      <c r="AR159" s="142" t="s">
        <v>150</v>
      </c>
      <c r="AT159" s="142" t="s">
        <v>145</v>
      </c>
      <c r="AU159" s="142" t="s">
        <v>83</v>
      </c>
      <c r="AY159" s="16" t="s">
        <v>143</v>
      </c>
      <c r="BE159" s="143">
        <f>IF(N159="základní",J159,0)</f>
        <v>0</v>
      </c>
      <c r="BF159" s="143">
        <f>IF(N159="snížená",J159,0)</f>
        <v>0</v>
      </c>
      <c r="BG159" s="143">
        <f>IF(N159="zákl. přenesená",J159,0)</f>
        <v>0</v>
      </c>
      <c r="BH159" s="143">
        <f>IF(N159="sníž. přenesená",J159,0)</f>
        <v>0</v>
      </c>
      <c r="BI159" s="143">
        <f>IF(N159="nulová",J159,0)</f>
        <v>0</v>
      </c>
      <c r="BJ159" s="16" t="s">
        <v>79</v>
      </c>
      <c r="BK159" s="143">
        <f>ROUND(I159*H159,2)</f>
        <v>0</v>
      </c>
      <c r="BL159" s="16" t="s">
        <v>150</v>
      </c>
      <c r="BM159" s="142" t="s">
        <v>1271</v>
      </c>
    </row>
    <row r="160" spans="2:65" s="1" customFormat="1" ht="16.5" customHeight="1">
      <c r="B160" s="31"/>
      <c r="C160" s="131" t="s">
        <v>343</v>
      </c>
      <c r="D160" s="131" t="s">
        <v>145</v>
      </c>
      <c r="E160" s="132" t="s">
        <v>1272</v>
      </c>
      <c r="F160" s="133" t="s">
        <v>1273</v>
      </c>
      <c r="G160" s="134" t="s">
        <v>263</v>
      </c>
      <c r="H160" s="135">
        <v>20</v>
      </c>
      <c r="I160" s="136"/>
      <c r="J160" s="137">
        <f>ROUND(I160*H160,2)</f>
        <v>0</v>
      </c>
      <c r="K160" s="133" t="s">
        <v>1</v>
      </c>
      <c r="L160" s="31"/>
      <c r="M160" s="138" t="s">
        <v>1</v>
      </c>
      <c r="N160" s="139" t="s">
        <v>39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150</v>
      </c>
      <c r="AT160" s="142" t="s">
        <v>145</v>
      </c>
      <c r="AU160" s="142" t="s">
        <v>83</v>
      </c>
      <c r="AY160" s="16" t="s">
        <v>143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150</v>
      </c>
      <c r="BM160" s="142" t="s">
        <v>1274</v>
      </c>
    </row>
    <row r="161" spans="2:65" s="1" customFormat="1" ht="16.5" customHeight="1">
      <c r="B161" s="31"/>
      <c r="C161" s="131" t="s">
        <v>347</v>
      </c>
      <c r="D161" s="131" t="s">
        <v>145</v>
      </c>
      <c r="E161" s="132" t="s">
        <v>1275</v>
      </c>
      <c r="F161" s="133" t="s">
        <v>1193</v>
      </c>
      <c r="G161" s="134" t="s">
        <v>1178</v>
      </c>
      <c r="H161" s="135">
        <v>1</v>
      </c>
      <c r="I161" s="136"/>
      <c r="J161" s="137">
        <f>ROUND(I161*H161,2)</f>
        <v>0</v>
      </c>
      <c r="K161" s="133" t="s">
        <v>1</v>
      </c>
      <c r="L161" s="31"/>
      <c r="M161" s="138" t="s">
        <v>1</v>
      </c>
      <c r="N161" s="139" t="s">
        <v>39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150</v>
      </c>
      <c r="AT161" s="142" t="s">
        <v>145</v>
      </c>
      <c r="AU161" s="142" t="s">
        <v>83</v>
      </c>
      <c r="AY161" s="16" t="s">
        <v>143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79</v>
      </c>
      <c r="BK161" s="143">
        <f>ROUND(I161*H161,2)</f>
        <v>0</v>
      </c>
      <c r="BL161" s="16" t="s">
        <v>150</v>
      </c>
      <c r="BM161" s="142" t="s">
        <v>1276</v>
      </c>
    </row>
    <row r="162" spans="2:65" s="1" customFormat="1" ht="16.5" customHeight="1">
      <c r="B162" s="31"/>
      <c r="C162" s="131" t="s">
        <v>355</v>
      </c>
      <c r="D162" s="131" t="s">
        <v>145</v>
      </c>
      <c r="E162" s="132" t="s">
        <v>1277</v>
      </c>
      <c r="F162" s="133" t="s">
        <v>1196</v>
      </c>
      <c r="G162" s="134" t="s">
        <v>1178</v>
      </c>
      <c r="H162" s="135">
        <v>1</v>
      </c>
      <c r="I162" s="136"/>
      <c r="J162" s="137">
        <f>ROUND(I162*H162,2)</f>
        <v>0</v>
      </c>
      <c r="K162" s="133" t="s">
        <v>1</v>
      </c>
      <c r="L162" s="31"/>
      <c r="M162" s="138" t="s">
        <v>1</v>
      </c>
      <c r="N162" s="139" t="s">
        <v>39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150</v>
      </c>
      <c r="AT162" s="142" t="s">
        <v>145</v>
      </c>
      <c r="AU162" s="142" t="s">
        <v>83</v>
      </c>
      <c r="AY162" s="16" t="s">
        <v>143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150</v>
      </c>
      <c r="BM162" s="142" t="s">
        <v>1278</v>
      </c>
    </row>
    <row r="163" spans="2:65" s="11" customFormat="1" ht="22.9" customHeight="1">
      <c r="B163" s="119"/>
      <c r="D163" s="120" t="s">
        <v>73</v>
      </c>
      <c r="E163" s="129" t="s">
        <v>1279</v>
      </c>
      <c r="F163" s="129" t="s">
        <v>1280</v>
      </c>
      <c r="I163" s="122"/>
      <c r="J163" s="130">
        <f>BK163</f>
        <v>0</v>
      </c>
      <c r="L163" s="119"/>
      <c r="M163" s="124"/>
      <c r="P163" s="125">
        <f>SUM(P164:P167)</f>
        <v>0</v>
      </c>
      <c r="R163" s="125">
        <f>SUM(R164:R167)</f>
        <v>0</v>
      </c>
      <c r="T163" s="126">
        <f>SUM(T164:T167)</f>
        <v>0</v>
      </c>
      <c r="AR163" s="120" t="s">
        <v>79</v>
      </c>
      <c r="AT163" s="127" t="s">
        <v>73</v>
      </c>
      <c r="AU163" s="127" t="s">
        <v>79</v>
      </c>
      <c r="AY163" s="120" t="s">
        <v>143</v>
      </c>
      <c r="BK163" s="128">
        <f>SUM(BK164:BK167)</f>
        <v>0</v>
      </c>
    </row>
    <row r="164" spans="2:65" s="1" customFormat="1" ht="37.9" customHeight="1">
      <c r="B164" s="31"/>
      <c r="C164" s="131" t="s">
        <v>360</v>
      </c>
      <c r="D164" s="131" t="s">
        <v>145</v>
      </c>
      <c r="E164" s="132" t="s">
        <v>1281</v>
      </c>
      <c r="F164" s="133" t="s">
        <v>1282</v>
      </c>
      <c r="G164" s="134" t="s">
        <v>1178</v>
      </c>
      <c r="H164" s="135">
        <v>1</v>
      </c>
      <c r="I164" s="136"/>
      <c r="J164" s="137">
        <f>ROUND(I164*H164,2)</f>
        <v>0</v>
      </c>
      <c r="K164" s="133" t="s">
        <v>1</v>
      </c>
      <c r="L164" s="31"/>
      <c r="M164" s="138" t="s">
        <v>1</v>
      </c>
      <c r="N164" s="139" t="s">
        <v>39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150</v>
      </c>
      <c r="AT164" s="142" t="s">
        <v>145</v>
      </c>
      <c r="AU164" s="142" t="s">
        <v>83</v>
      </c>
      <c r="AY164" s="16" t="s">
        <v>143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79</v>
      </c>
      <c r="BK164" s="143">
        <f>ROUND(I164*H164,2)</f>
        <v>0</v>
      </c>
      <c r="BL164" s="16" t="s">
        <v>150</v>
      </c>
      <c r="BM164" s="142" t="s">
        <v>1283</v>
      </c>
    </row>
    <row r="165" spans="2:65" s="1" customFormat="1" ht="33" customHeight="1">
      <c r="B165" s="31"/>
      <c r="C165" s="131" t="s">
        <v>364</v>
      </c>
      <c r="D165" s="131" t="s">
        <v>145</v>
      </c>
      <c r="E165" s="132" t="s">
        <v>1284</v>
      </c>
      <c r="F165" s="133" t="s">
        <v>1285</v>
      </c>
      <c r="G165" s="134" t="s">
        <v>1178</v>
      </c>
      <c r="H165" s="135">
        <v>1</v>
      </c>
      <c r="I165" s="136"/>
      <c r="J165" s="137">
        <f>ROUND(I165*H165,2)</f>
        <v>0</v>
      </c>
      <c r="K165" s="133" t="s">
        <v>1</v>
      </c>
      <c r="L165" s="31"/>
      <c r="M165" s="138" t="s">
        <v>1</v>
      </c>
      <c r="N165" s="139" t="s">
        <v>39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150</v>
      </c>
      <c r="AT165" s="142" t="s">
        <v>145</v>
      </c>
      <c r="AU165" s="142" t="s">
        <v>83</v>
      </c>
      <c r="AY165" s="16" t="s">
        <v>143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79</v>
      </c>
      <c r="BK165" s="143">
        <f>ROUND(I165*H165,2)</f>
        <v>0</v>
      </c>
      <c r="BL165" s="16" t="s">
        <v>150</v>
      </c>
      <c r="BM165" s="142" t="s">
        <v>1286</v>
      </c>
    </row>
    <row r="166" spans="2:65" s="1" customFormat="1" ht="16.5" customHeight="1">
      <c r="B166" s="31"/>
      <c r="C166" s="131" t="s">
        <v>369</v>
      </c>
      <c r="D166" s="131" t="s">
        <v>145</v>
      </c>
      <c r="E166" s="132" t="s">
        <v>1287</v>
      </c>
      <c r="F166" s="133" t="s">
        <v>1193</v>
      </c>
      <c r="G166" s="134" t="s">
        <v>1178</v>
      </c>
      <c r="H166" s="135">
        <v>1</v>
      </c>
      <c r="I166" s="136"/>
      <c r="J166" s="137">
        <f>ROUND(I166*H166,2)</f>
        <v>0</v>
      </c>
      <c r="K166" s="133" t="s">
        <v>1</v>
      </c>
      <c r="L166" s="31"/>
      <c r="M166" s="138" t="s">
        <v>1</v>
      </c>
      <c r="N166" s="139" t="s">
        <v>39</v>
      </c>
      <c r="P166" s="140">
        <f>O166*H166</f>
        <v>0</v>
      </c>
      <c r="Q166" s="140">
        <v>0</v>
      </c>
      <c r="R166" s="140">
        <f>Q166*H166</f>
        <v>0</v>
      </c>
      <c r="S166" s="140">
        <v>0</v>
      </c>
      <c r="T166" s="141">
        <f>S166*H166</f>
        <v>0</v>
      </c>
      <c r="AR166" s="142" t="s">
        <v>150</v>
      </c>
      <c r="AT166" s="142" t="s">
        <v>145</v>
      </c>
      <c r="AU166" s="142" t="s">
        <v>83</v>
      </c>
      <c r="AY166" s="16" t="s">
        <v>143</v>
      </c>
      <c r="BE166" s="143">
        <f>IF(N166="základní",J166,0)</f>
        <v>0</v>
      </c>
      <c r="BF166" s="143">
        <f>IF(N166="snížená",J166,0)</f>
        <v>0</v>
      </c>
      <c r="BG166" s="143">
        <f>IF(N166="zákl. přenesená",J166,0)</f>
        <v>0</v>
      </c>
      <c r="BH166" s="143">
        <f>IF(N166="sníž. přenesená",J166,0)</f>
        <v>0</v>
      </c>
      <c r="BI166" s="143">
        <f>IF(N166="nulová",J166,0)</f>
        <v>0</v>
      </c>
      <c r="BJ166" s="16" t="s">
        <v>79</v>
      </c>
      <c r="BK166" s="143">
        <f>ROUND(I166*H166,2)</f>
        <v>0</v>
      </c>
      <c r="BL166" s="16" t="s">
        <v>150</v>
      </c>
      <c r="BM166" s="142" t="s">
        <v>1288</v>
      </c>
    </row>
    <row r="167" spans="2:65" s="1" customFormat="1" ht="16.5" customHeight="1">
      <c r="B167" s="31"/>
      <c r="C167" s="131" t="s">
        <v>374</v>
      </c>
      <c r="D167" s="131" t="s">
        <v>145</v>
      </c>
      <c r="E167" s="132" t="s">
        <v>1289</v>
      </c>
      <c r="F167" s="133" t="s">
        <v>1196</v>
      </c>
      <c r="G167" s="134" t="s">
        <v>1178</v>
      </c>
      <c r="H167" s="135">
        <v>1</v>
      </c>
      <c r="I167" s="136"/>
      <c r="J167" s="137">
        <f>ROUND(I167*H167,2)</f>
        <v>0</v>
      </c>
      <c r="K167" s="133" t="s">
        <v>1</v>
      </c>
      <c r="L167" s="31"/>
      <c r="M167" s="138" t="s">
        <v>1</v>
      </c>
      <c r="N167" s="139" t="s">
        <v>39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150</v>
      </c>
      <c r="AT167" s="142" t="s">
        <v>145</v>
      </c>
      <c r="AU167" s="142" t="s">
        <v>83</v>
      </c>
      <c r="AY167" s="16" t="s">
        <v>143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79</v>
      </c>
      <c r="BK167" s="143">
        <f>ROUND(I167*H167,2)</f>
        <v>0</v>
      </c>
      <c r="BL167" s="16" t="s">
        <v>150</v>
      </c>
      <c r="BM167" s="142" t="s">
        <v>1290</v>
      </c>
    </row>
    <row r="168" spans="2:65" s="11" customFormat="1" ht="22.9" customHeight="1">
      <c r="B168" s="119"/>
      <c r="D168" s="120" t="s">
        <v>73</v>
      </c>
      <c r="E168" s="129" t="s">
        <v>1291</v>
      </c>
      <c r="F168" s="129" t="s">
        <v>1292</v>
      </c>
      <c r="I168" s="122"/>
      <c r="J168" s="130">
        <f>BK168</f>
        <v>0</v>
      </c>
      <c r="L168" s="119"/>
      <c r="M168" s="124"/>
      <c r="P168" s="125">
        <f>SUM(P169:P178)</f>
        <v>0</v>
      </c>
      <c r="R168" s="125">
        <f>SUM(R169:R178)</f>
        <v>0</v>
      </c>
      <c r="T168" s="126">
        <f>SUM(T169:T178)</f>
        <v>0</v>
      </c>
      <c r="AR168" s="120" t="s">
        <v>79</v>
      </c>
      <c r="AT168" s="127" t="s">
        <v>73</v>
      </c>
      <c r="AU168" s="127" t="s">
        <v>79</v>
      </c>
      <c r="AY168" s="120" t="s">
        <v>143</v>
      </c>
      <c r="BK168" s="128">
        <f>SUM(BK169:BK178)</f>
        <v>0</v>
      </c>
    </row>
    <row r="169" spans="2:65" s="1" customFormat="1" ht="62.65" customHeight="1">
      <c r="B169" s="31"/>
      <c r="C169" s="131" t="s">
        <v>382</v>
      </c>
      <c r="D169" s="131" t="s">
        <v>145</v>
      </c>
      <c r="E169" s="132" t="s">
        <v>1293</v>
      </c>
      <c r="F169" s="133" t="s">
        <v>1294</v>
      </c>
      <c r="G169" s="134" t="s">
        <v>1178</v>
      </c>
      <c r="H169" s="135">
        <v>1</v>
      </c>
      <c r="I169" s="136"/>
      <c r="J169" s="137">
        <f>ROUND(I169*H169,2)</f>
        <v>0</v>
      </c>
      <c r="K169" s="133" t="s">
        <v>1</v>
      </c>
      <c r="L169" s="31"/>
      <c r="M169" s="138" t="s">
        <v>1</v>
      </c>
      <c r="N169" s="139" t="s">
        <v>39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150</v>
      </c>
      <c r="AT169" s="142" t="s">
        <v>145</v>
      </c>
      <c r="AU169" s="142" t="s">
        <v>83</v>
      </c>
      <c r="AY169" s="16" t="s">
        <v>143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79</v>
      </c>
      <c r="BK169" s="143">
        <f>ROUND(I169*H169,2)</f>
        <v>0</v>
      </c>
      <c r="BL169" s="16" t="s">
        <v>150</v>
      </c>
      <c r="BM169" s="142" t="s">
        <v>1295</v>
      </c>
    </row>
    <row r="170" spans="2:65" s="1" customFormat="1" ht="24.2" customHeight="1">
      <c r="B170" s="31"/>
      <c r="C170" s="131" t="s">
        <v>387</v>
      </c>
      <c r="D170" s="131" t="s">
        <v>145</v>
      </c>
      <c r="E170" s="132" t="s">
        <v>1296</v>
      </c>
      <c r="F170" s="133" t="s">
        <v>1297</v>
      </c>
      <c r="G170" s="134" t="s">
        <v>1298</v>
      </c>
      <c r="H170" s="135">
        <v>8</v>
      </c>
      <c r="I170" s="136"/>
      <c r="J170" s="137">
        <f>ROUND(I170*H170,2)</f>
        <v>0</v>
      </c>
      <c r="K170" s="133" t="s">
        <v>1</v>
      </c>
      <c r="L170" s="31"/>
      <c r="M170" s="138" t="s">
        <v>1</v>
      </c>
      <c r="N170" s="139" t="s">
        <v>39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150</v>
      </c>
      <c r="AT170" s="142" t="s">
        <v>145</v>
      </c>
      <c r="AU170" s="142" t="s">
        <v>83</v>
      </c>
      <c r="AY170" s="16" t="s">
        <v>143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79</v>
      </c>
      <c r="BK170" s="143">
        <f>ROUND(I170*H170,2)</f>
        <v>0</v>
      </c>
      <c r="BL170" s="16" t="s">
        <v>150</v>
      </c>
      <c r="BM170" s="142" t="s">
        <v>1299</v>
      </c>
    </row>
    <row r="171" spans="2:65" s="1" customFormat="1" ht="37.9" customHeight="1">
      <c r="B171" s="31"/>
      <c r="C171" s="131" t="s">
        <v>391</v>
      </c>
      <c r="D171" s="131" t="s">
        <v>145</v>
      </c>
      <c r="E171" s="132" t="s">
        <v>1300</v>
      </c>
      <c r="F171" s="133" t="s">
        <v>1301</v>
      </c>
      <c r="G171" s="134" t="s">
        <v>1178</v>
      </c>
      <c r="H171" s="135">
        <v>1</v>
      </c>
      <c r="I171" s="136"/>
      <c r="J171" s="137">
        <f>ROUND(I171*H171,2)</f>
        <v>0</v>
      </c>
      <c r="K171" s="133" t="s">
        <v>1</v>
      </c>
      <c r="L171" s="31"/>
      <c r="M171" s="138" t="s">
        <v>1</v>
      </c>
      <c r="N171" s="139" t="s">
        <v>39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150</v>
      </c>
      <c r="AT171" s="142" t="s">
        <v>145</v>
      </c>
      <c r="AU171" s="142" t="s">
        <v>83</v>
      </c>
      <c r="AY171" s="16" t="s">
        <v>143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79</v>
      </c>
      <c r="BK171" s="143">
        <f>ROUND(I171*H171,2)</f>
        <v>0</v>
      </c>
      <c r="BL171" s="16" t="s">
        <v>150</v>
      </c>
      <c r="BM171" s="142" t="s">
        <v>1302</v>
      </c>
    </row>
    <row r="172" spans="2:65" s="1" customFormat="1" ht="16.5" customHeight="1">
      <c r="B172" s="31"/>
      <c r="C172" s="131" t="s">
        <v>395</v>
      </c>
      <c r="D172" s="131" t="s">
        <v>145</v>
      </c>
      <c r="E172" s="132" t="s">
        <v>1303</v>
      </c>
      <c r="F172" s="133" t="s">
        <v>1304</v>
      </c>
      <c r="G172" s="134" t="s">
        <v>1298</v>
      </c>
      <c r="H172" s="135">
        <v>8</v>
      </c>
      <c r="I172" s="136"/>
      <c r="J172" s="137">
        <f>ROUND(I172*H172,2)</f>
        <v>0</v>
      </c>
      <c r="K172" s="133" t="s">
        <v>1</v>
      </c>
      <c r="L172" s="31"/>
      <c r="M172" s="138" t="s">
        <v>1</v>
      </c>
      <c r="N172" s="139" t="s">
        <v>39</v>
      </c>
      <c r="P172" s="140">
        <f>O172*H172</f>
        <v>0</v>
      </c>
      <c r="Q172" s="140">
        <v>0</v>
      </c>
      <c r="R172" s="140">
        <f>Q172*H172</f>
        <v>0</v>
      </c>
      <c r="S172" s="140">
        <v>0</v>
      </c>
      <c r="T172" s="141">
        <f>S172*H172</f>
        <v>0</v>
      </c>
      <c r="AR172" s="142" t="s">
        <v>150</v>
      </c>
      <c r="AT172" s="142" t="s">
        <v>145</v>
      </c>
      <c r="AU172" s="142" t="s">
        <v>83</v>
      </c>
      <c r="AY172" s="16" t="s">
        <v>143</v>
      </c>
      <c r="BE172" s="143">
        <f>IF(N172="základní",J172,0)</f>
        <v>0</v>
      </c>
      <c r="BF172" s="143">
        <f>IF(N172="snížená",J172,0)</f>
        <v>0</v>
      </c>
      <c r="BG172" s="143">
        <f>IF(N172="zákl. přenesená",J172,0)</f>
        <v>0</v>
      </c>
      <c r="BH172" s="143">
        <f>IF(N172="sníž. přenesená",J172,0)</f>
        <v>0</v>
      </c>
      <c r="BI172" s="143">
        <f>IF(N172="nulová",J172,0)</f>
        <v>0</v>
      </c>
      <c r="BJ172" s="16" t="s">
        <v>79</v>
      </c>
      <c r="BK172" s="143">
        <f>ROUND(I172*H172,2)</f>
        <v>0</v>
      </c>
      <c r="BL172" s="16" t="s">
        <v>150</v>
      </c>
      <c r="BM172" s="142" t="s">
        <v>1305</v>
      </c>
    </row>
    <row r="173" spans="2:65" s="1" customFormat="1" ht="16.5" customHeight="1">
      <c r="B173" s="31"/>
      <c r="C173" s="131" t="s">
        <v>411</v>
      </c>
      <c r="D173" s="131" t="s">
        <v>145</v>
      </c>
      <c r="E173" s="132" t="s">
        <v>1306</v>
      </c>
      <c r="F173" s="133" t="s">
        <v>1307</v>
      </c>
      <c r="G173" s="134" t="s">
        <v>1178</v>
      </c>
      <c r="H173" s="135">
        <v>1</v>
      </c>
      <c r="I173" s="136"/>
      <c r="J173" s="137">
        <f>ROUND(I173*H173,2)</f>
        <v>0</v>
      </c>
      <c r="K173" s="133" t="s">
        <v>1</v>
      </c>
      <c r="L173" s="31"/>
      <c r="M173" s="138" t="s">
        <v>1</v>
      </c>
      <c r="N173" s="139" t="s">
        <v>39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150</v>
      </c>
      <c r="AT173" s="142" t="s">
        <v>145</v>
      </c>
      <c r="AU173" s="142" t="s">
        <v>83</v>
      </c>
      <c r="AY173" s="16" t="s">
        <v>143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79</v>
      </c>
      <c r="BK173" s="143">
        <f>ROUND(I173*H173,2)</f>
        <v>0</v>
      </c>
      <c r="BL173" s="16" t="s">
        <v>150</v>
      </c>
      <c r="BM173" s="142" t="s">
        <v>1308</v>
      </c>
    </row>
    <row r="174" spans="2:65" s="1" customFormat="1" ht="16.5" customHeight="1">
      <c r="B174" s="31"/>
      <c r="C174" s="131" t="s">
        <v>415</v>
      </c>
      <c r="D174" s="131" t="s">
        <v>145</v>
      </c>
      <c r="E174" s="132" t="s">
        <v>1309</v>
      </c>
      <c r="F174" s="133" t="s">
        <v>1310</v>
      </c>
      <c r="G174" s="134" t="s">
        <v>1178</v>
      </c>
      <c r="H174" s="135">
        <v>1</v>
      </c>
      <c r="I174" s="136"/>
      <c r="J174" s="137">
        <f>ROUND(I174*H174,2)</f>
        <v>0</v>
      </c>
      <c r="K174" s="133" t="s">
        <v>1</v>
      </c>
      <c r="L174" s="31"/>
      <c r="M174" s="138" t="s">
        <v>1</v>
      </c>
      <c r="N174" s="139" t="s">
        <v>39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150</v>
      </c>
      <c r="AT174" s="142" t="s">
        <v>145</v>
      </c>
      <c r="AU174" s="142" t="s">
        <v>83</v>
      </c>
      <c r="AY174" s="16" t="s">
        <v>143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79</v>
      </c>
      <c r="BK174" s="143">
        <f>ROUND(I174*H174,2)</f>
        <v>0</v>
      </c>
      <c r="BL174" s="16" t="s">
        <v>150</v>
      </c>
      <c r="BM174" s="142" t="s">
        <v>1311</v>
      </c>
    </row>
    <row r="175" spans="2:65" s="1" customFormat="1" ht="44.25" customHeight="1">
      <c r="B175" s="31"/>
      <c r="C175" s="131" t="s">
        <v>419</v>
      </c>
      <c r="D175" s="131" t="s">
        <v>145</v>
      </c>
      <c r="E175" s="132" t="s">
        <v>1312</v>
      </c>
      <c r="F175" s="133" t="s">
        <v>1313</v>
      </c>
      <c r="G175" s="134" t="s">
        <v>1178</v>
      </c>
      <c r="H175" s="135">
        <v>1</v>
      </c>
      <c r="I175" s="136"/>
      <c r="J175" s="137">
        <f>ROUND(I175*H175,2)</f>
        <v>0</v>
      </c>
      <c r="K175" s="133" t="s">
        <v>1</v>
      </c>
      <c r="L175" s="31"/>
      <c r="M175" s="138" t="s">
        <v>1</v>
      </c>
      <c r="N175" s="139" t="s">
        <v>39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150</v>
      </c>
      <c r="AT175" s="142" t="s">
        <v>145</v>
      </c>
      <c r="AU175" s="142" t="s">
        <v>83</v>
      </c>
      <c r="AY175" s="16" t="s">
        <v>143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79</v>
      </c>
      <c r="BK175" s="143">
        <f>ROUND(I175*H175,2)</f>
        <v>0</v>
      </c>
      <c r="BL175" s="16" t="s">
        <v>150</v>
      </c>
      <c r="BM175" s="142" t="s">
        <v>1314</v>
      </c>
    </row>
    <row r="176" spans="2:65" s="1" customFormat="1" ht="24.2" customHeight="1">
      <c r="B176" s="31"/>
      <c r="C176" s="131" t="s">
        <v>424</v>
      </c>
      <c r="D176" s="131" t="s">
        <v>145</v>
      </c>
      <c r="E176" s="132" t="s">
        <v>1315</v>
      </c>
      <c r="F176" s="133" t="s">
        <v>1316</v>
      </c>
      <c r="G176" s="134" t="s">
        <v>1178</v>
      </c>
      <c r="H176" s="135">
        <v>1</v>
      </c>
      <c r="I176" s="136"/>
      <c r="J176" s="137">
        <f>ROUND(I176*H176,2)</f>
        <v>0</v>
      </c>
      <c r="K176" s="133" t="s">
        <v>1</v>
      </c>
      <c r="L176" s="31"/>
      <c r="M176" s="138" t="s">
        <v>1</v>
      </c>
      <c r="N176" s="139" t="s">
        <v>39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150</v>
      </c>
      <c r="AT176" s="142" t="s">
        <v>145</v>
      </c>
      <c r="AU176" s="142" t="s">
        <v>83</v>
      </c>
      <c r="AY176" s="16" t="s">
        <v>143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79</v>
      </c>
      <c r="BK176" s="143">
        <f>ROUND(I176*H176,2)</f>
        <v>0</v>
      </c>
      <c r="BL176" s="16" t="s">
        <v>150</v>
      </c>
      <c r="BM176" s="142" t="s">
        <v>1317</v>
      </c>
    </row>
    <row r="177" spans="2:65" s="1" customFormat="1" ht="44.25" customHeight="1">
      <c r="B177" s="31"/>
      <c r="C177" s="131" t="s">
        <v>432</v>
      </c>
      <c r="D177" s="131" t="s">
        <v>145</v>
      </c>
      <c r="E177" s="132" t="s">
        <v>1318</v>
      </c>
      <c r="F177" s="133" t="s">
        <v>1319</v>
      </c>
      <c r="G177" s="134" t="s">
        <v>1178</v>
      </c>
      <c r="H177" s="135">
        <v>1</v>
      </c>
      <c r="I177" s="136"/>
      <c r="J177" s="137">
        <f>ROUND(I177*H177,2)</f>
        <v>0</v>
      </c>
      <c r="K177" s="133" t="s">
        <v>1</v>
      </c>
      <c r="L177" s="31"/>
      <c r="M177" s="138" t="s">
        <v>1</v>
      </c>
      <c r="N177" s="139" t="s">
        <v>39</v>
      </c>
      <c r="P177" s="140">
        <f>O177*H177</f>
        <v>0</v>
      </c>
      <c r="Q177" s="140">
        <v>0</v>
      </c>
      <c r="R177" s="140">
        <f>Q177*H177</f>
        <v>0</v>
      </c>
      <c r="S177" s="140">
        <v>0</v>
      </c>
      <c r="T177" s="141">
        <f>S177*H177</f>
        <v>0</v>
      </c>
      <c r="AR177" s="142" t="s">
        <v>150</v>
      </c>
      <c r="AT177" s="142" t="s">
        <v>145</v>
      </c>
      <c r="AU177" s="142" t="s">
        <v>83</v>
      </c>
      <c r="AY177" s="16" t="s">
        <v>143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6" t="s">
        <v>79</v>
      </c>
      <c r="BK177" s="143">
        <f>ROUND(I177*H177,2)</f>
        <v>0</v>
      </c>
      <c r="BL177" s="16" t="s">
        <v>150</v>
      </c>
      <c r="BM177" s="142" t="s">
        <v>1320</v>
      </c>
    </row>
    <row r="178" spans="2:65" s="1" customFormat="1" ht="24.2" customHeight="1">
      <c r="B178" s="31"/>
      <c r="C178" s="131" t="s">
        <v>438</v>
      </c>
      <c r="D178" s="131" t="s">
        <v>145</v>
      </c>
      <c r="E178" s="132" t="s">
        <v>1321</v>
      </c>
      <c r="F178" s="133" t="s">
        <v>1322</v>
      </c>
      <c r="G178" s="134" t="s">
        <v>377</v>
      </c>
      <c r="H178" s="135">
        <v>1</v>
      </c>
      <c r="I178" s="136"/>
      <c r="J178" s="137">
        <f>ROUND(I178*H178,2)</f>
        <v>0</v>
      </c>
      <c r="K178" s="133" t="s">
        <v>1</v>
      </c>
      <c r="L178" s="31"/>
      <c r="M178" s="175" t="s">
        <v>1</v>
      </c>
      <c r="N178" s="176" t="s">
        <v>39</v>
      </c>
      <c r="O178" s="177"/>
      <c r="P178" s="178">
        <f>O178*H178</f>
        <v>0</v>
      </c>
      <c r="Q178" s="178">
        <v>0</v>
      </c>
      <c r="R178" s="178">
        <f>Q178*H178</f>
        <v>0</v>
      </c>
      <c r="S178" s="178">
        <v>0</v>
      </c>
      <c r="T178" s="179">
        <f>S178*H178</f>
        <v>0</v>
      </c>
      <c r="AR178" s="142" t="s">
        <v>150</v>
      </c>
      <c r="AT178" s="142" t="s">
        <v>145</v>
      </c>
      <c r="AU178" s="142" t="s">
        <v>83</v>
      </c>
      <c r="AY178" s="16" t="s">
        <v>143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79</v>
      </c>
      <c r="BK178" s="143">
        <f>ROUND(I178*H178,2)</f>
        <v>0</v>
      </c>
      <c r="BL178" s="16" t="s">
        <v>150</v>
      </c>
      <c r="BM178" s="142" t="s">
        <v>1323</v>
      </c>
    </row>
    <row r="179" spans="2:65" s="1" customFormat="1" ht="6.95" customHeight="1"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31"/>
    </row>
  </sheetData>
  <sheetProtection algorithmName="SHA-512" hashValue="P8GvrtNEJOuVvOASagU98xIYjn5kFnQmni7U/IjRAHPlZr4AH+DheXgOUqcjVxR2XeUtPHtr7DKP6lJ2jNFklg==" saltValue="BFCwdUxrI6C5stJVytRvKqEZniXDyphhfO6IW12yJx13jZuDvcdekq+Azc+5UVsxist8ay0oKcI5CF04iM2hdQ==" spinCount="100000" sheet="1" objects="1" scenarios="1" formatColumns="0" formatRows="0" autoFilter="0"/>
  <autoFilter ref="C122:K178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SPŠ Karviná, p.o. - modernizace šaten</v>
      </c>
      <c r="F7" s="218"/>
      <c r="G7" s="218"/>
      <c r="H7" s="21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0" t="s">
        <v>1324</v>
      </c>
      <c r="F9" s="219"/>
      <c r="G9" s="219"/>
      <c r="H9" s="21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19. 2. 2025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202"/>
      <c r="G18" s="202"/>
      <c r="H18" s="20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6" t="s">
        <v>1</v>
      </c>
      <c r="F27" s="206"/>
      <c r="G27" s="206"/>
      <c r="H27" s="20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ROUND((SUM(BE123:BE157)),  2)</f>
        <v>0</v>
      </c>
      <c r="I33" s="91">
        <v>0.21</v>
      </c>
      <c r="J33" s="90">
        <f>ROUND(((SUM(BE123:BE157))*I33),  2)</f>
        <v>0</v>
      </c>
      <c r="L33" s="31"/>
    </row>
    <row r="34" spans="2:12" s="1" customFormat="1" ht="14.45" customHeight="1">
      <c r="B34" s="31"/>
      <c r="E34" s="26" t="s">
        <v>40</v>
      </c>
      <c r="F34" s="90">
        <f>ROUND((SUM(BF123:BF157)),  2)</f>
        <v>0</v>
      </c>
      <c r="I34" s="91">
        <v>0.12</v>
      </c>
      <c r="J34" s="90">
        <f>ROUND(((SUM(BF123:BF157))*I34),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ROUND((SUM(BG123:BG157)),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ROUND((SUM(BH123:BH157)),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ROUND((SUM(BI123:BI157)),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SPŠ Karviná, p.o. - modernizace šaten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0" t="str">
        <f>E9</f>
        <v>5 - vytápění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19. 2. 2025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J123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1325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8" customFormat="1" ht="24.95" customHeight="1">
      <c r="B98" s="103"/>
      <c r="D98" s="104" t="s">
        <v>1326</v>
      </c>
      <c r="E98" s="105"/>
      <c r="F98" s="105"/>
      <c r="G98" s="105"/>
      <c r="H98" s="105"/>
      <c r="I98" s="105"/>
      <c r="J98" s="106">
        <f>J126</f>
        <v>0</v>
      </c>
      <c r="L98" s="103"/>
    </row>
    <row r="99" spans="2:12" s="8" customFormat="1" ht="24.95" customHeight="1">
      <c r="B99" s="103"/>
      <c r="D99" s="104" t="s">
        <v>1327</v>
      </c>
      <c r="E99" s="105"/>
      <c r="F99" s="105"/>
      <c r="G99" s="105"/>
      <c r="H99" s="105"/>
      <c r="I99" s="105"/>
      <c r="J99" s="106">
        <f>J130</f>
        <v>0</v>
      </c>
      <c r="L99" s="103"/>
    </row>
    <row r="100" spans="2:12" s="8" customFormat="1" ht="24.95" customHeight="1">
      <c r="B100" s="103"/>
      <c r="D100" s="104" t="s">
        <v>1328</v>
      </c>
      <c r="E100" s="105"/>
      <c r="F100" s="105"/>
      <c r="G100" s="105"/>
      <c r="H100" s="105"/>
      <c r="I100" s="105"/>
      <c r="J100" s="106">
        <f>J139</f>
        <v>0</v>
      </c>
      <c r="L100" s="103"/>
    </row>
    <row r="101" spans="2:12" s="8" customFormat="1" ht="24.95" customHeight="1">
      <c r="B101" s="103"/>
      <c r="D101" s="104" t="s">
        <v>1329</v>
      </c>
      <c r="E101" s="105"/>
      <c r="F101" s="105"/>
      <c r="G101" s="105"/>
      <c r="H101" s="105"/>
      <c r="I101" s="105"/>
      <c r="J101" s="106">
        <f>J146</f>
        <v>0</v>
      </c>
      <c r="L101" s="103"/>
    </row>
    <row r="102" spans="2:12" s="8" customFormat="1" ht="24.95" customHeight="1">
      <c r="B102" s="103"/>
      <c r="D102" s="104" t="s">
        <v>1330</v>
      </c>
      <c r="E102" s="105"/>
      <c r="F102" s="105"/>
      <c r="G102" s="105"/>
      <c r="H102" s="105"/>
      <c r="I102" s="105"/>
      <c r="J102" s="106">
        <f>J153</f>
        <v>0</v>
      </c>
      <c r="L102" s="103"/>
    </row>
    <row r="103" spans="2:12" s="8" customFormat="1" ht="24.95" customHeight="1">
      <c r="B103" s="103"/>
      <c r="D103" s="104" t="s">
        <v>1331</v>
      </c>
      <c r="E103" s="105"/>
      <c r="F103" s="105"/>
      <c r="G103" s="105"/>
      <c r="H103" s="105"/>
      <c r="I103" s="105"/>
      <c r="J103" s="106">
        <f>J156</f>
        <v>0</v>
      </c>
      <c r="L103" s="103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128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17" t="str">
        <f>E7</f>
        <v>SPŠ Karviná, p.o. - modernizace šaten</v>
      </c>
      <c r="F113" s="218"/>
      <c r="G113" s="218"/>
      <c r="H113" s="218"/>
      <c r="L113" s="31"/>
    </row>
    <row r="114" spans="2:65" s="1" customFormat="1" ht="12" customHeight="1">
      <c r="B114" s="31"/>
      <c r="C114" s="26" t="s">
        <v>96</v>
      </c>
      <c r="L114" s="31"/>
    </row>
    <row r="115" spans="2:65" s="1" customFormat="1" ht="16.5" customHeight="1">
      <c r="B115" s="31"/>
      <c r="E115" s="180" t="str">
        <f>E9</f>
        <v>5 - vytápění</v>
      </c>
      <c r="F115" s="219"/>
      <c r="G115" s="219"/>
      <c r="H115" s="21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19. 2. 2025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31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129</v>
      </c>
      <c r="D122" s="113" t="s">
        <v>59</v>
      </c>
      <c r="E122" s="113" t="s">
        <v>55</v>
      </c>
      <c r="F122" s="113" t="s">
        <v>56</v>
      </c>
      <c r="G122" s="113" t="s">
        <v>130</v>
      </c>
      <c r="H122" s="113" t="s">
        <v>131</v>
      </c>
      <c r="I122" s="113" t="s">
        <v>132</v>
      </c>
      <c r="J122" s="113" t="s">
        <v>100</v>
      </c>
      <c r="K122" s="114" t="s">
        <v>133</v>
      </c>
      <c r="L122" s="111"/>
      <c r="M122" s="58" t="s">
        <v>1</v>
      </c>
      <c r="N122" s="59" t="s">
        <v>38</v>
      </c>
      <c r="O122" s="59" t="s">
        <v>134</v>
      </c>
      <c r="P122" s="59" t="s">
        <v>135</v>
      </c>
      <c r="Q122" s="59" t="s">
        <v>136</v>
      </c>
      <c r="R122" s="59" t="s">
        <v>137</v>
      </c>
      <c r="S122" s="59" t="s">
        <v>138</v>
      </c>
      <c r="T122" s="60" t="s">
        <v>139</v>
      </c>
    </row>
    <row r="123" spans="2:65" s="1" customFormat="1" ht="22.9" customHeight="1">
      <c r="B123" s="31"/>
      <c r="C123" s="63" t="s">
        <v>140</v>
      </c>
      <c r="J123" s="115">
        <f>BK123</f>
        <v>0</v>
      </c>
      <c r="L123" s="31"/>
      <c r="M123" s="61"/>
      <c r="N123" s="52"/>
      <c r="O123" s="52"/>
      <c r="P123" s="116">
        <f>P124+P126+P130+P139+P146+P153+P156</f>
        <v>0</v>
      </c>
      <c r="Q123" s="52"/>
      <c r="R123" s="116">
        <f>R124+R126+R130+R139+R146+R153+R156</f>
        <v>0</v>
      </c>
      <c r="S123" s="52"/>
      <c r="T123" s="117">
        <f>T124+T126+T130+T139+T146+T153+T156</f>
        <v>0</v>
      </c>
      <c r="AT123" s="16" t="s">
        <v>73</v>
      </c>
      <c r="AU123" s="16" t="s">
        <v>102</v>
      </c>
      <c r="BK123" s="118">
        <f>BK124+BK126+BK130+BK139+BK146+BK153+BK156</f>
        <v>0</v>
      </c>
    </row>
    <row r="124" spans="2:65" s="11" customFormat="1" ht="25.9" customHeight="1">
      <c r="B124" s="119"/>
      <c r="D124" s="120" t="s">
        <v>73</v>
      </c>
      <c r="E124" s="121" t="s">
        <v>195</v>
      </c>
      <c r="F124" s="121" t="s">
        <v>1332</v>
      </c>
      <c r="I124" s="122"/>
      <c r="J124" s="123">
        <f>BK124</f>
        <v>0</v>
      </c>
      <c r="L124" s="119"/>
      <c r="M124" s="124"/>
      <c r="P124" s="125">
        <f>P125</f>
        <v>0</v>
      </c>
      <c r="R124" s="125">
        <f>R125</f>
        <v>0</v>
      </c>
      <c r="T124" s="126">
        <f>T125</f>
        <v>0</v>
      </c>
      <c r="AR124" s="120" t="s">
        <v>79</v>
      </c>
      <c r="AT124" s="127" t="s">
        <v>73</v>
      </c>
      <c r="AU124" s="127" t="s">
        <v>74</v>
      </c>
      <c r="AY124" s="120" t="s">
        <v>143</v>
      </c>
      <c r="BK124" s="128">
        <f>BK125</f>
        <v>0</v>
      </c>
    </row>
    <row r="125" spans="2:65" s="1" customFormat="1" ht="21.75" customHeight="1">
      <c r="B125" s="31"/>
      <c r="C125" s="131" t="s">
        <v>79</v>
      </c>
      <c r="D125" s="131" t="s">
        <v>145</v>
      </c>
      <c r="E125" s="132" t="s">
        <v>195</v>
      </c>
      <c r="F125" s="133" t="s">
        <v>1333</v>
      </c>
      <c r="G125" s="134" t="s">
        <v>1334</v>
      </c>
      <c r="H125" s="135">
        <v>1</v>
      </c>
      <c r="I125" s="136"/>
      <c r="J125" s="137">
        <f>ROUND(I125*H125,2)</f>
        <v>0</v>
      </c>
      <c r="K125" s="133" t="s">
        <v>1</v>
      </c>
      <c r="L125" s="31"/>
      <c r="M125" s="138" t="s">
        <v>1</v>
      </c>
      <c r="N125" s="139" t="s">
        <v>39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150</v>
      </c>
      <c r="AT125" s="142" t="s">
        <v>145</v>
      </c>
      <c r="AU125" s="142" t="s">
        <v>79</v>
      </c>
      <c r="AY125" s="16" t="s">
        <v>143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79</v>
      </c>
      <c r="BK125" s="143">
        <f>ROUND(I125*H125,2)</f>
        <v>0</v>
      </c>
      <c r="BL125" s="16" t="s">
        <v>150</v>
      </c>
      <c r="BM125" s="142" t="s">
        <v>83</v>
      </c>
    </row>
    <row r="126" spans="2:65" s="11" customFormat="1" ht="25.9" customHeight="1">
      <c r="B126" s="119"/>
      <c r="D126" s="120" t="s">
        <v>73</v>
      </c>
      <c r="E126" s="121" t="s">
        <v>546</v>
      </c>
      <c r="F126" s="121" t="s">
        <v>547</v>
      </c>
      <c r="I126" s="122"/>
      <c r="J126" s="123">
        <f>BK126</f>
        <v>0</v>
      </c>
      <c r="L126" s="119"/>
      <c r="M126" s="124"/>
      <c r="P126" s="125">
        <f>SUM(P127:P129)</f>
        <v>0</v>
      </c>
      <c r="R126" s="125">
        <f>SUM(R127:R129)</f>
        <v>0</v>
      </c>
      <c r="T126" s="126">
        <f>SUM(T127:T129)</f>
        <v>0</v>
      </c>
      <c r="AR126" s="120" t="s">
        <v>83</v>
      </c>
      <c r="AT126" s="127" t="s">
        <v>73</v>
      </c>
      <c r="AU126" s="127" t="s">
        <v>74</v>
      </c>
      <c r="AY126" s="120" t="s">
        <v>143</v>
      </c>
      <c r="BK126" s="128">
        <f>SUM(BK127:BK129)</f>
        <v>0</v>
      </c>
    </row>
    <row r="127" spans="2:65" s="1" customFormat="1" ht="16.5" customHeight="1">
      <c r="B127" s="31"/>
      <c r="C127" s="131" t="s">
        <v>83</v>
      </c>
      <c r="D127" s="131" t="s">
        <v>145</v>
      </c>
      <c r="E127" s="132" t="s">
        <v>1335</v>
      </c>
      <c r="F127" s="133" t="s">
        <v>1336</v>
      </c>
      <c r="G127" s="134" t="s">
        <v>263</v>
      </c>
      <c r="H127" s="135">
        <v>32</v>
      </c>
      <c r="I127" s="136"/>
      <c r="J127" s="137">
        <f>ROUND(I127*H127,2)</f>
        <v>0</v>
      </c>
      <c r="K127" s="133" t="s">
        <v>1</v>
      </c>
      <c r="L127" s="31"/>
      <c r="M127" s="138" t="s">
        <v>1</v>
      </c>
      <c r="N127" s="139" t="s">
        <v>39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245</v>
      </c>
      <c r="AT127" s="142" t="s">
        <v>145</v>
      </c>
      <c r="AU127" s="142" t="s">
        <v>79</v>
      </c>
      <c r="AY127" s="16" t="s">
        <v>143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245</v>
      </c>
      <c r="BM127" s="142" t="s">
        <v>150</v>
      </c>
    </row>
    <row r="128" spans="2:65" s="1" customFormat="1" ht="21.75" customHeight="1">
      <c r="B128" s="31"/>
      <c r="C128" s="131" t="s">
        <v>86</v>
      </c>
      <c r="D128" s="131" t="s">
        <v>145</v>
      </c>
      <c r="E128" s="132" t="s">
        <v>1337</v>
      </c>
      <c r="F128" s="133" t="s">
        <v>1338</v>
      </c>
      <c r="G128" s="134" t="s">
        <v>263</v>
      </c>
      <c r="H128" s="135">
        <v>32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39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245</v>
      </c>
      <c r="AT128" s="142" t="s">
        <v>145</v>
      </c>
      <c r="AU128" s="142" t="s">
        <v>79</v>
      </c>
      <c r="AY128" s="16" t="s">
        <v>143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79</v>
      </c>
      <c r="BK128" s="143">
        <f>ROUND(I128*H128,2)</f>
        <v>0</v>
      </c>
      <c r="BL128" s="16" t="s">
        <v>245</v>
      </c>
      <c r="BM128" s="142" t="s">
        <v>92</v>
      </c>
    </row>
    <row r="129" spans="2:65" s="1" customFormat="1" ht="24.2" customHeight="1">
      <c r="B129" s="31"/>
      <c r="C129" s="131" t="s">
        <v>150</v>
      </c>
      <c r="D129" s="131" t="s">
        <v>145</v>
      </c>
      <c r="E129" s="132" t="s">
        <v>580</v>
      </c>
      <c r="F129" s="133" t="s">
        <v>581</v>
      </c>
      <c r="G129" s="134" t="s">
        <v>191</v>
      </c>
      <c r="H129" s="135">
        <v>0.13900000000000001</v>
      </c>
      <c r="I129" s="136"/>
      <c r="J129" s="137">
        <f>ROUND(I129*H129,2)</f>
        <v>0</v>
      </c>
      <c r="K129" s="133" t="s">
        <v>164</v>
      </c>
      <c r="L129" s="31"/>
      <c r="M129" s="138" t="s">
        <v>1</v>
      </c>
      <c r="N129" s="139" t="s">
        <v>39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245</v>
      </c>
      <c r="AT129" s="142" t="s">
        <v>145</v>
      </c>
      <c r="AU129" s="142" t="s">
        <v>79</v>
      </c>
      <c r="AY129" s="16" t="s">
        <v>143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79</v>
      </c>
      <c r="BK129" s="143">
        <f>ROUND(I129*H129,2)</f>
        <v>0</v>
      </c>
      <c r="BL129" s="16" t="s">
        <v>245</v>
      </c>
      <c r="BM129" s="142" t="s">
        <v>188</v>
      </c>
    </row>
    <row r="130" spans="2:65" s="11" customFormat="1" ht="25.9" customHeight="1">
      <c r="B130" s="119"/>
      <c r="D130" s="120" t="s">
        <v>73</v>
      </c>
      <c r="E130" s="121" t="s">
        <v>1339</v>
      </c>
      <c r="F130" s="121" t="s">
        <v>1340</v>
      </c>
      <c r="I130" s="122"/>
      <c r="J130" s="123">
        <f>BK130</f>
        <v>0</v>
      </c>
      <c r="L130" s="119"/>
      <c r="M130" s="124"/>
      <c r="P130" s="125">
        <f>SUM(P131:P138)</f>
        <v>0</v>
      </c>
      <c r="R130" s="125">
        <f>SUM(R131:R138)</f>
        <v>0</v>
      </c>
      <c r="T130" s="126">
        <f>SUM(T131:T138)</f>
        <v>0</v>
      </c>
      <c r="AR130" s="120" t="s">
        <v>83</v>
      </c>
      <c r="AT130" s="127" t="s">
        <v>73</v>
      </c>
      <c r="AU130" s="127" t="s">
        <v>74</v>
      </c>
      <c r="AY130" s="120" t="s">
        <v>143</v>
      </c>
      <c r="BK130" s="128">
        <f>SUM(BK131:BK138)</f>
        <v>0</v>
      </c>
    </row>
    <row r="131" spans="2:65" s="1" customFormat="1" ht="21.75" customHeight="1">
      <c r="B131" s="31"/>
      <c r="C131" s="131" t="s">
        <v>89</v>
      </c>
      <c r="D131" s="131" t="s">
        <v>145</v>
      </c>
      <c r="E131" s="132" t="s">
        <v>1341</v>
      </c>
      <c r="F131" s="133" t="s">
        <v>1342</v>
      </c>
      <c r="G131" s="134" t="s">
        <v>263</v>
      </c>
      <c r="H131" s="135">
        <v>38</v>
      </c>
      <c r="I131" s="136"/>
      <c r="J131" s="137">
        <f>ROUND(I131*H131,2)</f>
        <v>0</v>
      </c>
      <c r="K131" s="133" t="s">
        <v>1</v>
      </c>
      <c r="L131" s="31"/>
      <c r="M131" s="138" t="s">
        <v>1</v>
      </c>
      <c r="N131" s="139" t="s">
        <v>39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245</v>
      </c>
      <c r="AT131" s="142" t="s">
        <v>145</v>
      </c>
      <c r="AU131" s="142" t="s">
        <v>79</v>
      </c>
      <c r="AY131" s="16" t="s">
        <v>143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245</v>
      </c>
      <c r="BM131" s="142" t="s">
        <v>202</v>
      </c>
    </row>
    <row r="132" spans="2:65" s="1" customFormat="1" ht="21.75" customHeight="1">
      <c r="B132" s="31"/>
      <c r="C132" s="131" t="s">
        <v>92</v>
      </c>
      <c r="D132" s="131" t="s">
        <v>145</v>
      </c>
      <c r="E132" s="132" t="s">
        <v>1343</v>
      </c>
      <c r="F132" s="133" t="s">
        <v>1344</v>
      </c>
      <c r="G132" s="134" t="s">
        <v>263</v>
      </c>
      <c r="H132" s="135">
        <v>32</v>
      </c>
      <c r="I132" s="136"/>
      <c r="J132" s="137">
        <f>ROUND(I132*H132,2)</f>
        <v>0</v>
      </c>
      <c r="K132" s="133" t="s">
        <v>1</v>
      </c>
      <c r="L132" s="31"/>
      <c r="M132" s="138" t="s">
        <v>1</v>
      </c>
      <c r="N132" s="139" t="s">
        <v>39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245</v>
      </c>
      <c r="AT132" s="142" t="s">
        <v>145</v>
      </c>
      <c r="AU132" s="142" t="s">
        <v>79</v>
      </c>
      <c r="AY132" s="16" t="s">
        <v>143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245</v>
      </c>
      <c r="BM132" s="142" t="s">
        <v>8</v>
      </c>
    </row>
    <row r="133" spans="2:65" s="1" customFormat="1" ht="16.5" customHeight="1">
      <c r="B133" s="31"/>
      <c r="C133" s="131" t="s">
        <v>180</v>
      </c>
      <c r="D133" s="131" t="s">
        <v>145</v>
      </c>
      <c r="E133" s="132" t="s">
        <v>1345</v>
      </c>
      <c r="F133" s="133" t="s">
        <v>1346</v>
      </c>
      <c r="G133" s="134" t="s">
        <v>263</v>
      </c>
      <c r="H133" s="135">
        <v>70</v>
      </c>
      <c r="I133" s="136"/>
      <c r="J133" s="137">
        <f>ROUND(I133*H133,2)</f>
        <v>0</v>
      </c>
      <c r="K133" s="133" t="s">
        <v>1</v>
      </c>
      <c r="L133" s="31"/>
      <c r="M133" s="138" t="s">
        <v>1</v>
      </c>
      <c r="N133" s="139" t="s">
        <v>39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245</v>
      </c>
      <c r="AT133" s="142" t="s">
        <v>145</v>
      </c>
      <c r="AU133" s="142" t="s">
        <v>79</v>
      </c>
      <c r="AY133" s="16" t="s">
        <v>143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79</v>
      </c>
      <c r="BK133" s="143">
        <f>ROUND(I133*H133,2)</f>
        <v>0</v>
      </c>
      <c r="BL133" s="16" t="s">
        <v>245</v>
      </c>
      <c r="BM133" s="142" t="s">
        <v>236</v>
      </c>
    </row>
    <row r="134" spans="2:65" s="1" customFormat="1" ht="16.5" customHeight="1">
      <c r="B134" s="31"/>
      <c r="C134" s="131" t="s">
        <v>188</v>
      </c>
      <c r="D134" s="131" t="s">
        <v>145</v>
      </c>
      <c r="E134" s="132" t="s">
        <v>1347</v>
      </c>
      <c r="F134" s="133" t="s">
        <v>1348</v>
      </c>
      <c r="G134" s="134" t="s">
        <v>171</v>
      </c>
      <c r="H134" s="135">
        <v>2</v>
      </c>
      <c r="I134" s="136"/>
      <c r="J134" s="137">
        <f>ROUND(I134*H134,2)</f>
        <v>0</v>
      </c>
      <c r="K134" s="133" t="s">
        <v>1</v>
      </c>
      <c r="L134" s="31"/>
      <c r="M134" s="138" t="s">
        <v>1</v>
      </c>
      <c r="N134" s="139" t="s">
        <v>39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245</v>
      </c>
      <c r="AT134" s="142" t="s">
        <v>145</v>
      </c>
      <c r="AU134" s="142" t="s">
        <v>79</v>
      </c>
      <c r="AY134" s="16" t="s">
        <v>143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245</v>
      </c>
      <c r="BM134" s="142" t="s">
        <v>245</v>
      </c>
    </row>
    <row r="135" spans="2:65" s="1" customFormat="1" ht="16.5" customHeight="1">
      <c r="B135" s="31"/>
      <c r="C135" s="131" t="s">
        <v>195</v>
      </c>
      <c r="D135" s="131" t="s">
        <v>145</v>
      </c>
      <c r="E135" s="132" t="s">
        <v>1349</v>
      </c>
      <c r="F135" s="133" t="s">
        <v>1350</v>
      </c>
      <c r="G135" s="134" t="s">
        <v>171</v>
      </c>
      <c r="H135" s="135">
        <v>2</v>
      </c>
      <c r="I135" s="136"/>
      <c r="J135" s="137">
        <f>ROUND(I135*H135,2)</f>
        <v>0</v>
      </c>
      <c r="K135" s="133" t="s">
        <v>1</v>
      </c>
      <c r="L135" s="31"/>
      <c r="M135" s="138" t="s">
        <v>1</v>
      </c>
      <c r="N135" s="139" t="s">
        <v>39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245</v>
      </c>
      <c r="AT135" s="142" t="s">
        <v>145</v>
      </c>
      <c r="AU135" s="142" t="s">
        <v>79</v>
      </c>
      <c r="AY135" s="16" t="s">
        <v>143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245</v>
      </c>
      <c r="BM135" s="142" t="s">
        <v>272</v>
      </c>
    </row>
    <row r="136" spans="2:65" s="1" customFormat="1" ht="16.5" customHeight="1">
      <c r="B136" s="31"/>
      <c r="C136" s="131" t="s">
        <v>202</v>
      </c>
      <c r="D136" s="131" t="s">
        <v>145</v>
      </c>
      <c r="E136" s="132" t="s">
        <v>1351</v>
      </c>
      <c r="F136" s="133" t="s">
        <v>1352</v>
      </c>
      <c r="G136" s="134" t="s">
        <v>171</v>
      </c>
      <c r="H136" s="135">
        <v>2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39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245</v>
      </c>
      <c r="AT136" s="142" t="s">
        <v>145</v>
      </c>
      <c r="AU136" s="142" t="s">
        <v>79</v>
      </c>
      <c r="AY136" s="16" t="s">
        <v>143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245</v>
      </c>
      <c r="BM136" s="142" t="s">
        <v>284</v>
      </c>
    </row>
    <row r="137" spans="2:65" s="1" customFormat="1" ht="16.5" customHeight="1">
      <c r="B137" s="31"/>
      <c r="C137" s="131" t="s">
        <v>207</v>
      </c>
      <c r="D137" s="131" t="s">
        <v>145</v>
      </c>
      <c r="E137" s="132" t="s">
        <v>1353</v>
      </c>
      <c r="F137" s="133" t="s">
        <v>1354</v>
      </c>
      <c r="G137" s="134" t="s">
        <v>1178</v>
      </c>
      <c r="H137" s="135">
        <v>2</v>
      </c>
      <c r="I137" s="136"/>
      <c r="J137" s="137">
        <f>ROUND(I137*H137,2)</f>
        <v>0</v>
      </c>
      <c r="K137" s="133" t="s">
        <v>1</v>
      </c>
      <c r="L137" s="31"/>
      <c r="M137" s="138" t="s">
        <v>1</v>
      </c>
      <c r="N137" s="139" t="s">
        <v>39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245</v>
      </c>
      <c r="AT137" s="142" t="s">
        <v>145</v>
      </c>
      <c r="AU137" s="142" t="s">
        <v>79</v>
      </c>
      <c r="AY137" s="16" t="s">
        <v>143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245</v>
      </c>
      <c r="BM137" s="142" t="s">
        <v>293</v>
      </c>
    </row>
    <row r="138" spans="2:65" s="1" customFormat="1" ht="24.2" customHeight="1">
      <c r="B138" s="31"/>
      <c r="C138" s="131" t="s">
        <v>8</v>
      </c>
      <c r="D138" s="131" t="s">
        <v>145</v>
      </c>
      <c r="E138" s="132" t="s">
        <v>1355</v>
      </c>
      <c r="F138" s="133" t="s">
        <v>1356</v>
      </c>
      <c r="G138" s="134" t="s">
        <v>191</v>
      </c>
      <c r="H138" s="135">
        <v>1.5289999999999999</v>
      </c>
      <c r="I138" s="136"/>
      <c r="J138" s="137">
        <f>ROUND(I138*H138,2)</f>
        <v>0</v>
      </c>
      <c r="K138" s="133" t="s">
        <v>164</v>
      </c>
      <c r="L138" s="31"/>
      <c r="M138" s="138" t="s">
        <v>1</v>
      </c>
      <c r="N138" s="139" t="s">
        <v>39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245</v>
      </c>
      <c r="AT138" s="142" t="s">
        <v>145</v>
      </c>
      <c r="AU138" s="142" t="s">
        <v>79</v>
      </c>
      <c r="AY138" s="16" t="s">
        <v>143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245</v>
      </c>
      <c r="BM138" s="142" t="s">
        <v>304</v>
      </c>
    </row>
    <row r="139" spans="2:65" s="11" customFormat="1" ht="25.9" customHeight="1">
      <c r="B139" s="119"/>
      <c r="D139" s="120" t="s">
        <v>73</v>
      </c>
      <c r="E139" s="121" t="s">
        <v>1357</v>
      </c>
      <c r="F139" s="121" t="s">
        <v>1358</v>
      </c>
      <c r="I139" s="122"/>
      <c r="J139" s="123">
        <f>BK139</f>
        <v>0</v>
      </c>
      <c r="L139" s="119"/>
      <c r="M139" s="124"/>
      <c r="P139" s="125">
        <f>SUM(P140:P145)</f>
        <v>0</v>
      </c>
      <c r="R139" s="125">
        <f>SUM(R140:R145)</f>
        <v>0</v>
      </c>
      <c r="T139" s="126">
        <f>SUM(T140:T145)</f>
        <v>0</v>
      </c>
      <c r="AR139" s="120" t="s">
        <v>83</v>
      </c>
      <c r="AT139" s="127" t="s">
        <v>73</v>
      </c>
      <c r="AU139" s="127" t="s">
        <v>74</v>
      </c>
      <c r="AY139" s="120" t="s">
        <v>143</v>
      </c>
      <c r="BK139" s="128">
        <f>SUM(BK140:BK145)</f>
        <v>0</v>
      </c>
    </row>
    <row r="140" spans="2:65" s="1" customFormat="1" ht="24.2" customHeight="1">
      <c r="B140" s="31"/>
      <c r="C140" s="131" t="s">
        <v>232</v>
      </c>
      <c r="D140" s="131" t="s">
        <v>145</v>
      </c>
      <c r="E140" s="132" t="s">
        <v>1359</v>
      </c>
      <c r="F140" s="133" t="s">
        <v>1360</v>
      </c>
      <c r="G140" s="134" t="s">
        <v>171</v>
      </c>
      <c r="H140" s="135">
        <v>2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39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245</v>
      </c>
      <c r="AT140" s="142" t="s">
        <v>145</v>
      </c>
      <c r="AU140" s="142" t="s">
        <v>79</v>
      </c>
      <c r="AY140" s="16" t="s">
        <v>143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245</v>
      </c>
      <c r="BM140" s="142" t="s">
        <v>314</v>
      </c>
    </row>
    <row r="141" spans="2:65" s="1" customFormat="1" ht="16.5" customHeight="1">
      <c r="B141" s="31"/>
      <c r="C141" s="131" t="s">
        <v>236</v>
      </c>
      <c r="D141" s="131" t="s">
        <v>145</v>
      </c>
      <c r="E141" s="132" t="s">
        <v>1361</v>
      </c>
      <c r="F141" s="133" t="s">
        <v>1362</v>
      </c>
      <c r="G141" s="134" t="s">
        <v>171</v>
      </c>
      <c r="H141" s="135">
        <v>2</v>
      </c>
      <c r="I141" s="136"/>
      <c r="J141" s="137">
        <f>ROUND(I141*H141,2)</f>
        <v>0</v>
      </c>
      <c r="K141" s="133" t="s">
        <v>1</v>
      </c>
      <c r="L141" s="31"/>
      <c r="M141" s="138" t="s">
        <v>1</v>
      </c>
      <c r="N141" s="139" t="s">
        <v>39</v>
      </c>
      <c r="P141" s="140">
        <f>O141*H141</f>
        <v>0</v>
      </c>
      <c r="Q141" s="140">
        <v>0</v>
      </c>
      <c r="R141" s="140">
        <f>Q141*H141</f>
        <v>0</v>
      </c>
      <c r="S141" s="140">
        <v>0</v>
      </c>
      <c r="T141" s="141">
        <f>S141*H141</f>
        <v>0</v>
      </c>
      <c r="AR141" s="142" t="s">
        <v>245</v>
      </c>
      <c r="AT141" s="142" t="s">
        <v>145</v>
      </c>
      <c r="AU141" s="142" t="s">
        <v>79</v>
      </c>
      <c r="AY141" s="16" t="s">
        <v>143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79</v>
      </c>
      <c r="BK141" s="143">
        <f>ROUND(I141*H141,2)</f>
        <v>0</v>
      </c>
      <c r="BL141" s="16" t="s">
        <v>245</v>
      </c>
      <c r="BM141" s="142" t="s">
        <v>324</v>
      </c>
    </row>
    <row r="142" spans="2:65" s="1" customFormat="1" ht="16.5" customHeight="1">
      <c r="B142" s="31"/>
      <c r="C142" s="131" t="s">
        <v>240</v>
      </c>
      <c r="D142" s="131" t="s">
        <v>145</v>
      </c>
      <c r="E142" s="132" t="s">
        <v>1363</v>
      </c>
      <c r="F142" s="133" t="s">
        <v>1364</v>
      </c>
      <c r="G142" s="134" t="s">
        <v>171</v>
      </c>
      <c r="H142" s="135">
        <v>11</v>
      </c>
      <c r="I142" s="136"/>
      <c r="J142" s="137">
        <f>ROUND(I142*H142,2)</f>
        <v>0</v>
      </c>
      <c r="K142" s="133" t="s">
        <v>1</v>
      </c>
      <c r="L142" s="31"/>
      <c r="M142" s="138" t="s">
        <v>1</v>
      </c>
      <c r="N142" s="139" t="s">
        <v>39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245</v>
      </c>
      <c r="AT142" s="142" t="s">
        <v>145</v>
      </c>
      <c r="AU142" s="142" t="s">
        <v>79</v>
      </c>
      <c r="AY142" s="16" t="s">
        <v>143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245</v>
      </c>
      <c r="BM142" s="142" t="s">
        <v>334</v>
      </c>
    </row>
    <row r="143" spans="2:65" s="1" customFormat="1" ht="16.5" customHeight="1">
      <c r="B143" s="31"/>
      <c r="C143" s="131" t="s">
        <v>245</v>
      </c>
      <c r="D143" s="131" t="s">
        <v>145</v>
      </c>
      <c r="E143" s="132" t="s">
        <v>1365</v>
      </c>
      <c r="F143" s="133" t="s">
        <v>1366</v>
      </c>
      <c r="G143" s="134" t="s">
        <v>171</v>
      </c>
      <c r="H143" s="135">
        <v>4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39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245</v>
      </c>
      <c r="AT143" s="142" t="s">
        <v>145</v>
      </c>
      <c r="AU143" s="142" t="s">
        <v>79</v>
      </c>
      <c r="AY143" s="16" t="s">
        <v>143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79</v>
      </c>
      <c r="BK143" s="143">
        <f>ROUND(I143*H143,2)</f>
        <v>0</v>
      </c>
      <c r="BL143" s="16" t="s">
        <v>245</v>
      </c>
      <c r="BM143" s="142" t="s">
        <v>343</v>
      </c>
    </row>
    <row r="144" spans="2:65" s="1" customFormat="1" ht="24.2" customHeight="1">
      <c r="B144" s="31"/>
      <c r="C144" s="131" t="s">
        <v>260</v>
      </c>
      <c r="D144" s="131" t="s">
        <v>145</v>
      </c>
      <c r="E144" s="132" t="s">
        <v>1367</v>
      </c>
      <c r="F144" s="133" t="s">
        <v>1368</v>
      </c>
      <c r="G144" s="134" t="s">
        <v>171</v>
      </c>
      <c r="H144" s="135">
        <v>11</v>
      </c>
      <c r="I144" s="136"/>
      <c r="J144" s="137">
        <f>ROUND(I144*H144,2)</f>
        <v>0</v>
      </c>
      <c r="K144" s="133" t="s">
        <v>1</v>
      </c>
      <c r="L144" s="31"/>
      <c r="M144" s="138" t="s">
        <v>1</v>
      </c>
      <c r="N144" s="139" t="s">
        <v>39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245</v>
      </c>
      <c r="AT144" s="142" t="s">
        <v>145</v>
      </c>
      <c r="AU144" s="142" t="s">
        <v>79</v>
      </c>
      <c r="AY144" s="16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245</v>
      </c>
      <c r="BM144" s="142" t="s">
        <v>355</v>
      </c>
    </row>
    <row r="145" spans="2:65" s="1" customFormat="1" ht="21.75" customHeight="1">
      <c r="B145" s="31"/>
      <c r="C145" s="131" t="s">
        <v>272</v>
      </c>
      <c r="D145" s="131" t="s">
        <v>145</v>
      </c>
      <c r="E145" s="132" t="s">
        <v>1369</v>
      </c>
      <c r="F145" s="133" t="s">
        <v>1370</v>
      </c>
      <c r="G145" s="134" t="s">
        <v>191</v>
      </c>
      <c r="H145" s="135">
        <v>0.04</v>
      </c>
      <c r="I145" s="136"/>
      <c r="J145" s="137">
        <f>ROUND(I145*H145,2)</f>
        <v>0</v>
      </c>
      <c r="K145" s="133" t="s">
        <v>164</v>
      </c>
      <c r="L145" s="31"/>
      <c r="M145" s="138" t="s">
        <v>1</v>
      </c>
      <c r="N145" s="139" t="s">
        <v>39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245</v>
      </c>
      <c r="AT145" s="142" t="s">
        <v>145</v>
      </c>
      <c r="AU145" s="142" t="s">
        <v>79</v>
      </c>
      <c r="AY145" s="16" t="s">
        <v>143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245</v>
      </c>
      <c r="BM145" s="142" t="s">
        <v>374</v>
      </c>
    </row>
    <row r="146" spans="2:65" s="11" customFormat="1" ht="25.9" customHeight="1">
      <c r="B146" s="119"/>
      <c r="D146" s="120" t="s">
        <v>73</v>
      </c>
      <c r="E146" s="121" t="s">
        <v>1371</v>
      </c>
      <c r="F146" s="121" t="s">
        <v>1372</v>
      </c>
      <c r="I146" s="122"/>
      <c r="J146" s="123">
        <f>BK146</f>
        <v>0</v>
      </c>
      <c r="L146" s="119"/>
      <c r="M146" s="124"/>
      <c r="P146" s="125">
        <f>SUM(P147:P152)</f>
        <v>0</v>
      </c>
      <c r="R146" s="125">
        <f>SUM(R147:R152)</f>
        <v>0</v>
      </c>
      <c r="T146" s="126">
        <f>SUM(T147:T152)</f>
        <v>0</v>
      </c>
      <c r="AR146" s="120" t="s">
        <v>83</v>
      </c>
      <c r="AT146" s="127" t="s">
        <v>73</v>
      </c>
      <c r="AU146" s="127" t="s">
        <v>74</v>
      </c>
      <c r="AY146" s="120" t="s">
        <v>143</v>
      </c>
      <c r="BK146" s="128">
        <f>SUM(BK147:BK152)</f>
        <v>0</v>
      </c>
    </row>
    <row r="147" spans="2:65" s="1" customFormat="1" ht="16.5" customHeight="1">
      <c r="B147" s="31"/>
      <c r="C147" s="131" t="s">
        <v>279</v>
      </c>
      <c r="D147" s="131" t="s">
        <v>145</v>
      </c>
      <c r="E147" s="132" t="s">
        <v>1373</v>
      </c>
      <c r="F147" s="133" t="s">
        <v>1374</v>
      </c>
      <c r="G147" s="134" t="s">
        <v>171</v>
      </c>
      <c r="H147" s="135">
        <v>11</v>
      </c>
      <c r="I147" s="136"/>
      <c r="J147" s="137">
        <f>ROUND(I147*H147,2)</f>
        <v>0</v>
      </c>
      <c r="K147" s="133" t="s">
        <v>1</v>
      </c>
      <c r="L147" s="31"/>
      <c r="M147" s="138" t="s">
        <v>1</v>
      </c>
      <c r="N147" s="139" t="s">
        <v>39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245</v>
      </c>
      <c r="AT147" s="142" t="s">
        <v>145</v>
      </c>
      <c r="AU147" s="142" t="s">
        <v>79</v>
      </c>
      <c r="AY147" s="16" t="s">
        <v>143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79</v>
      </c>
      <c r="BK147" s="143">
        <f>ROUND(I147*H147,2)</f>
        <v>0</v>
      </c>
      <c r="BL147" s="16" t="s">
        <v>245</v>
      </c>
      <c r="BM147" s="142" t="s">
        <v>387</v>
      </c>
    </row>
    <row r="148" spans="2:65" s="1" customFormat="1" ht="21.75" customHeight="1">
      <c r="B148" s="31"/>
      <c r="C148" s="131" t="s">
        <v>284</v>
      </c>
      <c r="D148" s="131" t="s">
        <v>145</v>
      </c>
      <c r="E148" s="132" t="s">
        <v>1375</v>
      </c>
      <c r="F148" s="133" t="s">
        <v>1376</v>
      </c>
      <c r="G148" s="134" t="s">
        <v>1334</v>
      </c>
      <c r="H148" s="135">
        <v>1</v>
      </c>
      <c r="I148" s="136"/>
      <c r="J148" s="137">
        <f>ROUND(I148*H148,2)</f>
        <v>0</v>
      </c>
      <c r="K148" s="133" t="s">
        <v>1</v>
      </c>
      <c r="L148" s="31"/>
      <c r="M148" s="138" t="s">
        <v>1</v>
      </c>
      <c r="N148" s="139" t="s">
        <v>39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245</v>
      </c>
      <c r="AT148" s="142" t="s">
        <v>145</v>
      </c>
      <c r="AU148" s="142" t="s">
        <v>79</v>
      </c>
      <c r="AY148" s="16" t="s">
        <v>143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79</v>
      </c>
      <c r="BK148" s="143">
        <f>ROUND(I148*H148,2)</f>
        <v>0</v>
      </c>
      <c r="BL148" s="16" t="s">
        <v>245</v>
      </c>
      <c r="BM148" s="142" t="s">
        <v>395</v>
      </c>
    </row>
    <row r="149" spans="2:65" s="1" customFormat="1" ht="24.2" customHeight="1">
      <c r="B149" s="31"/>
      <c r="C149" s="131" t="s">
        <v>7</v>
      </c>
      <c r="D149" s="131" t="s">
        <v>145</v>
      </c>
      <c r="E149" s="132" t="s">
        <v>1377</v>
      </c>
      <c r="F149" s="133" t="s">
        <v>1378</v>
      </c>
      <c r="G149" s="134" t="s">
        <v>1178</v>
      </c>
      <c r="H149" s="135">
        <v>11</v>
      </c>
      <c r="I149" s="136"/>
      <c r="J149" s="137">
        <f>ROUND(I149*H149,2)</f>
        <v>0</v>
      </c>
      <c r="K149" s="133" t="s">
        <v>1</v>
      </c>
      <c r="L149" s="31"/>
      <c r="M149" s="138" t="s">
        <v>1</v>
      </c>
      <c r="N149" s="139" t="s">
        <v>39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245</v>
      </c>
      <c r="AT149" s="142" t="s">
        <v>145</v>
      </c>
      <c r="AU149" s="142" t="s">
        <v>79</v>
      </c>
      <c r="AY149" s="16" t="s">
        <v>143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79</v>
      </c>
      <c r="BK149" s="143">
        <f>ROUND(I149*H149,2)</f>
        <v>0</v>
      </c>
      <c r="BL149" s="16" t="s">
        <v>245</v>
      </c>
      <c r="BM149" s="142" t="s">
        <v>415</v>
      </c>
    </row>
    <row r="150" spans="2:65" s="1" customFormat="1" ht="16.5" customHeight="1">
      <c r="B150" s="31"/>
      <c r="C150" s="131" t="s">
        <v>293</v>
      </c>
      <c r="D150" s="131" t="s">
        <v>145</v>
      </c>
      <c r="E150" s="132" t="s">
        <v>1379</v>
      </c>
      <c r="F150" s="133" t="s">
        <v>1380</v>
      </c>
      <c r="G150" s="134" t="s">
        <v>171</v>
      </c>
      <c r="H150" s="135">
        <v>11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39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245</v>
      </c>
      <c r="AT150" s="142" t="s">
        <v>145</v>
      </c>
      <c r="AU150" s="142" t="s">
        <v>79</v>
      </c>
      <c r="AY150" s="16" t="s">
        <v>143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245</v>
      </c>
      <c r="BM150" s="142" t="s">
        <v>424</v>
      </c>
    </row>
    <row r="151" spans="2:65" s="1" customFormat="1" ht="16.5" customHeight="1">
      <c r="B151" s="31"/>
      <c r="C151" s="131" t="s">
        <v>298</v>
      </c>
      <c r="D151" s="131" t="s">
        <v>145</v>
      </c>
      <c r="E151" s="132" t="s">
        <v>1381</v>
      </c>
      <c r="F151" s="133" t="s">
        <v>1382</v>
      </c>
      <c r="G151" s="134" t="s">
        <v>1334</v>
      </c>
      <c r="H151" s="135">
        <v>1</v>
      </c>
      <c r="I151" s="136"/>
      <c r="J151" s="137">
        <f>ROUND(I151*H151,2)</f>
        <v>0</v>
      </c>
      <c r="K151" s="133" t="s">
        <v>1</v>
      </c>
      <c r="L151" s="31"/>
      <c r="M151" s="138" t="s">
        <v>1</v>
      </c>
      <c r="N151" s="139" t="s">
        <v>39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245</v>
      </c>
      <c r="AT151" s="142" t="s">
        <v>145</v>
      </c>
      <c r="AU151" s="142" t="s">
        <v>79</v>
      </c>
      <c r="AY151" s="16" t="s">
        <v>143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79</v>
      </c>
      <c r="BK151" s="143">
        <f>ROUND(I151*H151,2)</f>
        <v>0</v>
      </c>
      <c r="BL151" s="16" t="s">
        <v>245</v>
      </c>
      <c r="BM151" s="142" t="s">
        <v>438</v>
      </c>
    </row>
    <row r="152" spans="2:65" s="1" customFormat="1" ht="24.2" customHeight="1">
      <c r="B152" s="31"/>
      <c r="C152" s="131" t="s">
        <v>304</v>
      </c>
      <c r="D152" s="131" t="s">
        <v>145</v>
      </c>
      <c r="E152" s="132" t="s">
        <v>1383</v>
      </c>
      <c r="F152" s="133" t="s">
        <v>1384</v>
      </c>
      <c r="G152" s="134" t="s">
        <v>191</v>
      </c>
      <c r="H152" s="135">
        <v>5.7480000000000002</v>
      </c>
      <c r="I152" s="136"/>
      <c r="J152" s="137">
        <f>ROUND(I152*H152,2)</f>
        <v>0</v>
      </c>
      <c r="K152" s="133" t="s">
        <v>164</v>
      </c>
      <c r="L152" s="31"/>
      <c r="M152" s="138" t="s">
        <v>1</v>
      </c>
      <c r="N152" s="139" t="s">
        <v>39</v>
      </c>
      <c r="P152" s="140">
        <f>O152*H152</f>
        <v>0</v>
      </c>
      <c r="Q152" s="140">
        <v>0</v>
      </c>
      <c r="R152" s="140">
        <f>Q152*H152</f>
        <v>0</v>
      </c>
      <c r="S152" s="140">
        <v>0</v>
      </c>
      <c r="T152" s="141">
        <f>S152*H152</f>
        <v>0</v>
      </c>
      <c r="AR152" s="142" t="s">
        <v>245</v>
      </c>
      <c r="AT152" s="142" t="s">
        <v>145</v>
      </c>
      <c r="AU152" s="142" t="s">
        <v>79</v>
      </c>
      <c r="AY152" s="16" t="s">
        <v>143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79</v>
      </c>
      <c r="BK152" s="143">
        <f>ROUND(I152*H152,2)</f>
        <v>0</v>
      </c>
      <c r="BL152" s="16" t="s">
        <v>245</v>
      </c>
      <c r="BM152" s="142" t="s">
        <v>410</v>
      </c>
    </row>
    <row r="153" spans="2:65" s="11" customFormat="1" ht="25.9" customHeight="1">
      <c r="B153" s="119"/>
      <c r="D153" s="120" t="s">
        <v>73</v>
      </c>
      <c r="E153" s="121" t="s">
        <v>734</v>
      </c>
      <c r="F153" s="121" t="s">
        <v>735</v>
      </c>
      <c r="I153" s="122"/>
      <c r="J153" s="123">
        <f>BK153</f>
        <v>0</v>
      </c>
      <c r="L153" s="119"/>
      <c r="M153" s="124"/>
      <c r="P153" s="125">
        <f>SUM(P154:P155)</f>
        <v>0</v>
      </c>
      <c r="R153" s="125">
        <f>SUM(R154:R155)</f>
        <v>0</v>
      </c>
      <c r="T153" s="126">
        <f>SUM(T154:T155)</f>
        <v>0</v>
      </c>
      <c r="AR153" s="120" t="s">
        <v>83</v>
      </c>
      <c r="AT153" s="127" t="s">
        <v>73</v>
      </c>
      <c r="AU153" s="127" t="s">
        <v>74</v>
      </c>
      <c r="AY153" s="120" t="s">
        <v>143</v>
      </c>
      <c r="BK153" s="128">
        <f>SUM(BK154:BK155)</f>
        <v>0</v>
      </c>
    </row>
    <row r="154" spans="2:65" s="1" customFormat="1" ht="16.5" customHeight="1">
      <c r="B154" s="31"/>
      <c r="C154" s="131" t="s">
        <v>309</v>
      </c>
      <c r="D154" s="131" t="s">
        <v>145</v>
      </c>
      <c r="E154" s="132" t="s">
        <v>1385</v>
      </c>
      <c r="F154" s="133" t="s">
        <v>1386</v>
      </c>
      <c r="G154" s="134" t="s">
        <v>804</v>
      </c>
      <c r="H154" s="135">
        <v>55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39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245</v>
      </c>
      <c r="AT154" s="142" t="s">
        <v>145</v>
      </c>
      <c r="AU154" s="142" t="s">
        <v>79</v>
      </c>
      <c r="AY154" s="16" t="s">
        <v>143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245</v>
      </c>
      <c r="BM154" s="142" t="s">
        <v>461</v>
      </c>
    </row>
    <row r="155" spans="2:65" s="1" customFormat="1" ht="24.2" customHeight="1">
      <c r="B155" s="31"/>
      <c r="C155" s="131" t="s">
        <v>314</v>
      </c>
      <c r="D155" s="131" t="s">
        <v>145</v>
      </c>
      <c r="E155" s="132" t="s">
        <v>823</v>
      </c>
      <c r="F155" s="133" t="s">
        <v>824</v>
      </c>
      <c r="G155" s="134" t="s">
        <v>191</v>
      </c>
      <c r="H155" s="135">
        <v>0.37</v>
      </c>
      <c r="I155" s="136"/>
      <c r="J155" s="137">
        <f>ROUND(I155*H155,2)</f>
        <v>0</v>
      </c>
      <c r="K155" s="133" t="s">
        <v>164</v>
      </c>
      <c r="L155" s="31"/>
      <c r="M155" s="138" t="s">
        <v>1</v>
      </c>
      <c r="N155" s="139" t="s">
        <v>39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245</v>
      </c>
      <c r="AT155" s="142" t="s">
        <v>145</v>
      </c>
      <c r="AU155" s="142" t="s">
        <v>79</v>
      </c>
      <c r="AY155" s="16" t="s">
        <v>143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79</v>
      </c>
      <c r="BK155" s="143">
        <f>ROUND(I155*H155,2)</f>
        <v>0</v>
      </c>
      <c r="BL155" s="16" t="s">
        <v>245</v>
      </c>
      <c r="BM155" s="142" t="s">
        <v>474</v>
      </c>
    </row>
    <row r="156" spans="2:65" s="11" customFormat="1" ht="25.9" customHeight="1">
      <c r="B156" s="119"/>
      <c r="D156" s="120" t="s">
        <v>73</v>
      </c>
      <c r="E156" s="121" t="s">
        <v>1387</v>
      </c>
      <c r="F156" s="121" t="s">
        <v>1292</v>
      </c>
      <c r="I156" s="122"/>
      <c r="J156" s="123">
        <f>BK156</f>
        <v>0</v>
      </c>
      <c r="L156" s="119"/>
      <c r="M156" s="124"/>
      <c r="P156" s="125">
        <f>P157</f>
        <v>0</v>
      </c>
      <c r="R156" s="125">
        <f>R157</f>
        <v>0</v>
      </c>
      <c r="T156" s="126">
        <f>T157</f>
        <v>0</v>
      </c>
      <c r="AR156" s="120" t="s">
        <v>79</v>
      </c>
      <c r="AT156" s="127" t="s">
        <v>73</v>
      </c>
      <c r="AU156" s="127" t="s">
        <v>74</v>
      </c>
      <c r="AY156" s="120" t="s">
        <v>143</v>
      </c>
      <c r="BK156" s="128">
        <f>BK157</f>
        <v>0</v>
      </c>
    </row>
    <row r="157" spans="2:65" s="1" customFormat="1" ht="24.2" customHeight="1">
      <c r="B157" s="31"/>
      <c r="C157" s="131" t="s">
        <v>319</v>
      </c>
      <c r="D157" s="131" t="s">
        <v>145</v>
      </c>
      <c r="E157" s="132" t="s">
        <v>1388</v>
      </c>
      <c r="F157" s="133" t="s">
        <v>1389</v>
      </c>
      <c r="G157" s="134" t="s">
        <v>1390</v>
      </c>
      <c r="H157" s="135">
        <v>24</v>
      </c>
      <c r="I157" s="136"/>
      <c r="J157" s="137">
        <f>ROUND(I157*H157,2)</f>
        <v>0</v>
      </c>
      <c r="K157" s="133" t="s">
        <v>1</v>
      </c>
      <c r="L157" s="31"/>
      <c r="M157" s="175" t="s">
        <v>1</v>
      </c>
      <c r="N157" s="176" t="s">
        <v>39</v>
      </c>
      <c r="O157" s="177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AR157" s="142" t="s">
        <v>150</v>
      </c>
      <c r="AT157" s="142" t="s">
        <v>145</v>
      </c>
      <c r="AU157" s="142" t="s">
        <v>79</v>
      </c>
      <c r="AY157" s="16" t="s">
        <v>143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79</v>
      </c>
      <c r="BK157" s="143">
        <f>ROUND(I157*H157,2)</f>
        <v>0</v>
      </c>
      <c r="BL157" s="16" t="s">
        <v>150</v>
      </c>
      <c r="BM157" s="142" t="s">
        <v>484</v>
      </c>
    </row>
    <row r="158" spans="2:65" s="1" customFormat="1" ht="6.95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31"/>
    </row>
  </sheetData>
  <sheetProtection algorithmName="SHA-512" hashValue="DvZZOahnefm4exyqZZdZFpWuvZyM1ZbXUx6MqEtF5so/N3VhOt84Xv6Hw+6++RewDbMbs/KIMbZ9q2/Wsw8V1Q==" saltValue="ymrifa1xo5Alm9MoaYqPln3neLgglY1qs5FUm8oyHthPtilnPkB1e3b4rZpWrWCrPMs3UzuVrLvSYIXE1HnKBg==" spinCount="100000" sheet="1" objects="1" scenarios="1" formatColumns="0" formatRows="0" autoFilter="0"/>
  <autoFilter ref="C122:K157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6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7" t="str">
        <f>'Rekapitulace stavby'!K6</f>
        <v>SPŠ Karviná, p.o. - modernizace šaten</v>
      </c>
      <c r="F7" s="218"/>
      <c r="G7" s="218"/>
      <c r="H7" s="21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0" t="s">
        <v>1391</v>
      </c>
      <c r="F9" s="219"/>
      <c r="G9" s="219"/>
      <c r="H9" s="21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19. 2. 2025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0" t="str">
        <f>'Rekapitulace stavby'!E14</f>
        <v>Vyplň údaj</v>
      </c>
      <c r="F18" s="202"/>
      <c r="G18" s="202"/>
      <c r="H18" s="202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06" t="s">
        <v>1</v>
      </c>
      <c r="F27" s="206"/>
      <c r="G27" s="206"/>
      <c r="H27" s="206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34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36</v>
      </c>
      <c r="I32" s="34" t="s">
        <v>35</v>
      </c>
      <c r="J32" s="34" t="s">
        <v>37</v>
      </c>
      <c r="L32" s="31"/>
    </row>
    <row r="33" spans="2:12" s="1" customFormat="1" ht="14.45" customHeight="1">
      <c r="B33" s="31"/>
      <c r="D33" s="54" t="s">
        <v>38</v>
      </c>
      <c r="E33" s="26" t="s">
        <v>39</v>
      </c>
      <c r="F33" s="90">
        <f>ROUND((SUM(BE121:BE163)),  2)</f>
        <v>0</v>
      </c>
      <c r="I33" s="91">
        <v>0.21</v>
      </c>
      <c r="J33" s="90">
        <f>ROUND(((SUM(BE121:BE163))*I33),  2)</f>
        <v>0</v>
      </c>
      <c r="L33" s="31"/>
    </row>
    <row r="34" spans="2:12" s="1" customFormat="1" ht="14.45" customHeight="1">
      <c r="B34" s="31"/>
      <c r="E34" s="26" t="s">
        <v>40</v>
      </c>
      <c r="F34" s="90">
        <f>ROUND((SUM(BF121:BF163)),  2)</f>
        <v>0</v>
      </c>
      <c r="I34" s="91">
        <v>0.12</v>
      </c>
      <c r="J34" s="90">
        <f>ROUND(((SUM(BF121:BF163))*I34),  2)</f>
        <v>0</v>
      </c>
      <c r="L34" s="31"/>
    </row>
    <row r="35" spans="2:12" s="1" customFormat="1" ht="14.45" hidden="1" customHeight="1">
      <c r="B35" s="31"/>
      <c r="E35" s="26" t="s">
        <v>41</v>
      </c>
      <c r="F35" s="90">
        <f>ROUND((SUM(BG121:BG163)),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42</v>
      </c>
      <c r="F36" s="90">
        <f>ROUND((SUM(BH121:BH163)),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43</v>
      </c>
      <c r="F37" s="90">
        <f>ROUND((SUM(BI121:BI163)),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44</v>
      </c>
      <c r="E39" s="56"/>
      <c r="F39" s="56"/>
      <c r="G39" s="94" t="s">
        <v>45</v>
      </c>
      <c r="H39" s="95" t="s">
        <v>46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2" t="s">
        <v>49</v>
      </c>
      <c r="E61" s="33"/>
      <c r="F61" s="98" t="s">
        <v>50</v>
      </c>
      <c r="G61" s="42" t="s">
        <v>49</v>
      </c>
      <c r="H61" s="33"/>
      <c r="I61" s="33"/>
      <c r="J61" s="99" t="s">
        <v>50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2" t="s">
        <v>49</v>
      </c>
      <c r="E76" s="33"/>
      <c r="F76" s="98" t="s">
        <v>50</v>
      </c>
      <c r="G76" s="42" t="s">
        <v>49</v>
      </c>
      <c r="H76" s="33"/>
      <c r="I76" s="33"/>
      <c r="J76" s="99" t="s">
        <v>50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7" t="str">
        <f>E7</f>
        <v>SPŠ Karviná, p.o. - modernizace šaten</v>
      </c>
      <c r="F85" s="218"/>
      <c r="G85" s="218"/>
      <c r="H85" s="21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0" t="str">
        <f>E9</f>
        <v>6 - vzduchotechnika</v>
      </c>
      <c r="F87" s="219"/>
      <c r="G87" s="219"/>
      <c r="H87" s="21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19. 2. 2025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J121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1392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8" customFormat="1" ht="24.95" customHeight="1">
      <c r="B98" s="103"/>
      <c r="D98" s="104" t="s">
        <v>1393</v>
      </c>
      <c r="E98" s="105"/>
      <c r="F98" s="105"/>
      <c r="G98" s="105"/>
      <c r="H98" s="105"/>
      <c r="I98" s="105"/>
      <c r="J98" s="106">
        <f>J148</f>
        <v>0</v>
      </c>
      <c r="L98" s="103"/>
    </row>
    <row r="99" spans="2:12" s="8" customFormat="1" ht="24.95" customHeight="1">
      <c r="B99" s="103"/>
      <c r="D99" s="104" t="s">
        <v>1394</v>
      </c>
      <c r="E99" s="105"/>
      <c r="F99" s="105"/>
      <c r="G99" s="105"/>
      <c r="H99" s="105"/>
      <c r="I99" s="105"/>
      <c r="J99" s="106">
        <f>J151</f>
        <v>0</v>
      </c>
      <c r="L99" s="103"/>
    </row>
    <row r="100" spans="2:12" s="8" customFormat="1" ht="24.95" customHeight="1">
      <c r="B100" s="103"/>
      <c r="D100" s="104" t="s">
        <v>1395</v>
      </c>
      <c r="E100" s="105"/>
      <c r="F100" s="105"/>
      <c r="G100" s="105"/>
      <c r="H100" s="105"/>
      <c r="I100" s="105"/>
      <c r="J100" s="106">
        <f>J153</f>
        <v>0</v>
      </c>
      <c r="L100" s="103"/>
    </row>
    <row r="101" spans="2:12" s="8" customFormat="1" ht="24.95" customHeight="1">
      <c r="B101" s="103"/>
      <c r="D101" s="104" t="s">
        <v>1396</v>
      </c>
      <c r="E101" s="105"/>
      <c r="F101" s="105"/>
      <c r="G101" s="105"/>
      <c r="H101" s="105"/>
      <c r="I101" s="105"/>
      <c r="J101" s="106">
        <f>J159</f>
        <v>0</v>
      </c>
      <c r="L101" s="103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128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17" t="str">
        <f>E7</f>
        <v>SPŠ Karviná, p.o. - modernizace šaten</v>
      </c>
      <c r="F111" s="218"/>
      <c r="G111" s="218"/>
      <c r="H111" s="218"/>
      <c r="L111" s="31"/>
    </row>
    <row r="112" spans="2:12" s="1" customFormat="1" ht="12" customHeight="1">
      <c r="B112" s="31"/>
      <c r="C112" s="26" t="s">
        <v>96</v>
      </c>
      <c r="L112" s="31"/>
    </row>
    <row r="113" spans="2:65" s="1" customFormat="1" ht="16.5" customHeight="1">
      <c r="B113" s="31"/>
      <c r="E113" s="180" t="str">
        <f>E9</f>
        <v>6 - vzduchotechnika</v>
      </c>
      <c r="F113" s="219"/>
      <c r="G113" s="219"/>
      <c r="H113" s="219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19. 2. 2025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E15</f>
        <v xml:space="preserve"> </v>
      </c>
      <c r="I117" s="26" t="s">
        <v>29</v>
      </c>
      <c r="J117" s="29" t="str">
        <f>E21</f>
        <v xml:space="preserve"> </v>
      </c>
      <c r="L117" s="31"/>
    </row>
    <row r="118" spans="2:65" s="1" customFormat="1" ht="15.2" customHeight="1">
      <c r="B118" s="31"/>
      <c r="C118" s="26" t="s">
        <v>27</v>
      </c>
      <c r="F118" s="24" t="str">
        <f>IF(E18="","",E18)</f>
        <v>Vyplň údaj</v>
      </c>
      <c r="I118" s="26" t="s">
        <v>31</v>
      </c>
      <c r="J118" s="29" t="str">
        <f>E24</f>
        <v xml:space="preserve"> 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129</v>
      </c>
      <c r="D120" s="113" t="s">
        <v>59</v>
      </c>
      <c r="E120" s="113" t="s">
        <v>55</v>
      </c>
      <c r="F120" s="113" t="s">
        <v>56</v>
      </c>
      <c r="G120" s="113" t="s">
        <v>130</v>
      </c>
      <c r="H120" s="113" t="s">
        <v>131</v>
      </c>
      <c r="I120" s="113" t="s">
        <v>132</v>
      </c>
      <c r="J120" s="113" t="s">
        <v>100</v>
      </c>
      <c r="K120" s="114" t="s">
        <v>133</v>
      </c>
      <c r="L120" s="111"/>
      <c r="M120" s="58" t="s">
        <v>1</v>
      </c>
      <c r="N120" s="59" t="s">
        <v>38</v>
      </c>
      <c r="O120" s="59" t="s">
        <v>134</v>
      </c>
      <c r="P120" s="59" t="s">
        <v>135</v>
      </c>
      <c r="Q120" s="59" t="s">
        <v>136</v>
      </c>
      <c r="R120" s="59" t="s">
        <v>137</v>
      </c>
      <c r="S120" s="59" t="s">
        <v>138</v>
      </c>
      <c r="T120" s="60" t="s">
        <v>139</v>
      </c>
    </row>
    <row r="121" spans="2:65" s="1" customFormat="1" ht="22.9" customHeight="1">
      <c r="B121" s="31"/>
      <c r="C121" s="63" t="s">
        <v>140</v>
      </c>
      <c r="J121" s="115">
        <f>BK121</f>
        <v>0</v>
      </c>
      <c r="L121" s="31"/>
      <c r="M121" s="61"/>
      <c r="N121" s="52"/>
      <c r="O121" s="52"/>
      <c r="P121" s="116">
        <f>P122+P148+P151+P153+P159</f>
        <v>0</v>
      </c>
      <c r="Q121" s="52"/>
      <c r="R121" s="116">
        <f>R122+R148+R151+R153+R159</f>
        <v>5897</v>
      </c>
      <c r="S121" s="52"/>
      <c r="T121" s="117">
        <f>T122+T148+T151+T153+T159</f>
        <v>0</v>
      </c>
      <c r="AT121" s="16" t="s">
        <v>73</v>
      </c>
      <c r="AU121" s="16" t="s">
        <v>102</v>
      </c>
      <c r="BK121" s="118">
        <f>BK122+BK148+BK151+BK153+BK159</f>
        <v>0</v>
      </c>
    </row>
    <row r="122" spans="2:65" s="11" customFormat="1" ht="25.9" customHeight="1">
      <c r="B122" s="119"/>
      <c r="D122" s="120" t="s">
        <v>73</v>
      </c>
      <c r="E122" s="121" t="s">
        <v>1174</v>
      </c>
      <c r="F122" s="121" t="s">
        <v>1397</v>
      </c>
      <c r="I122" s="122"/>
      <c r="J122" s="123">
        <f>BK122</f>
        <v>0</v>
      </c>
      <c r="L122" s="119"/>
      <c r="M122" s="124"/>
      <c r="P122" s="125">
        <f>SUM(P123:P147)</f>
        <v>0</v>
      </c>
      <c r="R122" s="125">
        <f>SUM(R123:R147)</f>
        <v>5847</v>
      </c>
      <c r="T122" s="126">
        <f>SUM(T123:T147)</f>
        <v>0</v>
      </c>
      <c r="AR122" s="120" t="s">
        <v>79</v>
      </c>
      <c r="AT122" s="127" t="s">
        <v>73</v>
      </c>
      <c r="AU122" s="127" t="s">
        <v>74</v>
      </c>
      <c r="AY122" s="120" t="s">
        <v>143</v>
      </c>
      <c r="BK122" s="128">
        <f>SUM(BK123:BK147)</f>
        <v>0</v>
      </c>
    </row>
    <row r="123" spans="2:65" s="1" customFormat="1" ht="16.5" customHeight="1">
      <c r="B123" s="31"/>
      <c r="C123" s="131" t="s">
        <v>79</v>
      </c>
      <c r="D123" s="131" t="s">
        <v>145</v>
      </c>
      <c r="E123" s="132" t="s">
        <v>1398</v>
      </c>
      <c r="F123" s="133" t="s">
        <v>1399</v>
      </c>
      <c r="G123" s="134" t="s">
        <v>1178</v>
      </c>
      <c r="H123" s="135">
        <v>1</v>
      </c>
      <c r="I123" s="136"/>
      <c r="J123" s="137">
        <f>ROUND(I123*H123,2)</f>
        <v>0</v>
      </c>
      <c r="K123" s="133" t="s">
        <v>1</v>
      </c>
      <c r="L123" s="31"/>
      <c r="M123" s="138" t="s">
        <v>1</v>
      </c>
      <c r="N123" s="139" t="s">
        <v>39</v>
      </c>
      <c r="P123" s="140">
        <f>O123*H123</f>
        <v>0</v>
      </c>
      <c r="Q123" s="140">
        <v>909</v>
      </c>
      <c r="R123" s="140">
        <f>Q123*H123</f>
        <v>909</v>
      </c>
      <c r="S123" s="140">
        <v>0</v>
      </c>
      <c r="T123" s="141">
        <f>S123*H123</f>
        <v>0</v>
      </c>
      <c r="AR123" s="142" t="s">
        <v>150</v>
      </c>
      <c r="AT123" s="142" t="s">
        <v>145</v>
      </c>
      <c r="AU123" s="142" t="s">
        <v>79</v>
      </c>
      <c r="AY123" s="16" t="s">
        <v>143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79</v>
      </c>
      <c r="BK123" s="143">
        <f>ROUND(I123*H123,2)</f>
        <v>0</v>
      </c>
      <c r="BL123" s="16" t="s">
        <v>150</v>
      </c>
      <c r="BM123" s="142" t="s">
        <v>1400</v>
      </c>
    </row>
    <row r="124" spans="2:65" s="12" customFormat="1">
      <c r="B124" s="144"/>
      <c r="D124" s="145" t="s">
        <v>152</v>
      </c>
      <c r="E124" s="146" t="s">
        <v>1</v>
      </c>
      <c r="F124" s="147" t="s">
        <v>1401</v>
      </c>
      <c r="H124" s="146" t="s">
        <v>1</v>
      </c>
      <c r="I124" s="148"/>
      <c r="L124" s="144"/>
      <c r="M124" s="149"/>
      <c r="T124" s="150"/>
      <c r="AT124" s="146" t="s">
        <v>152</v>
      </c>
      <c r="AU124" s="146" t="s">
        <v>79</v>
      </c>
      <c r="AV124" s="12" t="s">
        <v>79</v>
      </c>
      <c r="AW124" s="12" t="s">
        <v>30</v>
      </c>
      <c r="AX124" s="12" t="s">
        <v>74</v>
      </c>
      <c r="AY124" s="146" t="s">
        <v>143</v>
      </c>
    </row>
    <row r="125" spans="2:65" s="12" customFormat="1">
      <c r="B125" s="144"/>
      <c r="D125" s="145" t="s">
        <v>152</v>
      </c>
      <c r="E125" s="146" t="s">
        <v>1</v>
      </c>
      <c r="F125" s="147" t="s">
        <v>1402</v>
      </c>
      <c r="H125" s="146" t="s">
        <v>1</v>
      </c>
      <c r="I125" s="148"/>
      <c r="L125" s="144"/>
      <c r="M125" s="149"/>
      <c r="T125" s="150"/>
      <c r="AT125" s="146" t="s">
        <v>152</v>
      </c>
      <c r="AU125" s="146" t="s">
        <v>79</v>
      </c>
      <c r="AV125" s="12" t="s">
        <v>79</v>
      </c>
      <c r="AW125" s="12" t="s">
        <v>30</v>
      </c>
      <c r="AX125" s="12" t="s">
        <v>74</v>
      </c>
      <c r="AY125" s="146" t="s">
        <v>143</v>
      </c>
    </row>
    <row r="126" spans="2:65" s="13" customFormat="1">
      <c r="B126" s="151"/>
      <c r="D126" s="145" t="s">
        <v>152</v>
      </c>
      <c r="E126" s="152" t="s">
        <v>1</v>
      </c>
      <c r="F126" s="153" t="s">
        <v>79</v>
      </c>
      <c r="H126" s="154">
        <v>1</v>
      </c>
      <c r="I126" s="155"/>
      <c r="L126" s="151"/>
      <c r="M126" s="156"/>
      <c r="T126" s="157"/>
      <c r="AT126" s="152" t="s">
        <v>152</v>
      </c>
      <c r="AU126" s="152" t="s">
        <v>79</v>
      </c>
      <c r="AV126" s="13" t="s">
        <v>83</v>
      </c>
      <c r="AW126" s="13" t="s">
        <v>30</v>
      </c>
      <c r="AX126" s="13" t="s">
        <v>79</v>
      </c>
      <c r="AY126" s="152" t="s">
        <v>143</v>
      </c>
    </row>
    <row r="127" spans="2:65" s="1" customFormat="1" ht="24.2" customHeight="1">
      <c r="B127" s="31"/>
      <c r="C127" s="131" t="s">
        <v>83</v>
      </c>
      <c r="D127" s="131" t="s">
        <v>145</v>
      </c>
      <c r="E127" s="132" t="s">
        <v>1403</v>
      </c>
      <c r="F127" s="133" t="s">
        <v>1404</v>
      </c>
      <c r="G127" s="134" t="s">
        <v>1178</v>
      </c>
      <c r="H127" s="135">
        <v>1</v>
      </c>
      <c r="I127" s="136"/>
      <c r="J127" s="137">
        <f>ROUND(I127*H127,2)</f>
        <v>0</v>
      </c>
      <c r="K127" s="133" t="s">
        <v>1</v>
      </c>
      <c r="L127" s="31"/>
      <c r="M127" s="138" t="s">
        <v>1</v>
      </c>
      <c r="N127" s="139" t="s">
        <v>39</v>
      </c>
      <c r="P127" s="140">
        <f>O127*H127</f>
        <v>0</v>
      </c>
      <c r="Q127" s="140">
        <v>5</v>
      </c>
      <c r="R127" s="140">
        <f>Q127*H127</f>
        <v>5</v>
      </c>
      <c r="S127" s="140">
        <v>0</v>
      </c>
      <c r="T127" s="141">
        <f>S127*H127</f>
        <v>0</v>
      </c>
      <c r="AR127" s="142" t="s">
        <v>150</v>
      </c>
      <c r="AT127" s="142" t="s">
        <v>145</v>
      </c>
      <c r="AU127" s="142" t="s">
        <v>79</v>
      </c>
      <c r="AY127" s="16" t="s">
        <v>143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79</v>
      </c>
      <c r="BK127" s="143">
        <f>ROUND(I127*H127,2)</f>
        <v>0</v>
      </c>
      <c r="BL127" s="16" t="s">
        <v>150</v>
      </c>
      <c r="BM127" s="142" t="s">
        <v>1405</v>
      </c>
    </row>
    <row r="128" spans="2:65" s="1" customFormat="1" ht="24.2" customHeight="1">
      <c r="B128" s="31"/>
      <c r="C128" s="131" t="s">
        <v>86</v>
      </c>
      <c r="D128" s="131" t="s">
        <v>145</v>
      </c>
      <c r="E128" s="132" t="s">
        <v>1406</v>
      </c>
      <c r="F128" s="133" t="s">
        <v>1407</v>
      </c>
      <c r="G128" s="134" t="s">
        <v>1178</v>
      </c>
      <c r="H128" s="135">
        <v>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39</v>
      </c>
      <c r="P128" s="140">
        <f>O128*H128</f>
        <v>0</v>
      </c>
      <c r="Q128" s="140">
        <v>8</v>
      </c>
      <c r="R128" s="140">
        <f>Q128*H128</f>
        <v>8</v>
      </c>
      <c r="S128" s="140">
        <v>0</v>
      </c>
      <c r="T128" s="141">
        <f>S128*H128</f>
        <v>0</v>
      </c>
      <c r="AR128" s="142" t="s">
        <v>150</v>
      </c>
      <c r="AT128" s="142" t="s">
        <v>145</v>
      </c>
      <c r="AU128" s="142" t="s">
        <v>79</v>
      </c>
      <c r="AY128" s="16" t="s">
        <v>143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79</v>
      </c>
      <c r="BK128" s="143">
        <f>ROUND(I128*H128,2)</f>
        <v>0</v>
      </c>
      <c r="BL128" s="16" t="s">
        <v>150</v>
      </c>
      <c r="BM128" s="142" t="s">
        <v>1408</v>
      </c>
    </row>
    <row r="129" spans="2:65" s="1" customFormat="1" ht="24.2" customHeight="1">
      <c r="B129" s="31"/>
      <c r="C129" s="131" t="s">
        <v>150</v>
      </c>
      <c r="D129" s="131" t="s">
        <v>145</v>
      </c>
      <c r="E129" s="132" t="s">
        <v>1409</v>
      </c>
      <c r="F129" s="133" t="s">
        <v>1410</v>
      </c>
      <c r="G129" s="134" t="s">
        <v>1178</v>
      </c>
      <c r="H129" s="135">
        <v>1</v>
      </c>
      <c r="I129" s="136"/>
      <c r="J129" s="137">
        <f>ROUND(I129*H129,2)</f>
        <v>0</v>
      </c>
      <c r="K129" s="133" t="s">
        <v>1</v>
      </c>
      <c r="L129" s="31"/>
      <c r="M129" s="138" t="s">
        <v>1</v>
      </c>
      <c r="N129" s="139" t="s">
        <v>39</v>
      </c>
      <c r="P129" s="140">
        <f>O129*H129</f>
        <v>0</v>
      </c>
      <c r="Q129" s="140">
        <v>41</v>
      </c>
      <c r="R129" s="140">
        <f>Q129*H129</f>
        <v>41</v>
      </c>
      <c r="S129" s="140">
        <v>0</v>
      </c>
      <c r="T129" s="141">
        <f>S129*H129</f>
        <v>0</v>
      </c>
      <c r="AR129" s="142" t="s">
        <v>150</v>
      </c>
      <c r="AT129" s="142" t="s">
        <v>145</v>
      </c>
      <c r="AU129" s="142" t="s">
        <v>79</v>
      </c>
      <c r="AY129" s="16" t="s">
        <v>143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79</v>
      </c>
      <c r="BK129" s="143">
        <f>ROUND(I129*H129,2)</f>
        <v>0</v>
      </c>
      <c r="BL129" s="16" t="s">
        <v>150</v>
      </c>
      <c r="BM129" s="142" t="s">
        <v>1411</v>
      </c>
    </row>
    <row r="130" spans="2:65" s="1" customFormat="1" ht="24.2" customHeight="1">
      <c r="B130" s="31"/>
      <c r="C130" s="131" t="s">
        <v>89</v>
      </c>
      <c r="D130" s="131" t="s">
        <v>145</v>
      </c>
      <c r="E130" s="132" t="s">
        <v>1412</v>
      </c>
      <c r="F130" s="133" t="s">
        <v>1410</v>
      </c>
      <c r="G130" s="134" t="s">
        <v>1178</v>
      </c>
      <c r="H130" s="135">
        <v>1</v>
      </c>
      <c r="I130" s="136"/>
      <c r="J130" s="137">
        <f>ROUND(I130*H130,2)</f>
        <v>0</v>
      </c>
      <c r="K130" s="133" t="s">
        <v>1</v>
      </c>
      <c r="L130" s="31"/>
      <c r="M130" s="138" t="s">
        <v>1</v>
      </c>
      <c r="N130" s="139" t="s">
        <v>39</v>
      </c>
      <c r="P130" s="140">
        <f>O130*H130</f>
        <v>0</v>
      </c>
      <c r="Q130" s="140">
        <v>41</v>
      </c>
      <c r="R130" s="140">
        <f>Q130*H130</f>
        <v>41</v>
      </c>
      <c r="S130" s="140">
        <v>0</v>
      </c>
      <c r="T130" s="141">
        <f>S130*H130</f>
        <v>0</v>
      </c>
      <c r="AR130" s="142" t="s">
        <v>150</v>
      </c>
      <c r="AT130" s="142" t="s">
        <v>145</v>
      </c>
      <c r="AU130" s="142" t="s">
        <v>79</v>
      </c>
      <c r="AY130" s="16" t="s">
        <v>143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79</v>
      </c>
      <c r="BK130" s="143">
        <f>ROUND(I130*H130,2)</f>
        <v>0</v>
      </c>
      <c r="BL130" s="16" t="s">
        <v>150</v>
      </c>
      <c r="BM130" s="142" t="s">
        <v>1413</v>
      </c>
    </row>
    <row r="131" spans="2:65" s="1" customFormat="1" ht="24.2" customHeight="1">
      <c r="B131" s="31"/>
      <c r="C131" s="131" t="s">
        <v>92</v>
      </c>
      <c r="D131" s="131" t="s">
        <v>145</v>
      </c>
      <c r="E131" s="132" t="s">
        <v>1414</v>
      </c>
      <c r="F131" s="133" t="s">
        <v>1415</v>
      </c>
      <c r="G131" s="134" t="s">
        <v>1178</v>
      </c>
      <c r="H131" s="135">
        <v>1</v>
      </c>
      <c r="I131" s="136"/>
      <c r="J131" s="137">
        <f>ROUND(I131*H131,2)</f>
        <v>0</v>
      </c>
      <c r="K131" s="133" t="s">
        <v>1</v>
      </c>
      <c r="L131" s="31"/>
      <c r="M131" s="138" t="s">
        <v>1</v>
      </c>
      <c r="N131" s="139" t="s">
        <v>39</v>
      </c>
      <c r="P131" s="140">
        <f>O131*H131</f>
        <v>0</v>
      </c>
      <c r="Q131" s="140">
        <v>63</v>
      </c>
      <c r="R131" s="140">
        <f>Q131*H131</f>
        <v>63</v>
      </c>
      <c r="S131" s="140">
        <v>0</v>
      </c>
      <c r="T131" s="141">
        <f>S131*H131</f>
        <v>0</v>
      </c>
      <c r="AR131" s="142" t="s">
        <v>150</v>
      </c>
      <c r="AT131" s="142" t="s">
        <v>145</v>
      </c>
      <c r="AU131" s="142" t="s">
        <v>79</v>
      </c>
      <c r="AY131" s="16" t="s">
        <v>143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79</v>
      </c>
      <c r="BK131" s="143">
        <f>ROUND(I131*H131,2)</f>
        <v>0</v>
      </c>
      <c r="BL131" s="16" t="s">
        <v>150</v>
      </c>
      <c r="BM131" s="142" t="s">
        <v>1416</v>
      </c>
    </row>
    <row r="132" spans="2:65" s="1" customFormat="1" ht="24.2" customHeight="1">
      <c r="B132" s="31"/>
      <c r="C132" s="131" t="s">
        <v>180</v>
      </c>
      <c r="D132" s="131" t="s">
        <v>145</v>
      </c>
      <c r="E132" s="132" t="s">
        <v>1417</v>
      </c>
      <c r="F132" s="133" t="s">
        <v>1418</v>
      </c>
      <c r="G132" s="134" t="s">
        <v>1178</v>
      </c>
      <c r="H132" s="135">
        <v>1</v>
      </c>
      <c r="I132" s="136"/>
      <c r="J132" s="137">
        <f>ROUND(I132*H132,2)</f>
        <v>0</v>
      </c>
      <c r="K132" s="133" t="s">
        <v>1</v>
      </c>
      <c r="L132" s="31"/>
      <c r="M132" s="138" t="s">
        <v>1</v>
      </c>
      <c r="N132" s="139" t="s">
        <v>39</v>
      </c>
      <c r="P132" s="140">
        <f>O132*H132</f>
        <v>0</v>
      </c>
      <c r="Q132" s="140">
        <v>75</v>
      </c>
      <c r="R132" s="140">
        <f>Q132*H132</f>
        <v>75</v>
      </c>
      <c r="S132" s="140">
        <v>0</v>
      </c>
      <c r="T132" s="141">
        <f>S132*H132</f>
        <v>0</v>
      </c>
      <c r="AR132" s="142" t="s">
        <v>150</v>
      </c>
      <c r="AT132" s="142" t="s">
        <v>145</v>
      </c>
      <c r="AU132" s="142" t="s">
        <v>79</v>
      </c>
      <c r="AY132" s="16" t="s">
        <v>143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79</v>
      </c>
      <c r="BK132" s="143">
        <f>ROUND(I132*H132,2)</f>
        <v>0</v>
      </c>
      <c r="BL132" s="16" t="s">
        <v>150</v>
      </c>
      <c r="BM132" s="142" t="s">
        <v>1419</v>
      </c>
    </row>
    <row r="133" spans="2:65" s="1" customFormat="1" ht="24.2" customHeight="1">
      <c r="B133" s="31"/>
      <c r="C133" s="131" t="s">
        <v>188</v>
      </c>
      <c r="D133" s="131" t="s">
        <v>145</v>
      </c>
      <c r="E133" s="132" t="s">
        <v>1420</v>
      </c>
      <c r="F133" s="133" t="s">
        <v>1421</v>
      </c>
      <c r="G133" s="134" t="s">
        <v>1178</v>
      </c>
      <c r="H133" s="135">
        <v>1</v>
      </c>
      <c r="I133" s="136"/>
      <c r="J133" s="137">
        <f>ROUND(I133*H133,2)</f>
        <v>0</v>
      </c>
      <c r="K133" s="133" t="s">
        <v>1</v>
      </c>
      <c r="L133" s="31"/>
      <c r="M133" s="138" t="s">
        <v>1</v>
      </c>
      <c r="N133" s="139" t="s">
        <v>39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150</v>
      </c>
      <c r="AT133" s="142" t="s">
        <v>145</v>
      </c>
      <c r="AU133" s="142" t="s">
        <v>79</v>
      </c>
      <c r="AY133" s="16" t="s">
        <v>143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79</v>
      </c>
      <c r="BK133" s="143">
        <f>ROUND(I133*H133,2)</f>
        <v>0</v>
      </c>
      <c r="BL133" s="16" t="s">
        <v>150</v>
      </c>
      <c r="BM133" s="142" t="s">
        <v>1422</v>
      </c>
    </row>
    <row r="134" spans="2:65" s="1" customFormat="1" ht="24.2" customHeight="1">
      <c r="B134" s="31"/>
      <c r="C134" s="131" t="s">
        <v>195</v>
      </c>
      <c r="D134" s="131" t="s">
        <v>145</v>
      </c>
      <c r="E134" s="132" t="s">
        <v>1423</v>
      </c>
      <c r="F134" s="133" t="s">
        <v>1424</v>
      </c>
      <c r="G134" s="134" t="s">
        <v>1178</v>
      </c>
      <c r="H134" s="135">
        <v>1</v>
      </c>
      <c r="I134" s="136"/>
      <c r="J134" s="137">
        <f>ROUND(I134*H134,2)</f>
        <v>0</v>
      </c>
      <c r="K134" s="133" t="s">
        <v>1</v>
      </c>
      <c r="L134" s="31"/>
      <c r="M134" s="138" t="s">
        <v>1</v>
      </c>
      <c r="N134" s="139" t="s">
        <v>39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150</v>
      </c>
      <c r="AT134" s="142" t="s">
        <v>145</v>
      </c>
      <c r="AU134" s="142" t="s">
        <v>79</v>
      </c>
      <c r="AY134" s="16" t="s">
        <v>143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6" t="s">
        <v>79</v>
      </c>
      <c r="BK134" s="143">
        <f>ROUND(I134*H134,2)</f>
        <v>0</v>
      </c>
      <c r="BL134" s="16" t="s">
        <v>150</v>
      </c>
      <c r="BM134" s="142" t="s">
        <v>1425</v>
      </c>
    </row>
    <row r="135" spans="2:65" s="1" customFormat="1" ht="24.2" customHeight="1">
      <c r="B135" s="31"/>
      <c r="C135" s="131" t="s">
        <v>202</v>
      </c>
      <c r="D135" s="131" t="s">
        <v>145</v>
      </c>
      <c r="E135" s="132" t="s">
        <v>1426</v>
      </c>
      <c r="F135" s="133" t="s">
        <v>1427</v>
      </c>
      <c r="G135" s="134" t="s">
        <v>1178</v>
      </c>
      <c r="H135" s="135">
        <v>1</v>
      </c>
      <c r="I135" s="136"/>
      <c r="J135" s="137">
        <f>ROUND(I135*H135,2)</f>
        <v>0</v>
      </c>
      <c r="K135" s="133" t="s">
        <v>1</v>
      </c>
      <c r="L135" s="31"/>
      <c r="M135" s="138" t="s">
        <v>1</v>
      </c>
      <c r="N135" s="139" t="s">
        <v>39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150</v>
      </c>
      <c r="AT135" s="142" t="s">
        <v>145</v>
      </c>
      <c r="AU135" s="142" t="s">
        <v>79</v>
      </c>
      <c r="AY135" s="16" t="s">
        <v>143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79</v>
      </c>
      <c r="BK135" s="143">
        <f>ROUND(I135*H135,2)</f>
        <v>0</v>
      </c>
      <c r="BL135" s="16" t="s">
        <v>150</v>
      </c>
      <c r="BM135" s="142" t="s">
        <v>1428</v>
      </c>
    </row>
    <row r="136" spans="2:65" s="1" customFormat="1" ht="33" customHeight="1">
      <c r="B136" s="31"/>
      <c r="C136" s="131" t="s">
        <v>207</v>
      </c>
      <c r="D136" s="131" t="s">
        <v>145</v>
      </c>
      <c r="E136" s="132" t="s">
        <v>1429</v>
      </c>
      <c r="F136" s="133" t="s">
        <v>1430</v>
      </c>
      <c r="G136" s="134" t="s">
        <v>1178</v>
      </c>
      <c r="H136" s="135">
        <v>10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39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150</v>
      </c>
      <c r="AT136" s="142" t="s">
        <v>145</v>
      </c>
      <c r="AU136" s="142" t="s">
        <v>79</v>
      </c>
      <c r="AY136" s="16" t="s">
        <v>143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79</v>
      </c>
      <c r="BK136" s="143">
        <f>ROUND(I136*H136,2)</f>
        <v>0</v>
      </c>
      <c r="BL136" s="16" t="s">
        <v>150</v>
      </c>
      <c r="BM136" s="142" t="s">
        <v>1431</v>
      </c>
    </row>
    <row r="137" spans="2:65" s="1" customFormat="1" ht="33" customHeight="1">
      <c r="B137" s="31"/>
      <c r="C137" s="131" t="s">
        <v>8</v>
      </c>
      <c r="D137" s="131" t="s">
        <v>145</v>
      </c>
      <c r="E137" s="132" t="s">
        <v>1432</v>
      </c>
      <c r="F137" s="133" t="s">
        <v>1433</v>
      </c>
      <c r="G137" s="134" t="s">
        <v>1178</v>
      </c>
      <c r="H137" s="135">
        <v>3</v>
      </c>
      <c r="I137" s="136"/>
      <c r="J137" s="137">
        <f>ROUND(I137*H137,2)</f>
        <v>0</v>
      </c>
      <c r="K137" s="133" t="s">
        <v>1</v>
      </c>
      <c r="L137" s="31"/>
      <c r="M137" s="138" t="s">
        <v>1</v>
      </c>
      <c r="N137" s="139" t="s">
        <v>39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150</v>
      </c>
      <c r="AT137" s="142" t="s">
        <v>145</v>
      </c>
      <c r="AU137" s="142" t="s">
        <v>79</v>
      </c>
      <c r="AY137" s="16" t="s">
        <v>143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6" t="s">
        <v>79</v>
      </c>
      <c r="BK137" s="143">
        <f>ROUND(I137*H137,2)</f>
        <v>0</v>
      </c>
      <c r="BL137" s="16" t="s">
        <v>150</v>
      </c>
      <c r="BM137" s="142" t="s">
        <v>1434</v>
      </c>
    </row>
    <row r="138" spans="2:65" s="1" customFormat="1" ht="33" customHeight="1">
      <c r="B138" s="31"/>
      <c r="C138" s="131" t="s">
        <v>232</v>
      </c>
      <c r="D138" s="131" t="s">
        <v>145</v>
      </c>
      <c r="E138" s="132" t="s">
        <v>1435</v>
      </c>
      <c r="F138" s="133" t="s">
        <v>1436</v>
      </c>
      <c r="G138" s="134" t="s">
        <v>1178</v>
      </c>
      <c r="H138" s="135">
        <v>12</v>
      </c>
      <c r="I138" s="136"/>
      <c r="J138" s="137">
        <f>ROUND(I138*H138,2)</f>
        <v>0</v>
      </c>
      <c r="K138" s="133" t="s">
        <v>1</v>
      </c>
      <c r="L138" s="31"/>
      <c r="M138" s="138" t="s">
        <v>1</v>
      </c>
      <c r="N138" s="139" t="s">
        <v>39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150</v>
      </c>
      <c r="AT138" s="142" t="s">
        <v>145</v>
      </c>
      <c r="AU138" s="142" t="s">
        <v>79</v>
      </c>
      <c r="AY138" s="16" t="s">
        <v>143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79</v>
      </c>
      <c r="BK138" s="143">
        <f>ROUND(I138*H138,2)</f>
        <v>0</v>
      </c>
      <c r="BL138" s="16" t="s">
        <v>150</v>
      </c>
      <c r="BM138" s="142" t="s">
        <v>1437</v>
      </c>
    </row>
    <row r="139" spans="2:65" s="1" customFormat="1" ht="16.5" customHeight="1">
      <c r="B139" s="31"/>
      <c r="C139" s="131" t="s">
        <v>236</v>
      </c>
      <c r="D139" s="131" t="s">
        <v>145</v>
      </c>
      <c r="E139" s="132" t="s">
        <v>1438</v>
      </c>
      <c r="F139" s="133" t="s">
        <v>1439</v>
      </c>
      <c r="G139" s="134" t="s">
        <v>1390</v>
      </c>
      <c r="H139" s="135">
        <v>8</v>
      </c>
      <c r="I139" s="136"/>
      <c r="J139" s="137">
        <f>ROUND(I139*H139,2)</f>
        <v>0</v>
      </c>
      <c r="K139" s="133" t="s">
        <v>1</v>
      </c>
      <c r="L139" s="31"/>
      <c r="M139" s="138" t="s">
        <v>1</v>
      </c>
      <c r="N139" s="139" t="s">
        <v>39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150</v>
      </c>
      <c r="AT139" s="142" t="s">
        <v>145</v>
      </c>
      <c r="AU139" s="142" t="s">
        <v>79</v>
      </c>
      <c r="AY139" s="16" t="s">
        <v>143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6" t="s">
        <v>79</v>
      </c>
      <c r="BK139" s="143">
        <f>ROUND(I139*H139,2)</f>
        <v>0</v>
      </c>
      <c r="BL139" s="16" t="s">
        <v>150</v>
      </c>
      <c r="BM139" s="142" t="s">
        <v>1440</v>
      </c>
    </row>
    <row r="140" spans="2:65" s="1" customFormat="1" ht="16.5" customHeight="1">
      <c r="B140" s="31"/>
      <c r="C140" s="131" t="s">
        <v>240</v>
      </c>
      <c r="D140" s="131" t="s">
        <v>145</v>
      </c>
      <c r="E140" s="132" t="s">
        <v>1441</v>
      </c>
      <c r="F140" s="133" t="s">
        <v>1442</v>
      </c>
      <c r="G140" s="134" t="s">
        <v>1178</v>
      </c>
      <c r="H140" s="135">
        <v>1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39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150</v>
      </c>
      <c r="AT140" s="142" t="s">
        <v>145</v>
      </c>
      <c r="AU140" s="142" t="s">
        <v>79</v>
      </c>
      <c r="AY140" s="16" t="s">
        <v>143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79</v>
      </c>
      <c r="BK140" s="143">
        <f>ROUND(I140*H140,2)</f>
        <v>0</v>
      </c>
      <c r="BL140" s="16" t="s">
        <v>150</v>
      </c>
      <c r="BM140" s="142" t="s">
        <v>1443</v>
      </c>
    </row>
    <row r="141" spans="2:65" s="1" customFormat="1" ht="24.2" customHeight="1">
      <c r="B141" s="31"/>
      <c r="C141" s="131" t="s">
        <v>245</v>
      </c>
      <c r="D141" s="131" t="s">
        <v>145</v>
      </c>
      <c r="E141" s="132" t="s">
        <v>1444</v>
      </c>
      <c r="F141" s="133" t="s">
        <v>1445</v>
      </c>
      <c r="G141" s="134" t="s">
        <v>558</v>
      </c>
      <c r="H141" s="135">
        <v>10</v>
      </c>
      <c r="I141" s="136"/>
      <c r="J141" s="137">
        <f>ROUND(I141*H141,2)</f>
        <v>0</v>
      </c>
      <c r="K141" s="133" t="s">
        <v>1</v>
      </c>
      <c r="L141" s="31"/>
      <c r="M141" s="138" t="s">
        <v>1</v>
      </c>
      <c r="N141" s="139" t="s">
        <v>39</v>
      </c>
      <c r="P141" s="140">
        <f>O141*H141</f>
        <v>0</v>
      </c>
      <c r="Q141" s="140">
        <v>15</v>
      </c>
      <c r="R141" s="140">
        <f>Q141*H141</f>
        <v>150</v>
      </c>
      <c r="S141" s="140">
        <v>0</v>
      </c>
      <c r="T141" s="141">
        <f>S141*H141</f>
        <v>0</v>
      </c>
      <c r="AR141" s="142" t="s">
        <v>150</v>
      </c>
      <c r="AT141" s="142" t="s">
        <v>145</v>
      </c>
      <c r="AU141" s="142" t="s">
        <v>79</v>
      </c>
      <c r="AY141" s="16" t="s">
        <v>143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6" t="s">
        <v>79</v>
      </c>
      <c r="BK141" s="143">
        <f>ROUND(I141*H141,2)</f>
        <v>0</v>
      </c>
      <c r="BL141" s="16" t="s">
        <v>150</v>
      </c>
      <c r="BM141" s="142" t="s">
        <v>1446</v>
      </c>
    </row>
    <row r="142" spans="2:65" s="1" customFormat="1" ht="24.2" customHeight="1">
      <c r="B142" s="31"/>
      <c r="C142" s="131" t="s">
        <v>260</v>
      </c>
      <c r="D142" s="131" t="s">
        <v>145</v>
      </c>
      <c r="E142" s="132" t="s">
        <v>1447</v>
      </c>
      <c r="F142" s="133" t="s">
        <v>1448</v>
      </c>
      <c r="G142" s="134" t="s">
        <v>558</v>
      </c>
      <c r="H142" s="135">
        <v>30</v>
      </c>
      <c r="I142" s="136"/>
      <c r="J142" s="137">
        <f>ROUND(I142*H142,2)</f>
        <v>0</v>
      </c>
      <c r="K142" s="133" t="s">
        <v>1</v>
      </c>
      <c r="L142" s="31"/>
      <c r="M142" s="138" t="s">
        <v>1</v>
      </c>
      <c r="N142" s="139" t="s">
        <v>39</v>
      </c>
      <c r="P142" s="140">
        <f>O142*H142</f>
        <v>0</v>
      </c>
      <c r="Q142" s="140">
        <v>19</v>
      </c>
      <c r="R142" s="140">
        <f>Q142*H142</f>
        <v>570</v>
      </c>
      <c r="S142" s="140">
        <v>0</v>
      </c>
      <c r="T142" s="141">
        <f>S142*H142</f>
        <v>0</v>
      </c>
      <c r="AR142" s="142" t="s">
        <v>150</v>
      </c>
      <c r="AT142" s="142" t="s">
        <v>145</v>
      </c>
      <c r="AU142" s="142" t="s">
        <v>79</v>
      </c>
      <c r="AY142" s="16" t="s">
        <v>143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79</v>
      </c>
      <c r="BK142" s="143">
        <f>ROUND(I142*H142,2)</f>
        <v>0</v>
      </c>
      <c r="BL142" s="16" t="s">
        <v>150</v>
      </c>
      <c r="BM142" s="142" t="s">
        <v>1449</v>
      </c>
    </row>
    <row r="143" spans="2:65" s="1" customFormat="1" ht="24.2" customHeight="1">
      <c r="B143" s="31"/>
      <c r="C143" s="131" t="s">
        <v>272</v>
      </c>
      <c r="D143" s="131" t="s">
        <v>145</v>
      </c>
      <c r="E143" s="132" t="s">
        <v>1450</v>
      </c>
      <c r="F143" s="133" t="s">
        <v>1451</v>
      </c>
      <c r="G143" s="134" t="s">
        <v>558</v>
      </c>
      <c r="H143" s="135">
        <v>55</v>
      </c>
      <c r="I143" s="136"/>
      <c r="J143" s="137">
        <f>ROUND(I143*H143,2)</f>
        <v>0</v>
      </c>
      <c r="K143" s="133" t="s">
        <v>1</v>
      </c>
      <c r="L143" s="31"/>
      <c r="M143" s="138" t="s">
        <v>1</v>
      </c>
      <c r="N143" s="139" t="s">
        <v>39</v>
      </c>
      <c r="P143" s="140">
        <f>O143*H143</f>
        <v>0</v>
      </c>
      <c r="Q143" s="140">
        <v>29</v>
      </c>
      <c r="R143" s="140">
        <f>Q143*H143</f>
        <v>1595</v>
      </c>
      <c r="S143" s="140">
        <v>0</v>
      </c>
      <c r="T143" s="141">
        <f>S143*H143</f>
        <v>0</v>
      </c>
      <c r="AR143" s="142" t="s">
        <v>150</v>
      </c>
      <c r="AT143" s="142" t="s">
        <v>145</v>
      </c>
      <c r="AU143" s="142" t="s">
        <v>79</v>
      </c>
      <c r="AY143" s="16" t="s">
        <v>143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79</v>
      </c>
      <c r="BK143" s="143">
        <f>ROUND(I143*H143,2)</f>
        <v>0</v>
      </c>
      <c r="BL143" s="16" t="s">
        <v>150</v>
      </c>
      <c r="BM143" s="142" t="s">
        <v>1452</v>
      </c>
    </row>
    <row r="144" spans="2:65" s="1" customFormat="1" ht="24.2" customHeight="1">
      <c r="B144" s="31"/>
      <c r="C144" s="131" t="s">
        <v>279</v>
      </c>
      <c r="D144" s="131" t="s">
        <v>145</v>
      </c>
      <c r="E144" s="132" t="s">
        <v>1453</v>
      </c>
      <c r="F144" s="133" t="s">
        <v>1454</v>
      </c>
      <c r="G144" s="134" t="s">
        <v>558</v>
      </c>
      <c r="H144" s="135">
        <v>45</v>
      </c>
      <c r="I144" s="136"/>
      <c r="J144" s="137">
        <f>ROUND(I144*H144,2)</f>
        <v>0</v>
      </c>
      <c r="K144" s="133" t="s">
        <v>1</v>
      </c>
      <c r="L144" s="31"/>
      <c r="M144" s="138" t="s">
        <v>1</v>
      </c>
      <c r="N144" s="139" t="s">
        <v>39</v>
      </c>
      <c r="P144" s="140">
        <f>O144*H144</f>
        <v>0</v>
      </c>
      <c r="Q144" s="140">
        <v>38</v>
      </c>
      <c r="R144" s="140">
        <f>Q144*H144</f>
        <v>1710</v>
      </c>
      <c r="S144" s="140">
        <v>0</v>
      </c>
      <c r="T144" s="141">
        <f>S144*H144</f>
        <v>0</v>
      </c>
      <c r="AR144" s="142" t="s">
        <v>150</v>
      </c>
      <c r="AT144" s="142" t="s">
        <v>145</v>
      </c>
      <c r="AU144" s="142" t="s">
        <v>79</v>
      </c>
      <c r="AY144" s="16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79</v>
      </c>
      <c r="BK144" s="143">
        <f>ROUND(I144*H144,2)</f>
        <v>0</v>
      </c>
      <c r="BL144" s="16" t="s">
        <v>150</v>
      </c>
      <c r="BM144" s="142" t="s">
        <v>1455</v>
      </c>
    </row>
    <row r="145" spans="2:65" s="1" customFormat="1" ht="24.2" customHeight="1">
      <c r="B145" s="31"/>
      <c r="C145" s="131" t="s">
        <v>284</v>
      </c>
      <c r="D145" s="131" t="s">
        <v>145</v>
      </c>
      <c r="E145" s="132" t="s">
        <v>1456</v>
      </c>
      <c r="F145" s="133" t="s">
        <v>1457</v>
      </c>
      <c r="G145" s="134" t="s">
        <v>558</v>
      </c>
      <c r="H145" s="135">
        <v>10</v>
      </c>
      <c r="I145" s="136"/>
      <c r="J145" s="137">
        <f>ROUND(I145*H145,2)</f>
        <v>0</v>
      </c>
      <c r="K145" s="133" t="s">
        <v>1</v>
      </c>
      <c r="L145" s="31"/>
      <c r="M145" s="138" t="s">
        <v>1</v>
      </c>
      <c r="N145" s="139" t="s">
        <v>39</v>
      </c>
      <c r="P145" s="140">
        <f>O145*H145</f>
        <v>0</v>
      </c>
      <c r="Q145" s="140">
        <v>54</v>
      </c>
      <c r="R145" s="140">
        <f>Q145*H145</f>
        <v>540</v>
      </c>
      <c r="S145" s="140">
        <v>0</v>
      </c>
      <c r="T145" s="141">
        <f>S145*H145</f>
        <v>0</v>
      </c>
      <c r="AR145" s="142" t="s">
        <v>150</v>
      </c>
      <c r="AT145" s="142" t="s">
        <v>145</v>
      </c>
      <c r="AU145" s="142" t="s">
        <v>79</v>
      </c>
      <c r="AY145" s="16" t="s">
        <v>143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79</v>
      </c>
      <c r="BK145" s="143">
        <f>ROUND(I145*H145,2)</f>
        <v>0</v>
      </c>
      <c r="BL145" s="16" t="s">
        <v>150</v>
      </c>
      <c r="BM145" s="142" t="s">
        <v>1458</v>
      </c>
    </row>
    <row r="146" spans="2:65" s="1" customFormat="1" ht="16.5" customHeight="1">
      <c r="B146" s="31"/>
      <c r="C146" s="131" t="s">
        <v>7</v>
      </c>
      <c r="D146" s="131" t="s">
        <v>145</v>
      </c>
      <c r="E146" s="132" t="s">
        <v>1459</v>
      </c>
      <c r="F146" s="133" t="s">
        <v>1460</v>
      </c>
      <c r="G146" s="134" t="s">
        <v>804</v>
      </c>
      <c r="H146" s="135">
        <v>60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39</v>
      </c>
      <c r="P146" s="140">
        <f>O146*H146</f>
        <v>0</v>
      </c>
      <c r="Q146" s="140">
        <v>1</v>
      </c>
      <c r="R146" s="140">
        <f>Q146*H146</f>
        <v>60</v>
      </c>
      <c r="S146" s="140">
        <v>0</v>
      </c>
      <c r="T146" s="141">
        <f>S146*H146</f>
        <v>0</v>
      </c>
      <c r="AR146" s="142" t="s">
        <v>150</v>
      </c>
      <c r="AT146" s="142" t="s">
        <v>145</v>
      </c>
      <c r="AU146" s="142" t="s">
        <v>79</v>
      </c>
      <c r="AY146" s="16" t="s">
        <v>143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79</v>
      </c>
      <c r="BK146" s="143">
        <f>ROUND(I146*H146,2)</f>
        <v>0</v>
      </c>
      <c r="BL146" s="16" t="s">
        <v>150</v>
      </c>
      <c r="BM146" s="142" t="s">
        <v>1461</v>
      </c>
    </row>
    <row r="147" spans="2:65" s="1" customFormat="1" ht="16.5" customHeight="1">
      <c r="B147" s="31"/>
      <c r="C147" s="131" t="s">
        <v>293</v>
      </c>
      <c r="D147" s="131" t="s">
        <v>145</v>
      </c>
      <c r="E147" s="132" t="s">
        <v>1462</v>
      </c>
      <c r="F147" s="133" t="s">
        <v>1463</v>
      </c>
      <c r="G147" s="134" t="s">
        <v>804</v>
      </c>
      <c r="H147" s="135">
        <v>80</v>
      </c>
      <c r="I147" s="136"/>
      <c r="J147" s="137">
        <f>ROUND(I147*H147,2)</f>
        <v>0</v>
      </c>
      <c r="K147" s="133" t="s">
        <v>1</v>
      </c>
      <c r="L147" s="31"/>
      <c r="M147" s="138" t="s">
        <v>1</v>
      </c>
      <c r="N147" s="139" t="s">
        <v>39</v>
      </c>
      <c r="P147" s="140">
        <f>O147*H147</f>
        <v>0</v>
      </c>
      <c r="Q147" s="140">
        <v>1</v>
      </c>
      <c r="R147" s="140">
        <f>Q147*H147</f>
        <v>80</v>
      </c>
      <c r="S147" s="140">
        <v>0</v>
      </c>
      <c r="T147" s="141">
        <f>S147*H147</f>
        <v>0</v>
      </c>
      <c r="AR147" s="142" t="s">
        <v>150</v>
      </c>
      <c r="AT147" s="142" t="s">
        <v>145</v>
      </c>
      <c r="AU147" s="142" t="s">
        <v>79</v>
      </c>
      <c r="AY147" s="16" t="s">
        <v>143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6" t="s">
        <v>79</v>
      </c>
      <c r="BK147" s="143">
        <f>ROUND(I147*H147,2)</f>
        <v>0</v>
      </c>
      <c r="BL147" s="16" t="s">
        <v>150</v>
      </c>
      <c r="BM147" s="142" t="s">
        <v>1464</v>
      </c>
    </row>
    <row r="148" spans="2:65" s="11" customFormat="1" ht="25.9" customHeight="1">
      <c r="B148" s="119"/>
      <c r="D148" s="120" t="s">
        <v>73</v>
      </c>
      <c r="E148" s="121" t="s">
        <v>1198</v>
      </c>
      <c r="F148" s="121" t="s">
        <v>1465</v>
      </c>
      <c r="I148" s="122"/>
      <c r="J148" s="123">
        <f>BK148</f>
        <v>0</v>
      </c>
      <c r="L148" s="119"/>
      <c r="M148" s="124"/>
      <c r="P148" s="125">
        <f>SUM(P149:P150)</f>
        <v>0</v>
      </c>
      <c r="R148" s="125">
        <f>SUM(R149:R150)</f>
        <v>0</v>
      </c>
      <c r="T148" s="126">
        <f>SUM(T149:T150)</f>
        <v>0</v>
      </c>
      <c r="AR148" s="120" t="s">
        <v>79</v>
      </c>
      <c r="AT148" s="127" t="s">
        <v>73</v>
      </c>
      <c r="AU148" s="127" t="s">
        <v>74</v>
      </c>
      <c r="AY148" s="120" t="s">
        <v>143</v>
      </c>
      <c r="BK148" s="128">
        <f>SUM(BK149:BK150)</f>
        <v>0</v>
      </c>
    </row>
    <row r="149" spans="2:65" s="1" customFormat="1" ht="16.5" customHeight="1">
      <c r="B149" s="31"/>
      <c r="C149" s="131" t="s">
        <v>298</v>
      </c>
      <c r="D149" s="131" t="s">
        <v>145</v>
      </c>
      <c r="E149" s="132" t="s">
        <v>1466</v>
      </c>
      <c r="F149" s="133" t="s">
        <v>1467</v>
      </c>
      <c r="G149" s="134" t="s">
        <v>148</v>
      </c>
      <c r="H149" s="135">
        <v>50</v>
      </c>
      <c r="I149" s="136"/>
      <c r="J149" s="137">
        <f>ROUND(I149*H149,2)</f>
        <v>0</v>
      </c>
      <c r="K149" s="133" t="s">
        <v>1</v>
      </c>
      <c r="L149" s="31"/>
      <c r="M149" s="138" t="s">
        <v>1</v>
      </c>
      <c r="N149" s="139" t="s">
        <v>39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150</v>
      </c>
      <c r="AT149" s="142" t="s">
        <v>145</v>
      </c>
      <c r="AU149" s="142" t="s">
        <v>79</v>
      </c>
      <c r="AY149" s="16" t="s">
        <v>143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6" t="s">
        <v>79</v>
      </c>
      <c r="BK149" s="143">
        <f>ROUND(I149*H149,2)</f>
        <v>0</v>
      </c>
      <c r="BL149" s="16" t="s">
        <v>150</v>
      </c>
      <c r="BM149" s="142" t="s">
        <v>1468</v>
      </c>
    </row>
    <row r="150" spans="2:65" s="1" customFormat="1" ht="16.5" customHeight="1">
      <c r="B150" s="31"/>
      <c r="C150" s="131" t="s">
        <v>304</v>
      </c>
      <c r="D150" s="131" t="s">
        <v>145</v>
      </c>
      <c r="E150" s="132" t="s">
        <v>1469</v>
      </c>
      <c r="F150" s="133" t="s">
        <v>1470</v>
      </c>
      <c r="G150" s="134" t="s">
        <v>148</v>
      </c>
      <c r="H150" s="135">
        <v>50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39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150</v>
      </c>
      <c r="AT150" s="142" t="s">
        <v>145</v>
      </c>
      <c r="AU150" s="142" t="s">
        <v>79</v>
      </c>
      <c r="AY150" s="16" t="s">
        <v>143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79</v>
      </c>
      <c r="BK150" s="143">
        <f>ROUND(I150*H150,2)</f>
        <v>0</v>
      </c>
      <c r="BL150" s="16" t="s">
        <v>150</v>
      </c>
      <c r="BM150" s="142" t="s">
        <v>1471</v>
      </c>
    </row>
    <row r="151" spans="2:65" s="11" customFormat="1" ht="25.9" customHeight="1">
      <c r="B151" s="119"/>
      <c r="D151" s="120" t="s">
        <v>73</v>
      </c>
      <c r="E151" s="121" t="s">
        <v>1222</v>
      </c>
      <c r="F151" s="121" t="s">
        <v>1472</v>
      </c>
      <c r="I151" s="122"/>
      <c r="J151" s="123">
        <f>BK151</f>
        <v>0</v>
      </c>
      <c r="L151" s="119"/>
      <c r="M151" s="124"/>
      <c r="P151" s="125">
        <f>P152</f>
        <v>0</v>
      </c>
      <c r="R151" s="125">
        <f>R152</f>
        <v>50</v>
      </c>
      <c r="T151" s="126">
        <f>T152</f>
        <v>0</v>
      </c>
      <c r="AR151" s="120" t="s">
        <v>79</v>
      </c>
      <c r="AT151" s="127" t="s">
        <v>73</v>
      </c>
      <c r="AU151" s="127" t="s">
        <v>74</v>
      </c>
      <c r="AY151" s="120" t="s">
        <v>143</v>
      </c>
      <c r="BK151" s="128">
        <f>BK152</f>
        <v>0</v>
      </c>
    </row>
    <row r="152" spans="2:65" s="1" customFormat="1" ht="16.5" customHeight="1">
      <c r="B152" s="31"/>
      <c r="C152" s="131" t="s">
        <v>309</v>
      </c>
      <c r="D152" s="131" t="s">
        <v>145</v>
      </c>
      <c r="E152" s="132" t="s">
        <v>1473</v>
      </c>
      <c r="F152" s="133" t="s">
        <v>1474</v>
      </c>
      <c r="G152" s="134" t="s">
        <v>1178</v>
      </c>
      <c r="H152" s="135">
        <v>1</v>
      </c>
      <c r="I152" s="136"/>
      <c r="J152" s="137">
        <f>ROUND(I152*H152,2)</f>
        <v>0</v>
      </c>
      <c r="K152" s="133" t="s">
        <v>1</v>
      </c>
      <c r="L152" s="31"/>
      <c r="M152" s="138" t="s">
        <v>1</v>
      </c>
      <c r="N152" s="139" t="s">
        <v>39</v>
      </c>
      <c r="P152" s="140">
        <f>O152*H152</f>
        <v>0</v>
      </c>
      <c r="Q152" s="140">
        <v>50</v>
      </c>
      <c r="R152" s="140">
        <f>Q152*H152</f>
        <v>50</v>
      </c>
      <c r="S152" s="140">
        <v>0</v>
      </c>
      <c r="T152" s="141">
        <f>S152*H152</f>
        <v>0</v>
      </c>
      <c r="AR152" s="142" t="s">
        <v>150</v>
      </c>
      <c r="AT152" s="142" t="s">
        <v>145</v>
      </c>
      <c r="AU152" s="142" t="s">
        <v>79</v>
      </c>
      <c r="AY152" s="16" t="s">
        <v>143</v>
      </c>
      <c r="BE152" s="143">
        <f>IF(N152="základní",J152,0)</f>
        <v>0</v>
      </c>
      <c r="BF152" s="143">
        <f>IF(N152="snížená",J152,0)</f>
        <v>0</v>
      </c>
      <c r="BG152" s="143">
        <f>IF(N152="zákl. přenesená",J152,0)</f>
        <v>0</v>
      </c>
      <c r="BH152" s="143">
        <f>IF(N152="sníž. přenesená",J152,0)</f>
        <v>0</v>
      </c>
      <c r="BI152" s="143">
        <f>IF(N152="nulová",J152,0)</f>
        <v>0</v>
      </c>
      <c r="BJ152" s="16" t="s">
        <v>79</v>
      </c>
      <c r="BK152" s="143">
        <f>ROUND(I152*H152,2)</f>
        <v>0</v>
      </c>
      <c r="BL152" s="16" t="s">
        <v>150</v>
      </c>
      <c r="BM152" s="142" t="s">
        <v>1475</v>
      </c>
    </row>
    <row r="153" spans="2:65" s="11" customFormat="1" ht="25.9" customHeight="1">
      <c r="B153" s="119"/>
      <c r="D153" s="120" t="s">
        <v>73</v>
      </c>
      <c r="E153" s="121" t="s">
        <v>1249</v>
      </c>
      <c r="F153" s="121" t="s">
        <v>1476</v>
      </c>
      <c r="I153" s="122"/>
      <c r="J153" s="123">
        <f>BK153</f>
        <v>0</v>
      </c>
      <c r="L153" s="119"/>
      <c r="M153" s="124"/>
      <c r="P153" s="125">
        <f>SUM(P154:P158)</f>
        <v>0</v>
      </c>
      <c r="R153" s="125">
        <f>SUM(R154:R158)</f>
        <v>0</v>
      </c>
      <c r="T153" s="126">
        <f>SUM(T154:T158)</f>
        <v>0</v>
      </c>
      <c r="AR153" s="120" t="s">
        <v>79</v>
      </c>
      <c r="AT153" s="127" t="s">
        <v>73</v>
      </c>
      <c r="AU153" s="127" t="s">
        <v>74</v>
      </c>
      <c r="AY153" s="120" t="s">
        <v>143</v>
      </c>
      <c r="BK153" s="128">
        <f>SUM(BK154:BK158)</f>
        <v>0</v>
      </c>
    </row>
    <row r="154" spans="2:65" s="1" customFormat="1" ht="16.5" customHeight="1">
      <c r="B154" s="31"/>
      <c r="C154" s="131" t="s">
        <v>314</v>
      </c>
      <c r="D154" s="131" t="s">
        <v>145</v>
      </c>
      <c r="E154" s="132" t="s">
        <v>1477</v>
      </c>
      <c r="F154" s="133" t="s">
        <v>1478</v>
      </c>
      <c r="G154" s="134" t="s">
        <v>1479</v>
      </c>
      <c r="H154" s="135">
        <v>60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39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150</v>
      </c>
      <c r="AT154" s="142" t="s">
        <v>145</v>
      </c>
      <c r="AU154" s="142" t="s">
        <v>79</v>
      </c>
      <c r="AY154" s="16" t="s">
        <v>143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79</v>
      </c>
      <c r="BK154" s="143">
        <f>ROUND(I154*H154,2)</f>
        <v>0</v>
      </c>
      <c r="BL154" s="16" t="s">
        <v>150</v>
      </c>
      <c r="BM154" s="142" t="s">
        <v>1480</v>
      </c>
    </row>
    <row r="155" spans="2:65" s="1" customFormat="1" ht="16.5" customHeight="1">
      <c r="B155" s="31"/>
      <c r="C155" s="131" t="s">
        <v>319</v>
      </c>
      <c r="D155" s="131" t="s">
        <v>145</v>
      </c>
      <c r="E155" s="132" t="s">
        <v>1481</v>
      </c>
      <c r="F155" s="133" t="s">
        <v>1482</v>
      </c>
      <c r="G155" s="134" t="s">
        <v>1479</v>
      </c>
      <c r="H155" s="135">
        <v>32</v>
      </c>
      <c r="I155" s="136"/>
      <c r="J155" s="137">
        <f>ROUND(I155*H155,2)</f>
        <v>0</v>
      </c>
      <c r="K155" s="133" t="s">
        <v>1</v>
      </c>
      <c r="L155" s="31"/>
      <c r="M155" s="138" t="s">
        <v>1</v>
      </c>
      <c r="N155" s="139" t="s">
        <v>39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150</v>
      </c>
      <c r="AT155" s="142" t="s">
        <v>145</v>
      </c>
      <c r="AU155" s="142" t="s">
        <v>79</v>
      </c>
      <c r="AY155" s="16" t="s">
        <v>143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79</v>
      </c>
      <c r="BK155" s="143">
        <f>ROUND(I155*H155,2)</f>
        <v>0</v>
      </c>
      <c r="BL155" s="16" t="s">
        <v>150</v>
      </c>
      <c r="BM155" s="142" t="s">
        <v>1483</v>
      </c>
    </row>
    <row r="156" spans="2:65" s="1" customFormat="1" ht="16.5" customHeight="1">
      <c r="B156" s="31"/>
      <c r="C156" s="131" t="s">
        <v>324</v>
      </c>
      <c r="D156" s="131" t="s">
        <v>145</v>
      </c>
      <c r="E156" s="132" t="s">
        <v>1484</v>
      </c>
      <c r="F156" s="133" t="s">
        <v>1485</v>
      </c>
      <c r="G156" s="134" t="s">
        <v>1298</v>
      </c>
      <c r="H156" s="135">
        <v>12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39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150</v>
      </c>
      <c r="AT156" s="142" t="s">
        <v>145</v>
      </c>
      <c r="AU156" s="142" t="s">
        <v>79</v>
      </c>
      <c r="AY156" s="16" t="s">
        <v>143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79</v>
      </c>
      <c r="BK156" s="143">
        <f>ROUND(I156*H156,2)</f>
        <v>0</v>
      </c>
      <c r="BL156" s="16" t="s">
        <v>150</v>
      </c>
      <c r="BM156" s="142" t="s">
        <v>1486</v>
      </c>
    </row>
    <row r="157" spans="2:65" s="1" customFormat="1" ht="16.5" customHeight="1">
      <c r="B157" s="31"/>
      <c r="C157" s="131" t="s">
        <v>330</v>
      </c>
      <c r="D157" s="131" t="s">
        <v>145</v>
      </c>
      <c r="E157" s="132" t="s">
        <v>1487</v>
      </c>
      <c r="F157" s="133" t="s">
        <v>1488</v>
      </c>
      <c r="G157" s="134" t="s">
        <v>1298</v>
      </c>
      <c r="H157" s="135">
        <v>40</v>
      </c>
      <c r="I157" s="136"/>
      <c r="J157" s="137">
        <f>ROUND(I157*H157,2)</f>
        <v>0</v>
      </c>
      <c r="K157" s="133" t="s">
        <v>1</v>
      </c>
      <c r="L157" s="31"/>
      <c r="M157" s="138" t="s">
        <v>1</v>
      </c>
      <c r="N157" s="139" t="s">
        <v>39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150</v>
      </c>
      <c r="AT157" s="142" t="s">
        <v>145</v>
      </c>
      <c r="AU157" s="142" t="s">
        <v>79</v>
      </c>
      <c r="AY157" s="16" t="s">
        <v>143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79</v>
      </c>
      <c r="BK157" s="143">
        <f>ROUND(I157*H157,2)</f>
        <v>0</v>
      </c>
      <c r="BL157" s="16" t="s">
        <v>150</v>
      </c>
      <c r="BM157" s="142" t="s">
        <v>1489</v>
      </c>
    </row>
    <row r="158" spans="2:65" s="1" customFormat="1" ht="16.5" customHeight="1">
      <c r="B158" s="31"/>
      <c r="C158" s="131" t="s">
        <v>334</v>
      </c>
      <c r="D158" s="131" t="s">
        <v>145</v>
      </c>
      <c r="E158" s="132" t="s">
        <v>1490</v>
      </c>
      <c r="F158" s="133" t="s">
        <v>1491</v>
      </c>
      <c r="G158" s="134" t="s">
        <v>1298</v>
      </c>
      <c r="H158" s="135">
        <v>12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39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150</v>
      </c>
      <c r="AT158" s="142" t="s">
        <v>145</v>
      </c>
      <c r="AU158" s="142" t="s">
        <v>79</v>
      </c>
      <c r="AY158" s="16" t="s">
        <v>143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79</v>
      </c>
      <c r="BK158" s="143">
        <f>ROUND(I158*H158,2)</f>
        <v>0</v>
      </c>
      <c r="BL158" s="16" t="s">
        <v>150</v>
      </c>
      <c r="BM158" s="142" t="s">
        <v>1492</v>
      </c>
    </row>
    <row r="159" spans="2:65" s="11" customFormat="1" ht="25.9" customHeight="1">
      <c r="B159" s="119"/>
      <c r="D159" s="120" t="s">
        <v>73</v>
      </c>
      <c r="E159" s="121" t="s">
        <v>141</v>
      </c>
      <c r="F159" s="121" t="s">
        <v>1493</v>
      </c>
      <c r="I159" s="122"/>
      <c r="J159" s="123">
        <f>BK159</f>
        <v>0</v>
      </c>
      <c r="L159" s="119"/>
      <c r="M159" s="124"/>
      <c r="P159" s="125">
        <f>SUM(P160:P163)</f>
        <v>0</v>
      </c>
      <c r="R159" s="125">
        <f>SUM(R160:R163)</f>
        <v>0</v>
      </c>
      <c r="T159" s="126">
        <f>SUM(T160:T163)</f>
        <v>0</v>
      </c>
      <c r="AR159" s="120" t="s">
        <v>79</v>
      </c>
      <c r="AT159" s="127" t="s">
        <v>73</v>
      </c>
      <c r="AU159" s="127" t="s">
        <v>74</v>
      </c>
      <c r="AY159" s="120" t="s">
        <v>143</v>
      </c>
      <c r="BK159" s="128">
        <f>SUM(BK160:BK163)</f>
        <v>0</v>
      </c>
    </row>
    <row r="160" spans="2:65" s="1" customFormat="1" ht="16.5" customHeight="1">
      <c r="B160" s="31"/>
      <c r="C160" s="131" t="s">
        <v>338</v>
      </c>
      <c r="D160" s="131" t="s">
        <v>145</v>
      </c>
      <c r="E160" s="132" t="s">
        <v>1494</v>
      </c>
      <c r="F160" s="133" t="s">
        <v>1495</v>
      </c>
      <c r="G160" s="134" t="s">
        <v>377</v>
      </c>
      <c r="H160" s="135">
        <v>1</v>
      </c>
      <c r="I160" s="136"/>
      <c r="J160" s="137">
        <f>ROUND(I160*H160,2)</f>
        <v>0</v>
      </c>
      <c r="K160" s="133" t="s">
        <v>1</v>
      </c>
      <c r="L160" s="31"/>
      <c r="M160" s="138" t="s">
        <v>1</v>
      </c>
      <c r="N160" s="139" t="s">
        <v>39</v>
      </c>
      <c r="P160" s="140">
        <f>O160*H160</f>
        <v>0</v>
      </c>
      <c r="Q160" s="140">
        <v>0</v>
      </c>
      <c r="R160" s="140">
        <f>Q160*H160</f>
        <v>0</v>
      </c>
      <c r="S160" s="140">
        <v>0</v>
      </c>
      <c r="T160" s="141">
        <f>S160*H160</f>
        <v>0</v>
      </c>
      <c r="AR160" s="142" t="s">
        <v>150</v>
      </c>
      <c r="AT160" s="142" t="s">
        <v>145</v>
      </c>
      <c r="AU160" s="142" t="s">
        <v>79</v>
      </c>
      <c r="AY160" s="16" t="s">
        <v>143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79</v>
      </c>
      <c r="BK160" s="143">
        <f>ROUND(I160*H160,2)</f>
        <v>0</v>
      </c>
      <c r="BL160" s="16" t="s">
        <v>150</v>
      </c>
      <c r="BM160" s="142" t="s">
        <v>1496</v>
      </c>
    </row>
    <row r="161" spans="2:65" s="1" customFormat="1" ht="16.5" customHeight="1">
      <c r="B161" s="31"/>
      <c r="C161" s="131" t="s">
        <v>343</v>
      </c>
      <c r="D161" s="131" t="s">
        <v>145</v>
      </c>
      <c r="E161" s="132" t="s">
        <v>1497</v>
      </c>
      <c r="F161" s="133" t="s">
        <v>1498</v>
      </c>
      <c r="G161" s="134" t="s">
        <v>377</v>
      </c>
      <c r="H161" s="135">
        <v>1</v>
      </c>
      <c r="I161" s="136"/>
      <c r="J161" s="137">
        <f>ROUND(I161*H161,2)</f>
        <v>0</v>
      </c>
      <c r="K161" s="133" t="s">
        <v>1</v>
      </c>
      <c r="L161" s="31"/>
      <c r="M161" s="138" t="s">
        <v>1</v>
      </c>
      <c r="N161" s="139" t="s">
        <v>39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150</v>
      </c>
      <c r="AT161" s="142" t="s">
        <v>145</v>
      </c>
      <c r="AU161" s="142" t="s">
        <v>79</v>
      </c>
      <c r="AY161" s="16" t="s">
        <v>143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79</v>
      </c>
      <c r="BK161" s="143">
        <f>ROUND(I161*H161,2)</f>
        <v>0</v>
      </c>
      <c r="BL161" s="16" t="s">
        <v>150</v>
      </c>
      <c r="BM161" s="142" t="s">
        <v>1499</v>
      </c>
    </row>
    <row r="162" spans="2:65" s="1" customFormat="1" ht="16.5" customHeight="1">
      <c r="B162" s="31"/>
      <c r="C162" s="131" t="s">
        <v>347</v>
      </c>
      <c r="D162" s="131" t="s">
        <v>145</v>
      </c>
      <c r="E162" s="132" t="s">
        <v>1500</v>
      </c>
      <c r="F162" s="133" t="s">
        <v>1501</v>
      </c>
      <c r="G162" s="134" t="s">
        <v>377</v>
      </c>
      <c r="H162" s="135">
        <v>1</v>
      </c>
      <c r="I162" s="136"/>
      <c r="J162" s="137">
        <f>ROUND(I162*H162,2)</f>
        <v>0</v>
      </c>
      <c r="K162" s="133" t="s">
        <v>1</v>
      </c>
      <c r="L162" s="31"/>
      <c r="M162" s="138" t="s">
        <v>1</v>
      </c>
      <c r="N162" s="139" t="s">
        <v>39</v>
      </c>
      <c r="P162" s="140">
        <f>O162*H162</f>
        <v>0</v>
      </c>
      <c r="Q162" s="140">
        <v>0</v>
      </c>
      <c r="R162" s="140">
        <f>Q162*H162</f>
        <v>0</v>
      </c>
      <c r="S162" s="140">
        <v>0</v>
      </c>
      <c r="T162" s="141">
        <f>S162*H162</f>
        <v>0</v>
      </c>
      <c r="AR162" s="142" t="s">
        <v>150</v>
      </c>
      <c r="AT162" s="142" t="s">
        <v>145</v>
      </c>
      <c r="AU162" s="142" t="s">
        <v>79</v>
      </c>
      <c r="AY162" s="16" t="s">
        <v>143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6" t="s">
        <v>79</v>
      </c>
      <c r="BK162" s="143">
        <f>ROUND(I162*H162,2)</f>
        <v>0</v>
      </c>
      <c r="BL162" s="16" t="s">
        <v>150</v>
      </c>
      <c r="BM162" s="142" t="s">
        <v>1502</v>
      </c>
    </row>
    <row r="163" spans="2:65" s="1" customFormat="1" ht="16.5" customHeight="1">
      <c r="B163" s="31"/>
      <c r="C163" s="131" t="s">
        <v>355</v>
      </c>
      <c r="D163" s="131" t="s">
        <v>145</v>
      </c>
      <c r="E163" s="132" t="s">
        <v>1503</v>
      </c>
      <c r="F163" s="133" t="s">
        <v>1504</v>
      </c>
      <c r="G163" s="134" t="s">
        <v>377</v>
      </c>
      <c r="H163" s="135">
        <v>1</v>
      </c>
      <c r="I163" s="136"/>
      <c r="J163" s="137">
        <f>ROUND(I163*H163,2)</f>
        <v>0</v>
      </c>
      <c r="K163" s="133" t="s">
        <v>1</v>
      </c>
      <c r="L163" s="31"/>
      <c r="M163" s="175" t="s">
        <v>1</v>
      </c>
      <c r="N163" s="176" t="s">
        <v>39</v>
      </c>
      <c r="O163" s="177"/>
      <c r="P163" s="178">
        <f>O163*H163</f>
        <v>0</v>
      </c>
      <c r="Q163" s="178">
        <v>0</v>
      </c>
      <c r="R163" s="178">
        <f>Q163*H163</f>
        <v>0</v>
      </c>
      <c r="S163" s="178">
        <v>0</v>
      </c>
      <c r="T163" s="179">
        <f>S163*H163</f>
        <v>0</v>
      </c>
      <c r="AR163" s="142" t="s">
        <v>150</v>
      </c>
      <c r="AT163" s="142" t="s">
        <v>145</v>
      </c>
      <c r="AU163" s="142" t="s">
        <v>79</v>
      </c>
      <c r="AY163" s="16" t="s">
        <v>143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79</v>
      </c>
      <c r="BK163" s="143">
        <f>ROUND(I163*H163,2)</f>
        <v>0</v>
      </c>
      <c r="BL163" s="16" t="s">
        <v>150</v>
      </c>
      <c r="BM163" s="142" t="s">
        <v>1505</v>
      </c>
    </row>
    <row r="164" spans="2:65" s="1" customFormat="1" ht="6.95" customHeight="1">
      <c r="B164" s="43"/>
      <c r="C164" s="44"/>
      <c r="D164" s="44"/>
      <c r="E164" s="44"/>
      <c r="F164" s="44"/>
      <c r="G164" s="44"/>
      <c r="H164" s="44"/>
      <c r="I164" s="44"/>
      <c r="J164" s="44"/>
      <c r="K164" s="44"/>
      <c r="L164" s="31"/>
    </row>
  </sheetData>
  <sheetProtection algorithmName="SHA-512" hashValue="CZSXd0h+JyP9PqbagDCER4xDfd0cSSGrS4dLNwajyi9waCUfS5FgkmY4FzhCysHwBiPzhqMubKCyAuABWcWWTg==" saltValue="KY6ntVronDRB7dPhVtGtflJ9ybdJaQZIF4Gwitt6Wump3uDbJ7C350WmNze9V1eYOe0Qf3oQm3GKDetTn8Rg+g==" spinCount="100000" sheet="1" objects="1" scenarios="1" formatColumns="0" formatRows="0" autoFilter="0"/>
  <autoFilter ref="C120:K163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PROJEKCE1\Projekce_1</dc:creator>
  <cp:keywords/>
  <dc:description/>
  <cp:lastModifiedBy>KlotkovaRadka</cp:lastModifiedBy>
  <cp:revision/>
  <dcterms:created xsi:type="dcterms:W3CDTF">2025-03-17T10:03:19Z</dcterms:created>
  <dcterms:modified xsi:type="dcterms:W3CDTF">2025-03-27T14:21:43Z</dcterms:modified>
  <cp:category/>
  <cp:contentStatus/>
</cp:coreProperties>
</file>