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Provoz\Hřiště\výběrové řízení\"/>
    </mc:Choice>
  </mc:AlternateContent>
  <xr:revisionPtr revIDLastSave="0" documentId="13_ncr:1_{3C144798-79B3-4695-953F-571D44149C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SO 03 - Multifunkční hřiště" sheetId="2" r:id="rId2"/>
    <sheet name="SO 03.1 - Odvodnění hřiště" sheetId="3" r:id="rId3"/>
    <sheet name="SO 02.1 - Zpevněné plochy..." sheetId="4" r:id="rId4"/>
    <sheet name="010 - Ostatní a vedlejší ..." sheetId="5" r:id="rId5"/>
  </sheets>
  <definedNames>
    <definedName name="_xlnm._FilterDatabase" localSheetId="4" hidden="1">'010 - Ostatní a vedlejší ...'!$C$118:$K$145</definedName>
    <definedName name="_xlnm._FilterDatabase" localSheetId="3" hidden="1">'SO 02.1 - Zpevněné plochy...'!$C$123:$K$212</definedName>
    <definedName name="_xlnm._FilterDatabase" localSheetId="1" hidden="1">'SO 03 - Multifunkční hřiště'!$C$124:$K$233</definedName>
    <definedName name="_xlnm._FilterDatabase" localSheetId="2" hidden="1">'SO 03.1 - Odvodnění hřiště'!$C$121:$K$144</definedName>
    <definedName name="_xlnm.Print_Titles" localSheetId="4">'010 - Ostatní a vedlejší ...'!$118:$118</definedName>
    <definedName name="_xlnm.Print_Titles" localSheetId="0">'Rekapitulace stavby'!$92:$92</definedName>
    <definedName name="_xlnm.Print_Titles" localSheetId="3">'SO 02.1 - Zpevněné plochy...'!$123:$123</definedName>
    <definedName name="_xlnm.Print_Titles" localSheetId="1">'SO 03 - Multifunkční hřiště'!$124:$124</definedName>
    <definedName name="_xlnm.Print_Titles" localSheetId="2">'SO 03.1 - Odvodnění hřiště'!$121:$121</definedName>
    <definedName name="_xlnm.Print_Area" localSheetId="4">'010 - Ostatní a vedlejší ...'!$C$4:$J$76,'010 - Ostatní a vedlejší ...'!$C$82:$J$100,'010 - Ostatní a vedlejší ...'!$C$106:$K$145</definedName>
    <definedName name="_xlnm.Print_Area" localSheetId="0">'Rekapitulace stavby'!$D$4:$AO$76,'Rekapitulace stavby'!$C$82:$AQ$99</definedName>
    <definedName name="_xlnm.Print_Area" localSheetId="3">'SO 02.1 - Zpevněné plochy...'!$C$4:$J$76,'SO 02.1 - Zpevněné plochy...'!$C$82:$J$105,'SO 02.1 - Zpevněné plochy...'!$C$111:$K$212</definedName>
    <definedName name="_xlnm.Print_Area" localSheetId="1">'SO 03 - Multifunkční hřiště'!$C$4:$J$76,'SO 03 - Multifunkční hřiště'!$C$82:$J$106,'SO 03 - Multifunkční hřiště'!$C$112:$K$233</definedName>
    <definedName name="_xlnm.Print_Area" localSheetId="2">'SO 03.1 - Odvodnění hřiště'!$C$4:$J$76,'SO 03.1 - Odvodnění hřiště'!$C$82:$J$103,'SO 03.1 - Odvodnění hřiště'!$C$109:$K$144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0" i="5" l="1"/>
  <c r="J97" i="5" s="1"/>
  <c r="J37" i="5"/>
  <c r="J36" i="5"/>
  <c r="AY98" i="1" s="1"/>
  <c r="J35" i="5"/>
  <c r="AX98" i="1" s="1"/>
  <c r="BI144" i="5"/>
  <c r="BH144" i="5"/>
  <c r="BG144" i="5"/>
  <c r="BE144" i="5"/>
  <c r="T144" i="5"/>
  <c r="R144" i="5"/>
  <c r="P144" i="5"/>
  <c r="BI142" i="5"/>
  <c r="BH142" i="5"/>
  <c r="BG142" i="5"/>
  <c r="BE142" i="5"/>
  <c r="T142" i="5"/>
  <c r="R142" i="5"/>
  <c r="P142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5" i="5"/>
  <c r="BH135" i="5"/>
  <c r="BG135" i="5"/>
  <c r="BE135" i="5"/>
  <c r="T135" i="5"/>
  <c r="R135" i="5"/>
  <c r="P135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6" i="5"/>
  <c r="BH126" i="5"/>
  <c r="BG126" i="5"/>
  <c r="BE126" i="5"/>
  <c r="T126" i="5"/>
  <c r="R126" i="5"/>
  <c r="P126" i="5"/>
  <c r="BI124" i="5"/>
  <c r="BH124" i="5"/>
  <c r="BG124" i="5"/>
  <c r="BE124" i="5"/>
  <c r="T124" i="5"/>
  <c r="R124" i="5"/>
  <c r="P124" i="5"/>
  <c r="BI122" i="5"/>
  <c r="BH122" i="5"/>
  <c r="BG122" i="5"/>
  <c r="BE122" i="5"/>
  <c r="T122" i="5"/>
  <c r="R122" i="5"/>
  <c r="P122" i="5"/>
  <c r="J116" i="5"/>
  <c r="J115" i="5"/>
  <c r="F115" i="5"/>
  <c r="F113" i="5"/>
  <c r="E111" i="5"/>
  <c r="J92" i="5"/>
  <c r="J91" i="5"/>
  <c r="F91" i="5"/>
  <c r="F89" i="5"/>
  <c r="E87" i="5"/>
  <c r="J18" i="5"/>
  <c r="E18" i="5"/>
  <c r="F116" i="5" s="1"/>
  <c r="J17" i="5"/>
  <c r="J12" i="5"/>
  <c r="J89" i="5" s="1"/>
  <c r="E7" i="5"/>
  <c r="E85" i="5"/>
  <c r="J37" i="4"/>
  <c r="J36" i="4"/>
  <c r="AY97" i="1" s="1"/>
  <c r="J35" i="4"/>
  <c r="AX97" i="1"/>
  <c r="BI212" i="4"/>
  <c r="BH212" i="4"/>
  <c r="BG212" i="4"/>
  <c r="BE212" i="4"/>
  <c r="T212" i="4"/>
  <c r="T211" i="4" s="1"/>
  <c r="R212" i="4"/>
  <c r="R211" i="4" s="1"/>
  <c r="P212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6" i="4"/>
  <c r="BH196" i="4"/>
  <c r="BG196" i="4"/>
  <c r="BE196" i="4"/>
  <c r="T196" i="4"/>
  <c r="R196" i="4"/>
  <c r="P196" i="4"/>
  <c r="BI193" i="4"/>
  <c r="BH193" i="4"/>
  <c r="BG193" i="4"/>
  <c r="BE193" i="4"/>
  <c r="T193" i="4"/>
  <c r="R193" i="4"/>
  <c r="P193" i="4"/>
  <c r="BI190" i="4"/>
  <c r="BH190" i="4"/>
  <c r="BG190" i="4"/>
  <c r="BE190" i="4"/>
  <c r="T190" i="4"/>
  <c r="R190" i="4"/>
  <c r="P190" i="4"/>
  <c r="BI188" i="4"/>
  <c r="BH188" i="4"/>
  <c r="BG188" i="4"/>
  <c r="BE188" i="4"/>
  <c r="T188" i="4"/>
  <c r="T187" i="4" s="1"/>
  <c r="R188" i="4"/>
  <c r="R187" i="4" s="1"/>
  <c r="P188" i="4"/>
  <c r="P187" i="4" s="1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2" i="4"/>
  <c r="BH182" i="4"/>
  <c r="BG182" i="4"/>
  <c r="BE182" i="4"/>
  <c r="T182" i="4"/>
  <c r="R182" i="4"/>
  <c r="P182" i="4"/>
  <c r="BI178" i="4"/>
  <c r="BH178" i="4"/>
  <c r="BG178" i="4"/>
  <c r="BE178" i="4"/>
  <c r="T178" i="4"/>
  <c r="R178" i="4"/>
  <c r="P178" i="4"/>
  <c r="BI175" i="4"/>
  <c r="BH175" i="4"/>
  <c r="BG175" i="4"/>
  <c r="BE175" i="4"/>
  <c r="T175" i="4"/>
  <c r="R175" i="4"/>
  <c r="P175" i="4"/>
  <c r="BI172" i="4"/>
  <c r="BH172" i="4"/>
  <c r="BG172" i="4"/>
  <c r="BE172" i="4"/>
  <c r="T172" i="4"/>
  <c r="R172" i="4"/>
  <c r="P172" i="4"/>
  <c r="BI167" i="4"/>
  <c r="BH167" i="4"/>
  <c r="BG167" i="4"/>
  <c r="BE167" i="4"/>
  <c r="T167" i="4"/>
  <c r="R167" i="4"/>
  <c r="P167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4" i="4"/>
  <c r="BH154" i="4"/>
  <c r="BG154" i="4"/>
  <c r="BE154" i="4"/>
  <c r="T154" i="4"/>
  <c r="R154" i="4"/>
  <c r="P154" i="4"/>
  <c r="BI152" i="4"/>
  <c r="BH152" i="4"/>
  <c r="BG152" i="4"/>
  <c r="BE152" i="4"/>
  <c r="T152" i="4"/>
  <c r="R152" i="4"/>
  <c r="P152" i="4"/>
  <c r="BI148" i="4"/>
  <c r="BH148" i="4"/>
  <c r="BG148" i="4"/>
  <c r="BE148" i="4"/>
  <c r="T148" i="4"/>
  <c r="R148" i="4"/>
  <c r="P148" i="4"/>
  <c r="BI144" i="4"/>
  <c r="BH144" i="4"/>
  <c r="BG144" i="4"/>
  <c r="BE144" i="4"/>
  <c r="T144" i="4"/>
  <c r="R144" i="4"/>
  <c r="P144" i="4"/>
  <c r="BI140" i="4"/>
  <c r="BH140" i="4"/>
  <c r="BG140" i="4"/>
  <c r="BE140" i="4"/>
  <c r="T140" i="4"/>
  <c r="R140" i="4"/>
  <c r="P140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0" i="4"/>
  <c r="BH130" i="4"/>
  <c r="BG130" i="4"/>
  <c r="BE130" i="4"/>
  <c r="T130" i="4"/>
  <c r="R130" i="4"/>
  <c r="P130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J121" i="4"/>
  <c r="J120" i="4"/>
  <c r="F120" i="4"/>
  <c r="F118" i="4"/>
  <c r="E116" i="4"/>
  <c r="J92" i="4"/>
  <c r="J91" i="4"/>
  <c r="F91" i="4"/>
  <c r="F89" i="4"/>
  <c r="E87" i="4"/>
  <c r="J18" i="4"/>
  <c r="E18" i="4"/>
  <c r="F121" i="4"/>
  <c r="J12" i="4"/>
  <c r="J118" i="4" s="1"/>
  <c r="E7" i="4"/>
  <c r="E114" i="4"/>
  <c r="J37" i="3"/>
  <c r="J36" i="3"/>
  <c r="AY96" i="1"/>
  <c r="J35" i="3"/>
  <c r="AX96" i="1"/>
  <c r="BI144" i="3"/>
  <c r="BH144" i="3"/>
  <c r="BG144" i="3"/>
  <c r="BE144" i="3"/>
  <c r="T144" i="3"/>
  <c r="T143" i="3"/>
  <c r="R144" i="3"/>
  <c r="R143" i="3"/>
  <c r="P144" i="3"/>
  <c r="P143" i="3"/>
  <c r="BI141" i="3"/>
  <c r="BH141" i="3"/>
  <c r="BG141" i="3"/>
  <c r="BE141" i="3"/>
  <c r="T141" i="3"/>
  <c r="T140" i="3"/>
  <c r="R141" i="3"/>
  <c r="R140" i="3"/>
  <c r="P141" i="3"/>
  <c r="P140" i="3"/>
  <c r="BI138" i="3"/>
  <c r="BH138" i="3"/>
  <c r="BG138" i="3"/>
  <c r="BE138" i="3"/>
  <c r="T138" i="3"/>
  <c r="T137" i="3"/>
  <c r="R138" i="3"/>
  <c r="R137" i="3"/>
  <c r="P138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R129" i="3"/>
  <c r="P129" i="3"/>
  <c r="BI127" i="3"/>
  <c r="BH127" i="3"/>
  <c r="BG127" i="3"/>
  <c r="BE127" i="3"/>
  <c r="T127" i="3"/>
  <c r="R127" i="3"/>
  <c r="P127" i="3"/>
  <c r="BI125" i="3"/>
  <c r="BH125" i="3"/>
  <c r="BG125" i="3"/>
  <c r="BE125" i="3"/>
  <c r="T125" i="3"/>
  <c r="R125" i="3"/>
  <c r="P125" i="3"/>
  <c r="J119" i="3"/>
  <c r="J118" i="3"/>
  <c r="F118" i="3"/>
  <c r="F116" i="3"/>
  <c r="E114" i="3"/>
  <c r="J92" i="3"/>
  <c r="J91" i="3"/>
  <c r="F91" i="3"/>
  <c r="F89" i="3"/>
  <c r="E87" i="3"/>
  <c r="J18" i="3"/>
  <c r="E18" i="3"/>
  <c r="F92" i="3"/>
  <c r="J17" i="3"/>
  <c r="J12" i="3"/>
  <c r="J89" i="3" s="1"/>
  <c r="E7" i="3"/>
  <c r="E112" i="3" s="1"/>
  <c r="J37" i="2"/>
  <c r="J36" i="2"/>
  <c r="AY95" i="1"/>
  <c r="J35" i="2"/>
  <c r="AX95" i="1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92" i="2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191" i="2"/>
  <c r="J163" i="2"/>
  <c r="BK156" i="2"/>
  <c r="BK232" i="2"/>
  <c r="BK220" i="2"/>
  <c r="BK216" i="2"/>
  <c r="BK209" i="2"/>
  <c r="J200" i="2"/>
  <c r="BK192" i="2"/>
  <c r="BK180" i="2"/>
  <c r="BK177" i="2"/>
  <c r="BK163" i="2"/>
  <c r="BK150" i="2"/>
  <c r="BK145" i="2"/>
  <c r="BK223" i="2"/>
  <c r="J215" i="2"/>
  <c r="BK206" i="2"/>
  <c r="J202" i="2"/>
  <c r="BK191" i="2"/>
  <c r="J167" i="2"/>
  <c r="J140" i="2"/>
  <c r="BK128" i="2"/>
  <c r="J232" i="2"/>
  <c r="J206" i="2"/>
  <c r="BK202" i="2"/>
  <c r="J196" i="2"/>
  <c r="BK183" i="2"/>
  <c r="J172" i="2"/>
  <c r="J156" i="2"/>
  <c r="BK154" i="2"/>
  <c r="J135" i="2"/>
  <c r="J128" i="2"/>
  <c r="J144" i="3"/>
  <c r="J135" i="3"/>
  <c r="BK133" i="3"/>
  <c r="BK141" i="3"/>
  <c r="J131" i="3"/>
  <c r="J136" i="3"/>
  <c r="BK125" i="3"/>
  <c r="J138" i="3"/>
  <c r="BK127" i="3"/>
  <c r="J212" i="4"/>
  <c r="J209" i="4"/>
  <c r="BK207" i="4"/>
  <c r="J205" i="4"/>
  <c r="BK202" i="4"/>
  <c r="J199" i="4"/>
  <c r="BK190" i="4"/>
  <c r="J186" i="4"/>
  <c r="J178" i="4"/>
  <c r="J172" i="4"/>
  <c r="J154" i="4"/>
  <c r="BK152" i="4"/>
  <c r="J144" i="4"/>
  <c r="BK134" i="4"/>
  <c r="J133" i="4"/>
  <c r="BK128" i="4"/>
  <c r="BK212" i="4"/>
  <c r="BK205" i="4"/>
  <c r="J203" i="4"/>
  <c r="J202" i="4"/>
  <c r="BK185" i="4"/>
  <c r="BK175" i="4"/>
  <c r="J163" i="4"/>
  <c r="J161" i="4"/>
  <c r="J152" i="4"/>
  <c r="J148" i="4"/>
  <c r="BK133" i="4"/>
  <c r="J130" i="4"/>
  <c r="J127" i="4"/>
  <c r="BK186" i="4"/>
  <c r="BK178" i="4"/>
  <c r="BK163" i="4"/>
  <c r="BK160" i="4"/>
  <c r="J158" i="4"/>
  <c r="BK154" i="4"/>
  <c r="BK148" i="4"/>
  <c r="J140" i="4"/>
  <c r="J134" i="4"/>
  <c r="BK130" i="4"/>
  <c r="BK131" i="5"/>
  <c r="J142" i="5"/>
  <c r="J133" i="5"/>
  <c r="J128" i="5"/>
  <c r="J124" i="5"/>
  <c r="BK142" i="5"/>
  <c r="J131" i="5"/>
  <c r="J122" i="5"/>
  <c r="J230" i="2"/>
  <c r="BK226" i="2"/>
  <c r="J226" i="2"/>
  <c r="J216" i="2"/>
  <c r="BK215" i="2"/>
  <c r="J212" i="2"/>
  <c r="J209" i="2"/>
  <c r="J192" i="2"/>
  <c r="BK189" i="2"/>
  <c r="J186" i="2"/>
  <c r="J180" i="2"/>
  <c r="J177" i="2"/>
  <c r="BK167" i="2"/>
  <c r="J161" i="2"/>
  <c r="BK157" i="2"/>
  <c r="J220" i="2"/>
  <c r="J207" i="2"/>
  <c r="BK186" i="2"/>
  <c r="J152" i="2"/>
  <c r="J228" i="2"/>
  <c r="BK210" i="2"/>
  <c r="BK172" i="2"/>
  <c r="BK135" i="2"/>
  <c r="BK228" i="2"/>
  <c r="J198" i="2"/>
  <c r="BK161" i="2"/>
  <c r="BK130" i="2"/>
  <c r="BK138" i="3"/>
  <c r="J133" i="3"/>
  <c r="BK135" i="3"/>
  <c r="BK129" i="3"/>
  <c r="BK209" i="4"/>
  <c r="BK140" i="4"/>
  <c r="BK208" i="4"/>
  <c r="J207" i="4"/>
  <c r="BK204" i="4"/>
  <c r="BK199" i="4"/>
  <c r="BK172" i="4"/>
  <c r="BK126" i="5"/>
  <c r="J140" i="5"/>
  <c r="J129" i="5"/>
  <c r="J219" i="2"/>
  <c r="J174" i="2"/>
  <c r="BK159" i="2"/>
  <c r="J157" i="2"/>
  <c r="J145" i="2"/>
  <c r="BK230" i="2"/>
  <c r="BK219" i="2"/>
  <c r="J210" i="2"/>
  <c r="BK207" i="2"/>
  <c r="BK198" i="2"/>
  <c r="BK196" i="2"/>
  <c r="J183" i="2"/>
  <c r="BK174" i="2"/>
  <c r="BK152" i="2"/>
  <c r="J150" i="2"/>
  <c r="BK140" i="2"/>
  <c r="J223" i="2"/>
  <c r="BK212" i="2"/>
  <c r="BK200" i="2"/>
  <c r="J189" i="2"/>
  <c r="J159" i="2"/>
  <c r="J154" i="2"/>
  <c r="J130" i="2"/>
  <c r="AS94" i="1"/>
  <c r="BK144" i="3"/>
  <c r="BK136" i="3"/>
  <c r="J127" i="3"/>
  <c r="J129" i="3"/>
  <c r="J141" i="3"/>
  <c r="BK131" i="3"/>
  <c r="J125" i="3"/>
  <c r="J210" i="4"/>
  <c r="J208" i="4"/>
  <c r="J206" i="4"/>
  <c r="BK203" i="4"/>
  <c r="BK200" i="4"/>
  <c r="J196" i="4"/>
  <c r="J188" i="4"/>
  <c r="BK182" i="4"/>
  <c r="BK167" i="4"/>
  <c r="J160" i="4"/>
  <c r="BK158" i="4"/>
  <c r="BK127" i="4"/>
  <c r="BK210" i="4"/>
  <c r="BK206" i="4"/>
  <c r="BK188" i="4"/>
  <c r="BK156" i="4"/>
  <c r="BK144" i="4"/>
  <c r="J136" i="4"/>
  <c r="J132" i="4"/>
  <c r="J193" i="4"/>
  <c r="J204" i="4"/>
  <c r="J200" i="4"/>
  <c r="BK196" i="4"/>
  <c r="BK193" i="4"/>
  <c r="J190" i="4"/>
  <c r="J185" i="4"/>
  <c r="J182" i="4"/>
  <c r="J175" i="4"/>
  <c r="J167" i="4"/>
  <c r="BK161" i="4"/>
  <c r="J156" i="4"/>
  <c r="BK136" i="4"/>
  <c r="BK132" i="4"/>
  <c r="J128" i="4"/>
  <c r="BK140" i="5"/>
  <c r="BK137" i="5"/>
  <c r="BK135" i="5"/>
  <c r="J132" i="5"/>
  <c r="BK124" i="5"/>
  <c r="J144" i="5"/>
  <c r="J138" i="5"/>
  <c r="J135" i="5"/>
  <c r="BK129" i="5"/>
  <c r="J126" i="5"/>
  <c r="BK122" i="5"/>
  <c r="BK144" i="5"/>
  <c r="BK138" i="5"/>
  <c r="J137" i="5"/>
  <c r="BK133" i="5"/>
  <c r="BK132" i="5"/>
  <c r="BK128" i="5"/>
  <c r="P127" i="2" l="1"/>
  <c r="P162" i="2"/>
  <c r="P173" i="2"/>
  <c r="R195" i="2"/>
  <c r="R205" i="2"/>
  <c r="R214" i="2"/>
  <c r="BK124" i="3"/>
  <c r="J124" i="3" s="1"/>
  <c r="J98" i="3" s="1"/>
  <c r="R134" i="3"/>
  <c r="R123" i="3" s="1"/>
  <c r="R122" i="3" s="1"/>
  <c r="BK121" i="5"/>
  <c r="R127" i="2"/>
  <c r="R162" i="2"/>
  <c r="T173" i="2"/>
  <c r="T195" i="2"/>
  <c r="T205" i="2"/>
  <c r="P214" i="2"/>
  <c r="P218" i="2"/>
  <c r="P217" i="2"/>
  <c r="T124" i="3"/>
  <c r="T126" i="4"/>
  <c r="R166" i="4"/>
  <c r="P184" i="4"/>
  <c r="BK189" i="4"/>
  <c r="J189" i="4"/>
  <c r="J102" i="4"/>
  <c r="R189" i="4"/>
  <c r="R198" i="4"/>
  <c r="P121" i="5"/>
  <c r="T127" i="2"/>
  <c r="T162" i="2"/>
  <c r="R173" i="2"/>
  <c r="P195" i="2"/>
  <c r="BK205" i="2"/>
  <c r="J205" i="2"/>
  <c r="J102" i="2"/>
  <c r="BK214" i="2"/>
  <c r="J214" i="2"/>
  <c r="J103" i="2"/>
  <c r="T214" i="2"/>
  <c r="R218" i="2"/>
  <c r="R217" i="2"/>
  <c r="P124" i="3"/>
  <c r="P123" i="3"/>
  <c r="P122" i="3"/>
  <c r="AU96" i="1" s="1"/>
  <c r="BK134" i="3"/>
  <c r="J134" i="3"/>
  <c r="J99" i="3" s="1"/>
  <c r="P134" i="3"/>
  <c r="T134" i="3"/>
  <c r="P126" i="4"/>
  <c r="BK166" i="4"/>
  <c r="J166" i="4"/>
  <c r="J99" i="4"/>
  <c r="P166" i="4"/>
  <c r="BK184" i="4"/>
  <c r="BK125" i="4" s="1"/>
  <c r="J125" i="4" s="1"/>
  <c r="J97" i="4" s="1"/>
  <c r="J184" i="4"/>
  <c r="J100" i="4"/>
  <c r="T184" i="4"/>
  <c r="BK198" i="4"/>
  <c r="J198" i="4" s="1"/>
  <c r="J103" i="4" s="1"/>
  <c r="T198" i="4"/>
  <c r="R121" i="5"/>
  <c r="R139" i="5"/>
  <c r="BK127" i="2"/>
  <c r="J127" i="2"/>
  <c r="J98" i="2"/>
  <c r="BK162" i="2"/>
  <c r="J162" i="2"/>
  <c r="J99" i="2" s="1"/>
  <c r="BK173" i="2"/>
  <c r="J173" i="2"/>
  <c r="J100" i="2"/>
  <c r="BK195" i="2"/>
  <c r="J195" i="2"/>
  <c r="J101" i="2" s="1"/>
  <c r="P205" i="2"/>
  <c r="BK218" i="2"/>
  <c r="J218" i="2" s="1"/>
  <c r="J105" i="2" s="1"/>
  <c r="T218" i="2"/>
  <c r="T217" i="2"/>
  <c r="R124" i="3"/>
  <c r="BK126" i="4"/>
  <c r="J126" i="4"/>
  <c r="J98" i="4"/>
  <c r="R126" i="4"/>
  <c r="T166" i="4"/>
  <c r="R184" i="4"/>
  <c r="R125" i="4" s="1"/>
  <c r="R124" i="4" s="1"/>
  <c r="P189" i="4"/>
  <c r="T189" i="4"/>
  <c r="P198" i="4"/>
  <c r="T121" i="5"/>
  <c r="BK139" i="5"/>
  <c r="J139" i="5"/>
  <c r="J99" i="5"/>
  <c r="P139" i="5"/>
  <c r="T139" i="5"/>
  <c r="BK211" i="4"/>
  <c r="J211" i="4"/>
  <c r="J104" i="4"/>
  <c r="BK137" i="3"/>
  <c r="J137" i="3"/>
  <c r="J100" i="3" s="1"/>
  <c r="BK140" i="3"/>
  <c r="J140" i="3"/>
  <c r="J101" i="3" s="1"/>
  <c r="BK143" i="3"/>
  <c r="J143" i="3"/>
  <c r="J102" i="3"/>
  <c r="BK187" i="4"/>
  <c r="J187" i="4"/>
  <c r="J101" i="4"/>
  <c r="E109" i="5"/>
  <c r="J113" i="5"/>
  <c r="BF122" i="5"/>
  <c r="BF124" i="5"/>
  <c r="BF129" i="5"/>
  <c r="BF133" i="5"/>
  <c r="BF135" i="5"/>
  <c r="BF138" i="5"/>
  <c r="BF144" i="5"/>
  <c r="F92" i="5"/>
  <c r="BF137" i="5"/>
  <c r="BF140" i="5"/>
  <c r="BF126" i="5"/>
  <c r="BF128" i="5"/>
  <c r="BF131" i="5"/>
  <c r="BF132" i="5"/>
  <c r="BF142" i="5"/>
  <c r="BF132" i="4"/>
  <c r="BF134" i="4"/>
  <c r="BF140" i="4"/>
  <c r="BF160" i="4"/>
  <c r="BF167" i="4"/>
  <c r="BF172" i="4"/>
  <c r="BF182" i="4"/>
  <c r="BF188" i="4"/>
  <c r="BF196" i="4"/>
  <c r="BF200" i="4"/>
  <c r="E85" i="4"/>
  <c r="J89" i="4"/>
  <c r="F92" i="4"/>
  <c r="BF127" i="4"/>
  <c r="BF133" i="4"/>
  <c r="BF136" i="4"/>
  <c r="BF148" i="4"/>
  <c r="BF152" i="4"/>
  <c r="BF154" i="4"/>
  <c r="BF156" i="4"/>
  <c r="BF158" i="4"/>
  <c r="BF163" i="4"/>
  <c r="BF175" i="4"/>
  <c r="BF178" i="4"/>
  <c r="BF185" i="4"/>
  <c r="BF193" i="4"/>
  <c r="BF199" i="4"/>
  <c r="BF203" i="4"/>
  <c r="BF204" i="4"/>
  <c r="BF207" i="4"/>
  <c r="BF208" i="4"/>
  <c r="BF209" i="4"/>
  <c r="BF210" i="4"/>
  <c r="BF212" i="4"/>
  <c r="BF128" i="4"/>
  <c r="BF130" i="4"/>
  <c r="BF144" i="4"/>
  <c r="BF161" i="4"/>
  <c r="BF186" i="4"/>
  <c r="BF190" i="4"/>
  <c r="BF202" i="4"/>
  <c r="BF205" i="4"/>
  <c r="BF206" i="4"/>
  <c r="J116" i="3"/>
  <c r="F119" i="3"/>
  <c r="BF133" i="3"/>
  <c r="BF144" i="3"/>
  <c r="BF127" i="3"/>
  <c r="E85" i="3"/>
  <c r="BF135" i="3"/>
  <c r="BF125" i="3"/>
  <c r="BF129" i="3"/>
  <c r="BF131" i="3"/>
  <c r="BF136" i="3"/>
  <c r="BF138" i="3"/>
  <c r="BF141" i="3"/>
  <c r="E115" i="2"/>
  <c r="BE163" i="2"/>
  <c r="BE180" i="2"/>
  <c r="BE186" i="2"/>
  <c r="BE210" i="2"/>
  <c r="BE226" i="2"/>
  <c r="J119" i="2"/>
  <c r="F122" i="2"/>
  <c r="BE130" i="2"/>
  <c r="BE145" i="2"/>
  <c r="BE150" i="2"/>
  <c r="BE156" i="2"/>
  <c r="BE161" i="2"/>
  <c r="BE174" i="2"/>
  <c r="BE177" i="2"/>
  <c r="BE183" i="2"/>
  <c r="BE192" i="2"/>
  <c r="BE209" i="2"/>
  <c r="BE230" i="2"/>
  <c r="BE135" i="2"/>
  <c r="BE154" i="2"/>
  <c r="BE157" i="2"/>
  <c r="BE159" i="2"/>
  <c r="BE167" i="2"/>
  <c r="BE191" i="2"/>
  <c r="BE206" i="2"/>
  <c r="BE212" i="2"/>
  <c r="BE215" i="2"/>
  <c r="BE216" i="2"/>
  <c r="BE219" i="2"/>
  <c r="BE220" i="2"/>
  <c r="BE232" i="2"/>
  <c r="BE128" i="2"/>
  <c r="BE140" i="2"/>
  <c r="BE152" i="2"/>
  <c r="BE172" i="2"/>
  <c r="BE189" i="2"/>
  <c r="BE196" i="2"/>
  <c r="BE198" i="2"/>
  <c r="BE200" i="2"/>
  <c r="BE202" i="2"/>
  <c r="BE207" i="2"/>
  <c r="BE223" i="2"/>
  <c r="BE228" i="2"/>
  <c r="F36" i="2"/>
  <c r="BC95" i="1" s="1"/>
  <c r="J34" i="2"/>
  <c r="AW95" i="1"/>
  <c r="F33" i="4"/>
  <c r="AZ97" i="1"/>
  <c r="F37" i="4"/>
  <c r="BD97" i="1"/>
  <c r="J33" i="4"/>
  <c r="AV97" i="1"/>
  <c r="F37" i="5"/>
  <c r="BD98" i="1"/>
  <c r="F36" i="5"/>
  <c r="BC98" i="1"/>
  <c r="F35" i="5"/>
  <c r="BB98" i="1"/>
  <c r="F37" i="2"/>
  <c r="BD95" i="1" s="1"/>
  <c r="F36" i="3"/>
  <c r="BC96" i="1"/>
  <c r="F35" i="3"/>
  <c r="BB96" i="1"/>
  <c r="F35" i="4"/>
  <c r="BB97" i="1"/>
  <c r="F36" i="4"/>
  <c r="BC97" i="1"/>
  <c r="J33" i="5"/>
  <c r="AV98" i="1"/>
  <c r="F33" i="5"/>
  <c r="AZ98" i="1"/>
  <c r="F35" i="2"/>
  <c r="BB95" i="1"/>
  <c r="F34" i="2"/>
  <c r="BA95" i="1" s="1"/>
  <c r="F33" i="3"/>
  <c r="AZ96" i="1"/>
  <c r="F37" i="3"/>
  <c r="BD96" i="1"/>
  <c r="J33" i="3"/>
  <c r="AV96" i="1"/>
  <c r="R119" i="5" l="1"/>
  <c r="T125" i="4"/>
  <c r="T124" i="4"/>
  <c r="BK119" i="5"/>
  <c r="J119" i="5"/>
  <c r="J96" i="5"/>
  <c r="T126" i="2"/>
  <c r="T125" i="2"/>
  <c r="T123" i="3"/>
  <c r="T122" i="3"/>
  <c r="R126" i="2"/>
  <c r="R125" i="2"/>
  <c r="T119" i="5"/>
  <c r="P125" i="4"/>
  <c r="P124" i="4"/>
  <c r="AU97" i="1"/>
  <c r="P119" i="5"/>
  <c r="AU98" i="1"/>
  <c r="P126" i="2"/>
  <c r="P125" i="2"/>
  <c r="AU95" i="1"/>
  <c r="BK217" i="2"/>
  <c r="J217" i="2"/>
  <c r="J104" i="2"/>
  <c r="J121" i="5"/>
  <c r="J98" i="5"/>
  <c r="BK126" i="2"/>
  <c r="J126" i="2"/>
  <c r="J97" i="2"/>
  <c r="BK123" i="3"/>
  <c r="J123" i="3"/>
  <c r="J97" i="3"/>
  <c r="BK124" i="4"/>
  <c r="J124" i="4"/>
  <c r="J96" i="4"/>
  <c r="J33" i="2"/>
  <c r="AV95" i="1"/>
  <c r="AT95" i="1"/>
  <c r="F34" i="5"/>
  <c r="BA98" i="1"/>
  <c r="BB94" i="1"/>
  <c r="AX94" i="1"/>
  <c r="BD94" i="1"/>
  <c r="W33" i="1"/>
  <c r="F33" i="2"/>
  <c r="AZ95" i="1"/>
  <c r="AZ94" i="1"/>
  <c r="W29" i="1"/>
  <c r="J34" i="4"/>
  <c r="AW97" i="1"/>
  <c r="AT97" i="1"/>
  <c r="J34" i="3"/>
  <c r="AW96" i="1"/>
  <c r="AT96" i="1"/>
  <c r="F34" i="3"/>
  <c r="BA96" i="1"/>
  <c r="F34" i="4"/>
  <c r="BA97" i="1"/>
  <c r="J34" i="5"/>
  <c r="AW98" i="1"/>
  <c r="AT98" i="1"/>
  <c r="BC94" i="1"/>
  <c r="W32" i="1"/>
  <c r="BK125" i="2" l="1"/>
  <c r="J125" i="2"/>
  <c r="J96" i="2"/>
  <c r="BK122" i="3"/>
  <c r="J122" i="3" s="1"/>
  <c r="J96" i="3" s="1"/>
  <c r="AU94" i="1"/>
  <c r="J30" i="5"/>
  <c r="AG98" i="1"/>
  <c r="BA94" i="1"/>
  <c r="W30" i="1"/>
  <c r="J30" i="4"/>
  <c r="AG97" i="1"/>
  <c r="AY94" i="1"/>
  <c r="W31" i="1"/>
  <c r="AV94" i="1"/>
  <c r="AK29" i="1" s="1"/>
  <c r="J39" i="5" l="1"/>
  <c r="J39" i="4"/>
  <c r="AN97" i="1"/>
  <c r="AN98" i="1"/>
  <c r="J30" i="3"/>
  <c r="AG96" i="1"/>
  <c r="AW94" i="1"/>
  <c r="AK30" i="1"/>
  <c r="J30" i="2"/>
  <c r="AG95" i="1"/>
  <c r="AN95" i="1"/>
  <c r="J39" i="3" l="1"/>
  <c r="J39" i="2"/>
  <c r="AN96" i="1"/>
  <c r="AG94" i="1"/>
  <c r="AK26" i="1"/>
  <c r="AK35" i="1"/>
  <c r="AT94" i="1"/>
  <c r="AN94" i="1"/>
</calcChain>
</file>

<file path=xl/sharedStrings.xml><?xml version="1.0" encoding="utf-8"?>
<sst xmlns="http://schemas.openxmlformats.org/spreadsheetml/2006/main" count="3261" uniqueCount="589">
  <si>
    <t>Export Komplet</t>
  </si>
  <si>
    <t/>
  </si>
  <si>
    <t>2.0</t>
  </si>
  <si>
    <t>ZAMOK</t>
  </si>
  <si>
    <t>False</t>
  </si>
  <si>
    <t>{0a35675e-b2d0-431b-b6bd-4c8e711c11bf}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</si>
  <si>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</si>
  <si>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</si>
  <si>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</si>
  <si>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</si>
  <si>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</si>
  <si>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</si>
  <si>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</si>
  <si>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</si>
  <si>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20250602001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</si>
  <si>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</si>
  <si>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</si>
  <si>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Multifunkční hřiště Karasova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</si>
  <si>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</si>
  <si>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</si>
  <si>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</si>
  <si>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</si>
  <si>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</si>
  <si>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</si>
  <si>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</si>
  <si>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</si>
  <si>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</si>
  <si>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</si>
  <si>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</si>
  <si>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</si>
  <si>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</si>
  <si>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</si>
  <si>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</si>
  <si>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</si>
  <si>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</si>
  <si>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</si>
  <si>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</si>
  <si>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</si>
  <si>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</si>
  <si>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</si>
  <si>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</si>
  <si>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</si>
  <si>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</si>
  <si>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</si>
  <si>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</si>
  <si>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</si>
  <si>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</si>
  <si>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</si>
  <si>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</si>
  <si>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</si>
  <si>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</si>
  <si>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</si>
  <si>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</si>
  <si>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</si>
  <si>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</si>
  <si>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</si>
  <si>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</si>
  <si>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</si>
  <si>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</si>
  <si>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</si>
  <si>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</si>
  <si>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</si>
  <si>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</si>
  <si>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</si>
  <si>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</si>
  <si>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</si>
  <si>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</si>
  <si>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</si>
  <si>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</si>
  <si>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</si>
  <si>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</si>
  <si>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</si>
  <si>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</si>
  <si>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</si>
  <si>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</si>
  <si>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</si>
  <si>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</si>
  <si>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</si>
  <si>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Multifunkční hřiště</t>
  </si>
  <si>
    <t>STA</t>
  </si>
  <si>
    <t>1</t>
  </si>
  <si>
    <t>{681e95cf-dbfd-4cc6-8337-b01c9282c4b6}</t>
  </si>
  <si>
    <t>2</t>
  </si>
  <si>
    <t>SO 03.1</t>
  </si>
  <si>
    <t>Odvodnění hřiště</t>
  </si>
  <si>
    <t>{f40e7993-a8bb-4255-9920-eff9b9b8f939}</t>
  </si>
  <si>
    <t>801 9</t>
  </si>
  <si>
    <t>SO 02.1</t>
  </si>
  <si>
    <t>Zpevněné plochy - areálové plochy - způsobilé výdaje - vedlejší aktivita</t>
  </si>
  <si>
    <t>{efc09f4d-e47c-4e9b-b1b5-6830381d8e42}</t>
  </si>
  <si>
    <t>010</t>
  </si>
  <si>
    <t xml:space="preserve">Ostatní a vedlejší náklady </t>
  </si>
  <si>
    <t>{2fb6f621-1455-4580-a6b8-44419159ebd5}</t>
  </si>
  <si>
    <t>KRYCÍ LIST SOUPISU PRACÍ</t>
  </si>
  <si>
    <t>Objekt:</t>
  </si>
  <si>
    <t>SO 03 - Multifunkční hřiště</t>
  </si>
  <si>
    <t xml:space="preserve">Ostrava </t>
  </si>
  <si>
    <t>Městský obvod Moravská Ostrava a Přívoz</t>
  </si>
  <si>
    <t>ATRIS s.r.o.</t>
  </si>
  <si>
    <t>Barbora Kyšková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</si>
  <si>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</si>
  <si>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</si>
  <si>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</si>
  <si>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</si>
  <si>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</si>
  <si>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</si>
  <si>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</si>
  <si>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</si>
  <si>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</si>
  <si>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</si>
  <si>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</si>
  <si>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</si>
  <si>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</si>
  <si>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</si>
  <si>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</si>
  <si>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</si>
  <si>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</si>
  <si>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</si>
  <si>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</si>
  <si>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</si>
  <si>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</si>
  <si>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</si>
  <si>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</si>
  <si>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</si>
  <si>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</si>
  <si>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</si>
  <si>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</si>
  <si>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</si>
  <si>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</si>
  <si>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</si>
  <si>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</si>
  <si>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</si>
  <si>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121151113</t>
  </si>
  <si>
    <t>Sejmutí ornice plochy do 500 m2 tl vrstvy do 200 mm strojně</t>
  </si>
  <si>
    <t>m2</t>
  </si>
  <si>
    <t>CS ÚRS 2024 01</t>
  </si>
  <si>
    <t>4</t>
  </si>
  <si>
    <t>-1885706068</t>
  </si>
  <si>
    <t>VV</t>
  </si>
  <si>
    <t>"multifunkční hřiště"28*16+10,6*6+1,1*3,1*2</t>
  </si>
  <si>
    <t>122211101</t>
  </si>
  <si>
    <t>Odkopávky a prokopávky v hornině třídy těžitelnosti I, skupiny 3 ručně</t>
  </si>
  <si>
    <t>m3</t>
  </si>
  <si>
    <t>414352018</t>
  </si>
  <si>
    <t>"odkop pro výmennou vrstvu - "</t>
  </si>
  <si>
    <t>"multifunkční hřiště"28*16*0,3*0,2+10,6*6*0,3*0,2</t>
  </si>
  <si>
    <t>"pro hřiště"28*16*0,35*0,2+10,6*6*0,35*0,2</t>
  </si>
  <si>
    <t>Součet</t>
  </si>
  <si>
    <t>3</t>
  </si>
  <si>
    <t>122251104</t>
  </si>
  <si>
    <t>Odkopávky a prokopávky nezapažené v hornině třídy těžitelnosti I skupiny 3 objem do 500 m3 strojně</t>
  </si>
  <si>
    <t>1453800704</t>
  </si>
  <si>
    <t>"multifunkční hřiště"28*16*0,3*0,77+10,6*6*0,3*0,77</t>
  </si>
  <si>
    <t>"pro hřiště"28*16*0,35*0,77+10,6*6*0,35*0,77</t>
  </si>
  <si>
    <t>129951121</t>
  </si>
  <si>
    <t>Bourání zdiva z betonu prostého neprokládaného v odkopávkách nebo prokopávkách strojně</t>
  </si>
  <si>
    <t>-1740116802</t>
  </si>
  <si>
    <t>"multifunkční hřiště"28*16*0,3*0,02</t>
  </si>
  <si>
    <t>"pro hřiště"28*16*0,35*0,02</t>
  </si>
  <si>
    <t>5</t>
  </si>
  <si>
    <t>129951123</t>
  </si>
  <si>
    <t>Bourání zdiva z ŽB nebo předpjatého betonu v odkopávkách nebo prokopávkách strojně</t>
  </si>
  <si>
    <t>-1899589456</t>
  </si>
  <si>
    <t>"multifunkční hřiště"28*16*0,3*0,01</t>
  </si>
  <si>
    <t>"pro hřiště"28*16*0,35*0,01</t>
  </si>
  <si>
    <t>6</t>
  </si>
  <si>
    <t>162751117</t>
  </si>
  <si>
    <t>Vodorovné přemístění přes 9 000 do 10000 m výkopku/sypaniny z horniny třídy těžitelnosti I skupiny 1 až 3</t>
  </si>
  <si>
    <t>1186136926</t>
  </si>
  <si>
    <t>"odvoz zeminy na skládku"66,508+256,056</t>
  </si>
  <si>
    <t>7</t>
  </si>
  <si>
    <t>162751119</t>
  </si>
  <si>
    <t>Příplatek k vodorovnému přemístění výkopku/sypaniny z horniny třídy těžitelnosti I skupiny 1 až 3 ZKD 1000 m přes 10000 m</t>
  </si>
  <si>
    <t>1905261786</t>
  </si>
  <si>
    <t>"do 20 km"322,564*10</t>
  </si>
  <si>
    <t>8</t>
  </si>
  <si>
    <t>171201231</t>
  </si>
  <si>
    <t>Poplatek za uložení zeminy a kamení na recyklační skládce (skládkovné) kód odpadu 17 05 04</t>
  </si>
  <si>
    <t>t</t>
  </si>
  <si>
    <t>-400693485</t>
  </si>
  <si>
    <t>"poplatek za skládku"322,564*1,8*0,5</t>
  </si>
  <si>
    <t>9</t>
  </si>
  <si>
    <t>171251201</t>
  </si>
  <si>
    <t>Uložení sypaniny na skládky nebo meziskládky</t>
  </si>
  <si>
    <t>-179946015</t>
  </si>
  <si>
    <t>10</t>
  </si>
  <si>
    <t>181951112</t>
  </si>
  <si>
    <t>Úprava pláně v hornině třídy těžitelnosti I skupiny 1 až 3 se zhutněním strojně</t>
  </si>
  <si>
    <t>-1046271674</t>
  </si>
  <si>
    <t>"skladba multifunkčního hřiště"28*16+10,6*6+1,1*3*2</t>
  </si>
  <si>
    <t>11</t>
  </si>
  <si>
    <t>171201221</t>
  </si>
  <si>
    <t>Poplatek za uložení na skládce (skládkovné) zeminy a kamení kód odpadu 17 05 04</t>
  </si>
  <si>
    <t>-354361738</t>
  </si>
  <si>
    <t>R-1109080</t>
  </si>
  <si>
    <t xml:space="preserve">Odstranění stávajících herních prvků vč. betonového základu, vč. odvozu a likvidace </t>
  </si>
  <si>
    <t>kus</t>
  </si>
  <si>
    <t>-1536706413</t>
  </si>
  <si>
    <t>Zakládání</t>
  </si>
  <si>
    <t>13</t>
  </si>
  <si>
    <t>275313711.1</t>
  </si>
  <si>
    <t>Základové patky z betonu tř. C 20/25</t>
  </si>
  <si>
    <t>CS ÚRS 2022 01</t>
  </si>
  <si>
    <t>-1269591523</t>
  </si>
  <si>
    <t>"patky oplocení "(0,6*0,6*1,1*48+2*1,4*1,3*4)</t>
  </si>
  <si>
    <t>"sloupky pro volejbal"1*0,6*1,12*2</t>
  </si>
  <si>
    <t>14</t>
  </si>
  <si>
    <t>275351121.1</t>
  </si>
  <si>
    <t>Zřízení bednění základových patek</t>
  </si>
  <si>
    <t>18477484</t>
  </si>
  <si>
    <t>"patky oplocení"0,6*1,1*4*48</t>
  </si>
  <si>
    <t>"patky pro basketbalový koš"(1,4*2+1,3*2)*1,3*4</t>
  </si>
  <si>
    <t>"sloupky pro volejbal"(1*2+0,6*2)*1,12*2</t>
  </si>
  <si>
    <t>15</t>
  </si>
  <si>
    <t>275351122.1</t>
  </si>
  <si>
    <t>Odstranění bednění základových patek</t>
  </si>
  <si>
    <t>-1460636668</t>
  </si>
  <si>
    <t>Komunikace pozemní</t>
  </si>
  <si>
    <t>16</t>
  </si>
  <si>
    <t>564831111</t>
  </si>
  <si>
    <t>Podklad ze štěrkodrtě ŠD plochy přes 100 m2 tl 100 mm</t>
  </si>
  <si>
    <t>320230164</t>
  </si>
  <si>
    <t>P</t>
  </si>
  <si>
    <t>Poznámka k položce:_x000D_
fr. 0-32 mm, přírodní kamnivo</t>
  </si>
  <si>
    <t>"skladba multifunkčního hřiště"28*16+10,6*6+1,1*3,1*2</t>
  </si>
  <si>
    <t>17</t>
  </si>
  <si>
    <t>564861111</t>
  </si>
  <si>
    <t>Podklad ze štěrkodrtě ŠD plochy přes 100 m2 tl 200 mm</t>
  </si>
  <si>
    <t>127096788</t>
  </si>
  <si>
    <t xml:space="preserve">Poznámka k položce:_x000D_
fr. 32-63 mm, přírodní kamenivo_x000D_
</t>
  </si>
  <si>
    <t>18</t>
  </si>
  <si>
    <t>564871116</t>
  </si>
  <si>
    <t>Podklad ze štěrkodrtě ŠD plochy přes 100 m2 tl. 300 mm</t>
  </si>
  <si>
    <t>-2002926845</t>
  </si>
  <si>
    <t>Poznámka k položce:_x000D_
fr. 32-63 mm , přírodní kamenivo</t>
  </si>
  <si>
    <t>"výměnná vrstva"28*16+10,6*6+1,1*3,1*2</t>
  </si>
  <si>
    <t>19</t>
  </si>
  <si>
    <t>R-5643010</t>
  </si>
  <si>
    <t>D+M sportovní povrch</t>
  </si>
  <si>
    <t>vlastní</t>
  </si>
  <si>
    <t>-1097074874</t>
  </si>
  <si>
    <t xml:space="preserve">Poznámka k položce:_x000D_
SPORTOVNÍ  JEDNOVRSTVÝ PRYŽOVÝ LITÝ POVRCH TL. 11 -13 MM Z EPDM GRANULÁTU  FRAKCE  1-4  MM_x000D_
PODLOŽKA SPORTOVNÍHO POVRCHU ZE SMĚSI KAMENIVA, SBR GRANULÁTU A PU POJIVA TL. 35 MM_x000D_
_x000D_
</t>
  </si>
  <si>
    <t>"multifunkční hřiště"28*16+1,1*3,1*2</t>
  </si>
  <si>
    <t>20</t>
  </si>
  <si>
    <t>R-5643011</t>
  </si>
  <si>
    <t xml:space="preserve">D+M sportovní povrch </t>
  </si>
  <si>
    <t>1437878464</t>
  </si>
  <si>
    <t xml:space="preserve">Poznámka k položce:_x000D_
SPORTOVNÍ  CERTIFIKOVANÁ  DOPADOVÁ  PLOCHA PRO VÝŠKU PÁDU 2,7 M DVOUVRSTÁ  , VRCHNÍ  VRSTVA Z CELOBAREVNÉHO TPV/EPDM  GRANULÁTU POJENA PRUŽNÝM POLYURETANOVÝM POJIVEM 	10 mm_x000D_
SPODNÍ  VRSTVA SMĚS SBR GRANULÁTU A PUR POJIVA 	50 mm_x000D_
_x000D_
</t>
  </si>
  <si>
    <t>"workout"10,6*6</t>
  </si>
  <si>
    <t>R-5643016</t>
  </si>
  <si>
    <t>Příplatek za barvu povrchu - dvoubarevný povrch</t>
  </si>
  <si>
    <t>-776266221</t>
  </si>
  <si>
    <t>"multifunkční hřiště"28*16+10,6*6*2</t>
  </si>
  <si>
    <t>22</t>
  </si>
  <si>
    <t>R-5643090</t>
  </si>
  <si>
    <t>Lajnování hřiště</t>
  </si>
  <si>
    <t>soubor</t>
  </si>
  <si>
    <t>-2032428549</t>
  </si>
  <si>
    <t>23</t>
  </si>
  <si>
    <t>R-5648012</t>
  </si>
  <si>
    <t xml:space="preserve">Podklad ze štěrkodrtě ŠD plochy přes 100 m2 tl 10 mm </t>
  </si>
  <si>
    <t>468191144</t>
  </si>
  <si>
    <t>Poznámka k položce:_x000D_
fr. 0-4 mm, přírodní kamenivo</t>
  </si>
  <si>
    <t>Ostatní konstrukce a práce, bourání</t>
  </si>
  <si>
    <t>24</t>
  </si>
  <si>
    <t>916231213</t>
  </si>
  <si>
    <t>Osazení chodníkového obrubníku betonového stojatého s boční opěrou do lože z betonu prostého</t>
  </si>
  <si>
    <t>m</t>
  </si>
  <si>
    <t>-1013467735</t>
  </si>
  <si>
    <t>"kolem hřiště"28*2+16*2+10,6*2+6*2+1,1*4</t>
  </si>
  <si>
    <t>25</t>
  </si>
  <si>
    <t>M</t>
  </si>
  <si>
    <t>59217016</t>
  </si>
  <si>
    <t>obrubník betonový chodníkový 1000x80x250mm</t>
  </si>
  <si>
    <t>-106673331</t>
  </si>
  <si>
    <t>125,6*1,02 'Přepočtené koeficientem množství</t>
  </si>
  <si>
    <t>26</t>
  </si>
  <si>
    <t>916991121</t>
  </si>
  <si>
    <t>Lože pod obrubníky, krajníky nebo obruby z dlažebních kostek z betonu prostého</t>
  </si>
  <si>
    <t>622915655</t>
  </si>
  <si>
    <t>125,6*0,15*0,15</t>
  </si>
  <si>
    <t>27</t>
  </si>
  <si>
    <t>919726123</t>
  </si>
  <si>
    <t>Geotextilie pro ochranu, separaci a filtraci netkaná měrná hm přes 300 do 500 g/m2</t>
  </si>
  <si>
    <t>-852641175</t>
  </si>
  <si>
    <t>"výměnná vrstva"</t>
  </si>
  <si>
    <t>"multifunkční hřiště"(28*16+10,6*6+1,1*3,1*2)*1,3</t>
  </si>
  <si>
    <t>997</t>
  </si>
  <si>
    <t>Přesun sutě</t>
  </si>
  <si>
    <t>28</t>
  </si>
  <si>
    <t>997221561</t>
  </si>
  <si>
    <t>Vodorovná doprava suti z kusových materiálů do 1 km</t>
  </si>
  <si>
    <t>-167825940</t>
  </si>
  <si>
    <t>29</t>
  </si>
  <si>
    <t>997221569</t>
  </si>
  <si>
    <t>Příplatek ZKD 1 km u vodorovné dopravy suti z kusových materiálů</t>
  </si>
  <si>
    <t>1538215819</t>
  </si>
  <si>
    <t>18,346*14 'Přepočtené koeficientem množství</t>
  </si>
  <si>
    <t>30</t>
  </si>
  <si>
    <t>997221611</t>
  </si>
  <si>
    <t>Nakládání suti na dopravní prostředky pro vodorovnou dopravu</t>
  </si>
  <si>
    <t>-1873017458</t>
  </si>
  <si>
    <t>31</t>
  </si>
  <si>
    <t>997221615</t>
  </si>
  <si>
    <t>Poplatek za uložení na skládce (skládkovné) stavebního odpadu betonového kód odpadu 17 01 01</t>
  </si>
  <si>
    <t>407508186</t>
  </si>
  <si>
    <t>18,346*0,5 'Přepočtené koeficientem množství</t>
  </si>
  <si>
    <t>32</t>
  </si>
  <si>
    <t>997221625</t>
  </si>
  <si>
    <t>Poplatek za uložení na skládce (skládkovné) stavebního odpadu železobetonového kód odpadu 17 01 01</t>
  </si>
  <si>
    <t>1792541459</t>
  </si>
  <si>
    <t>998</t>
  </si>
  <si>
    <t>Přesun hmot</t>
  </si>
  <si>
    <t>33</t>
  </si>
  <si>
    <t>998222012</t>
  </si>
  <si>
    <t>Přesun hmot pro tělovýchovné plochy</t>
  </si>
  <si>
    <t>111990741</t>
  </si>
  <si>
    <t>34</t>
  </si>
  <si>
    <t>998222198</t>
  </si>
  <si>
    <t>Příplatek k přesunu hmot na tělovýchovných plochách za zvětšený přesun do 1000 m</t>
  </si>
  <si>
    <t>-1838272286</t>
  </si>
  <si>
    <t>PSV</t>
  </si>
  <si>
    <t>Práce a dodávky PSV</t>
  </si>
  <si>
    <t>767</t>
  </si>
  <si>
    <t>Konstrukce zámečnické</t>
  </si>
  <si>
    <t>35</t>
  </si>
  <si>
    <t>998767201</t>
  </si>
  <si>
    <t>Přesun hmot procentní pro zámečnické konstrukce v objektech v do 6 m</t>
  </si>
  <si>
    <t>%</t>
  </si>
  <si>
    <t>-2067048795</t>
  </si>
  <si>
    <t>36</t>
  </si>
  <si>
    <t>R-7670010</t>
  </si>
  <si>
    <t xml:space="preserve">D+M oplocení hřiště s mantinely vč.přístupové brány - 2 ks  , vč. veškerých systémových příslušenství a doplňků </t>
  </si>
  <si>
    <t>-408511447</t>
  </si>
  <si>
    <t xml:space="preserve">Poznámka k položce:_x000D_
Položka obsahuje dodávku a montáž oplocení vč. všech systémových příslušenství a doplňků _x000D_
_x000D_
Univerzální oplocení sportovišť se spodní mantinelovou částí. Mantinel je tvořen ocelovou rámovou_x000D_
konstrukcí, ke které je uchycena bílá polypropylenová desky tl. 8 mm. Horní plocha je překryta_x000D_
polypropylenovou deskou modré barvy, která tvoří madlo se zaoblenými hranami. Mantinely jsou spojovány_x000D_
šroubovými spoji. Mezi mantinely je ve spodní části vložen sloupek pro kotvení mantinelu do betonové_x000D_
patky. Zesílené sloupky pro ochranné sítě výšky 4 m jsou umístěny po 4 m._x000D_
Materiál:_x000D_
Rám mantinelu: ocelový žárově zinkovaný profil 30 x 30 x 3 mm_x000D_
Sloupek mantinelu: ocelový žárově zinkovaný profil 50 x 30 x 3 mm_x000D_
Sloupek mantinelu s ochrannou sítí: ocelový žárově zinkovaný profil 70 x 50 x 3 mm_x000D_
Výplň mantinelu: polypropylenová deska tl. 8 mm_x000D_
Ochranná síť: polypropylen tl. 3 mm s oky 45 x 45 mm je zavěšena na ocelovém lanku pomocí_x000D_
pozinkovaných C spon._x000D_
Nerezavějící spojovací materiál._x000D_
PŘED REALIZACÍ ZPRACUJE ZHOTOVITEL VÝROBNÍ DOKUMENTACI OPLOCENÍ HŘIŠTĚ DLE_x000D_
KONKRÉTNÍHO VÝROBCE MANITENLŮ, SLOUPKŮ A SÍTÍ VČETNĚ DOLOŽENÍ CERTIFIKÁTŮ_x000D_
SPLŇUJÍCÍCH POŽADAVKY NA HŘIŠTĚ._x000D_
_x000D_
pozor na sítích nesmí být zavěšována žádná plachta - reklama, stínící plachta apod. která by mohla_x000D_
způsobit zatížení větrem na sloupky, na které není sloupek navržen!!!_x000D_
_x000D_
loga na mantinelu_x000D_
</t>
  </si>
  <si>
    <t>"viz. výkres multifunkcního hrište"28*2+16*2</t>
  </si>
  <si>
    <t>37</t>
  </si>
  <si>
    <t>R-7670012</t>
  </si>
  <si>
    <t xml:space="preserve">D+M konstrukce pro basketbalový koš vč. desky a koše vč. kotvení </t>
  </si>
  <si>
    <t>-1615366046</t>
  </si>
  <si>
    <t>Poznámka k položce:_x000D_
vč. betonových patek</t>
  </si>
  <si>
    <t>"viz. výkres ocelové konstrukce"2</t>
  </si>
  <si>
    <t>38</t>
  </si>
  <si>
    <t>R-7678020</t>
  </si>
  <si>
    <t>D+M workoutové sestavy vč. základu</t>
  </si>
  <si>
    <t>1045085825</t>
  </si>
  <si>
    <t xml:space="preserve">Poznámka k položce:_x000D_
Položka obsahuje : _x000D_
_x000D_
- výkop pro základy, odvoz přebytečné zeminy na skládku vč. poplatku za skládkovné _x000D_
- D+M workoutové sestavy vč. kotvení _x000D_
- revize, návod k užívání </t>
  </si>
  <si>
    <t>39</t>
  </si>
  <si>
    <t>R-7678021</t>
  </si>
  <si>
    <t>D+M domečku</t>
  </si>
  <si>
    <t>-652563150</t>
  </si>
  <si>
    <t xml:space="preserve">Poznámka k položce:_x000D_
Položka obsahuje : _x000D_
_x000D_
- výkop pro základy, odvoz přebytečné zeminy na skládku vč. poplatku za skládkovné _x000D_
- D+M domečku vč. kotvení _x000D_
- revize, návod k užívání </t>
  </si>
  <si>
    <t>40</t>
  </si>
  <si>
    <t>R-7678022</t>
  </si>
  <si>
    <t>D+M zemní trampolíny</t>
  </si>
  <si>
    <t>-767046292</t>
  </si>
  <si>
    <t xml:space="preserve">Poznámka k položce:_x000D_
Položka obsahuje : _x000D_
_x000D_
- výkop , odvoz přebytečné zeminy na skládku vč. poplatku za skládkovné _x000D_
- D+M trampoliny  vč. kotvení _x000D_
- revize, návod k užívání </t>
  </si>
  <si>
    <t>41</t>
  </si>
  <si>
    <t>R-7679089</t>
  </si>
  <si>
    <t>D+M zemního pouzdra vč. sloupku na volejbal</t>
  </si>
  <si>
    <t>-756924229</t>
  </si>
  <si>
    <t xml:space="preserve">Poznámka k položce:_x000D_
POUZDRO PRO SLOUPEK Fe/Zn PRO VOLEJBAL_x000D_
VČETNĚ ODTOKOVÉHO OTVORU A VÍČKA_x000D_
_x000D_
SLOUPEK PRO VOLEJBAL PR. 102 MM DO POUZDRA_x000D_
MATERIÁL Fe/Zn_x000D_
_x000D_
betonový základ - provedení vč. dodávky betonu_x000D_
_x000D_
</t>
  </si>
  <si>
    <t>SO 03.1 - Odvodnění hřiště</t>
  </si>
  <si>
    <t>Ostrava - Mariánské hory</t>
  </si>
  <si>
    <t>Fontána, p.o.</t>
  </si>
  <si>
    <t xml:space="preserve">    4 - Vodorovné konstrukce</t>
  </si>
  <si>
    <t xml:space="preserve">    8 - Trubní vedení</t>
  </si>
  <si>
    <t>132153311</t>
  </si>
  <si>
    <t>Hloubení rýh pro sběrné a svodné drény rýhovačem hl přes 1 do 1,5 m v hornině třídy těžitelnosti I a II skupiny 1 až 4</t>
  </si>
  <si>
    <t>264226155</t>
  </si>
  <si>
    <t>"pro drenáž"268,4</t>
  </si>
  <si>
    <t>-713024935</t>
  </si>
  <si>
    <t>"odvoz přebytečné zeminy na skládku "268,4*0,6*1,2</t>
  </si>
  <si>
    <t>-284582658</t>
  </si>
  <si>
    <t>"do 20 km"268,4*0,6*1,2*10</t>
  </si>
  <si>
    <t>1786369977</t>
  </si>
  <si>
    <t>193,248*1,8</t>
  </si>
  <si>
    <t>1808407056</t>
  </si>
  <si>
    <t>212751104</t>
  </si>
  <si>
    <t>Trativod z drenážních trubek flexibilních PVC-U SN 4 perforace 360° včetně lože otevřený výkop DN 100 pro meliorace</t>
  </si>
  <si>
    <t>-1133334927</t>
  </si>
  <si>
    <t>212751106</t>
  </si>
  <si>
    <t>Trativod z drenážních trubek flexibilních PVC-U SN 4 perforace 360° včetně lože otevřený výkop DN 160 pro meliorace</t>
  </si>
  <si>
    <t>967731484</t>
  </si>
  <si>
    <t>Vodorovné konstrukce</t>
  </si>
  <si>
    <t>451573111</t>
  </si>
  <si>
    <t>Lože pod potrubí otevřený výkop ze štěrkopísku</t>
  </si>
  <si>
    <t>2136483365</t>
  </si>
  <si>
    <t>268,4*0,6*0,8</t>
  </si>
  <si>
    <t>Trubní vedení</t>
  </si>
  <si>
    <t>R-8712568</t>
  </si>
  <si>
    <t>D+M vsakovacího objektu - viz. v.č. D.2.06.b)02</t>
  </si>
  <si>
    <t>1034357323</t>
  </si>
  <si>
    <t xml:space="preserve">Poznámka k položce:_x000D_
Položka obsahuje _x000D_
_x000D_
- výkop vč. odvozu přebytečné zeminy na sklásku a poplatku za skládkovné _x000D_
Dodávku a montáž : _x000D_
_x000D_
PŘIKRYTÍ VYTĚŽENOU ZEMINOU, TL. 150 mm_x000D_
DRCENÝ ŠTERK 32-63mm_x000D_
HUTNĚNO PO VRSTVÁCH TL. cca 150 mm_x000D_
ZHUTNĚNÝ ZÁSYP - KAMENIVO FR. 8-16, TL. 350 mm NETKANÁ GEOTEXTILIE 200 g/m2_x000D_
VSAKOVACÍ BLOK, 800x800x660mm, DVĚ VRSTVY NETKANÁ GEOTEXTILIE 200 g/m2_x000D_
VYROVNÁVACÍ ŠTĚRKOVÁ VRSTVA TL. 100 mm, FR. 4-8 mm BEZ PRACHOVÉ SLOŽKY_x000D_
PŮVODNÍ TERÉN_x000D_
Vsakovací vrt, průměr 254 mm, hloubka 11 m - 4 ks_x000D_
</t>
  </si>
  <si>
    <t>998276101</t>
  </si>
  <si>
    <t>Přesun hmot pro trubní vedení z trub z plastických hmot otevřený výkop</t>
  </si>
  <si>
    <t>904324056</t>
  </si>
  <si>
    <t>SO 02.1 - Zpevněné plochy - areálové plochy - způsobilé výdaje - vedlejší aktivita</t>
  </si>
  <si>
    <t xml:space="preserve">    6 - Úpravy povrchů, podlahy a osazování výplní</t>
  </si>
  <si>
    <t xml:space="preserve">    9 -  Ostatní konstrukce a práce-bourání</t>
  </si>
  <si>
    <t>111211101</t>
  </si>
  <si>
    <t>Odstranění křovin a stromů průměru kmene do 100 mm i s kořeny sklonu terénu do 1:5 ručně</t>
  </si>
  <si>
    <t>-10888955</t>
  </si>
  <si>
    <t>113106123</t>
  </si>
  <si>
    <t>Rozebrání dlažeb ze zámkových dlaždic komunikací pro pěší ručně</t>
  </si>
  <si>
    <t>1733042140</t>
  </si>
  <si>
    <t>"stávající dlažba"53+11</t>
  </si>
  <si>
    <t>113107112</t>
  </si>
  <si>
    <t>Odstranění podkladu z kameniva těženého tl přes 100 do 200 mm ručně</t>
  </si>
  <si>
    <t>1545980329</t>
  </si>
  <si>
    <t>113107137</t>
  </si>
  <si>
    <t>Odstranění podkladu z betonu vyztuženého sítěmi tl přes 150 do 300 mm ručně</t>
  </si>
  <si>
    <t>179902050</t>
  </si>
  <si>
    <t>113107141</t>
  </si>
  <si>
    <t>Odstranění podkladu živičného tl 50 mm ručně</t>
  </si>
  <si>
    <t>-1772865007</t>
  </si>
  <si>
    <t>113202111</t>
  </si>
  <si>
    <t>Vytrhání obrub krajníků obrubníků stojatých</t>
  </si>
  <si>
    <t>804470641</t>
  </si>
  <si>
    <t>"stávající obrubníky"45</t>
  </si>
  <si>
    <t>-1433213322</t>
  </si>
  <si>
    <t>"pro výměnnou vrstvu - předpoklad ruční výkop 20%"253*0,25*0,2</t>
  </si>
  <si>
    <t>"manipulační plochy"253*0,29*0,2</t>
  </si>
  <si>
    <t>Odkopávky a prokopávky nezapažené v hornině třídy těžitelnosti I, skupiny 3 objem do 500 m3 strojně</t>
  </si>
  <si>
    <t>65535358</t>
  </si>
  <si>
    <t>"pro výměnnou vrstvu - předpoklad ruční výkop 20%"253*0,25*0,77</t>
  </si>
  <si>
    <t>"manipulační plochy"253*0,29*0,77</t>
  </si>
  <si>
    <t>1554758828</t>
  </si>
  <si>
    <t>"pro výměnnou vrstvu - předpoklad 1%"253*0,25*0,01</t>
  </si>
  <si>
    <t>"manipulační plochy"253*0,29*0,01</t>
  </si>
  <si>
    <t>CD ÚRS 2024 01</t>
  </si>
  <si>
    <t>-1167525439</t>
  </si>
  <si>
    <t>"pro výměnnou vrstvu - předpoklad 2%"253*0,25*0,02</t>
  </si>
  <si>
    <t>"manipulační plochy"253*0,29*0,02</t>
  </si>
  <si>
    <t>Vodorovné přemístění do 10000 m výkopku/sypaniny z horniny třídy těžitelnosti I, skupiny 1 až 3</t>
  </si>
  <si>
    <t>-90730126</t>
  </si>
  <si>
    <t>"odvoz na skládku"27,324+105,198</t>
  </si>
  <si>
    <t>Příplatek k vodorovnému přemístění výkopku/sypaniny z horniny třídy těžitelnosti I, skupiny 1 až 3 ZKD 1000 m přes 10000 m</t>
  </si>
  <si>
    <t>S ÚRS 2024 01</t>
  </si>
  <si>
    <t>-1788749838</t>
  </si>
  <si>
    <t>"do 20km"132,522*10</t>
  </si>
  <si>
    <t>-260233442</t>
  </si>
  <si>
    <t>132,522*1,8*0,5</t>
  </si>
  <si>
    <t>-1815488604</t>
  </si>
  <si>
    <t>-879089590</t>
  </si>
  <si>
    <t>Úprava pláně v hornině třídy těžitelnosti I, skupiny 1 až 3 se zhutněním strojně</t>
  </si>
  <si>
    <t>-1424044467</t>
  </si>
  <si>
    <t>"úprava podkladu"253</t>
  </si>
  <si>
    <t>R-1120090</t>
  </si>
  <si>
    <t xml:space="preserve">Terénní úpravy vč. osetí trávou </t>
  </si>
  <si>
    <t>666828843</t>
  </si>
  <si>
    <t xml:space="preserve">Poznámka k položce:_x000D_
položka obsahuje hrubé a jemné terénní úpravy, vč. dovozu a dodávky substrátu, vč. dodávky travního semene : _x000D_
_x000D_
C) TRAVNATÁ PLOCHA - M2, TECHNOLOGIE ZALOŽENÍ				_x000D_
	A) PŘÍPRAVA POZEMKU PO STAVEBNÍCH PRACECH :			_x000D_
	1) UROVNÁNÍ PLOCHY PO STAVBĚ - 30cm POD ZPEVNĚNÉ PLOCHY NEBO KONEČNOU NIVELETU TERÉNU			_x000D_
	2) NAVÁŽKA 20cm ORNICE Z DEPONIE - M3 - NUTNO ZHODNOTIT STAV A MNOŽSTVÍ ORNICE PŘED ROZPROSTŘENÍM			_x000D_
	      V PŘÍPADĚ NEDOSTATNU NEBO ZHORŠENÉ KVALITY (např. velká příměs jílových částí, nebo chemické znečištění)) - NUTNO DOVÉZT NOVOU			_x000D_
	      ORNICI NUTNO ZBAVIT PŘÍPADNÝCH PŘÍMĚSÍ - KAMENŮ A ZBYTKŮ PO STAVBĚ			_x000D_
	      PŘED NAVÁŽKOU NUTNO ORNICI - CHEMICKY ODPLEVELIT  - (plevel na deponii před manipulací)			_x000D_
	3) NAVÁŽKA 10cm TRAVNÍKOVÉHO SUBSTRÁTU - M3			_x000D_
				_x000D_
	4) PROMÍCHÁNÍ TRAVNÍKOVÉHO SUBSTRÁTU A NAVEZENÉ ORNICE V HORIZUNTU 20 cm			_x000D_
				_x000D_
	B) ZALOŽENÍ PRAVNATÉ PLOCHY VÝSEVEM :			_x000D_
	standartní směs pro městské výsadby 	30g travnaté směsi/ m2		_x000D_
	složení : 15% kostřava červená trstnatá, 10% kostřava čer. krátce výběžkatá,			_x000D_
	15% kostřava čer. dlouze výběžkatá, 10% kostřava ovčí,			_x000D_
	20% lipnice luční, 30% jílek vytrvalý,			_x000D_
	postup prací :			_x000D_
	zpracování a urovnání plochy  (v blízkosti stromů nutno dávat pozor na kořenový systém),			_x000D_
	provést konečnou modulaci JTU			_x000D_
	provést výsev - strojově - specializovaný stroj			_x000D_
	    při výsevu se zároveň strojem provede - hnojení minerálním hnojivem 30g/m2, válcování, 			_x000D_
	zálivka po výsadbě 5l/m2			_x000D_
	1x seč ruční po vzejití			_x000D_
				_x000D_
				_x000D_
D) TECHNOLOGICKÉ NORMY VÝSADBY				_x000D_
	NORMY :			_x000D_
	DIN 18 915 zavedena v ČSN DIN 18 915 Sadovnictví a krajinářství - Práce s půdou (83 9011)			_x000D_
	DIN 18 916 zavedena v ČSN DIN 18 916 Sadovnictví a krajinářství -Výsadba rostlin (83 9021)			_x000D_
	DIN 18 917 zavedena v ČSN DIN 18 917 Sadovnictví a krajinářství -Zakládání trávníků  (83 9031)			_x000D_
	DIN 18 918 zavedena v ČSN DIN 18 918 Sadovnictví a krajinářství -Technicko-biologická zabezpečovací opatření  (83 9041)			_x000D_
	DIN 18 919 zavedena v ČSN DIN 18 919 Sadovnictví a krajinářství -Rozvojová a udržovací péče o rostliny  (83 9051)			_x000D_
</t>
  </si>
  <si>
    <t>"viz. situace stavby"605</t>
  </si>
  <si>
    <t>564801111</t>
  </si>
  <si>
    <t xml:space="preserve">Podklad ze štěrkodrtě ŠD tl 30 mm </t>
  </si>
  <si>
    <t>-723647771</t>
  </si>
  <si>
    <t>Poznámka k položce:_x000D_
přírodní amenivo, fr- 0-8 mm</t>
  </si>
  <si>
    <t>"viz. situace stavby a řez - skladba manipulačních ploch"230</t>
  </si>
  <si>
    <t>"předláždění stávajícví dlažby"11</t>
  </si>
  <si>
    <t>564871111</t>
  </si>
  <si>
    <t xml:space="preserve">Podklad ze štěrkodrtě ŠD tl 250 mm </t>
  </si>
  <si>
    <t>1908260489</t>
  </si>
  <si>
    <t>Poznámka k položce:_x000D_
přírodní kamenivo, fr. 0-63 mm</t>
  </si>
  <si>
    <t>"výměnná vrstva"253</t>
  </si>
  <si>
    <t>564871113</t>
  </si>
  <si>
    <t xml:space="preserve">Podklad ze štěrkodrtě ŠD tl. 270 mm </t>
  </si>
  <si>
    <t>-221895266</t>
  </si>
  <si>
    <t>Poznámka k položce:_x000D_
fr. 0-63 mm, přírodní kamenivo</t>
  </si>
  <si>
    <t>"viz. situace stavby a řez - skladba manipulačních ploch"253+11</t>
  </si>
  <si>
    <t>596211123</t>
  </si>
  <si>
    <t>Kladení zámkové dlažby komunikací pro pěší ručně tl 60 mm skupiny B pl přes 300 m2</t>
  </si>
  <si>
    <t>1485997646</t>
  </si>
  <si>
    <t>"viz. situace stavby - skladba manipulačních ploch"230</t>
  </si>
  <si>
    <t>"předláždění stávající dlažby"11</t>
  </si>
  <si>
    <t>59245021</t>
  </si>
  <si>
    <t>dlažba skladebná betonová 200x200mm tl 60mm přírodní</t>
  </si>
  <si>
    <t>-1333398278</t>
  </si>
  <si>
    <t>241*1,05 'Přepočtené koeficientem množství</t>
  </si>
  <si>
    <t>Úpravy povrchů, podlahy a osazování výplní</t>
  </si>
  <si>
    <t>637121112</t>
  </si>
  <si>
    <t>Okapový chodník z kačírku tl 150 mm s udusáním</t>
  </si>
  <si>
    <t>1607525195</t>
  </si>
  <si>
    <t>R-6371211</t>
  </si>
  <si>
    <t>DM fólie proti prorůstání</t>
  </si>
  <si>
    <t>1754073861</t>
  </si>
  <si>
    <t>899132212</t>
  </si>
  <si>
    <t>Výměna (výšková úprava) poklopu vodovodního samonivelačního nebo pevného šoupátkového</t>
  </si>
  <si>
    <t>879714699</t>
  </si>
  <si>
    <t xml:space="preserve"> Ostatní konstrukce a práce-bourání</t>
  </si>
  <si>
    <t>1604617163</t>
  </si>
  <si>
    <t>"viz. situce stavby "</t>
  </si>
  <si>
    <t>"Betonový obrubník BO 10/25 do betonu C16/20nXF1"219</t>
  </si>
  <si>
    <t>59217072</t>
  </si>
  <si>
    <t>obrubník silniční betonový 1000x100x250mm</t>
  </si>
  <si>
    <t>-136850759</t>
  </si>
  <si>
    <t>"Betonový obrubník BO 10/25 do betonu C16/20nXF1"219*1,01</t>
  </si>
  <si>
    <t>Geotextilie pro ochranu, separaci a filtraci netkaná měrná hmotnost do 500 g/m2</t>
  </si>
  <si>
    <t>-1450897447</t>
  </si>
  <si>
    <t>"pod výměnnou vrstvu"253*1,3</t>
  </si>
  <si>
    <t>-1750362115</t>
  </si>
  <si>
    <t>1220309361</t>
  </si>
  <si>
    <t>95,269*19 'Přepočtené koeficientem množství</t>
  </si>
  <si>
    <t>-1335529511</t>
  </si>
  <si>
    <t>-1328827037</t>
  </si>
  <si>
    <t>925848976</t>
  </si>
  <si>
    <t>997221655</t>
  </si>
  <si>
    <t>1967721397</t>
  </si>
  <si>
    <t>997221665</t>
  </si>
  <si>
    <t>Poplatek za uložení na skládce (skládkovné) odpadu asfaltového s dehtem kód odpadu 17 03 01</t>
  </si>
  <si>
    <t>-322264464</t>
  </si>
  <si>
    <t>997221861</t>
  </si>
  <si>
    <t>Poplatek za uložení na recyklační skládce (skládkovné) stavebního odpadu z prostého betonu pod kódem 17 01 01</t>
  </si>
  <si>
    <t>846317426</t>
  </si>
  <si>
    <t>997221862</t>
  </si>
  <si>
    <t>Poplatek za uložení na recyklační skládce (skládkovné) stavebního odpadu z armovaného betonu pod kódem 17 01 01</t>
  </si>
  <si>
    <t>-902367458</t>
  </si>
  <si>
    <t>997221873</t>
  </si>
  <si>
    <t>Poplatek za uložení na recyklační skládce (skládkovné) stavebního odpadu zeminy a kamení zatříděného do Katalogu odpadů pod kódem 17 05 04</t>
  </si>
  <si>
    <t>-1409208246</t>
  </si>
  <si>
    <t>997221875</t>
  </si>
  <si>
    <t>Poplatek za uložení na recyklační skládce (skládkovné) stavebního odpadu asfaltového bez obsahu dehtu zatříděného do Katalogu odpadů pod kódem 17 03 02</t>
  </si>
  <si>
    <t>1675172623</t>
  </si>
  <si>
    <t>998223011</t>
  </si>
  <si>
    <t>Přesun hmot pro pozemní komunikace s krytem dlážděným</t>
  </si>
  <si>
    <t>1637975517</t>
  </si>
  <si>
    <t xml:space="preserve">010 - Ostatní a vedlejší náklady </t>
  </si>
  <si>
    <t>Prostřední Suchá</t>
  </si>
  <si>
    <t>Moravskoslezský kraj</t>
  </si>
  <si>
    <t>VRN - Vedlejší rozpočtové náklady</t>
  </si>
  <si>
    <t>VRN1 - Průzkumné, geodetické a projektové práce</t>
  </si>
  <si>
    <t>VRN3 - Zařízení staveniště</t>
  </si>
  <si>
    <t>VRN</t>
  </si>
  <si>
    <t>Vedlejší rozpočtové náklady</t>
  </si>
  <si>
    <t>VRN1</t>
  </si>
  <si>
    <t>Průzkumné, geodetické a projektové práce</t>
  </si>
  <si>
    <t>013254001</t>
  </si>
  <si>
    <t xml:space="preserve">Výrobní a dílenská dokumentace </t>
  </si>
  <si>
    <t>1024</t>
  </si>
  <si>
    <t>1905742625</t>
  </si>
  <si>
    <t xml:space="preserve">Poznámka k položce:_x000D_
Vypracování zhotovitelské a výrobní proejktové dokumentace dle obchodních podmínek_x000D_
_x000D_
_x000D_
_x000D_
_x000D_
_x000D_
_x000D_
</t>
  </si>
  <si>
    <t>013254002</t>
  </si>
  <si>
    <t xml:space="preserve">Dokumentace skutečného provedení </t>
  </si>
  <si>
    <t>-709840871</t>
  </si>
  <si>
    <t xml:space="preserve">Poznámka k položce:_x000D_
Dokumentace skutečného proveddení stavby v počtu a formátech dle SoD_x000D_
_x000D_
_x000D_
_x000D_
_x000D_
_x000D_
_x000D_
</t>
  </si>
  <si>
    <t>013254101</t>
  </si>
  <si>
    <t xml:space="preserve">Monitoring v průběhu výstavby </t>
  </si>
  <si>
    <t>-1709512913</t>
  </si>
  <si>
    <t xml:space="preserve">Poznámka k položce:_x000D_
Fotodokumentace před zahájením stavby, v průběhu stavby, se zřetelem též na zabudované konstrukce, a při přejímce stavby_x000D_
</t>
  </si>
  <si>
    <t>R-990008</t>
  </si>
  <si>
    <t>Pojištění dle SoD</t>
  </si>
  <si>
    <t>748141611</t>
  </si>
  <si>
    <t>R-990010</t>
  </si>
  <si>
    <t xml:space="preserve">Vytýčení  a ochrana stávajících   inženýrských sítí </t>
  </si>
  <si>
    <t>-1178170282</t>
  </si>
  <si>
    <t>Poznámka k položce:_x000D_
Ochrana stávajících inženýrských sítí na staveništi, _x000D_
náklady na přezoumání podkladu objednatele o stavu inženýrských sítí probíhajících staveništěm nebo dotčenými stavbou i mimo území staveniště._x000D_
Vytýčení jejich skutečné trasy dle podmínek správců sítí v dokladové části. _x000D_
Zajištění aktualizace vyjádření správců sítí v případě ukončení platnosti vyjádření._x000D_
Zajištění a zabezpečení stávajících inženýrských sítí a přípojke při výkopových a bouracích pracích.</t>
  </si>
  <si>
    <t>R-990012</t>
  </si>
  <si>
    <t xml:space="preserve">Statická zatěžkávací zkouška </t>
  </si>
  <si>
    <t>-1262635321</t>
  </si>
  <si>
    <t>R-990013</t>
  </si>
  <si>
    <t>Geodetické práce před výstavbou</t>
  </si>
  <si>
    <t>581542121</t>
  </si>
  <si>
    <t>R-990014</t>
  </si>
  <si>
    <t xml:space="preserve">Geodetické práce po výstavbě </t>
  </si>
  <si>
    <t>-1584040500</t>
  </si>
  <si>
    <t xml:space="preserve">Poznámka k položce:_x000D_
Vypracování geometrických plánů podle požadavků KN pro vklad do KN._x000D_
</t>
  </si>
  <si>
    <t>R-990019</t>
  </si>
  <si>
    <t xml:space="preserve">Geodetické práce v průběhu stavby </t>
  </si>
  <si>
    <t>-1626915556</t>
  </si>
  <si>
    <t xml:space="preserve">Poznámka k položce:_x000D_
_x000D_
</t>
  </si>
  <si>
    <t>R-990032</t>
  </si>
  <si>
    <t xml:space="preserve">Opatření z hlediska používání OOPP na staveništi </t>
  </si>
  <si>
    <t>2032006588</t>
  </si>
  <si>
    <t>R-990033</t>
  </si>
  <si>
    <t xml:space="preserve">Opatření z hlediska BOZP na staveništi </t>
  </si>
  <si>
    <t>-317077232</t>
  </si>
  <si>
    <t>VRN3</t>
  </si>
  <si>
    <t>Zařízení staveniště</t>
  </si>
  <si>
    <t>R-0321030</t>
  </si>
  <si>
    <t>Zařízení staveniště - zřízení</t>
  </si>
  <si>
    <t>-1402609958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</si>
  <si>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Zajištění bezpečného příjezdu a přístupu na staveniště vč. dopravního zmnačení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._x000D_
_x000D_
_x000D_
</t>
  </si>
  <si>
    <t>R-0321031</t>
  </si>
  <si>
    <t>Zařízení staveniště - provoz</t>
  </si>
  <si>
    <t>49397209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</si>
  <si>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Zajištění bezpečného příjezdu a přístupu na staveniště vč. dopravního zmnačení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._x000D_
_x000D_
 Součástí jsou také náklady na personální zajištění stavby (Náklady na pracovníky - náklady na mzdy stavbyvedoucích, přípraváře, projektového manažera, případně dalších osob)_x000D_
</t>
  </si>
  <si>
    <t>R-0321032</t>
  </si>
  <si>
    <t xml:space="preserve">Zařízení staveniště - odstranění </t>
  </si>
  <si>
    <t>1955679895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</si>
  <si>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Zajištění bezpečného příjezdu a přístupu na staveniště vč. dopravního zmnačení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._x000D_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</si>
</sst>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vertical="top" wrapText="1"/>
    </xf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7" t="s">
        <v>14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2"/>
      <c r="AL5" s="22"/>
      <c r="AM5" s="22"/>
      <c r="AN5" s="22"/>
      <c r="AO5" s="22"/>
      <c r="AP5" s="22"/>
      <c r="AQ5" s="22"/>
      <c r="AR5" s="20"/>
      <c r="BE5" s="26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9" t="s">
        <v>17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2"/>
      <c r="AL6" s="22"/>
      <c r="AM6" s="22"/>
      <c r="AN6" s="22"/>
      <c r="AO6" s="22"/>
      <c r="AP6" s="22"/>
      <c r="AQ6" s="22"/>
      <c r="AR6" s="20"/>
      <c r="BE6" s="265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5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65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5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6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6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5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65"/>
      <c r="BS13" s="17" t="s">
        <v>6</v>
      </c>
    </row>
    <row r="14" spans="1:74" ht="12.75">
      <c r="B14" s="21"/>
      <c r="C14" s="22"/>
      <c r="D14" s="22"/>
      <c r="E14" s="270" t="s">
        <v>27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6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5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6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65"/>
      <c r="BS17" s="17" t="s">
        <v>29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5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6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65"/>
      <c r="BS20" s="17" t="s">
        <v>29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5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5"/>
    </row>
    <row r="23" spans="1:71" s="1" customFormat="1" ht="16.5" customHeight="1">
      <c r="B23" s="21"/>
      <c r="C23" s="22"/>
      <c r="D23" s="22"/>
      <c r="E23" s="272" t="s">
        <v>1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2"/>
      <c r="AP23" s="22"/>
      <c r="AQ23" s="22"/>
      <c r="AR23" s="20"/>
      <c r="BE23" s="26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5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3">
        <f>ROUND(AG94,2)</f>
        <v>0</v>
      </c>
      <c r="AL26" s="274"/>
      <c r="AM26" s="274"/>
      <c r="AN26" s="274"/>
      <c r="AO26" s="274"/>
      <c r="AP26" s="36"/>
      <c r="AQ26" s="36"/>
      <c r="AR26" s="39"/>
      <c r="BE26" s="26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5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5" t="s">
        <v>33</v>
      </c>
      <c r="M28" s="275"/>
      <c r="N28" s="275"/>
      <c r="O28" s="275"/>
      <c r="P28" s="275"/>
      <c r="Q28" s="36"/>
      <c r="R28" s="36"/>
      <c r="S28" s="36"/>
      <c r="T28" s="36"/>
      <c r="U28" s="36"/>
      <c r="V28" s="36"/>
      <c r="W28" s="275" t="s">
        <v>34</v>
      </c>
      <c r="X28" s="275"/>
      <c r="Y28" s="275"/>
      <c r="Z28" s="275"/>
      <c r="AA28" s="275"/>
      <c r="AB28" s="275"/>
      <c r="AC28" s="275"/>
      <c r="AD28" s="275"/>
      <c r="AE28" s="275"/>
      <c r="AF28" s="36"/>
      <c r="AG28" s="36"/>
      <c r="AH28" s="36"/>
      <c r="AI28" s="36"/>
      <c r="AJ28" s="36"/>
      <c r="AK28" s="275" t="s">
        <v>35</v>
      </c>
      <c r="AL28" s="275"/>
      <c r="AM28" s="275"/>
      <c r="AN28" s="275"/>
      <c r="AO28" s="275"/>
      <c r="AP28" s="36"/>
      <c r="AQ28" s="36"/>
      <c r="AR28" s="39"/>
      <c r="BE28" s="265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59">
        <v>0.21</v>
      </c>
      <c r="M29" s="258"/>
      <c r="N29" s="258"/>
      <c r="O29" s="258"/>
      <c r="P29" s="258"/>
      <c r="Q29" s="41"/>
      <c r="R29" s="41"/>
      <c r="S29" s="41"/>
      <c r="T29" s="41"/>
      <c r="U29" s="41"/>
      <c r="V29" s="41"/>
      <c r="W29" s="257">
        <f>ROUND(AZ94, 2)</f>
        <v>0</v>
      </c>
      <c r="X29" s="258"/>
      <c r="Y29" s="258"/>
      <c r="Z29" s="258"/>
      <c r="AA29" s="258"/>
      <c r="AB29" s="258"/>
      <c r="AC29" s="258"/>
      <c r="AD29" s="258"/>
      <c r="AE29" s="258"/>
      <c r="AF29" s="41"/>
      <c r="AG29" s="41"/>
      <c r="AH29" s="41"/>
      <c r="AI29" s="41"/>
      <c r="AJ29" s="41"/>
      <c r="AK29" s="257">
        <f>ROUND(AV94, 2)</f>
        <v>0</v>
      </c>
      <c r="AL29" s="258"/>
      <c r="AM29" s="258"/>
      <c r="AN29" s="258"/>
      <c r="AO29" s="258"/>
      <c r="AP29" s="41"/>
      <c r="AQ29" s="41"/>
      <c r="AR29" s="42"/>
      <c r="BE29" s="266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59">
        <v>0.12</v>
      </c>
      <c r="M30" s="258"/>
      <c r="N30" s="258"/>
      <c r="O30" s="258"/>
      <c r="P30" s="258"/>
      <c r="Q30" s="41"/>
      <c r="R30" s="41"/>
      <c r="S30" s="41"/>
      <c r="T30" s="41"/>
      <c r="U30" s="41"/>
      <c r="V30" s="41"/>
      <c r="W30" s="257">
        <f>ROUND(BA94, 2)</f>
        <v>0</v>
      </c>
      <c r="X30" s="258"/>
      <c r="Y30" s="258"/>
      <c r="Z30" s="258"/>
      <c r="AA30" s="258"/>
      <c r="AB30" s="258"/>
      <c r="AC30" s="258"/>
      <c r="AD30" s="258"/>
      <c r="AE30" s="258"/>
      <c r="AF30" s="41"/>
      <c r="AG30" s="41"/>
      <c r="AH30" s="41"/>
      <c r="AI30" s="41"/>
      <c r="AJ30" s="41"/>
      <c r="AK30" s="257">
        <f>ROUND(AW94, 2)</f>
        <v>0</v>
      </c>
      <c r="AL30" s="258"/>
      <c r="AM30" s="258"/>
      <c r="AN30" s="258"/>
      <c r="AO30" s="258"/>
      <c r="AP30" s="41"/>
      <c r="AQ30" s="41"/>
      <c r="AR30" s="42"/>
      <c r="BE30" s="266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59">
        <v>0.21</v>
      </c>
      <c r="M31" s="258"/>
      <c r="N31" s="258"/>
      <c r="O31" s="258"/>
      <c r="P31" s="258"/>
      <c r="Q31" s="41"/>
      <c r="R31" s="41"/>
      <c r="S31" s="41"/>
      <c r="T31" s="41"/>
      <c r="U31" s="41"/>
      <c r="V31" s="41"/>
      <c r="W31" s="257">
        <f>ROUND(BB94, 2)</f>
        <v>0</v>
      </c>
      <c r="X31" s="258"/>
      <c r="Y31" s="258"/>
      <c r="Z31" s="258"/>
      <c r="AA31" s="258"/>
      <c r="AB31" s="258"/>
      <c r="AC31" s="258"/>
      <c r="AD31" s="258"/>
      <c r="AE31" s="258"/>
      <c r="AF31" s="41"/>
      <c r="AG31" s="41"/>
      <c r="AH31" s="41"/>
      <c r="AI31" s="41"/>
      <c r="AJ31" s="41"/>
      <c r="AK31" s="257">
        <v>0</v>
      </c>
      <c r="AL31" s="258"/>
      <c r="AM31" s="258"/>
      <c r="AN31" s="258"/>
      <c r="AO31" s="258"/>
      <c r="AP31" s="41"/>
      <c r="AQ31" s="41"/>
      <c r="AR31" s="42"/>
      <c r="BE31" s="266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59">
        <v>0.12</v>
      </c>
      <c r="M32" s="258"/>
      <c r="N32" s="258"/>
      <c r="O32" s="258"/>
      <c r="P32" s="258"/>
      <c r="Q32" s="41"/>
      <c r="R32" s="41"/>
      <c r="S32" s="41"/>
      <c r="T32" s="41"/>
      <c r="U32" s="41"/>
      <c r="V32" s="41"/>
      <c r="W32" s="257">
        <f>ROUND(BC94, 2)</f>
        <v>0</v>
      </c>
      <c r="X32" s="258"/>
      <c r="Y32" s="258"/>
      <c r="Z32" s="258"/>
      <c r="AA32" s="258"/>
      <c r="AB32" s="258"/>
      <c r="AC32" s="258"/>
      <c r="AD32" s="258"/>
      <c r="AE32" s="258"/>
      <c r="AF32" s="41"/>
      <c r="AG32" s="41"/>
      <c r="AH32" s="41"/>
      <c r="AI32" s="41"/>
      <c r="AJ32" s="41"/>
      <c r="AK32" s="257">
        <v>0</v>
      </c>
      <c r="AL32" s="258"/>
      <c r="AM32" s="258"/>
      <c r="AN32" s="258"/>
      <c r="AO32" s="258"/>
      <c r="AP32" s="41"/>
      <c r="AQ32" s="41"/>
      <c r="AR32" s="42"/>
      <c r="BE32" s="266"/>
    </row>
    <row r="33" spans="1:57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59">
        <v>0</v>
      </c>
      <c r="M33" s="258"/>
      <c r="N33" s="258"/>
      <c r="O33" s="258"/>
      <c r="P33" s="258"/>
      <c r="Q33" s="41"/>
      <c r="R33" s="41"/>
      <c r="S33" s="41"/>
      <c r="T33" s="41"/>
      <c r="U33" s="41"/>
      <c r="V33" s="41"/>
      <c r="W33" s="257">
        <f>ROUND(BD94, 2)</f>
        <v>0</v>
      </c>
      <c r="X33" s="258"/>
      <c r="Y33" s="258"/>
      <c r="Z33" s="258"/>
      <c r="AA33" s="258"/>
      <c r="AB33" s="258"/>
      <c r="AC33" s="258"/>
      <c r="AD33" s="258"/>
      <c r="AE33" s="258"/>
      <c r="AF33" s="41"/>
      <c r="AG33" s="41"/>
      <c r="AH33" s="41"/>
      <c r="AI33" s="41"/>
      <c r="AJ33" s="41"/>
      <c r="AK33" s="257">
        <v>0</v>
      </c>
      <c r="AL33" s="258"/>
      <c r="AM33" s="258"/>
      <c r="AN33" s="258"/>
      <c r="AO33" s="258"/>
      <c r="AP33" s="41"/>
      <c r="AQ33" s="41"/>
      <c r="AR33" s="42"/>
      <c r="BE33" s="266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5"/>
    </row>
    <row r="35" spans="1:57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63" t="s">
        <v>44</v>
      </c>
      <c r="Y35" s="261"/>
      <c r="Z35" s="261"/>
      <c r="AA35" s="261"/>
      <c r="AB35" s="261"/>
      <c r="AC35" s="45"/>
      <c r="AD35" s="45"/>
      <c r="AE35" s="45"/>
      <c r="AF35" s="45"/>
      <c r="AG35" s="45"/>
      <c r="AH35" s="45"/>
      <c r="AI35" s="45"/>
      <c r="AJ35" s="45"/>
      <c r="AK35" s="260">
        <f>SUM(AK26:AK33)</f>
        <v>0</v>
      </c>
      <c r="AL35" s="261"/>
      <c r="AM35" s="261"/>
      <c r="AN35" s="261"/>
      <c r="AO35" s="262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20250602001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6" t="str">
        <f>K6</f>
        <v>Multifunkční hřiště Karasova</v>
      </c>
      <c r="M85" s="287"/>
      <c r="N85" s="287"/>
      <c r="O85" s="287"/>
      <c r="P85" s="287"/>
      <c r="Q85" s="287"/>
      <c r="R85" s="287"/>
      <c r="S85" s="287"/>
      <c r="T85" s="287"/>
      <c r="U85" s="287"/>
      <c r="V85" s="287"/>
      <c r="W85" s="287"/>
      <c r="X85" s="287"/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8" t="str">
        <f>IF(AN8= "","",AN8)</f>
        <v/>
      </c>
      <c r="AN87" s="288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89" t="str">
        <f>IF(E17="","",E17)</f>
        <v xml:space="preserve"> </v>
      </c>
      <c r="AN89" s="290"/>
      <c r="AO89" s="290"/>
      <c r="AP89" s="290"/>
      <c r="AQ89" s="36"/>
      <c r="AR89" s="39"/>
      <c r="AS89" s="291" t="s">
        <v>52</v>
      </c>
      <c r="AT89" s="29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89" t="str">
        <f>IF(E20="","",E20)</f>
        <v xml:space="preserve"> </v>
      </c>
      <c r="AN90" s="290"/>
      <c r="AO90" s="290"/>
      <c r="AP90" s="290"/>
      <c r="AQ90" s="36"/>
      <c r="AR90" s="39"/>
      <c r="AS90" s="293"/>
      <c r="AT90" s="29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5"/>
      <c r="AT91" s="29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1" t="s">
        <v>53</v>
      </c>
      <c r="D92" s="282"/>
      <c r="E92" s="282"/>
      <c r="F92" s="282"/>
      <c r="G92" s="282"/>
      <c r="H92" s="73"/>
      <c r="I92" s="284" t="s">
        <v>54</v>
      </c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3" t="s">
        <v>55</v>
      </c>
      <c r="AH92" s="282"/>
      <c r="AI92" s="282"/>
      <c r="AJ92" s="282"/>
      <c r="AK92" s="282"/>
      <c r="AL92" s="282"/>
      <c r="AM92" s="282"/>
      <c r="AN92" s="284" t="s">
        <v>56</v>
      </c>
      <c r="AO92" s="282"/>
      <c r="AP92" s="285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7" t="s">
        <v>69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9">
        <f>ROUND(SUM(AG95:AG98),2)</f>
        <v>0</v>
      </c>
      <c r="AH94" s="279"/>
      <c r="AI94" s="279"/>
      <c r="AJ94" s="279"/>
      <c r="AK94" s="279"/>
      <c r="AL94" s="279"/>
      <c r="AM94" s="279"/>
      <c r="AN94" s="280">
        <f>SUM(AG94,AT94)</f>
        <v>0</v>
      </c>
      <c r="AO94" s="280"/>
      <c r="AP94" s="280"/>
      <c r="AQ94" s="85" t="s">
        <v>1</v>
      </c>
      <c r="AR94" s="86"/>
      <c r="AS94" s="87">
        <f>ROUND(SUM(AS95:AS98),2)</f>
        <v>0</v>
      </c>
      <c r="AT94" s="88">
        <f>ROUND(SUM(AV94:AW94),2)</f>
        <v>0</v>
      </c>
      <c r="AU94" s="89">
        <f>ROUND(SUM(AU95:AU98),5)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ROUND(SUM(AZ95:AZ98),2)</f>
        <v>0</v>
      </c>
      <c r="BA94" s="88">
        <f>ROUND(SUM(BA95:BA98),2)</f>
        <v>0</v>
      </c>
      <c r="BB94" s="88">
        <f>ROUND(SUM(BB95:BB98),2)</f>
        <v>0</v>
      </c>
      <c r="BC94" s="88">
        <f>ROUND(SUM(BC95:BC98),2)</f>
        <v>0</v>
      </c>
      <c r="BD94" s="90">
        <f>ROUND(SUM(BD95:BD98),2)</f>
        <v>0</v>
      </c>
      <c r="BS94" s="91" t="s">
        <v>71</v>
      </c>
      <c r="BT94" s="91" t="s">
        <v>72</v>
      </c>
      <c r="BU94" s="92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1" s="7" customFormat="1" ht="16.5" customHeight="1">
      <c r="A95" s="93" t="s">
        <v>76</v>
      </c>
      <c r="B95" s="94"/>
      <c r="C95" s="95"/>
      <c r="D95" s="278" t="s">
        <v>77</v>
      </c>
      <c r="E95" s="278"/>
      <c r="F95" s="278"/>
      <c r="G95" s="278"/>
      <c r="H95" s="278"/>
      <c r="I95" s="96"/>
      <c r="J95" s="278" t="s">
        <v>78</v>
      </c>
      <c r="K95" s="278"/>
      <c r="L95" s="278"/>
      <c r="M95" s="278"/>
      <c r="N95" s="278"/>
      <c r="O95" s="278"/>
      <c r="P95" s="278"/>
      <c r="Q95" s="278"/>
      <c r="R95" s="278"/>
      <c r="S95" s="278"/>
      <c r="T95" s="278"/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278"/>
      <c r="AF95" s="278"/>
      <c r="AG95" s="276">
        <f>'SO 03 - Multifunkční hřiště'!J30</f>
        <v>0</v>
      </c>
      <c r="AH95" s="277"/>
      <c r="AI95" s="277"/>
      <c r="AJ95" s="277"/>
      <c r="AK95" s="277"/>
      <c r="AL95" s="277"/>
      <c r="AM95" s="277"/>
      <c r="AN95" s="276">
        <f>SUM(AG95,AT95)</f>
        <v>0</v>
      </c>
      <c r="AO95" s="277"/>
      <c r="AP95" s="277"/>
      <c r="AQ95" s="97" t="s">
        <v>79</v>
      </c>
      <c r="AR95" s="98"/>
      <c r="AS95" s="99">
        <v>0</v>
      </c>
      <c r="AT95" s="100">
        <f>ROUND(SUM(AV95:AW95),2)</f>
        <v>0</v>
      </c>
      <c r="AU95" s="101">
        <f>'SO 03 - Multifunkční hřiště'!P125</f>
        <v>0</v>
      </c>
      <c r="AV95" s="100">
        <f>'SO 03 - Multifunkční hřiště'!J33</f>
        <v>0</v>
      </c>
      <c r="AW95" s="100">
        <f>'SO 03 - Multifunkční hřiště'!J34</f>
        <v>0</v>
      </c>
      <c r="AX95" s="100">
        <f>'SO 03 - Multifunkční hřiště'!J35</f>
        <v>0</v>
      </c>
      <c r="AY95" s="100">
        <f>'SO 03 - Multifunkční hřiště'!J36</f>
        <v>0</v>
      </c>
      <c r="AZ95" s="100">
        <f>'SO 03 - Multifunkční hřiště'!F33</f>
        <v>0</v>
      </c>
      <c r="BA95" s="100">
        <f>'SO 03 - Multifunkční hřiště'!F34</f>
        <v>0</v>
      </c>
      <c r="BB95" s="100">
        <f>'SO 03 - Multifunkční hřiště'!F35</f>
        <v>0</v>
      </c>
      <c r="BC95" s="100">
        <f>'SO 03 - Multifunkční hřiště'!F36</f>
        <v>0</v>
      </c>
      <c r="BD95" s="102">
        <f>'SO 03 - Multifunkční hřiště'!F37</f>
        <v>0</v>
      </c>
      <c r="BT95" s="103" t="s">
        <v>80</v>
      </c>
      <c r="BV95" s="103" t="s">
        <v>74</v>
      </c>
      <c r="BW95" s="103" t="s">
        <v>81</v>
      </c>
      <c r="BX95" s="103" t="s">
        <v>5</v>
      </c>
      <c r="CL95" s="103" t="s">
        <v>1</v>
      </c>
      <c r="CM95" s="103" t="s">
        <v>82</v>
      </c>
    </row>
    <row r="96" spans="1:91" s="7" customFormat="1" ht="24.75" customHeight="1">
      <c r="A96" s="93" t="s">
        <v>76</v>
      </c>
      <c r="B96" s="94"/>
      <c r="C96" s="95"/>
      <c r="D96" s="278" t="s">
        <v>83</v>
      </c>
      <c r="E96" s="278"/>
      <c r="F96" s="278"/>
      <c r="G96" s="278"/>
      <c r="H96" s="278"/>
      <c r="I96" s="96"/>
      <c r="J96" s="278" t="s">
        <v>84</v>
      </c>
      <c r="K96" s="278"/>
      <c r="L96" s="278"/>
      <c r="M96" s="278"/>
      <c r="N96" s="278"/>
      <c r="O96" s="278"/>
      <c r="P96" s="278"/>
      <c r="Q96" s="278"/>
      <c r="R96" s="278"/>
      <c r="S96" s="278"/>
      <c r="T96" s="278"/>
      <c r="U96" s="278"/>
      <c r="V96" s="278"/>
      <c r="W96" s="278"/>
      <c r="X96" s="278"/>
      <c r="Y96" s="278"/>
      <c r="Z96" s="278"/>
      <c r="AA96" s="278"/>
      <c r="AB96" s="278"/>
      <c r="AC96" s="278"/>
      <c r="AD96" s="278"/>
      <c r="AE96" s="278"/>
      <c r="AF96" s="278"/>
      <c r="AG96" s="276">
        <f>'SO 03.1 - Odvodnění hřiště'!J30</f>
        <v>0</v>
      </c>
      <c r="AH96" s="277"/>
      <c r="AI96" s="277"/>
      <c r="AJ96" s="277"/>
      <c r="AK96" s="277"/>
      <c r="AL96" s="277"/>
      <c r="AM96" s="277"/>
      <c r="AN96" s="276">
        <f>SUM(AG96,AT96)</f>
        <v>0</v>
      </c>
      <c r="AO96" s="277"/>
      <c r="AP96" s="277"/>
      <c r="AQ96" s="97" t="s">
        <v>79</v>
      </c>
      <c r="AR96" s="98"/>
      <c r="AS96" s="99">
        <v>0</v>
      </c>
      <c r="AT96" s="100">
        <f>ROUND(SUM(AV96:AW96),2)</f>
        <v>0</v>
      </c>
      <c r="AU96" s="101">
        <f>'SO 03.1 - Odvodnění hřiště'!P122</f>
        <v>0</v>
      </c>
      <c r="AV96" s="100">
        <f>'SO 03.1 - Odvodnění hřiště'!J33</f>
        <v>0</v>
      </c>
      <c r="AW96" s="100">
        <f>'SO 03.1 - Odvodnění hřiště'!J34</f>
        <v>0</v>
      </c>
      <c r="AX96" s="100">
        <f>'SO 03.1 - Odvodnění hřiště'!J35</f>
        <v>0</v>
      </c>
      <c r="AY96" s="100">
        <f>'SO 03.1 - Odvodnění hřiště'!J36</f>
        <v>0</v>
      </c>
      <c r="AZ96" s="100">
        <f>'SO 03.1 - Odvodnění hřiště'!F33</f>
        <v>0</v>
      </c>
      <c r="BA96" s="100">
        <f>'SO 03.1 - Odvodnění hřiště'!F34</f>
        <v>0</v>
      </c>
      <c r="BB96" s="100">
        <f>'SO 03.1 - Odvodnění hřiště'!F35</f>
        <v>0</v>
      </c>
      <c r="BC96" s="100">
        <f>'SO 03.1 - Odvodnění hřiště'!F36</f>
        <v>0</v>
      </c>
      <c r="BD96" s="102">
        <f>'SO 03.1 - Odvodnění hřiště'!F37</f>
        <v>0</v>
      </c>
      <c r="BT96" s="103" t="s">
        <v>80</v>
      </c>
      <c r="BV96" s="103" t="s">
        <v>74</v>
      </c>
      <c r="BW96" s="103" t="s">
        <v>85</v>
      </c>
      <c r="BX96" s="103" t="s">
        <v>5</v>
      </c>
      <c r="CL96" s="103" t="s">
        <v>86</v>
      </c>
      <c r="CM96" s="103" t="s">
        <v>80</v>
      </c>
    </row>
    <row r="97" spans="1:91" s="7" customFormat="1" ht="24.75" customHeight="1">
      <c r="A97" s="93" t="s">
        <v>76</v>
      </c>
      <c r="B97" s="94"/>
      <c r="C97" s="95"/>
      <c r="D97" s="278" t="s">
        <v>87</v>
      </c>
      <c r="E97" s="278"/>
      <c r="F97" s="278"/>
      <c r="G97" s="278"/>
      <c r="H97" s="278"/>
      <c r="I97" s="96"/>
      <c r="J97" s="278" t="s">
        <v>88</v>
      </c>
      <c r="K97" s="278"/>
      <c r="L97" s="278"/>
      <c r="M97" s="278"/>
      <c r="N97" s="278"/>
      <c r="O97" s="278"/>
      <c r="P97" s="278"/>
      <c r="Q97" s="278"/>
      <c r="R97" s="278"/>
      <c r="S97" s="278"/>
      <c r="T97" s="278"/>
      <c r="U97" s="278"/>
      <c r="V97" s="278"/>
      <c r="W97" s="278"/>
      <c r="X97" s="278"/>
      <c r="Y97" s="278"/>
      <c r="Z97" s="278"/>
      <c r="AA97" s="278"/>
      <c r="AB97" s="278"/>
      <c r="AC97" s="278"/>
      <c r="AD97" s="278"/>
      <c r="AE97" s="278"/>
      <c r="AF97" s="278"/>
      <c r="AG97" s="276">
        <f>'SO 02.1 - Zpevněné plochy...'!J30</f>
        <v>0</v>
      </c>
      <c r="AH97" s="277"/>
      <c r="AI97" s="277"/>
      <c r="AJ97" s="277"/>
      <c r="AK97" s="277"/>
      <c r="AL97" s="277"/>
      <c r="AM97" s="277"/>
      <c r="AN97" s="276">
        <f>SUM(AG97,AT97)</f>
        <v>0</v>
      </c>
      <c r="AO97" s="277"/>
      <c r="AP97" s="277"/>
      <c r="AQ97" s="97" t="s">
        <v>79</v>
      </c>
      <c r="AR97" s="98"/>
      <c r="AS97" s="99">
        <v>0</v>
      </c>
      <c r="AT97" s="100">
        <f>ROUND(SUM(AV97:AW97),2)</f>
        <v>0</v>
      </c>
      <c r="AU97" s="101">
        <f>'SO 02.1 - Zpevněné plochy...'!P124</f>
        <v>0</v>
      </c>
      <c r="AV97" s="100">
        <f>'SO 02.1 - Zpevněné plochy...'!J33</f>
        <v>0</v>
      </c>
      <c r="AW97" s="100">
        <f>'SO 02.1 - Zpevněné plochy...'!J34</f>
        <v>0</v>
      </c>
      <c r="AX97" s="100">
        <f>'SO 02.1 - Zpevněné plochy...'!J35</f>
        <v>0</v>
      </c>
      <c r="AY97" s="100">
        <f>'SO 02.1 - Zpevněné plochy...'!J36</f>
        <v>0</v>
      </c>
      <c r="AZ97" s="100">
        <f>'SO 02.1 - Zpevněné plochy...'!F33</f>
        <v>0</v>
      </c>
      <c r="BA97" s="100">
        <f>'SO 02.1 - Zpevněné plochy...'!F34</f>
        <v>0</v>
      </c>
      <c r="BB97" s="100">
        <f>'SO 02.1 - Zpevněné plochy...'!F35</f>
        <v>0</v>
      </c>
      <c r="BC97" s="100">
        <f>'SO 02.1 - Zpevněné plochy...'!F36</f>
        <v>0</v>
      </c>
      <c r="BD97" s="102">
        <f>'SO 02.1 - Zpevněné plochy...'!F37</f>
        <v>0</v>
      </c>
      <c r="BT97" s="103" t="s">
        <v>80</v>
      </c>
      <c r="BV97" s="103" t="s">
        <v>74</v>
      </c>
      <c r="BW97" s="103" t="s">
        <v>89</v>
      </c>
      <c r="BX97" s="103" t="s">
        <v>5</v>
      </c>
      <c r="CL97" s="103" t="s">
        <v>86</v>
      </c>
      <c r="CM97" s="103" t="s">
        <v>80</v>
      </c>
    </row>
    <row r="98" spans="1:91" s="7" customFormat="1" ht="16.5" customHeight="1">
      <c r="A98" s="93" t="s">
        <v>76</v>
      </c>
      <c r="B98" s="94"/>
      <c r="C98" s="95"/>
      <c r="D98" s="278" t="s">
        <v>90</v>
      </c>
      <c r="E98" s="278"/>
      <c r="F98" s="278"/>
      <c r="G98" s="278"/>
      <c r="H98" s="278"/>
      <c r="I98" s="96"/>
      <c r="J98" s="278" t="s">
        <v>91</v>
      </c>
      <c r="K98" s="278"/>
      <c r="L98" s="278"/>
      <c r="M98" s="278"/>
      <c r="N98" s="278"/>
      <c r="O98" s="278"/>
      <c r="P98" s="278"/>
      <c r="Q98" s="278"/>
      <c r="R98" s="278"/>
      <c r="S98" s="278"/>
      <c r="T98" s="278"/>
      <c r="U98" s="278"/>
      <c r="V98" s="278"/>
      <c r="W98" s="278"/>
      <c r="X98" s="278"/>
      <c r="Y98" s="278"/>
      <c r="Z98" s="278"/>
      <c r="AA98" s="278"/>
      <c r="AB98" s="278"/>
      <c r="AC98" s="278"/>
      <c r="AD98" s="278"/>
      <c r="AE98" s="278"/>
      <c r="AF98" s="278"/>
      <c r="AG98" s="276">
        <f>'010 - Ostatní a vedlejší ...'!J30</f>
        <v>0</v>
      </c>
      <c r="AH98" s="277"/>
      <c r="AI98" s="277"/>
      <c r="AJ98" s="277"/>
      <c r="AK98" s="277"/>
      <c r="AL98" s="277"/>
      <c r="AM98" s="277"/>
      <c r="AN98" s="276">
        <f>SUM(AG98,AT98)</f>
        <v>0</v>
      </c>
      <c r="AO98" s="277"/>
      <c r="AP98" s="277"/>
      <c r="AQ98" s="97" t="s">
        <v>79</v>
      </c>
      <c r="AR98" s="98"/>
      <c r="AS98" s="104">
        <v>0</v>
      </c>
      <c r="AT98" s="105">
        <f>ROUND(SUM(AV98:AW98),2)</f>
        <v>0</v>
      </c>
      <c r="AU98" s="106">
        <f>'010 - Ostatní a vedlejší ...'!P119</f>
        <v>0</v>
      </c>
      <c r="AV98" s="105">
        <f>'010 - Ostatní a vedlejší ...'!J33</f>
        <v>0</v>
      </c>
      <c r="AW98" s="105">
        <f>'010 - Ostatní a vedlejší ...'!J34</f>
        <v>0</v>
      </c>
      <c r="AX98" s="105">
        <f>'010 - Ostatní a vedlejší ...'!J35</f>
        <v>0</v>
      </c>
      <c r="AY98" s="105">
        <f>'010 - Ostatní a vedlejší ...'!J36</f>
        <v>0</v>
      </c>
      <c r="AZ98" s="105">
        <f>'010 - Ostatní a vedlejší ...'!F33</f>
        <v>0</v>
      </c>
      <c r="BA98" s="105">
        <f>'010 - Ostatní a vedlejší ...'!F34</f>
        <v>0</v>
      </c>
      <c r="BB98" s="105">
        <f>'010 - Ostatní a vedlejší ...'!F35</f>
        <v>0</v>
      </c>
      <c r="BC98" s="105">
        <f>'010 - Ostatní a vedlejší ...'!F36</f>
        <v>0</v>
      </c>
      <c r="BD98" s="107">
        <f>'010 - Ostatní a vedlejší ...'!F37</f>
        <v>0</v>
      </c>
      <c r="BT98" s="103" t="s">
        <v>80</v>
      </c>
      <c r="BV98" s="103" t="s">
        <v>74</v>
      </c>
      <c r="BW98" s="103" t="s">
        <v>92</v>
      </c>
      <c r="BX98" s="103" t="s">
        <v>5</v>
      </c>
      <c r="CL98" s="103" t="s">
        <v>1</v>
      </c>
      <c r="CM98" s="103" t="s">
        <v>80</v>
      </c>
    </row>
    <row r="99" spans="1:91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algorithmName="SHA-512" hashValue="k3qV54rgj70WpZlkijrYR4b7Eg6GbS+Rc6MlS3NIG3siv/lUFsbdpUzhyqBH5/ZJMrydg2Q8y0Ubo9mMCMUhow==" saltValue="cUXP5FdbCH3gdtSOIWUpsa1JhD7llln1WBLfVsMK2ozBL5H5FwvvYY5+b6AUU+hphvuQU3NeHc5lk5eYNufHZw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SO 03 - Multifunkční hřiště'!C2" display="/" xr:uid="{00000000-0004-0000-0000-000000000000}"/>
    <hyperlink ref="A96" location="'SO 03.1 - Odvodnění hřiště'!C2" display="/" xr:uid="{00000000-0004-0000-0000-000001000000}"/>
    <hyperlink ref="A97" location="'SO 02.1 - Zpevněné plochy...'!C2" display="/" xr:uid="{00000000-0004-0000-0000-000002000000}"/>
    <hyperlink ref="A98" location="'010 - Ostatní a vedlejší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34"/>
  <sheetViews>
    <sheetView showGridLines="0" topLeftCell="A116" workbookViewId="0">
      <selection activeCell="J89" sqref="J8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81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93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0" t="str">
        <f>'Rekapitulace stavby'!K6</f>
        <v>Multifunkční hřiště Karasova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2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2" t="s">
        <v>95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96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97</v>
      </c>
      <c r="F15" s="34"/>
      <c r="G15" s="34"/>
      <c r="H15" s="34"/>
      <c r="I15" s="112" t="s">
        <v>25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98</v>
      </c>
      <c r="F21" s="34"/>
      <c r="G21" s="34"/>
      <c r="H21" s="34"/>
      <c r="I21" s="112" t="s">
        <v>25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99</v>
      </c>
      <c r="F24" s="34"/>
      <c r="G24" s="34"/>
      <c r="H24" s="34"/>
      <c r="I24" s="112" t="s">
        <v>25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ROUND((SUM(BE125:BE233)),  2)</f>
        <v>0</v>
      </c>
      <c r="G33" s="34"/>
      <c r="H33" s="34"/>
      <c r="I33" s="124">
        <v>0.21</v>
      </c>
      <c r="J33" s="123">
        <f>ROUND(((SUM(BE125:BE233))*I33),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ROUND((SUM(BF125:BF233)),  2)</f>
        <v>0</v>
      </c>
      <c r="G34" s="34"/>
      <c r="H34" s="34"/>
      <c r="I34" s="124">
        <v>0.12</v>
      </c>
      <c r="J34" s="123">
        <f>ROUND(((SUM(BF125:BF233))*I34),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ROUND((SUM(BG125:BG233)),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ROUND((SUM(BH125:BH233)),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ROUND((SUM(BI125:BI233)),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100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Multifunkční hřiště Karasova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6" t="str">
        <f>E9</f>
        <v>SO 03 - Multifunkční hřiště</v>
      </c>
      <c r="F87" s="297"/>
      <c r="G87" s="297"/>
      <c r="H87" s="29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Ostrava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Městský obvod Moravská Ostrava a Přívoz</v>
      </c>
      <c r="G91" s="36"/>
      <c r="H91" s="36"/>
      <c r="I91" s="29" t="s">
        <v>28</v>
      </c>
      <c r="J91" s="32" t="str">
        <f>E21</f>
        <v>ATRIS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>Barbora Kyšková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101</v>
      </c>
      <c r="D94" s="144"/>
      <c r="E94" s="144"/>
      <c r="F94" s="144"/>
      <c r="G94" s="144"/>
      <c r="H94" s="144"/>
      <c r="I94" s="144"/>
      <c r="J94" s="145" t="s">
        <v>102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103</v>
      </c>
      <c r="D96" s="36"/>
      <c r="E96" s="36"/>
      <c r="F96" s="36"/>
      <c r="G96" s="36"/>
      <c r="H96" s="36"/>
      <c r="I96" s="36"/>
      <c r="J96" s="84">
        <f>J125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104</v>
      </c>
    </row>
    <row r="97" spans="1:31" s="9" customFormat="1" ht="24.95" customHeight="1">
      <c r="B97" s="147"/>
      <c r="C97" s="148"/>
      <c r="D97" s="149" t="s">
        <v>105</v>
      </c>
      <c r="E97" s="150"/>
      <c r="F97" s="150"/>
      <c r="G97" s="150"/>
      <c r="H97" s="150"/>
      <c r="I97" s="150"/>
      <c r="J97" s="151">
        <f>J126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106</v>
      </c>
      <c r="E98" s="156"/>
      <c r="F98" s="156"/>
      <c r="G98" s="156"/>
      <c r="H98" s="156"/>
      <c r="I98" s="156"/>
      <c r="J98" s="157">
        <f>J127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107</v>
      </c>
      <c r="E99" s="156"/>
      <c r="F99" s="156"/>
      <c r="G99" s="156"/>
      <c r="H99" s="156"/>
      <c r="I99" s="156"/>
      <c r="J99" s="157">
        <f>J162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108</v>
      </c>
      <c r="E100" s="156"/>
      <c r="F100" s="156"/>
      <c r="G100" s="156"/>
      <c r="H100" s="156"/>
      <c r="I100" s="156"/>
      <c r="J100" s="157">
        <f>J173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109</v>
      </c>
      <c r="E101" s="156"/>
      <c r="F101" s="156"/>
      <c r="G101" s="156"/>
      <c r="H101" s="156"/>
      <c r="I101" s="156"/>
      <c r="J101" s="157">
        <f>J195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110</v>
      </c>
      <c r="E102" s="156"/>
      <c r="F102" s="156"/>
      <c r="G102" s="156"/>
      <c r="H102" s="156"/>
      <c r="I102" s="156"/>
      <c r="J102" s="157">
        <f>J205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111</v>
      </c>
      <c r="E103" s="156"/>
      <c r="F103" s="156"/>
      <c r="G103" s="156"/>
      <c r="H103" s="156"/>
      <c r="I103" s="156"/>
      <c r="J103" s="157">
        <f>J214</f>
        <v>0</v>
      </c>
      <c r="K103" s="154"/>
      <c r="L103" s="158"/>
    </row>
    <row r="104" spans="1:31" s="9" customFormat="1" ht="24.95" customHeight="1">
      <c r="B104" s="147"/>
      <c r="C104" s="148"/>
      <c r="D104" s="149" t="s">
        <v>112</v>
      </c>
      <c r="E104" s="150"/>
      <c r="F104" s="150"/>
      <c r="G104" s="150"/>
      <c r="H104" s="150"/>
      <c r="I104" s="150"/>
      <c r="J104" s="151">
        <f>J217</f>
        <v>0</v>
      </c>
      <c r="K104" s="148"/>
      <c r="L104" s="152"/>
    </row>
    <row r="105" spans="1:31" s="10" customFormat="1" ht="19.899999999999999" customHeight="1">
      <c r="B105" s="153"/>
      <c r="C105" s="154"/>
      <c r="D105" s="155" t="s">
        <v>113</v>
      </c>
      <c r="E105" s="156"/>
      <c r="F105" s="156"/>
      <c r="G105" s="156"/>
      <c r="H105" s="156"/>
      <c r="I105" s="156"/>
      <c r="J105" s="157">
        <f>J218</f>
        <v>0</v>
      </c>
      <c r="K105" s="154"/>
      <c r="L105" s="158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5" customHeight="1">
      <c r="A112" s="34"/>
      <c r="B112" s="35"/>
      <c r="C112" s="23" t="s">
        <v>114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98" t="str">
        <f>E7</f>
        <v>Multifunkční hřiště Karasova</v>
      </c>
      <c r="F115" s="299"/>
      <c r="G115" s="299"/>
      <c r="H115" s="299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94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86" t="str">
        <f>E9</f>
        <v>SO 03 - Multifunkční hřiště</v>
      </c>
      <c r="F117" s="297"/>
      <c r="G117" s="297"/>
      <c r="H117" s="297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F12</f>
        <v xml:space="preserve">Ostrava </v>
      </c>
      <c r="G119" s="36"/>
      <c r="H119" s="36"/>
      <c r="I119" s="29" t="s">
        <v>22</v>
      </c>
      <c r="J119" s="66">
        <f>IF(J12="","",J12)</f>
        <v>0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23</v>
      </c>
      <c r="D121" s="36"/>
      <c r="E121" s="36"/>
      <c r="F121" s="27" t="str">
        <f>E15</f>
        <v>Městský obvod Moravská Ostrava a Přívoz</v>
      </c>
      <c r="G121" s="36"/>
      <c r="H121" s="36"/>
      <c r="I121" s="29" t="s">
        <v>28</v>
      </c>
      <c r="J121" s="32" t="str">
        <f>E21</f>
        <v>ATRIS s.r.o.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26</v>
      </c>
      <c r="D122" s="36"/>
      <c r="E122" s="36"/>
      <c r="F122" s="27" t="str">
        <f>IF(E18="","",E18)</f>
        <v>Vyplň údaj</v>
      </c>
      <c r="G122" s="36"/>
      <c r="H122" s="36"/>
      <c r="I122" s="29" t="s">
        <v>30</v>
      </c>
      <c r="J122" s="32" t="str">
        <f>E24</f>
        <v>Barbora Kyšková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59"/>
      <c r="B124" s="160"/>
      <c r="C124" s="161" t="s">
        <v>115</v>
      </c>
      <c r="D124" s="162" t="s">
        <v>57</v>
      </c>
      <c r="E124" s="162" t="s">
        <v>53</v>
      </c>
      <c r="F124" s="162" t="s">
        <v>54</v>
      </c>
      <c r="G124" s="162" t="s">
        <v>116</v>
      </c>
      <c r="H124" s="162" t="s">
        <v>117</v>
      </c>
      <c r="I124" s="162" t="s">
        <v>118</v>
      </c>
      <c r="J124" s="162" t="s">
        <v>102</v>
      </c>
      <c r="K124" s="163" t="s">
        <v>119</v>
      </c>
      <c r="L124" s="164"/>
      <c r="M124" s="75" t="s">
        <v>1</v>
      </c>
      <c r="N124" s="76" t="s">
        <v>36</v>
      </c>
      <c r="O124" s="76" t="s">
        <v>120</v>
      </c>
      <c r="P124" s="76" t="s">
        <v>121</v>
      </c>
      <c r="Q124" s="76" t="s">
        <v>122</v>
      </c>
      <c r="R124" s="76" t="s">
        <v>123</v>
      </c>
      <c r="S124" s="76" t="s">
        <v>124</v>
      </c>
      <c r="T124" s="77" t="s">
        <v>125</v>
      </c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</row>
    <row r="125" spans="1:65" s="2" customFormat="1" ht="22.9" customHeight="1">
      <c r="A125" s="34"/>
      <c r="B125" s="35"/>
      <c r="C125" s="82" t="s">
        <v>126</v>
      </c>
      <c r="D125" s="36"/>
      <c r="E125" s="36"/>
      <c r="F125" s="36"/>
      <c r="G125" s="36"/>
      <c r="H125" s="36"/>
      <c r="I125" s="36"/>
      <c r="J125" s="165">
        <f>BK125</f>
        <v>0</v>
      </c>
      <c r="K125" s="36"/>
      <c r="L125" s="39"/>
      <c r="M125" s="78"/>
      <c r="N125" s="166"/>
      <c r="O125" s="79"/>
      <c r="P125" s="167">
        <f>P126+P217</f>
        <v>0</v>
      </c>
      <c r="Q125" s="79"/>
      <c r="R125" s="167">
        <f>R126+R217</f>
        <v>116.64456054</v>
      </c>
      <c r="S125" s="79"/>
      <c r="T125" s="168">
        <f>T126+T217</f>
        <v>18.345599999999997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71</v>
      </c>
      <c r="AU125" s="17" t="s">
        <v>104</v>
      </c>
      <c r="BK125" s="169">
        <f>BK126+BK217</f>
        <v>0</v>
      </c>
    </row>
    <row r="126" spans="1:65" s="12" customFormat="1" ht="25.9" customHeight="1">
      <c r="B126" s="170"/>
      <c r="C126" s="171"/>
      <c r="D126" s="172" t="s">
        <v>71</v>
      </c>
      <c r="E126" s="173" t="s">
        <v>127</v>
      </c>
      <c r="F126" s="173" t="s">
        <v>128</v>
      </c>
      <c r="G126" s="171"/>
      <c r="H126" s="171"/>
      <c r="I126" s="174"/>
      <c r="J126" s="175">
        <f>BK126</f>
        <v>0</v>
      </c>
      <c r="K126" s="171"/>
      <c r="L126" s="176"/>
      <c r="M126" s="177"/>
      <c r="N126" s="178"/>
      <c r="O126" s="178"/>
      <c r="P126" s="179">
        <f>P127+P162+P173+P195+P205+P214</f>
        <v>0</v>
      </c>
      <c r="Q126" s="178"/>
      <c r="R126" s="179">
        <f>R127+R162+R173+R195+R205+R214</f>
        <v>116.64456054</v>
      </c>
      <c r="S126" s="178"/>
      <c r="T126" s="180">
        <f>T127+T162+T173+T195+T205+T214</f>
        <v>18.345599999999997</v>
      </c>
      <c r="AR126" s="181" t="s">
        <v>80</v>
      </c>
      <c r="AT126" s="182" t="s">
        <v>71</v>
      </c>
      <c r="AU126" s="182" t="s">
        <v>72</v>
      </c>
      <c r="AY126" s="181" t="s">
        <v>129</v>
      </c>
      <c r="BK126" s="183">
        <f>BK127+BK162+BK173+BK195+BK205+BK214</f>
        <v>0</v>
      </c>
    </row>
    <row r="127" spans="1:65" s="12" customFormat="1" ht="22.9" customHeight="1">
      <c r="B127" s="170"/>
      <c r="C127" s="171"/>
      <c r="D127" s="172" t="s">
        <v>71</v>
      </c>
      <c r="E127" s="184" t="s">
        <v>80</v>
      </c>
      <c r="F127" s="184" t="s">
        <v>130</v>
      </c>
      <c r="G127" s="171"/>
      <c r="H127" s="171"/>
      <c r="I127" s="174"/>
      <c r="J127" s="185">
        <f>BK127</f>
        <v>0</v>
      </c>
      <c r="K127" s="171"/>
      <c r="L127" s="176"/>
      <c r="M127" s="177"/>
      <c r="N127" s="178"/>
      <c r="O127" s="178"/>
      <c r="P127" s="179">
        <f>SUM(P128:P161)</f>
        <v>0</v>
      </c>
      <c r="Q127" s="178"/>
      <c r="R127" s="179">
        <f>SUM(R128:R161)</f>
        <v>0</v>
      </c>
      <c r="S127" s="178"/>
      <c r="T127" s="180">
        <f>SUM(T128:T161)</f>
        <v>18.345599999999997</v>
      </c>
      <c r="AR127" s="181" t="s">
        <v>80</v>
      </c>
      <c r="AT127" s="182" t="s">
        <v>71</v>
      </c>
      <c r="AU127" s="182" t="s">
        <v>80</v>
      </c>
      <c r="AY127" s="181" t="s">
        <v>129</v>
      </c>
      <c r="BK127" s="183">
        <f>SUM(BK128:BK161)</f>
        <v>0</v>
      </c>
    </row>
    <row r="128" spans="1:65" s="2" customFormat="1" ht="24.2" customHeight="1">
      <c r="A128" s="34"/>
      <c r="B128" s="35"/>
      <c r="C128" s="186" t="s">
        <v>80</v>
      </c>
      <c r="D128" s="186" t="s">
        <v>131</v>
      </c>
      <c r="E128" s="187" t="s">
        <v>132</v>
      </c>
      <c r="F128" s="188" t="s">
        <v>133</v>
      </c>
      <c r="G128" s="189" t="s">
        <v>134</v>
      </c>
      <c r="H128" s="190">
        <v>518.41999999999996</v>
      </c>
      <c r="I128" s="191"/>
      <c r="J128" s="192">
        <f>ROUND(I128*H128,2)</f>
        <v>0</v>
      </c>
      <c r="K128" s="188" t="s">
        <v>135</v>
      </c>
      <c r="L128" s="39"/>
      <c r="M128" s="193" t="s">
        <v>1</v>
      </c>
      <c r="N128" s="194" t="s">
        <v>37</v>
      </c>
      <c r="O128" s="71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136</v>
      </c>
      <c r="AT128" s="197" t="s">
        <v>131</v>
      </c>
      <c r="AU128" s="197" t="s">
        <v>82</v>
      </c>
      <c r="AY128" s="17" t="s">
        <v>129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80</v>
      </c>
      <c r="BK128" s="198">
        <f>ROUND(I128*H128,2)</f>
        <v>0</v>
      </c>
      <c r="BL128" s="17" t="s">
        <v>136</v>
      </c>
      <c r="BM128" s="197" t="s">
        <v>137</v>
      </c>
    </row>
    <row r="129" spans="1:65" s="13" customFormat="1">
      <c r="B129" s="199"/>
      <c r="C129" s="200"/>
      <c r="D129" s="201" t="s">
        <v>138</v>
      </c>
      <c r="E129" s="202" t="s">
        <v>1</v>
      </c>
      <c r="F129" s="203" t="s">
        <v>139</v>
      </c>
      <c r="G129" s="200"/>
      <c r="H129" s="204">
        <v>518.41999999999996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138</v>
      </c>
      <c r="AU129" s="210" t="s">
        <v>82</v>
      </c>
      <c r="AV129" s="13" t="s">
        <v>82</v>
      </c>
      <c r="AW129" s="13" t="s">
        <v>29</v>
      </c>
      <c r="AX129" s="13" t="s">
        <v>80</v>
      </c>
      <c r="AY129" s="210" t="s">
        <v>129</v>
      </c>
    </row>
    <row r="130" spans="1:65" s="2" customFormat="1" ht="24.2" customHeight="1">
      <c r="A130" s="34"/>
      <c r="B130" s="35"/>
      <c r="C130" s="186" t="s">
        <v>82</v>
      </c>
      <c r="D130" s="186" t="s">
        <v>131</v>
      </c>
      <c r="E130" s="187" t="s">
        <v>140</v>
      </c>
      <c r="F130" s="188" t="s">
        <v>141</v>
      </c>
      <c r="G130" s="189" t="s">
        <v>142</v>
      </c>
      <c r="H130" s="190">
        <v>66.507999999999996</v>
      </c>
      <c r="I130" s="191"/>
      <c r="J130" s="192">
        <f>ROUND(I130*H130,2)</f>
        <v>0</v>
      </c>
      <c r="K130" s="188" t="s">
        <v>135</v>
      </c>
      <c r="L130" s="39"/>
      <c r="M130" s="193" t="s">
        <v>1</v>
      </c>
      <c r="N130" s="194" t="s">
        <v>37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136</v>
      </c>
      <c r="AT130" s="197" t="s">
        <v>131</v>
      </c>
      <c r="AU130" s="197" t="s">
        <v>82</v>
      </c>
      <c r="AY130" s="17" t="s">
        <v>129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80</v>
      </c>
      <c r="BK130" s="198">
        <f>ROUND(I130*H130,2)</f>
        <v>0</v>
      </c>
      <c r="BL130" s="17" t="s">
        <v>136</v>
      </c>
      <c r="BM130" s="197" t="s">
        <v>143</v>
      </c>
    </row>
    <row r="131" spans="1:65" s="14" customFormat="1">
      <c r="B131" s="211"/>
      <c r="C131" s="212"/>
      <c r="D131" s="201" t="s">
        <v>138</v>
      </c>
      <c r="E131" s="213" t="s">
        <v>1</v>
      </c>
      <c r="F131" s="214" t="s">
        <v>144</v>
      </c>
      <c r="G131" s="212"/>
      <c r="H131" s="213" t="s">
        <v>1</v>
      </c>
      <c r="I131" s="215"/>
      <c r="J131" s="212"/>
      <c r="K131" s="212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138</v>
      </c>
      <c r="AU131" s="220" t="s">
        <v>82</v>
      </c>
      <c r="AV131" s="14" t="s">
        <v>80</v>
      </c>
      <c r="AW131" s="14" t="s">
        <v>29</v>
      </c>
      <c r="AX131" s="14" t="s">
        <v>72</v>
      </c>
      <c r="AY131" s="220" t="s">
        <v>129</v>
      </c>
    </row>
    <row r="132" spans="1:65" s="13" customFormat="1">
      <c r="B132" s="199"/>
      <c r="C132" s="200"/>
      <c r="D132" s="201" t="s">
        <v>138</v>
      </c>
      <c r="E132" s="202" t="s">
        <v>1</v>
      </c>
      <c r="F132" s="203" t="s">
        <v>145</v>
      </c>
      <c r="G132" s="200"/>
      <c r="H132" s="204">
        <v>30.696000000000002</v>
      </c>
      <c r="I132" s="205"/>
      <c r="J132" s="200"/>
      <c r="K132" s="200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138</v>
      </c>
      <c r="AU132" s="210" t="s">
        <v>82</v>
      </c>
      <c r="AV132" s="13" t="s">
        <v>82</v>
      </c>
      <c r="AW132" s="13" t="s">
        <v>29</v>
      </c>
      <c r="AX132" s="13" t="s">
        <v>72</v>
      </c>
      <c r="AY132" s="210" t="s">
        <v>129</v>
      </c>
    </row>
    <row r="133" spans="1:65" s="13" customFormat="1">
      <c r="B133" s="199"/>
      <c r="C133" s="200"/>
      <c r="D133" s="201" t="s">
        <v>138</v>
      </c>
      <c r="E133" s="202" t="s">
        <v>1</v>
      </c>
      <c r="F133" s="203" t="s">
        <v>146</v>
      </c>
      <c r="G133" s="200"/>
      <c r="H133" s="204">
        <v>35.811999999999998</v>
      </c>
      <c r="I133" s="205"/>
      <c r="J133" s="200"/>
      <c r="K133" s="200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138</v>
      </c>
      <c r="AU133" s="210" t="s">
        <v>82</v>
      </c>
      <c r="AV133" s="13" t="s">
        <v>82</v>
      </c>
      <c r="AW133" s="13" t="s">
        <v>29</v>
      </c>
      <c r="AX133" s="13" t="s">
        <v>72</v>
      </c>
      <c r="AY133" s="210" t="s">
        <v>129</v>
      </c>
    </row>
    <row r="134" spans="1:65" s="15" customFormat="1">
      <c r="B134" s="221"/>
      <c r="C134" s="222"/>
      <c r="D134" s="201" t="s">
        <v>138</v>
      </c>
      <c r="E134" s="223" t="s">
        <v>1</v>
      </c>
      <c r="F134" s="224" t="s">
        <v>147</v>
      </c>
      <c r="G134" s="222"/>
      <c r="H134" s="225">
        <v>66.507999999999996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138</v>
      </c>
      <c r="AU134" s="231" t="s">
        <v>82</v>
      </c>
      <c r="AV134" s="15" t="s">
        <v>136</v>
      </c>
      <c r="AW134" s="15" t="s">
        <v>29</v>
      </c>
      <c r="AX134" s="15" t="s">
        <v>80</v>
      </c>
      <c r="AY134" s="231" t="s">
        <v>129</v>
      </c>
    </row>
    <row r="135" spans="1:65" s="2" customFormat="1" ht="33" customHeight="1">
      <c r="A135" s="34"/>
      <c r="B135" s="35"/>
      <c r="C135" s="186" t="s">
        <v>148</v>
      </c>
      <c r="D135" s="186" t="s">
        <v>131</v>
      </c>
      <c r="E135" s="187" t="s">
        <v>149</v>
      </c>
      <c r="F135" s="188" t="s">
        <v>150</v>
      </c>
      <c r="G135" s="189" t="s">
        <v>142</v>
      </c>
      <c r="H135" s="190">
        <v>256.05599999999998</v>
      </c>
      <c r="I135" s="191"/>
      <c r="J135" s="192">
        <f>ROUND(I135*H135,2)</f>
        <v>0</v>
      </c>
      <c r="K135" s="188" t="s">
        <v>135</v>
      </c>
      <c r="L135" s="39"/>
      <c r="M135" s="193" t="s">
        <v>1</v>
      </c>
      <c r="N135" s="194" t="s">
        <v>37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136</v>
      </c>
      <c r="AT135" s="197" t="s">
        <v>131</v>
      </c>
      <c r="AU135" s="197" t="s">
        <v>82</v>
      </c>
      <c r="AY135" s="17" t="s">
        <v>129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80</v>
      </c>
      <c r="BK135" s="198">
        <f>ROUND(I135*H135,2)</f>
        <v>0</v>
      </c>
      <c r="BL135" s="17" t="s">
        <v>136</v>
      </c>
      <c r="BM135" s="197" t="s">
        <v>151</v>
      </c>
    </row>
    <row r="136" spans="1:65" s="14" customFormat="1">
      <c r="B136" s="211"/>
      <c r="C136" s="212"/>
      <c r="D136" s="201" t="s">
        <v>138</v>
      </c>
      <c r="E136" s="213" t="s">
        <v>1</v>
      </c>
      <c r="F136" s="214" t="s">
        <v>144</v>
      </c>
      <c r="G136" s="212"/>
      <c r="H136" s="213" t="s">
        <v>1</v>
      </c>
      <c r="I136" s="215"/>
      <c r="J136" s="212"/>
      <c r="K136" s="212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138</v>
      </c>
      <c r="AU136" s="220" t="s">
        <v>82</v>
      </c>
      <c r="AV136" s="14" t="s">
        <v>80</v>
      </c>
      <c r="AW136" s="14" t="s">
        <v>29</v>
      </c>
      <c r="AX136" s="14" t="s">
        <v>72</v>
      </c>
      <c r="AY136" s="220" t="s">
        <v>129</v>
      </c>
    </row>
    <row r="137" spans="1:65" s="13" customFormat="1">
      <c r="B137" s="199"/>
      <c r="C137" s="200"/>
      <c r="D137" s="201" t="s">
        <v>138</v>
      </c>
      <c r="E137" s="202" t="s">
        <v>1</v>
      </c>
      <c r="F137" s="203" t="s">
        <v>152</v>
      </c>
      <c r="G137" s="200"/>
      <c r="H137" s="204">
        <v>118.18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138</v>
      </c>
      <c r="AU137" s="210" t="s">
        <v>82</v>
      </c>
      <c r="AV137" s="13" t="s">
        <v>82</v>
      </c>
      <c r="AW137" s="13" t="s">
        <v>29</v>
      </c>
      <c r="AX137" s="13" t="s">
        <v>72</v>
      </c>
      <c r="AY137" s="210" t="s">
        <v>129</v>
      </c>
    </row>
    <row r="138" spans="1:65" s="13" customFormat="1">
      <c r="B138" s="199"/>
      <c r="C138" s="200"/>
      <c r="D138" s="201" t="s">
        <v>138</v>
      </c>
      <c r="E138" s="202" t="s">
        <v>1</v>
      </c>
      <c r="F138" s="203" t="s">
        <v>153</v>
      </c>
      <c r="G138" s="200"/>
      <c r="H138" s="204">
        <v>137.876</v>
      </c>
      <c r="I138" s="205"/>
      <c r="J138" s="200"/>
      <c r="K138" s="200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138</v>
      </c>
      <c r="AU138" s="210" t="s">
        <v>82</v>
      </c>
      <c r="AV138" s="13" t="s">
        <v>82</v>
      </c>
      <c r="AW138" s="13" t="s">
        <v>29</v>
      </c>
      <c r="AX138" s="13" t="s">
        <v>72</v>
      </c>
      <c r="AY138" s="210" t="s">
        <v>129</v>
      </c>
    </row>
    <row r="139" spans="1:65" s="15" customFormat="1">
      <c r="B139" s="221"/>
      <c r="C139" s="222"/>
      <c r="D139" s="201" t="s">
        <v>138</v>
      </c>
      <c r="E139" s="223" t="s">
        <v>1</v>
      </c>
      <c r="F139" s="224" t="s">
        <v>147</v>
      </c>
      <c r="G139" s="222"/>
      <c r="H139" s="225">
        <v>256.05600000000004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138</v>
      </c>
      <c r="AU139" s="231" t="s">
        <v>82</v>
      </c>
      <c r="AV139" s="15" t="s">
        <v>136</v>
      </c>
      <c r="AW139" s="15" t="s">
        <v>29</v>
      </c>
      <c r="AX139" s="15" t="s">
        <v>80</v>
      </c>
      <c r="AY139" s="231" t="s">
        <v>129</v>
      </c>
    </row>
    <row r="140" spans="1:65" s="2" customFormat="1" ht="24.2" customHeight="1">
      <c r="A140" s="34"/>
      <c r="B140" s="35"/>
      <c r="C140" s="186" t="s">
        <v>136</v>
      </c>
      <c r="D140" s="186" t="s">
        <v>131</v>
      </c>
      <c r="E140" s="187" t="s">
        <v>154</v>
      </c>
      <c r="F140" s="188" t="s">
        <v>155</v>
      </c>
      <c r="G140" s="189" t="s">
        <v>142</v>
      </c>
      <c r="H140" s="190">
        <v>5.8239999999999998</v>
      </c>
      <c r="I140" s="191"/>
      <c r="J140" s="192">
        <f>ROUND(I140*H140,2)</f>
        <v>0</v>
      </c>
      <c r="K140" s="188" t="s">
        <v>135</v>
      </c>
      <c r="L140" s="39"/>
      <c r="M140" s="193" t="s">
        <v>1</v>
      </c>
      <c r="N140" s="194" t="s">
        <v>37</v>
      </c>
      <c r="O140" s="71"/>
      <c r="P140" s="195">
        <f>O140*H140</f>
        <v>0</v>
      </c>
      <c r="Q140" s="195">
        <v>0</v>
      </c>
      <c r="R140" s="195">
        <f>Q140*H140</f>
        <v>0</v>
      </c>
      <c r="S140" s="195">
        <v>2.1</v>
      </c>
      <c r="T140" s="196">
        <f>S140*H140</f>
        <v>12.230399999999999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136</v>
      </c>
      <c r="AT140" s="197" t="s">
        <v>131</v>
      </c>
      <c r="AU140" s="197" t="s">
        <v>82</v>
      </c>
      <c r="AY140" s="17" t="s">
        <v>129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80</v>
      </c>
      <c r="BK140" s="198">
        <f>ROUND(I140*H140,2)</f>
        <v>0</v>
      </c>
      <c r="BL140" s="17" t="s">
        <v>136</v>
      </c>
      <c r="BM140" s="197" t="s">
        <v>156</v>
      </c>
    </row>
    <row r="141" spans="1:65" s="14" customFormat="1">
      <c r="B141" s="211"/>
      <c r="C141" s="212"/>
      <c r="D141" s="201" t="s">
        <v>138</v>
      </c>
      <c r="E141" s="213" t="s">
        <v>1</v>
      </c>
      <c r="F141" s="214" t="s">
        <v>144</v>
      </c>
      <c r="G141" s="212"/>
      <c r="H141" s="213" t="s">
        <v>1</v>
      </c>
      <c r="I141" s="215"/>
      <c r="J141" s="212"/>
      <c r="K141" s="212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138</v>
      </c>
      <c r="AU141" s="220" t="s">
        <v>82</v>
      </c>
      <c r="AV141" s="14" t="s">
        <v>80</v>
      </c>
      <c r="AW141" s="14" t="s">
        <v>29</v>
      </c>
      <c r="AX141" s="14" t="s">
        <v>72</v>
      </c>
      <c r="AY141" s="220" t="s">
        <v>129</v>
      </c>
    </row>
    <row r="142" spans="1:65" s="13" customFormat="1">
      <c r="B142" s="199"/>
      <c r="C142" s="200"/>
      <c r="D142" s="201" t="s">
        <v>138</v>
      </c>
      <c r="E142" s="202" t="s">
        <v>1</v>
      </c>
      <c r="F142" s="203" t="s">
        <v>157</v>
      </c>
      <c r="G142" s="200"/>
      <c r="H142" s="204">
        <v>2.6880000000000002</v>
      </c>
      <c r="I142" s="205"/>
      <c r="J142" s="200"/>
      <c r="K142" s="200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138</v>
      </c>
      <c r="AU142" s="210" t="s">
        <v>82</v>
      </c>
      <c r="AV142" s="13" t="s">
        <v>82</v>
      </c>
      <c r="AW142" s="13" t="s">
        <v>29</v>
      </c>
      <c r="AX142" s="13" t="s">
        <v>72</v>
      </c>
      <c r="AY142" s="210" t="s">
        <v>129</v>
      </c>
    </row>
    <row r="143" spans="1:65" s="13" customFormat="1">
      <c r="B143" s="199"/>
      <c r="C143" s="200"/>
      <c r="D143" s="201" t="s">
        <v>138</v>
      </c>
      <c r="E143" s="202" t="s">
        <v>1</v>
      </c>
      <c r="F143" s="203" t="s">
        <v>158</v>
      </c>
      <c r="G143" s="200"/>
      <c r="H143" s="204">
        <v>3.1360000000000001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138</v>
      </c>
      <c r="AU143" s="210" t="s">
        <v>82</v>
      </c>
      <c r="AV143" s="13" t="s">
        <v>82</v>
      </c>
      <c r="AW143" s="13" t="s">
        <v>29</v>
      </c>
      <c r="AX143" s="13" t="s">
        <v>72</v>
      </c>
      <c r="AY143" s="210" t="s">
        <v>129</v>
      </c>
    </row>
    <row r="144" spans="1:65" s="15" customFormat="1">
      <c r="B144" s="221"/>
      <c r="C144" s="222"/>
      <c r="D144" s="201" t="s">
        <v>138</v>
      </c>
      <c r="E144" s="223" t="s">
        <v>1</v>
      </c>
      <c r="F144" s="224" t="s">
        <v>147</v>
      </c>
      <c r="G144" s="222"/>
      <c r="H144" s="225">
        <v>5.8239999999999998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138</v>
      </c>
      <c r="AU144" s="231" t="s">
        <v>82</v>
      </c>
      <c r="AV144" s="15" t="s">
        <v>136</v>
      </c>
      <c r="AW144" s="15" t="s">
        <v>29</v>
      </c>
      <c r="AX144" s="15" t="s">
        <v>80</v>
      </c>
      <c r="AY144" s="231" t="s">
        <v>129</v>
      </c>
    </row>
    <row r="145" spans="1:65" s="2" customFormat="1" ht="24.2" customHeight="1">
      <c r="A145" s="34"/>
      <c r="B145" s="35"/>
      <c r="C145" s="186" t="s">
        <v>159</v>
      </c>
      <c r="D145" s="186" t="s">
        <v>131</v>
      </c>
      <c r="E145" s="187" t="s">
        <v>160</v>
      </c>
      <c r="F145" s="188" t="s">
        <v>161</v>
      </c>
      <c r="G145" s="189" t="s">
        <v>142</v>
      </c>
      <c r="H145" s="190">
        <v>2.9119999999999999</v>
      </c>
      <c r="I145" s="191"/>
      <c r="J145" s="192">
        <f>ROUND(I145*H145,2)</f>
        <v>0</v>
      </c>
      <c r="K145" s="188" t="s">
        <v>135</v>
      </c>
      <c r="L145" s="39"/>
      <c r="M145" s="193" t="s">
        <v>1</v>
      </c>
      <c r="N145" s="194" t="s">
        <v>37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2.1</v>
      </c>
      <c r="T145" s="196">
        <f>S145*H145</f>
        <v>6.1151999999999997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136</v>
      </c>
      <c r="AT145" s="197" t="s">
        <v>131</v>
      </c>
      <c r="AU145" s="197" t="s">
        <v>82</v>
      </c>
      <c r="AY145" s="17" t="s">
        <v>129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80</v>
      </c>
      <c r="BK145" s="198">
        <f>ROUND(I145*H145,2)</f>
        <v>0</v>
      </c>
      <c r="BL145" s="17" t="s">
        <v>136</v>
      </c>
      <c r="BM145" s="197" t="s">
        <v>162</v>
      </c>
    </row>
    <row r="146" spans="1:65" s="14" customFormat="1">
      <c r="B146" s="211"/>
      <c r="C146" s="212"/>
      <c r="D146" s="201" t="s">
        <v>138</v>
      </c>
      <c r="E146" s="213" t="s">
        <v>1</v>
      </c>
      <c r="F146" s="214" t="s">
        <v>144</v>
      </c>
      <c r="G146" s="212"/>
      <c r="H146" s="213" t="s">
        <v>1</v>
      </c>
      <c r="I146" s="215"/>
      <c r="J146" s="212"/>
      <c r="K146" s="212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138</v>
      </c>
      <c r="AU146" s="220" t="s">
        <v>82</v>
      </c>
      <c r="AV146" s="14" t="s">
        <v>80</v>
      </c>
      <c r="AW146" s="14" t="s">
        <v>29</v>
      </c>
      <c r="AX146" s="14" t="s">
        <v>72</v>
      </c>
      <c r="AY146" s="220" t="s">
        <v>129</v>
      </c>
    </row>
    <row r="147" spans="1:65" s="13" customFormat="1">
      <c r="B147" s="199"/>
      <c r="C147" s="200"/>
      <c r="D147" s="201" t="s">
        <v>138</v>
      </c>
      <c r="E147" s="202" t="s">
        <v>1</v>
      </c>
      <c r="F147" s="203" t="s">
        <v>163</v>
      </c>
      <c r="G147" s="200"/>
      <c r="H147" s="204">
        <v>1.3440000000000003</v>
      </c>
      <c r="I147" s="205"/>
      <c r="J147" s="200"/>
      <c r="K147" s="200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138</v>
      </c>
      <c r="AU147" s="210" t="s">
        <v>82</v>
      </c>
      <c r="AV147" s="13" t="s">
        <v>82</v>
      </c>
      <c r="AW147" s="13" t="s">
        <v>29</v>
      </c>
      <c r="AX147" s="13" t="s">
        <v>72</v>
      </c>
      <c r="AY147" s="210" t="s">
        <v>129</v>
      </c>
    </row>
    <row r="148" spans="1:65" s="13" customFormat="1">
      <c r="B148" s="199"/>
      <c r="C148" s="200"/>
      <c r="D148" s="201" t="s">
        <v>138</v>
      </c>
      <c r="E148" s="202" t="s">
        <v>1</v>
      </c>
      <c r="F148" s="203" t="s">
        <v>164</v>
      </c>
      <c r="G148" s="200"/>
      <c r="H148" s="204">
        <v>1.5680000000000001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138</v>
      </c>
      <c r="AU148" s="210" t="s">
        <v>82</v>
      </c>
      <c r="AV148" s="13" t="s">
        <v>82</v>
      </c>
      <c r="AW148" s="13" t="s">
        <v>29</v>
      </c>
      <c r="AX148" s="13" t="s">
        <v>72</v>
      </c>
      <c r="AY148" s="210" t="s">
        <v>129</v>
      </c>
    </row>
    <row r="149" spans="1:65" s="15" customFormat="1">
      <c r="B149" s="221"/>
      <c r="C149" s="222"/>
      <c r="D149" s="201" t="s">
        <v>138</v>
      </c>
      <c r="E149" s="223" t="s">
        <v>1</v>
      </c>
      <c r="F149" s="224" t="s">
        <v>147</v>
      </c>
      <c r="G149" s="222"/>
      <c r="H149" s="225">
        <v>2.9119999999999999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138</v>
      </c>
      <c r="AU149" s="231" t="s">
        <v>82</v>
      </c>
      <c r="AV149" s="15" t="s">
        <v>136</v>
      </c>
      <c r="AW149" s="15" t="s">
        <v>29</v>
      </c>
      <c r="AX149" s="15" t="s">
        <v>80</v>
      </c>
      <c r="AY149" s="231" t="s">
        <v>129</v>
      </c>
    </row>
    <row r="150" spans="1:65" s="2" customFormat="1" ht="37.9" customHeight="1">
      <c r="A150" s="34"/>
      <c r="B150" s="35"/>
      <c r="C150" s="186" t="s">
        <v>165</v>
      </c>
      <c r="D150" s="186" t="s">
        <v>131</v>
      </c>
      <c r="E150" s="187" t="s">
        <v>166</v>
      </c>
      <c r="F150" s="188" t="s">
        <v>167</v>
      </c>
      <c r="G150" s="189" t="s">
        <v>142</v>
      </c>
      <c r="H150" s="190">
        <v>322.56400000000002</v>
      </c>
      <c r="I150" s="191"/>
      <c r="J150" s="192">
        <f>ROUND(I150*H150,2)</f>
        <v>0</v>
      </c>
      <c r="K150" s="188" t="s">
        <v>135</v>
      </c>
      <c r="L150" s="39"/>
      <c r="M150" s="193" t="s">
        <v>1</v>
      </c>
      <c r="N150" s="194" t="s">
        <v>37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136</v>
      </c>
      <c r="AT150" s="197" t="s">
        <v>131</v>
      </c>
      <c r="AU150" s="197" t="s">
        <v>82</v>
      </c>
      <c r="AY150" s="17" t="s">
        <v>129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80</v>
      </c>
      <c r="BK150" s="198">
        <f>ROUND(I150*H150,2)</f>
        <v>0</v>
      </c>
      <c r="BL150" s="17" t="s">
        <v>136</v>
      </c>
      <c r="BM150" s="197" t="s">
        <v>168</v>
      </c>
    </row>
    <row r="151" spans="1:65" s="13" customFormat="1">
      <c r="B151" s="199"/>
      <c r="C151" s="200"/>
      <c r="D151" s="201" t="s">
        <v>138</v>
      </c>
      <c r="E151" s="202" t="s">
        <v>1</v>
      </c>
      <c r="F151" s="203" t="s">
        <v>169</v>
      </c>
      <c r="G151" s="200"/>
      <c r="H151" s="204">
        <v>322.56400000000002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138</v>
      </c>
      <c r="AU151" s="210" t="s">
        <v>82</v>
      </c>
      <c r="AV151" s="13" t="s">
        <v>82</v>
      </c>
      <c r="AW151" s="13" t="s">
        <v>29</v>
      </c>
      <c r="AX151" s="13" t="s">
        <v>80</v>
      </c>
      <c r="AY151" s="210" t="s">
        <v>129</v>
      </c>
    </row>
    <row r="152" spans="1:65" s="2" customFormat="1" ht="37.9" customHeight="1">
      <c r="A152" s="34"/>
      <c r="B152" s="35"/>
      <c r="C152" s="186" t="s">
        <v>170</v>
      </c>
      <c r="D152" s="186" t="s">
        <v>131</v>
      </c>
      <c r="E152" s="187" t="s">
        <v>171</v>
      </c>
      <c r="F152" s="188" t="s">
        <v>172</v>
      </c>
      <c r="G152" s="189" t="s">
        <v>142</v>
      </c>
      <c r="H152" s="190">
        <v>3225.64</v>
      </c>
      <c r="I152" s="191"/>
      <c r="J152" s="192">
        <f>ROUND(I152*H152,2)</f>
        <v>0</v>
      </c>
      <c r="K152" s="188" t="s">
        <v>135</v>
      </c>
      <c r="L152" s="39"/>
      <c r="M152" s="193" t="s">
        <v>1</v>
      </c>
      <c r="N152" s="194" t="s">
        <v>37</v>
      </c>
      <c r="O152" s="71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136</v>
      </c>
      <c r="AT152" s="197" t="s">
        <v>131</v>
      </c>
      <c r="AU152" s="197" t="s">
        <v>82</v>
      </c>
      <c r="AY152" s="17" t="s">
        <v>129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7" t="s">
        <v>80</v>
      </c>
      <c r="BK152" s="198">
        <f>ROUND(I152*H152,2)</f>
        <v>0</v>
      </c>
      <c r="BL152" s="17" t="s">
        <v>136</v>
      </c>
      <c r="BM152" s="197" t="s">
        <v>173</v>
      </c>
    </row>
    <row r="153" spans="1:65" s="13" customFormat="1">
      <c r="B153" s="199"/>
      <c r="C153" s="200"/>
      <c r="D153" s="201" t="s">
        <v>138</v>
      </c>
      <c r="E153" s="202" t="s">
        <v>1</v>
      </c>
      <c r="F153" s="203" t="s">
        <v>174</v>
      </c>
      <c r="G153" s="200"/>
      <c r="H153" s="204">
        <v>3225.64</v>
      </c>
      <c r="I153" s="205"/>
      <c r="J153" s="200"/>
      <c r="K153" s="200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138</v>
      </c>
      <c r="AU153" s="210" t="s">
        <v>82</v>
      </c>
      <c r="AV153" s="13" t="s">
        <v>82</v>
      </c>
      <c r="AW153" s="13" t="s">
        <v>29</v>
      </c>
      <c r="AX153" s="13" t="s">
        <v>80</v>
      </c>
      <c r="AY153" s="210" t="s">
        <v>129</v>
      </c>
    </row>
    <row r="154" spans="1:65" s="2" customFormat="1" ht="33" customHeight="1">
      <c r="A154" s="34"/>
      <c r="B154" s="35"/>
      <c r="C154" s="186" t="s">
        <v>175</v>
      </c>
      <c r="D154" s="186" t="s">
        <v>131</v>
      </c>
      <c r="E154" s="187" t="s">
        <v>176</v>
      </c>
      <c r="F154" s="188" t="s">
        <v>177</v>
      </c>
      <c r="G154" s="189" t="s">
        <v>178</v>
      </c>
      <c r="H154" s="190">
        <v>290.30799999999999</v>
      </c>
      <c r="I154" s="191"/>
      <c r="J154" s="192">
        <f>ROUND(I154*H154,2)</f>
        <v>0</v>
      </c>
      <c r="K154" s="188" t="s">
        <v>135</v>
      </c>
      <c r="L154" s="39"/>
      <c r="M154" s="193" t="s">
        <v>1</v>
      </c>
      <c r="N154" s="194" t="s">
        <v>37</v>
      </c>
      <c r="O154" s="71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136</v>
      </c>
      <c r="AT154" s="197" t="s">
        <v>131</v>
      </c>
      <c r="AU154" s="197" t="s">
        <v>82</v>
      </c>
      <c r="AY154" s="17" t="s">
        <v>129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80</v>
      </c>
      <c r="BK154" s="198">
        <f>ROUND(I154*H154,2)</f>
        <v>0</v>
      </c>
      <c r="BL154" s="17" t="s">
        <v>136</v>
      </c>
      <c r="BM154" s="197" t="s">
        <v>179</v>
      </c>
    </row>
    <row r="155" spans="1:65" s="13" customFormat="1">
      <c r="B155" s="199"/>
      <c r="C155" s="200"/>
      <c r="D155" s="201" t="s">
        <v>138</v>
      </c>
      <c r="E155" s="202" t="s">
        <v>1</v>
      </c>
      <c r="F155" s="203" t="s">
        <v>180</v>
      </c>
      <c r="G155" s="200"/>
      <c r="H155" s="204">
        <v>290.30799999999999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138</v>
      </c>
      <c r="AU155" s="210" t="s">
        <v>82</v>
      </c>
      <c r="AV155" s="13" t="s">
        <v>82</v>
      </c>
      <c r="AW155" s="13" t="s">
        <v>29</v>
      </c>
      <c r="AX155" s="13" t="s">
        <v>80</v>
      </c>
      <c r="AY155" s="210" t="s">
        <v>129</v>
      </c>
    </row>
    <row r="156" spans="1:65" s="2" customFormat="1" ht="16.5" customHeight="1">
      <c r="A156" s="34"/>
      <c r="B156" s="35"/>
      <c r="C156" s="186" t="s">
        <v>181</v>
      </c>
      <c r="D156" s="186" t="s">
        <v>131</v>
      </c>
      <c r="E156" s="187" t="s">
        <v>182</v>
      </c>
      <c r="F156" s="188" t="s">
        <v>183</v>
      </c>
      <c r="G156" s="189" t="s">
        <v>142</v>
      </c>
      <c r="H156" s="190">
        <v>322.56400000000002</v>
      </c>
      <c r="I156" s="191"/>
      <c r="J156" s="192">
        <f>ROUND(I156*H156,2)</f>
        <v>0</v>
      </c>
      <c r="K156" s="188" t="s">
        <v>135</v>
      </c>
      <c r="L156" s="39"/>
      <c r="M156" s="193" t="s">
        <v>1</v>
      </c>
      <c r="N156" s="194" t="s">
        <v>37</v>
      </c>
      <c r="O156" s="71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136</v>
      </c>
      <c r="AT156" s="197" t="s">
        <v>131</v>
      </c>
      <c r="AU156" s="197" t="s">
        <v>82</v>
      </c>
      <c r="AY156" s="17" t="s">
        <v>129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80</v>
      </c>
      <c r="BK156" s="198">
        <f>ROUND(I156*H156,2)</f>
        <v>0</v>
      </c>
      <c r="BL156" s="17" t="s">
        <v>136</v>
      </c>
      <c r="BM156" s="197" t="s">
        <v>184</v>
      </c>
    </row>
    <row r="157" spans="1:65" s="2" customFormat="1" ht="24.2" customHeight="1">
      <c r="A157" s="34"/>
      <c r="B157" s="35"/>
      <c r="C157" s="186" t="s">
        <v>185</v>
      </c>
      <c r="D157" s="186" t="s">
        <v>131</v>
      </c>
      <c r="E157" s="187" t="s">
        <v>186</v>
      </c>
      <c r="F157" s="188" t="s">
        <v>187</v>
      </c>
      <c r="G157" s="189" t="s">
        <v>134</v>
      </c>
      <c r="H157" s="190">
        <v>518.20000000000005</v>
      </c>
      <c r="I157" s="191"/>
      <c r="J157" s="192">
        <f>ROUND(I157*H157,2)</f>
        <v>0</v>
      </c>
      <c r="K157" s="188" t="s">
        <v>135</v>
      </c>
      <c r="L157" s="39"/>
      <c r="M157" s="193" t="s">
        <v>1</v>
      </c>
      <c r="N157" s="194" t="s">
        <v>37</v>
      </c>
      <c r="O157" s="71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136</v>
      </c>
      <c r="AT157" s="197" t="s">
        <v>131</v>
      </c>
      <c r="AU157" s="197" t="s">
        <v>82</v>
      </c>
      <c r="AY157" s="17" t="s">
        <v>129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80</v>
      </c>
      <c r="BK157" s="198">
        <f>ROUND(I157*H157,2)</f>
        <v>0</v>
      </c>
      <c r="BL157" s="17" t="s">
        <v>136</v>
      </c>
      <c r="BM157" s="197" t="s">
        <v>188</v>
      </c>
    </row>
    <row r="158" spans="1:65" s="13" customFormat="1">
      <c r="B158" s="199"/>
      <c r="C158" s="200"/>
      <c r="D158" s="201" t="s">
        <v>138</v>
      </c>
      <c r="E158" s="202" t="s">
        <v>1</v>
      </c>
      <c r="F158" s="203" t="s">
        <v>189</v>
      </c>
      <c r="G158" s="200"/>
      <c r="H158" s="204">
        <v>518.20000000000005</v>
      </c>
      <c r="I158" s="205"/>
      <c r="J158" s="200"/>
      <c r="K158" s="200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138</v>
      </c>
      <c r="AU158" s="210" t="s">
        <v>82</v>
      </c>
      <c r="AV158" s="13" t="s">
        <v>82</v>
      </c>
      <c r="AW158" s="13" t="s">
        <v>29</v>
      </c>
      <c r="AX158" s="13" t="s">
        <v>80</v>
      </c>
      <c r="AY158" s="210" t="s">
        <v>129</v>
      </c>
    </row>
    <row r="159" spans="1:65" s="2" customFormat="1" ht="24.2" customHeight="1">
      <c r="A159" s="34"/>
      <c r="B159" s="35"/>
      <c r="C159" s="186" t="s">
        <v>190</v>
      </c>
      <c r="D159" s="186" t="s">
        <v>131</v>
      </c>
      <c r="E159" s="187" t="s">
        <v>191</v>
      </c>
      <c r="F159" s="188" t="s">
        <v>192</v>
      </c>
      <c r="G159" s="189" t="s">
        <v>178</v>
      </c>
      <c r="H159" s="190">
        <v>290.30799999999999</v>
      </c>
      <c r="I159" s="191"/>
      <c r="J159" s="192">
        <f>ROUND(I159*H159,2)</f>
        <v>0</v>
      </c>
      <c r="K159" s="188" t="s">
        <v>135</v>
      </c>
      <c r="L159" s="39"/>
      <c r="M159" s="193" t="s">
        <v>1</v>
      </c>
      <c r="N159" s="194" t="s">
        <v>37</v>
      </c>
      <c r="O159" s="71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136</v>
      </c>
      <c r="AT159" s="197" t="s">
        <v>131</v>
      </c>
      <c r="AU159" s="197" t="s">
        <v>82</v>
      </c>
      <c r="AY159" s="17" t="s">
        <v>129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80</v>
      </c>
      <c r="BK159" s="198">
        <f>ROUND(I159*H159,2)</f>
        <v>0</v>
      </c>
      <c r="BL159" s="17" t="s">
        <v>136</v>
      </c>
      <c r="BM159" s="197" t="s">
        <v>193</v>
      </c>
    </row>
    <row r="160" spans="1:65" s="13" customFormat="1">
      <c r="B160" s="199"/>
      <c r="C160" s="200"/>
      <c r="D160" s="201" t="s">
        <v>138</v>
      </c>
      <c r="E160" s="202" t="s">
        <v>1</v>
      </c>
      <c r="F160" s="203" t="s">
        <v>180</v>
      </c>
      <c r="G160" s="200"/>
      <c r="H160" s="204">
        <v>290.30799999999999</v>
      </c>
      <c r="I160" s="205"/>
      <c r="J160" s="200"/>
      <c r="K160" s="200"/>
      <c r="L160" s="206"/>
      <c r="M160" s="207"/>
      <c r="N160" s="208"/>
      <c r="O160" s="208"/>
      <c r="P160" s="208"/>
      <c r="Q160" s="208"/>
      <c r="R160" s="208"/>
      <c r="S160" s="208"/>
      <c r="T160" s="209"/>
      <c r="AT160" s="210" t="s">
        <v>138</v>
      </c>
      <c r="AU160" s="210" t="s">
        <v>82</v>
      </c>
      <c r="AV160" s="13" t="s">
        <v>82</v>
      </c>
      <c r="AW160" s="13" t="s">
        <v>29</v>
      </c>
      <c r="AX160" s="13" t="s">
        <v>80</v>
      </c>
      <c r="AY160" s="210" t="s">
        <v>129</v>
      </c>
    </row>
    <row r="161" spans="1:65" s="2" customFormat="1" ht="24.2" customHeight="1">
      <c r="A161" s="34"/>
      <c r="B161" s="35"/>
      <c r="C161" s="186" t="s">
        <v>8</v>
      </c>
      <c r="D161" s="186" t="s">
        <v>131</v>
      </c>
      <c r="E161" s="187" t="s">
        <v>194</v>
      </c>
      <c r="F161" s="188" t="s">
        <v>195</v>
      </c>
      <c r="G161" s="189" t="s">
        <v>196</v>
      </c>
      <c r="H161" s="190">
        <v>4</v>
      </c>
      <c r="I161" s="191"/>
      <c r="J161" s="192">
        <f>ROUND(I161*H161,2)</f>
        <v>0</v>
      </c>
      <c r="K161" s="188" t="s">
        <v>1</v>
      </c>
      <c r="L161" s="39"/>
      <c r="M161" s="193" t="s">
        <v>1</v>
      </c>
      <c r="N161" s="194" t="s">
        <v>37</v>
      </c>
      <c r="O161" s="71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136</v>
      </c>
      <c r="AT161" s="197" t="s">
        <v>131</v>
      </c>
      <c r="AU161" s="197" t="s">
        <v>82</v>
      </c>
      <c r="AY161" s="17" t="s">
        <v>129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80</v>
      </c>
      <c r="BK161" s="198">
        <f>ROUND(I161*H161,2)</f>
        <v>0</v>
      </c>
      <c r="BL161" s="17" t="s">
        <v>136</v>
      </c>
      <c r="BM161" s="197" t="s">
        <v>197</v>
      </c>
    </row>
    <row r="162" spans="1:65" s="12" customFormat="1" ht="22.9" customHeight="1">
      <c r="B162" s="170"/>
      <c r="C162" s="171"/>
      <c r="D162" s="172" t="s">
        <v>71</v>
      </c>
      <c r="E162" s="184" t="s">
        <v>82</v>
      </c>
      <c r="F162" s="184" t="s">
        <v>198</v>
      </c>
      <c r="G162" s="171"/>
      <c r="H162" s="171"/>
      <c r="I162" s="174"/>
      <c r="J162" s="185">
        <f>BK162</f>
        <v>0</v>
      </c>
      <c r="K162" s="171"/>
      <c r="L162" s="176"/>
      <c r="M162" s="177"/>
      <c r="N162" s="178"/>
      <c r="O162" s="178"/>
      <c r="P162" s="179">
        <f>SUM(P163:P172)</f>
        <v>0</v>
      </c>
      <c r="Q162" s="178"/>
      <c r="R162" s="179">
        <f>SUM(R163:R172)</f>
        <v>87.772880959999995</v>
      </c>
      <c r="S162" s="178"/>
      <c r="T162" s="180">
        <f>SUM(T163:T172)</f>
        <v>0</v>
      </c>
      <c r="AR162" s="181" t="s">
        <v>80</v>
      </c>
      <c r="AT162" s="182" t="s">
        <v>71</v>
      </c>
      <c r="AU162" s="182" t="s">
        <v>80</v>
      </c>
      <c r="AY162" s="181" t="s">
        <v>129</v>
      </c>
      <c r="BK162" s="183">
        <f>SUM(BK163:BK172)</f>
        <v>0</v>
      </c>
    </row>
    <row r="163" spans="1:65" s="2" customFormat="1" ht="16.5" customHeight="1">
      <c r="A163" s="34"/>
      <c r="B163" s="35"/>
      <c r="C163" s="186" t="s">
        <v>199</v>
      </c>
      <c r="D163" s="186" t="s">
        <v>131</v>
      </c>
      <c r="E163" s="187" t="s">
        <v>200</v>
      </c>
      <c r="F163" s="188" t="s">
        <v>201</v>
      </c>
      <c r="G163" s="189" t="s">
        <v>142</v>
      </c>
      <c r="H163" s="190">
        <v>34.911999999999999</v>
      </c>
      <c r="I163" s="191"/>
      <c r="J163" s="192">
        <f>ROUND(I163*H163,2)</f>
        <v>0</v>
      </c>
      <c r="K163" s="188" t="s">
        <v>202</v>
      </c>
      <c r="L163" s="39"/>
      <c r="M163" s="193" t="s">
        <v>1</v>
      </c>
      <c r="N163" s="194" t="s">
        <v>37</v>
      </c>
      <c r="O163" s="71"/>
      <c r="P163" s="195">
        <f>O163*H163</f>
        <v>0</v>
      </c>
      <c r="Q163" s="195">
        <v>2.5018699999999998</v>
      </c>
      <c r="R163" s="195">
        <f>Q163*H163</f>
        <v>87.345285439999998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136</v>
      </c>
      <c r="AT163" s="197" t="s">
        <v>131</v>
      </c>
      <c r="AU163" s="197" t="s">
        <v>82</v>
      </c>
      <c r="AY163" s="17" t="s">
        <v>129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80</v>
      </c>
      <c r="BK163" s="198">
        <f>ROUND(I163*H163,2)</f>
        <v>0</v>
      </c>
      <c r="BL163" s="17" t="s">
        <v>136</v>
      </c>
      <c r="BM163" s="197" t="s">
        <v>203</v>
      </c>
    </row>
    <row r="164" spans="1:65" s="13" customFormat="1">
      <c r="B164" s="199"/>
      <c r="C164" s="200"/>
      <c r="D164" s="201" t="s">
        <v>138</v>
      </c>
      <c r="E164" s="202" t="s">
        <v>1</v>
      </c>
      <c r="F164" s="203" t="s">
        <v>204</v>
      </c>
      <c r="G164" s="200"/>
      <c r="H164" s="204">
        <v>33.567999999999998</v>
      </c>
      <c r="I164" s="205"/>
      <c r="J164" s="200"/>
      <c r="K164" s="200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138</v>
      </c>
      <c r="AU164" s="210" t="s">
        <v>82</v>
      </c>
      <c r="AV164" s="13" t="s">
        <v>82</v>
      </c>
      <c r="AW164" s="13" t="s">
        <v>29</v>
      </c>
      <c r="AX164" s="13" t="s">
        <v>72</v>
      </c>
      <c r="AY164" s="210" t="s">
        <v>129</v>
      </c>
    </row>
    <row r="165" spans="1:65" s="13" customFormat="1">
      <c r="B165" s="199"/>
      <c r="C165" s="200"/>
      <c r="D165" s="201" t="s">
        <v>138</v>
      </c>
      <c r="E165" s="202" t="s">
        <v>1</v>
      </c>
      <c r="F165" s="203" t="s">
        <v>205</v>
      </c>
      <c r="G165" s="200"/>
      <c r="H165" s="204">
        <v>1.3440000000000003</v>
      </c>
      <c r="I165" s="205"/>
      <c r="J165" s="200"/>
      <c r="K165" s="200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138</v>
      </c>
      <c r="AU165" s="210" t="s">
        <v>82</v>
      </c>
      <c r="AV165" s="13" t="s">
        <v>82</v>
      </c>
      <c r="AW165" s="13" t="s">
        <v>29</v>
      </c>
      <c r="AX165" s="13" t="s">
        <v>72</v>
      </c>
      <c r="AY165" s="210" t="s">
        <v>129</v>
      </c>
    </row>
    <row r="166" spans="1:65" s="15" customFormat="1">
      <c r="B166" s="221"/>
      <c r="C166" s="222"/>
      <c r="D166" s="201" t="s">
        <v>138</v>
      </c>
      <c r="E166" s="223" t="s">
        <v>1</v>
      </c>
      <c r="F166" s="224" t="s">
        <v>147</v>
      </c>
      <c r="G166" s="222"/>
      <c r="H166" s="225">
        <v>34.911999999999999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138</v>
      </c>
      <c r="AU166" s="231" t="s">
        <v>82</v>
      </c>
      <c r="AV166" s="15" t="s">
        <v>136</v>
      </c>
      <c r="AW166" s="15" t="s">
        <v>29</v>
      </c>
      <c r="AX166" s="15" t="s">
        <v>80</v>
      </c>
      <c r="AY166" s="231" t="s">
        <v>129</v>
      </c>
    </row>
    <row r="167" spans="1:65" s="2" customFormat="1" ht="16.5" customHeight="1">
      <c r="A167" s="34"/>
      <c r="B167" s="35"/>
      <c r="C167" s="186" t="s">
        <v>206</v>
      </c>
      <c r="D167" s="186" t="s">
        <v>131</v>
      </c>
      <c r="E167" s="187" t="s">
        <v>207</v>
      </c>
      <c r="F167" s="188" t="s">
        <v>208</v>
      </c>
      <c r="G167" s="189" t="s">
        <v>134</v>
      </c>
      <c r="H167" s="190">
        <v>161.96799999999999</v>
      </c>
      <c r="I167" s="191"/>
      <c r="J167" s="192">
        <f>ROUND(I167*H167,2)</f>
        <v>0</v>
      </c>
      <c r="K167" s="188" t="s">
        <v>202</v>
      </c>
      <c r="L167" s="39"/>
      <c r="M167" s="193" t="s">
        <v>1</v>
      </c>
      <c r="N167" s="194" t="s">
        <v>37</v>
      </c>
      <c r="O167" s="71"/>
      <c r="P167" s="195">
        <f>O167*H167</f>
        <v>0</v>
      </c>
      <c r="Q167" s="195">
        <v>2.64E-3</v>
      </c>
      <c r="R167" s="195">
        <f>Q167*H167</f>
        <v>0.42759551999999995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136</v>
      </c>
      <c r="AT167" s="197" t="s">
        <v>131</v>
      </c>
      <c r="AU167" s="197" t="s">
        <v>82</v>
      </c>
      <c r="AY167" s="17" t="s">
        <v>129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80</v>
      </c>
      <c r="BK167" s="198">
        <f>ROUND(I167*H167,2)</f>
        <v>0</v>
      </c>
      <c r="BL167" s="17" t="s">
        <v>136</v>
      </c>
      <c r="BM167" s="197" t="s">
        <v>209</v>
      </c>
    </row>
    <row r="168" spans="1:65" s="13" customFormat="1">
      <c r="B168" s="199"/>
      <c r="C168" s="200"/>
      <c r="D168" s="201" t="s">
        <v>138</v>
      </c>
      <c r="E168" s="202" t="s">
        <v>1</v>
      </c>
      <c r="F168" s="203" t="s">
        <v>210</v>
      </c>
      <c r="G168" s="200"/>
      <c r="H168" s="204">
        <v>126.72</v>
      </c>
      <c r="I168" s="205"/>
      <c r="J168" s="200"/>
      <c r="K168" s="200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138</v>
      </c>
      <c r="AU168" s="210" t="s">
        <v>82</v>
      </c>
      <c r="AV168" s="13" t="s">
        <v>82</v>
      </c>
      <c r="AW168" s="13" t="s">
        <v>29</v>
      </c>
      <c r="AX168" s="13" t="s">
        <v>72</v>
      </c>
      <c r="AY168" s="210" t="s">
        <v>129</v>
      </c>
    </row>
    <row r="169" spans="1:65" s="13" customFormat="1">
      <c r="B169" s="199"/>
      <c r="C169" s="200"/>
      <c r="D169" s="201" t="s">
        <v>138</v>
      </c>
      <c r="E169" s="202" t="s">
        <v>1</v>
      </c>
      <c r="F169" s="203" t="s">
        <v>211</v>
      </c>
      <c r="G169" s="200"/>
      <c r="H169" s="204">
        <v>28.08</v>
      </c>
      <c r="I169" s="205"/>
      <c r="J169" s="200"/>
      <c r="K169" s="200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138</v>
      </c>
      <c r="AU169" s="210" t="s">
        <v>82</v>
      </c>
      <c r="AV169" s="13" t="s">
        <v>82</v>
      </c>
      <c r="AW169" s="13" t="s">
        <v>29</v>
      </c>
      <c r="AX169" s="13" t="s">
        <v>72</v>
      </c>
      <c r="AY169" s="210" t="s">
        <v>129</v>
      </c>
    </row>
    <row r="170" spans="1:65" s="13" customFormat="1">
      <c r="B170" s="199"/>
      <c r="C170" s="200"/>
      <c r="D170" s="201" t="s">
        <v>138</v>
      </c>
      <c r="E170" s="202" t="s">
        <v>1</v>
      </c>
      <c r="F170" s="203" t="s">
        <v>212</v>
      </c>
      <c r="G170" s="200"/>
      <c r="H170" s="204">
        <v>7.1680000000000001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138</v>
      </c>
      <c r="AU170" s="210" t="s">
        <v>82</v>
      </c>
      <c r="AV170" s="13" t="s">
        <v>82</v>
      </c>
      <c r="AW170" s="13" t="s">
        <v>29</v>
      </c>
      <c r="AX170" s="13" t="s">
        <v>72</v>
      </c>
      <c r="AY170" s="210" t="s">
        <v>129</v>
      </c>
    </row>
    <row r="171" spans="1:65" s="15" customFormat="1">
      <c r="B171" s="221"/>
      <c r="C171" s="222"/>
      <c r="D171" s="201" t="s">
        <v>138</v>
      </c>
      <c r="E171" s="223" t="s">
        <v>1</v>
      </c>
      <c r="F171" s="224" t="s">
        <v>147</v>
      </c>
      <c r="G171" s="222"/>
      <c r="H171" s="225">
        <v>161.96800000000002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138</v>
      </c>
      <c r="AU171" s="231" t="s">
        <v>82</v>
      </c>
      <c r="AV171" s="15" t="s">
        <v>136</v>
      </c>
      <c r="AW171" s="15" t="s">
        <v>29</v>
      </c>
      <c r="AX171" s="15" t="s">
        <v>80</v>
      </c>
      <c r="AY171" s="231" t="s">
        <v>129</v>
      </c>
    </row>
    <row r="172" spans="1:65" s="2" customFormat="1" ht="16.5" customHeight="1">
      <c r="A172" s="34"/>
      <c r="B172" s="35"/>
      <c r="C172" s="186" t="s">
        <v>213</v>
      </c>
      <c r="D172" s="186" t="s">
        <v>131</v>
      </c>
      <c r="E172" s="187" t="s">
        <v>214</v>
      </c>
      <c r="F172" s="188" t="s">
        <v>215</v>
      </c>
      <c r="G172" s="189" t="s">
        <v>134</v>
      </c>
      <c r="H172" s="190">
        <v>161.96799999999999</v>
      </c>
      <c r="I172" s="191"/>
      <c r="J172" s="192">
        <f>ROUND(I172*H172,2)</f>
        <v>0</v>
      </c>
      <c r="K172" s="188" t="s">
        <v>202</v>
      </c>
      <c r="L172" s="39"/>
      <c r="M172" s="193" t="s">
        <v>1</v>
      </c>
      <c r="N172" s="194" t="s">
        <v>37</v>
      </c>
      <c r="O172" s="71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136</v>
      </c>
      <c r="AT172" s="197" t="s">
        <v>131</v>
      </c>
      <c r="AU172" s="197" t="s">
        <v>82</v>
      </c>
      <c r="AY172" s="17" t="s">
        <v>129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7" t="s">
        <v>80</v>
      </c>
      <c r="BK172" s="198">
        <f>ROUND(I172*H172,2)</f>
        <v>0</v>
      </c>
      <c r="BL172" s="17" t="s">
        <v>136</v>
      </c>
      <c r="BM172" s="197" t="s">
        <v>216</v>
      </c>
    </row>
    <row r="173" spans="1:65" s="12" customFormat="1" ht="22.9" customHeight="1">
      <c r="B173" s="170"/>
      <c r="C173" s="171"/>
      <c r="D173" s="172" t="s">
        <v>71</v>
      </c>
      <c r="E173" s="184" t="s">
        <v>159</v>
      </c>
      <c r="F173" s="184" t="s">
        <v>217</v>
      </c>
      <c r="G173" s="171"/>
      <c r="H173" s="171"/>
      <c r="I173" s="174"/>
      <c r="J173" s="185">
        <f>BK173</f>
        <v>0</v>
      </c>
      <c r="K173" s="171"/>
      <c r="L173" s="176"/>
      <c r="M173" s="177"/>
      <c r="N173" s="178"/>
      <c r="O173" s="178"/>
      <c r="P173" s="179">
        <f>SUM(P174:P194)</f>
        <v>0</v>
      </c>
      <c r="Q173" s="178"/>
      <c r="R173" s="179">
        <f>SUM(R174:R194)</f>
        <v>0</v>
      </c>
      <c r="S173" s="178"/>
      <c r="T173" s="180">
        <f>SUM(T174:T194)</f>
        <v>0</v>
      </c>
      <c r="AR173" s="181" t="s">
        <v>80</v>
      </c>
      <c r="AT173" s="182" t="s">
        <v>71</v>
      </c>
      <c r="AU173" s="182" t="s">
        <v>80</v>
      </c>
      <c r="AY173" s="181" t="s">
        <v>129</v>
      </c>
      <c r="BK173" s="183">
        <f>SUM(BK174:BK194)</f>
        <v>0</v>
      </c>
    </row>
    <row r="174" spans="1:65" s="2" customFormat="1" ht="24.2" customHeight="1">
      <c r="A174" s="34"/>
      <c r="B174" s="35"/>
      <c r="C174" s="186" t="s">
        <v>218</v>
      </c>
      <c r="D174" s="186" t="s">
        <v>131</v>
      </c>
      <c r="E174" s="187" t="s">
        <v>219</v>
      </c>
      <c r="F174" s="188" t="s">
        <v>220</v>
      </c>
      <c r="G174" s="189" t="s">
        <v>134</v>
      </c>
      <c r="H174" s="190">
        <v>518.41999999999996</v>
      </c>
      <c r="I174" s="191"/>
      <c r="J174" s="192">
        <f>ROUND(I174*H174,2)</f>
        <v>0</v>
      </c>
      <c r="K174" s="188" t="s">
        <v>135</v>
      </c>
      <c r="L174" s="39"/>
      <c r="M174" s="193" t="s">
        <v>1</v>
      </c>
      <c r="N174" s="194" t="s">
        <v>37</v>
      </c>
      <c r="O174" s="71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136</v>
      </c>
      <c r="AT174" s="197" t="s">
        <v>131</v>
      </c>
      <c r="AU174" s="197" t="s">
        <v>82</v>
      </c>
      <c r="AY174" s="17" t="s">
        <v>129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7" t="s">
        <v>80</v>
      </c>
      <c r="BK174" s="198">
        <f>ROUND(I174*H174,2)</f>
        <v>0</v>
      </c>
      <c r="BL174" s="17" t="s">
        <v>136</v>
      </c>
      <c r="BM174" s="197" t="s">
        <v>221</v>
      </c>
    </row>
    <row r="175" spans="1:65" s="2" customFormat="1" ht="19.5">
      <c r="A175" s="34"/>
      <c r="B175" s="35"/>
      <c r="C175" s="36"/>
      <c r="D175" s="201" t="s">
        <v>222</v>
      </c>
      <c r="E175" s="36"/>
      <c r="F175" s="232" t="s">
        <v>223</v>
      </c>
      <c r="G175" s="36"/>
      <c r="H175" s="36"/>
      <c r="I175" s="233"/>
      <c r="J175" s="36"/>
      <c r="K175" s="36"/>
      <c r="L175" s="39"/>
      <c r="M175" s="234"/>
      <c r="N175" s="235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222</v>
      </c>
      <c r="AU175" s="17" t="s">
        <v>82</v>
      </c>
    </row>
    <row r="176" spans="1:65" s="13" customFormat="1">
      <c r="B176" s="199"/>
      <c r="C176" s="200"/>
      <c r="D176" s="201" t="s">
        <v>138</v>
      </c>
      <c r="E176" s="202" t="s">
        <v>1</v>
      </c>
      <c r="F176" s="203" t="s">
        <v>224</v>
      </c>
      <c r="G176" s="200"/>
      <c r="H176" s="204">
        <v>518.41999999999996</v>
      </c>
      <c r="I176" s="205"/>
      <c r="J176" s="200"/>
      <c r="K176" s="200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138</v>
      </c>
      <c r="AU176" s="210" t="s">
        <v>82</v>
      </c>
      <c r="AV176" s="13" t="s">
        <v>82</v>
      </c>
      <c r="AW176" s="13" t="s">
        <v>29</v>
      </c>
      <c r="AX176" s="13" t="s">
        <v>80</v>
      </c>
      <c r="AY176" s="210" t="s">
        <v>129</v>
      </c>
    </row>
    <row r="177" spans="1:65" s="2" customFormat="1" ht="24.2" customHeight="1">
      <c r="A177" s="34"/>
      <c r="B177" s="35"/>
      <c r="C177" s="186" t="s">
        <v>225</v>
      </c>
      <c r="D177" s="186" t="s">
        <v>131</v>
      </c>
      <c r="E177" s="187" t="s">
        <v>226</v>
      </c>
      <c r="F177" s="188" t="s">
        <v>227</v>
      </c>
      <c r="G177" s="189" t="s">
        <v>134</v>
      </c>
      <c r="H177" s="190">
        <v>518.41999999999996</v>
      </c>
      <c r="I177" s="191"/>
      <c r="J177" s="192">
        <f>ROUND(I177*H177,2)</f>
        <v>0</v>
      </c>
      <c r="K177" s="188" t="s">
        <v>135</v>
      </c>
      <c r="L177" s="39"/>
      <c r="M177" s="193" t="s">
        <v>1</v>
      </c>
      <c r="N177" s="194" t="s">
        <v>37</v>
      </c>
      <c r="O177" s="71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136</v>
      </c>
      <c r="AT177" s="197" t="s">
        <v>131</v>
      </c>
      <c r="AU177" s="197" t="s">
        <v>82</v>
      </c>
      <c r="AY177" s="17" t="s">
        <v>129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7" t="s">
        <v>80</v>
      </c>
      <c r="BK177" s="198">
        <f>ROUND(I177*H177,2)</f>
        <v>0</v>
      </c>
      <c r="BL177" s="17" t="s">
        <v>136</v>
      </c>
      <c r="BM177" s="197" t="s">
        <v>228</v>
      </c>
    </row>
    <row r="178" spans="1:65" s="2" customFormat="1" ht="29.25">
      <c r="A178" s="34"/>
      <c r="B178" s="35"/>
      <c r="C178" s="36"/>
      <c r="D178" s="201" t="s">
        <v>222</v>
      </c>
      <c r="E178" s="36"/>
      <c r="F178" s="232" t="s">
        <v>229</v>
      </c>
      <c r="G178" s="36"/>
      <c r="H178" s="36"/>
      <c r="I178" s="233"/>
      <c r="J178" s="36"/>
      <c r="K178" s="36"/>
      <c r="L178" s="39"/>
      <c r="M178" s="234"/>
      <c r="N178" s="235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222</v>
      </c>
      <c r="AU178" s="17" t="s">
        <v>82</v>
      </c>
    </row>
    <row r="179" spans="1:65" s="13" customFormat="1">
      <c r="B179" s="199"/>
      <c r="C179" s="200"/>
      <c r="D179" s="201" t="s">
        <v>138</v>
      </c>
      <c r="E179" s="202" t="s">
        <v>1</v>
      </c>
      <c r="F179" s="203" t="s">
        <v>224</v>
      </c>
      <c r="G179" s="200"/>
      <c r="H179" s="204">
        <v>518.41999999999996</v>
      </c>
      <c r="I179" s="205"/>
      <c r="J179" s="200"/>
      <c r="K179" s="200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138</v>
      </c>
      <c r="AU179" s="210" t="s">
        <v>82</v>
      </c>
      <c r="AV179" s="13" t="s">
        <v>82</v>
      </c>
      <c r="AW179" s="13" t="s">
        <v>29</v>
      </c>
      <c r="AX179" s="13" t="s">
        <v>80</v>
      </c>
      <c r="AY179" s="210" t="s">
        <v>129</v>
      </c>
    </row>
    <row r="180" spans="1:65" s="2" customFormat="1" ht="24.2" customHeight="1">
      <c r="A180" s="34"/>
      <c r="B180" s="35"/>
      <c r="C180" s="186" t="s">
        <v>230</v>
      </c>
      <c r="D180" s="186" t="s">
        <v>131</v>
      </c>
      <c r="E180" s="187" t="s">
        <v>231</v>
      </c>
      <c r="F180" s="188" t="s">
        <v>232</v>
      </c>
      <c r="G180" s="189" t="s">
        <v>134</v>
      </c>
      <c r="H180" s="190">
        <v>518.41999999999996</v>
      </c>
      <c r="I180" s="191"/>
      <c r="J180" s="192">
        <f>ROUND(I180*H180,2)</f>
        <v>0</v>
      </c>
      <c r="K180" s="188" t="s">
        <v>135</v>
      </c>
      <c r="L180" s="39"/>
      <c r="M180" s="193" t="s">
        <v>1</v>
      </c>
      <c r="N180" s="194" t="s">
        <v>37</v>
      </c>
      <c r="O180" s="71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136</v>
      </c>
      <c r="AT180" s="197" t="s">
        <v>131</v>
      </c>
      <c r="AU180" s="197" t="s">
        <v>82</v>
      </c>
      <c r="AY180" s="17" t="s">
        <v>129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7" t="s">
        <v>80</v>
      </c>
      <c r="BK180" s="198">
        <f>ROUND(I180*H180,2)</f>
        <v>0</v>
      </c>
      <c r="BL180" s="17" t="s">
        <v>136</v>
      </c>
      <c r="BM180" s="197" t="s">
        <v>233</v>
      </c>
    </row>
    <row r="181" spans="1:65" s="2" customFormat="1" ht="19.5">
      <c r="A181" s="34"/>
      <c r="B181" s="35"/>
      <c r="C181" s="36"/>
      <c r="D181" s="201" t="s">
        <v>222</v>
      </c>
      <c r="E181" s="36"/>
      <c r="F181" s="232" t="s">
        <v>234</v>
      </c>
      <c r="G181" s="36"/>
      <c r="H181" s="36"/>
      <c r="I181" s="233"/>
      <c r="J181" s="36"/>
      <c r="K181" s="36"/>
      <c r="L181" s="39"/>
      <c r="M181" s="234"/>
      <c r="N181" s="235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222</v>
      </c>
      <c r="AU181" s="17" t="s">
        <v>82</v>
      </c>
    </row>
    <row r="182" spans="1:65" s="13" customFormat="1">
      <c r="B182" s="199"/>
      <c r="C182" s="200"/>
      <c r="D182" s="201" t="s">
        <v>138</v>
      </c>
      <c r="E182" s="202" t="s">
        <v>1</v>
      </c>
      <c r="F182" s="203" t="s">
        <v>235</v>
      </c>
      <c r="G182" s="200"/>
      <c r="H182" s="204">
        <v>518.41999999999996</v>
      </c>
      <c r="I182" s="205"/>
      <c r="J182" s="200"/>
      <c r="K182" s="200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138</v>
      </c>
      <c r="AU182" s="210" t="s">
        <v>82</v>
      </c>
      <c r="AV182" s="13" t="s">
        <v>82</v>
      </c>
      <c r="AW182" s="13" t="s">
        <v>29</v>
      </c>
      <c r="AX182" s="13" t="s">
        <v>80</v>
      </c>
      <c r="AY182" s="210" t="s">
        <v>129</v>
      </c>
    </row>
    <row r="183" spans="1:65" s="2" customFormat="1" ht="16.5" customHeight="1">
      <c r="A183" s="34"/>
      <c r="B183" s="35"/>
      <c r="C183" s="186" t="s">
        <v>236</v>
      </c>
      <c r="D183" s="186" t="s">
        <v>131</v>
      </c>
      <c r="E183" s="187" t="s">
        <v>237</v>
      </c>
      <c r="F183" s="188" t="s">
        <v>238</v>
      </c>
      <c r="G183" s="189" t="s">
        <v>134</v>
      </c>
      <c r="H183" s="190">
        <v>454.82</v>
      </c>
      <c r="I183" s="191"/>
      <c r="J183" s="192">
        <f>ROUND(I183*H183,2)</f>
        <v>0</v>
      </c>
      <c r="K183" s="188" t="s">
        <v>239</v>
      </c>
      <c r="L183" s="39"/>
      <c r="M183" s="193" t="s">
        <v>1</v>
      </c>
      <c r="N183" s="194" t="s">
        <v>37</v>
      </c>
      <c r="O183" s="71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136</v>
      </c>
      <c r="AT183" s="197" t="s">
        <v>131</v>
      </c>
      <c r="AU183" s="197" t="s">
        <v>82</v>
      </c>
      <c r="AY183" s="17" t="s">
        <v>129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80</v>
      </c>
      <c r="BK183" s="198">
        <f>ROUND(I183*H183,2)</f>
        <v>0</v>
      </c>
      <c r="BL183" s="17" t="s">
        <v>136</v>
      </c>
      <c r="BM183" s="197" t="s">
        <v>240</v>
      </c>
    </row>
    <row r="184" spans="1:65" s="2" customFormat="1" ht="68.25">
      <c r="A184" s="34"/>
      <c r="B184" s="35"/>
      <c r="C184" s="36"/>
      <c r="D184" s="201" t="s">
        <v>222</v>
      </c>
      <c r="E184" s="36"/>
      <c r="F184" s="232" t="s">
        <v>241</v>
      </c>
      <c r="G184" s="36"/>
      <c r="H184" s="36"/>
      <c r="I184" s="233"/>
      <c r="J184" s="36"/>
      <c r="K184" s="36"/>
      <c r="L184" s="39"/>
      <c r="M184" s="234"/>
      <c r="N184" s="235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222</v>
      </c>
      <c r="AU184" s="17" t="s">
        <v>82</v>
      </c>
    </row>
    <row r="185" spans="1:65" s="13" customFormat="1">
      <c r="B185" s="199"/>
      <c r="C185" s="200"/>
      <c r="D185" s="201" t="s">
        <v>138</v>
      </c>
      <c r="E185" s="202" t="s">
        <v>1</v>
      </c>
      <c r="F185" s="203" t="s">
        <v>242</v>
      </c>
      <c r="G185" s="200"/>
      <c r="H185" s="204">
        <v>454.82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138</v>
      </c>
      <c r="AU185" s="210" t="s">
        <v>82</v>
      </c>
      <c r="AV185" s="13" t="s">
        <v>82</v>
      </c>
      <c r="AW185" s="13" t="s">
        <v>29</v>
      </c>
      <c r="AX185" s="13" t="s">
        <v>80</v>
      </c>
      <c r="AY185" s="210" t="s">
        <v>129</v>
      </c>
    </row>
    <row r="186" spans="1:65" s="2" customFormat="1" ht="16.5" customHeight="1">
      <c r="A186" s="34"/>
      <c r="B186" s="35"/>
      <c r="C186" s="186" t="s">
        <v>243</v>
      </c>
      <c r="D186" s="186" t="s">
        <v>131</v>
      </c>
      <c r="E186" s="187" t="s">
        <v>244</v>
      </c>
      <c r="F186" s="188" t="s">
        <v>245</v>
      </c>
      <c r="G186" s="189" t="s">
        <v>134</v>
      </c>
      <c r="H186" s="190">
        <v>63.6</v>
      </c>
      <c r="I186" s="191"/>
      <c r="J186" s="192">
        <f>ROUND(I186*H186,2)</f>
        <v>0</v>
      </c>
      <c r="K186" s="188" t="s">
        <v>1</v>
      </c>
      <c r="L186" s="39"/>
      <c r="M186" s="193" t="s">
        <v>1</v>
      </c>
      <c r="N186" s="194" t="s">
        <v>37</v>
      </c>
      <c r="O186" s="71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136</v>
      </c>
      <c r="AT186" s="197" t="s">
        <v>131</v>
      </c>
      <c r="AU186" s="197" t="s">
        <v>82</v>
      </c>
      <c r="AY186" s="17" t="s">
        <v>129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80</v>
      </c>
      <c r="BK186" s="198">
        <f>ROUND(I186*H186,2)</f>
        <v>0</v>
      </c>
      <c r="BL186" s="17" t="s">
        <v>136</v>
      </c>
      <c r="BM186" s="197" t="s">
        <v>246</v>
      </c>
    </row>
    <row r="187" spans="1:65" s="2" customFormat="1" ht="78">
      <c r="A187" s="34"/>
      <c r="B187" s="35"/>
      <c r="C187" s="36"/>
      <c r="D187" s="201" t="s">
        <v>222</v>
      </c>
      <c r="E187" s="36"/>
      <c r="F187" s="232" t="s">
        <v>247</v>
      </c>
      <c r="G187" s="36"/>
      <c r="H187" s="36"/>
      <c r="I187" s="233"/>
      <c r="J187" s="36"/>
      <c r="K187" s="36"/>
      <c r="L187" s="39"/>
      <c r="M187" s="234"/>
      <c r="N187" s="235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222</v>
      </c>
      <c r="AU187" s="17" t="s">
        <v>82</v>
      </c>
    </row>
    <row r="188" spans="1:65" s="13" customFormat="1">
      <c r="B188" s="199"/>
      <c r="C188" s="200"/>
      <c r="D188" s="201" t="s">
        <v>138</v>
      </c>
      <c r="E188" s="202" t="s">
        <v>1</v>
      </c>
      <c r="F188" s="203" t="s">
        <v>248</v>
      </c>
      <c r="G188" s="200"/>
      <c r="H188" s="204">
        <v>63.6</v>
      </c>
      <c r="I188" s="205"/>
      <c r="J188" s="200"/>
      <c r="K188" s="200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138</v>
      </c>
      <c r="AU188" s="210" t="s">
        <v>82</v>
      </c>
      <c r="AV188" s="13" t="s">
        <v>82</v>
      </c>
      <c r="AW188" s="13" t="s">
        <v>29</v>
      </c>
      <c r="AX188" s="13" t="s">
        <v>80</v>
      </c>
      <c r="AY188" s="210" t="s">
        <v>129</v>
      </c>
    </row>
    <row r="189" spans="1:65" s="2" customFormat="1" ht="16.5" customHeight="1">
      <c r="A189" s="34"/>
      <c r="B189" s="35"/>
      <c r="C189" s="186" t="s">
        <v>7</v>
      </c>
      <c r="D189" s="186" t="s">
        <v>131</v>
      </c>
      <c r="E189" s="187" t="s">
        <v>249</v>
      </c>
      <c r="F189" s="188" t="s">
        <v>250</v>
      </c>
      <c r="G189" s="189" t="s">
        <v>134</v>
      </c>
      <c r="H189" s="190">
        <v>575.20000000000005</v>
      </c>
      <c r="I189" s="191"/>
      <c r="J189" s="192">
        <f>ROUND(I189*H189,2)</f>
        <v>0</v>
      </c>
      <c r="K189" s="188" t="s">
        <v>239</v>
      </c>
      <c r="L189" s="39"/>
      <c r="M189" s="193" t="s">
        <v>1</v>
      </c>
      <c r="N189" s="194" t="s">
        <v>37</v>
      </c>
      <c r="O189" s="71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136</v>
      </c>
      <c r="AT189" s="197" t="s">
        <v>131</v>
      </c>
      <c r="AU189" s="197" t="s">
        <v>82</v>
      </c>
      <c r="AY189" s="17" t="s">
        <v>129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7" t="s">
        <v>80</v>
      </c>
      <c r="BK189" s="198">
        <f>ROUND(I189*H189,2)</f>
        <v>0</v>
      </c>
      <c r="BL189" s="17" t="s">
        <v>136</v>
      </c>
      <c r="BM189" s="197" t="s">
        <v>251</v>
      </c>
    </row>
    <row r="190" spans="1:65" s="13" customFormat="1">
      <c r="B190" s="199"/>
      <c r="C190" s="200"/>
      <c r="D190" s="201" t="s">
        <v>138</v>
      </c>
      <c r="E190" s="202" t="s">
        <v>1</v>
      </c>
      <c r="F190" s="203" t="s">
        <v>252</v>
      </c>
      <c r="G190" s="200"/>
      <c r="H190" s="204">
        <v>575.20000000000005</v>
      </c>
      <c r="I190" s="205"/>
      <c r="J190" s="200"/>
      <c r="K190" s="200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138</v>
      </c>
      <c r="AU190" s="210" t="s">
        <v>82</v>
      </c>
      <c r="AV190" s="13" t="s">
        <v>82</v>
      </c>
      <c r="AW190" s="13" t="s">
        <v>29</v>
      </c>
      <c r="AX190" s="13" t="s">
        <v>80</v>
      </c>
      <c r="AY190" s="210" t="s">
        <v>129</v>
      </c>
    </row>
    <row r="191" spans="1:65" s="2" customFormat="1" ht="16.5" customHeight="1">
      <c r="A191" s="34"/>
      <c r="B191" s="35"/>
      <c r="C191" s="186" t="s">
        <v>253</v>
      </c>
      <c r="D191" s="186" t="s">
        <v>131</v>
      </c>
      <c r="E191" s="187" t="s">
        <v>254</v>
      </c>
      <c r="F191" s="188" t="s">
        <v>255</v>
      </c>
      <c r="G191" s="189" t="s">
        <v>256</v>
      </c>
      <c r="H191" s="190">
        <v>1</v>
      </c>
      <c r="I191" s="191"/>
      <c r="J191" s="192">
        <f>ROUND(I191*H191,2)</f>
        <v>0</v>
      </c>
      <c r="K191" s="188" t="s">
        <v>1</v>
      </c>
      <c r="L191" s="39"/>
      <c r="M191" s="193" t="s">
        <v>1</v>
      </c>
      <c r="N191" s="194" t="s">
        <v>37</v>
      </c>
      <c r="O191" s="71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136</v>
      </c>
      <c r="AT191" s="197" t="s">
        <v>131</v>
      </c>
      <c r="AU191" s="197" t="s">
        <v>82</v>
      </c>
      <c r="AY191" s="17" t="s">
        <v>129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7" t="s">
        <v>80</v>
      </c>
      <c r="BK191" s="198">
        <f>ROUND(I191*H191,2)</f>
        <v>0</v>
      </c>
      <c r="BL191" s="17" t="s">
        <v>136</v>
      </c>
      <c r="BM191" s="197" t="s">
        <v>257</v>
      </c>
    </row>
    <row r="192" spans="1:65" s="2" customFormat="1" ht="24.2" customHeight="1">
      <c r="A192" s="34"/>
      <c r="B192" s="35"/>
      <c r="C192" s="186" t="s">
        <v>258</v>
      </c>
      <c r="D192" s="186" t="s">
        <v>131</v>
      </c>
      <c r="E192" s="187" t="s">
        <v>259</v>
      </c>
      <c r="F192" s="188" t="s">
        <v>260</v>
      </c>
      <c r="G192" s="189" t="s">
        <v>134</v>
      </c>
      <c r="H192" s="190">
        <v>575.20000000000005</v>
      </c>
      <c r="I192" s="191"/>
      <c r="J192" s="192">
        <f>ROUND(I192*H192,2)</f>
        <v>0</v>
      </c>
      <c r="K192" s="188" t="s">
        <v>239</v>
      </c>
      <c r="L192" s="39"/>
      <c r="M192" s="193" t="s">
        <v>1</v>
      </c>
      <c r="N192" s="194" t="s">
        <v>37</v>
      </c>
      <c r="O192" s="71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136</v>
      </c>
      <c r="AT192" s="197" t="s">
        <v>131</v>
      </c>
      <c r="AU192" s="197" t="s">
        <v>82</v>
      </c>
      <c r="AY192" s="17" t="s">
        <v>129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80</v>
      </c>
      <c r="BK192" s="198">
        <f>ROUND(I192*H192,2)</f>
        <v>0</v>
      </c>
      <c r="BL192" s="17" t="s">
        <v>136</v>
      </c>
      <c r="BM192" s="197" t="s">
        <v>261</v>
      </c>
    </row>
    <row r="193" spans="1:65" s="2" customFormat="1" ht="19.5">
      <c r="A193" s="34"/>
      <c r="B193" s="35"/>
      <c r="C193" s="36"/>
      <c r="D193" s="201" t="s">
        <v>222</v>
      </c>
      <c r="E193" s="36"/>
      <c r="F193" s="232" t="s">
        <v>262</v>
      </c>
      <c r="G193" s="36"/>
      <c r="H193" s="36"/>
      <c r="I193" s="233"/>
      <c r="J193" s="36"/>
      <c r="K193" s="36"/>
      <c r="L193" s="39"/>
      <c r="M193" s="234"/>
      <c r="N193" s="235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222</v>
      </c>
      <c r="AU193" s="17" t="s">
        <v>82</v>
      </c>
    </row>
    <row r="194" spans="1:65" s="13" customFormat="1">
      <c r="B194" s="199"/>
      <c r="C194" s="200"/>
      <c r="D194" s="201" t="s">
        <v>138</v>
      </c>
      <c r="E194" s="202" t="s">
        <v>1</v>
      </c>
      <c r="F194" s="203" t="s">
        <v>252</v>
      </c>
      <c r="G194" s="200"/>
      <c r="H194" s="204">
        <v>575.20000000000005</v>
      </c>
      <c r="I194" s="205"/>
      <c r="J194" s="200"/>
      <c r="K194" s="200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138</v>
      </c>
      <c r="AU194" s="210" t="s">
        <v>82</v>
      </c>
      <c r="AV194" s="13" t="s">
        <v>82</v>
      </c>
      <c r="AW194" s="13" t="s">
        <v>29</v>
      </c>
      <c r="AX194" s="13" t="s">
        <v>80</v>
      </c>
      <c r="AY194" s="210" t="s">
        <v>129</v>
      </c>
    </row>
    <row r="195" spans="1:65" s="12" customFormat="1" ht="22.9" customHeight="1">
      <c r="B195" s="170"/>
      <c r="C195" s="171"/>
      <c r="D195" s="172" t="s">
        <v>71</v>
      </c>
      <c r="E195" s="184" t="s">
        <v>181</v>
      </c>
      <c r="F195" s="184" t="s">
        <v>263</v>
      </c>
      <c r="G195" s="171"/>
      <c r="H195" s="171"/>
      <c r="I195" s="174"/>
      <c r="J195" s="185">
        <f>BK195</f>
        <v>0</v>
      </c>
      <c r="K195" s="171"/>
      <c r="L195" s="176"/>
      <c r="M195" s="177"/>
      <c r="N195" s="178"/>
      <c r="O195" s="178"/>
      <c r="P195" s="179">
        <f>SUM(P196:P204)</f>
        <v>0</v>
      </c>
      <c r="Q195" s="178"/>
      <c r="R195" s="179">
        <f>SUM(R196:R204)</f>
        <v>28.871679580000002</v>
      </c>
      <c r="S195" s="178"/>
      <c r="T195" s="180">
        <f>SUM(T196:T204)</f>
        <v>0</v>
      </c>
      <c r="AR195" s="181" t="s">
        <v>80</v>
      </c>
      <c r="AT195" s="182" t="s">
        <v>71</v>
      </c>
      <c r="AU195" s="182" t="s">
        <v>80</v>
      </c>
      <c r="AY195" s="181" t="s">
        <v>129</v>
      </c>
      <c r="BK195" s="183">
        <f>SUM(BK196:BK204)</f>
        <v>0</v>
      </c>
    </row>
    <row r="196" spans="1:65" s="2" customFormat="1" ht="33" customHeight="1">
      <c r="A196" s="34"/>
      <c r="B196" s="35"/>
      <c r="C196" s="186" t="s">
        <v>264</v>
      </c>
      <c r="D196" s="186" t="s">
        <v>131</v>
      </c>
      <c r="E196" s="187" t="s">
        <v>265</v>
      </c>
      <c r="F196" s="188" t="s">
        <v>266</v>
      </c>
      <c r="G196" s="189" t="s">
        <v>267</v>
      </c>
      <c r="H196" s="190">
        <v>125.6</v>
      </c>
      <c r="I196" s="191"/>
      <c r="J196" s="192">
        <f>ROUND(I196*H196,2)</f>
        <v>0</v>
      </c>
      <c r="K196" s="188" t="s">
        <v>135</v>
      </c>
      <c r="L196" s="39"/>
      <c r="M196" s="193" t="s">
        <v>1</v>
      </c>
      <c r="N196" s="194" t="s">
        <v>37</v>
      </c>
      <c r="O196" s="71"/>
      <c r="P196" s="195">
        <f>O196*H196</f>
        <v>0</v>
      </c>
      <c r="Q196" s="195">
        <v>0.12950000000000003</v>
      </c>
      <c r="R196" s="195">
        <f>Q196*H196</f>
        <v>16.265200000000004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136</v>
      </c>
      <c r="AT196" s="197" t="s">
        <v>131</v>
      </c>
      <c r="AU196" s="197" t="s">
        <v>82</v>
      </c>
      <c r="AY196" s="17" t="s">
        <v>129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80</v>
      </c>
      <c r="BK196" s="198">
        <f>ROUND(I196*H196,2)</f>
        <v>0</v>
      </c>
      <c r="BL196" s="17" t="s">
        <v>136</v>
      </c>
      <c r="BM196" s="197" t="s">
        <v>268</v>
      </c>
    </row>
    <row r="197" spans="1:65" s="13" customFormat="1">
      <c r="B197" s="199"/>
      <c r="C197" s="200"/>
      <c r="D197" s="201" t="s">
        <v>138</v>
      </c>
      <c r="E197" s="202" t="s">
        <v>1</v>
      </c>
      <c r="F197" s="203" t="s">
        <v>269</v>
      </c>
      <c r="G197" s="200"/>
      <c r="H197" s="204">
        <v>125.6</v>
      </c>
      <c r="I197" s="205"/>
      <c r="J197" s="200"/>
      <c r="K197" s="200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138</v>
      </c>
      <c r="AU197" s="210" t="s">
        <v>82</v>
      </c>
      <c r="AV197" s="13" t="s">
        <v>82</v>
      </c>
      <c r="AW197" s="13" t="s">
        <v>29</v>
      </c>
      <c r="AX197" s="13" t="s">
        <v>80</v>
      </c>
      <c r="AY197" s="210" t="s">
        <v>129</v>
      </c>
    </row>
    <row r="198" spans="1:65" s="2" customFormat="1" ht="16.5" customHeight="1">
      <c r="A198" s="34"/>
      <c r="B198" s="35"/>
      <c r="C198" s="236" t="s">
        <v>270</v>
      </c>
      <c r="D198" s="236" t="s">
        <v>271</v>
      </c>
      <c r="E198" s="237" t="s">
        <v>272</v>
      </c>
      <c r="F198" s="238" t="s">
        <v>273</v>
      </c>
      <c r="G198" s="239" t="s">
        <v>267</v>
      </c>
      <c r="H198" s="240">
        <v>128.11199999999999</v>
      </c>
      <c r="I198" s="241"/>
      <c r="J198" s="242">
        <f>ROUND(I198*H198,2)</f>
        <v>0</v>
      </c>
      <c r="K198" s="238" t="s">
        <v>135</v>
      </c>
      <c r="L198" s="243"/>
      <c r="M198" s="244" t="s">
        <v>1</v>
      </c>
      <c r="N198" s="245" t="s">
        <v>37</v>
      </c>
      <c r="O198" s="71"/>
      <c r="P198" s="195">
        <f>O198*H198</f>
        <v>0</v>
      </c>
      <c r="Q198" s="195">
        <v>4.4999999999999998E-2</v>
      </c>
      <c r="R198" s="195">
        <f>Q198*H198</f>
        <v>5.7650399999999999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175</v>
      </c>
      <c r="AT198" s="197" t="s">
        <v>271</v>
      </c>
      <c r="AU198" s="197" t="s">
        <v>82</v>
      </c>
      <c r="AY198" s="17" t="s">
        <v>129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7" t="s">
        <v>80</v>
      </c>
      <c r="BK198" s="198">
        <f>ROUND(I198*H198,2)</f>
        <v>0</v>
      </c>
      <c r="BL198" s="17" t="s">
        <v>136</v>
      </c>
      <c r="BM198" s="197" t="s">
        <v>274</v>
      </c>
    </row>
    <row r="199" spans="1:65" s="13" customFormat="1">
      <c r="B199" s="199"/>
      <c r="C199" s="200"/>
      <c r="D199" s="201" t="s">
        <v>138</v>
      </c>
      <c r="E199" s="200"/>
      <c r="F199" s="203" t="s">
        <v>275</v>
      </c>
      <c r="G199" s="200"/>
      <c r="H199" s="204">
        <v>128.11199999999999</v>
      </c>
      <c r="I199" s="205"/>
      <c r="J199" s="200"/>
      <c r="K199" s="200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138</v>
      </c>
      <c r="AU199" s="210" t="s">
        <v>82</v>
      </c>
      <c r="AV199" s="13" t="s">
        <v>82</v>
      </c>
      <c r="AW199" s="13" t="s">
        <v>4</v>
      </c>
      <c r="AX199" s="13" t="s">
        <v>80</v>
      </c>
      <c r="AY199" s="210" t="s">
        <v>129</v>
      </c>
    </row>
    <row r="200" spans="1:65" s="2" customFormat="1" ht="24.2" customHeight="1">
      <c r="A200" s="34"/>
      <c r="B200" s="35"/>
      <c r="C200" s="186" t="s">
        <v>276</v>
      </c>
      <c r="D200" s="186" t="s">
        <v>131</v>
      </c>
      <c r="E200" s="187" t="s">
        <v>277</v>
      </c>
      <c r="F200" s="188" t="s">
        <v>278</v>
      </c>
      <c r="G200" s="189" t="s">
        <v>142</v>
      </c>
      <c r="H200" s="190">
        <v>2.8260000000000001</v>
      </c>
      <c r="I200" s="191"/>
      <c r="J200" s="192">
        <f>ROUND(I200*H200,2)</f>
        <v>0</v>
      </c>
      <c r="K200" s="188" t="s">
        <v>135</v>
      </c>
      <c r="L200" s="39"/>
      <c r="M200" s="193" t="s">
        <v>1</v>
      </c>
      <c r="N200" s="194" t="s">
        <v>37</v>
      </c>
      <c r="O200" s="71"/>
      <c r="P200" s="195">
        <f>O200*H200</f>
        <v>0</v>
      </c>
      <c r="Q200" s="195">
        <v>2.2563399999999998</v>
      </c>
      <c r="R200" s="195">
        <f>Q200*H200</f>
        <v>6.3764168399999992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136</v>
      </c>
      <c r="AT200" s="197" t="s">
        <v>131</v>
      </c>
      <c r="AU200" s="197" t="s">
        <v>82</v>
      </c>
      <c r="AY200" s="17" t="s">
        <v>129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80</v>
      </c>
      <c r="BK200" s="198">
        <f>ROUND(I200*H200,2)</f>
        <v>0</v>
      </c>
      <c r="BL200" s="17" t="s">
        <v>136</v>
      </c>
      <c r="BM200" s="197" t="s">
        <v>279</v>
      </c>
    </row>
    <row r="201" spans="1:65" s="13" customFormat="1">
      <c r="B201" s="199"/>
      <c r="C201" s="200"/>
      <c r="D201" s="201" t="s">
        <v>138</v>
      </c>
      <c r="E201" s="202" t="s">
        <v>1</v>
      </c>
      <c r="F201" s="203" t="s">
        <v>280</v>
      </c>
      <c r="G201" s="200"/>
      <c r="H201" s="204">
        <v>2.8260000000000001</v>
      </c>
      <c r="I201" s="205"/>
      <c r="J201" s="200"/>
      <c r="K201" s="200"/>
      <c r="L201" s="206"/>
      <c r="M201" s="207"/>
      <c r="N201" s="208"/>
      <c r="O201" s="208"/>
      <c r="P201" s="208"/>
      <c r="Q201" s="208"/>
      <c r="R201" s="208"/>
      <c r="S201" s="208"/>
      <c r="T201" s="209"/>
      <c r="AT201" s="210" t="s">
        <v>138</v>
      </c>
      <c r="AU201" s="210" t="s">
        <v>82</v>
      </c>
      <c r="AV201" s="13" t="s">
        <v>82</v>
      </c>
      <c r="AW201" s="13" t="s">
        <v>29</v>
      </c>
      <c r="AX201" s="13" t="s">
        <v>80</v>
      </c>
      <c r="AY201" s="210" t="s">
        <v>129</v>
      </c>
    </row>
    <row r="202" spans="1:65" s="2" customFormat="1" ht="24.2" customHeight="1">
      <c r="A202" s="34"/>
      <c r="B202" s="35"/>
      <c r="C202" s="186" t="s">
        <v>281</v>
      </c>
      <c r="D202" s="186" t="s">
        <v>131</v>
      </c>
      <c r="E202" s="187" t="s">
        <v>282</v>
      </c>
      <c r="F202" s="188" t="s">
        <v>283</v>
      </c>
      <c r="G202" s="189" t="s">
        <v>134</v>
      </c>
      <c r="H202" s="190">
        <v>673.94600000000003</v>
      </c>
      <c r="I202" s="191"/>
      <c r="J202" s="192">
        <f>ROUND(I202*H202,2)</f>
        <v>0</v>
      </c>
      <c r="K202" s="188" t="s">
        <v>135</v>
      </c>
      <c r="L202" s="39"/>
      <c r="M202" s="193" t="s">
        <v>1</v>
      </c>
      <c r="N202" s="194" t="s">
        <v>37</v>
      </c>
      <c r="O202" s="71"/>
      <c r="P202" s="195">
        <f>O202*H202</f>
        <v>0</v>
      </c>
      <c r="Q202" s="195">
        <v>6.8999999999999997E-4</v>
      </c>
      <c r="R202" s="195">
        <f>Q202*H202</f>
        <v>0.46502273999999999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136</v>
      </c>
      <c r="AT202" s="197" t="s">
        <v>131</v>
      </c>
      <c r="AU202" s="197" t="s">
        <v>82</v>
      </c>
      <c r="AY202" s="17" t="s">
        <v>129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7" t="s">
        <v>80</v>
      </c>
      <c r="BK202" s="198">
        <f>ROUND(I202*H202,2)</f>
        <v>0</v>
      </c>
      <c r="BL202" s="17" t="s">
        <v>136</v>
      </c>
      <c r="BM202" s="197" t="s">
        <v>284</v>
      </c>
    </row>
    <row r="203" spans="1:65" s="14" customFormat="1">
      <c r="B203" s="211"/>
      <c r="C203" s="212"/>
      <c r="D203" s="201" t="s">
        <v>138</v>
      </c>
      <c r="E203" s="213" t="s">
        <v>1</v>
      </c>
      <c r="F203" s="214" t="s">
        <v>285</v>
      </c>
      <c r="G203" s="212"/>
      <c r="H203" s="213" t="s">
        <v>1</v>
      </c>
      <c r="I203" s="215"/>
      <c r="J203" s="212"/>
      <c r="K203" s="212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138</v>
      </c>
      <c r="AU203" s="220" t="s">
        <v>82</v>
      </c>
      <c r="AV203" s="14" t="s">
        <v>80</v>
      </c>
      <c r="AW203" s="14" t="s">
        <v>29</v>
      </c>
      <c r="AX203" s="14" t="s">
        <v>72</v>
      </c>
      <c r="AY203" s="220" t="s">
        <v>129</v>
      </c>
    </row>
    <row r="204" spans="1:65" s="13" customFormat="1">
      <c r="B204" s="199"/>
      <c r="C204" s="200"/>
      <c r="D204" s="201" t="s">
        <v>138</v>
      </c>
      <c r="E204" s="202" t="s">
        <v>1</v>
      </c>
      <c r="F204" s="203" t="s">
        <v>286</v>
      </c>
      <c r="G204" s="200"/>
      <c r="H204" s="204">
        <v>673.94600000000003</v>
      </c>
      <c r="I204" s="205"/>
      <c r="J204" s="200"/>
      <c r="K204" s="200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138</v>
      </c>
      <c r="AU204" s="210" t="s">
        <v>82</v>
      </c>
      <c r="AV204" s="13" t="s">
        <v>82</v>
      </c>
      <c r="AW204" s="13" t="s">
        <v>29</v>
      </c>
      <c r="AX204" s="13" t="s">
        <v>80</v>
      </c>
      <c r="AY204" s="210" t="s">
        <v>129</v>
      </c>
    </row>
    <row r="205" spans="1:65" s="12" customFormat="1" ht="22.9" customHeight="1">
      <c r="B205" s="170"/>
      <c r="C205" s="171"/>
      <c r="D205" s="172" t="s">
        <v>71</v>
      </c>
      <c r="E205" s="184" t="s">
        <v>287</v>
      </c>
      <c r="F205" s="184" t="s">
        <v>288</v>
      </c>
      <c r="G205" s="171"/>
      <c r="H205" s="171"/>
      <c r="I205" s="174"/>
      <c r="J205" s="185">
        <f>BK205</f>
        <v>0</v>
      </c>
      <c r="K205" s="171"/>
      <c r="L205" s="176"/>
      <c r="M205" s="177"/>
      <c r="N205" s="178"/>
      <c r="O205" s="178"/>
      <c r="P205" s="179">
        <f>SUM(P206:P213)</f>
        <v>0</v>
      </c>
      <c r="Q205" s="178"/>
      <c r="R205" s="179">
        <f>SUM(R206:R213)</f>
        <v>0</v>
      </c>
      <c r="S205" s="178"/>
      <c r="T205" s="180">
        <f>SUM(T206:T213)</f>
        <v>0</v>
      </c>
      <c r="AR205" s="181" t="s">
        <v>80</v>
      </c>
      <c r="AT205" s="182" t="s">
        <v>71</v>
      </c>
      <c r="AU205" s="182" t="s">
        <v>80</v>
      </c>
      <c r="AY205" s="181" t="s">
        <v>129</v>
      </c>
      <c r="BK205" s="183">
        <f>SUM(BK206:BK213)</f>
        <v>0</v>
      </c>
    </row>
    <row r="206" spans="1:65" s="2" customFormat="1" ht="21.75" customHeight="1">
      <c r="A206" s="34"/>
      <c r="B206" s="35"/>
      <c r="C206" s="186" t="s">
        <v>289</v>
      </c>
      <c r="D206" s="186" t="s">
        <v>131</v>
      </c>
      <c r="E206" s="187" t="s">
        <v>290</v>
      </c>
      <c r="F206" s="188" t="s">
        <v>291</v>
      </c>
      <c r="G206" s="189" t="s">
        <v>178</v>
      </c>
      <c r="H206" s="190">
        <v>18.346</v>
      </c>
      <c r="I206" s="191"/>
      <c r="J206" s="192">
        <f>ROUND(I206*H206,2)</f>
        <v>0</v>
      </c>
      <c r="K206" s="188" t="s">
        <v>135</v>
      </c>
      <c r="L206" s="39"/>
      <c r="M206" s="193" t="s">
        <v>1</v>
      </c>
      <c r="N206" s="194" t="s">
        <v>37</v>
      </c>
      <c r="O206" s="71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136</v>
      </c>
      <c r="AT206" s="197" t="s">
        <v>131</v>
      </c>
      <c r="AU206" s="197" t="s">
        <v>82</v>
      </c>
      <c r="AY206" s="17" t="s">
        <v>129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7" t="s">
        <v>80</v>
      </c>
      <c r="BK206" s="198">
        <f>ROUND(I206*H206,2)</f>
        <v>0</v>
      </c>
      <c r="BL206" s="17" t="s">
        <v>136</v>
      </c>
      <c r="BM206" s="197" t="s">
        <v>292</v>
      </c>
    </row>
    <row r="207" spans="1:65" s="2" customFormat="1" ht="24.2" customHeight="1">
      <c r="A207" s="34"/>
      <c r="B207" s="35"/>
      <c r="C207" s="186" t="s">
        <v>293</v>
      </c>
      <c r="D207" s="186" t="s">
        <v>131</v>
      </c>
      <c r="E207" s="187" t="s">
        <v>294</v>
      </c>
      <c r="F207" s="188" t="s">
        <v>295</v>
      </c>
      <c r="G207" s="189" t="s">
        <v>178</v>
      </c>
      <c r="H207" s="190">
        <v>256.84399999999999</v>
      </c>
      <c r="I207" s="191"/>
      <c r="J207" s="192">
        <f>ROUND(I207*H207,2)</f>
        <v>0</v>
      </c>
      <c r="K207" s="188" t="s">
        <v>135</v>
      </c>
      <c r="L207" s="39"/>
      <c r="M207" s="193" t="s">
        <v>1</v>
      </c>
      <c r="N207" s="194" t="s">
        <v>37</v>
      </c>
      <c r="O207" s="71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136</v>
      </c>
      <c r="AT207" s="197" t="s">
        <v>131</v>
      </c>
      <c r="AU207" s="197" t="s">
        <v>82</v>
      </c>
      <c r="AY207" s="17" t="s">
        <v>129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7" t="s">
        <v>80</v>
      </c>
      <c r="BK207" s="198">
        <f>ROUND(I207*H207,2)</f>
        <v>0</v>
      </c>
      <c r="BL207" s="17" t="s">
        <v>136</v>
      </c>
      <c r="BM207" s="197" t="s">
        <v>296</v>
      </c>
    </row>
    <row r="208" spans="1:65" s="13" customFormat="1">
      <c r="B208" s="199"/>
      <c r="C208" s="200"/>
      <c r="D208" s="201" t="s">
        <v>138</v>
      </c>
      <c r="E208" s="200"/>
      <c r="F208" s="203" t="s">
        <v>297</v>
      </c>
      <c r="G208" s="200"/>
      <c r="H208" s="204">
        <v>256.84399999999999</v>
      </c>
      <c r="I208" s="205"/>
      <c r="J208" s="200"/>
      <c r="K208" s="200"/>
      <c r="L208" s="206"/>
      <c r="M208" s="207"/>
      <c r="N208" s="208"/>
      <c r="O208" s="208"/>
      <c r="P208" s="208"/>
      <c r="Q208" s="208"/>
      <c r="R208" s="208"/>
      <c r="S208" s="208"/>
      <c r="T208" s="209"/>
      <c r="AT208" s="210" t="s">
        <v>138</v>
      </c>
      <c r="AU208" s="210" t="s">
        <v>82</v>
      </c>
      <c r="AV208" s="13" t="s">
        <v>82</v>
      </c>
      <c r="AW208" s="13" t="s">
        <v>4</v>
      </c>
      <c r="AX208" s="13" t="s">
        <v>80</v>
      </c>
      <c r="AY208" s="210" t="s">
        <v>129</v>
      </c>
    </row>
    <row r="209" spans="1:65" s="2" customFormat="1" ht="24.2" customHeight="1">
      <c r="A209" s="34"/>
      <c r="B209" s="35"/>
      <c r="C209" s="186" t="s">
        <v>298</v>
      </c>
      <c r="D209" s="186" t="s">
        <v>131</v>
      </c>
      <c r="E209" s="187" t="s">
        <v>299</v>
      </c>
      <c r="F209" s="188" t="s">
        <v>300</v>
      </c>
      <c r="G209" s="189" t="s">
        <v>178</v>
      </c>
      <c r="H209" s="190">
        <v>18.346</v>
      </c>
      <c r="I209" s="191"/>
      <c r="J209" s="192">
        <f>ROUND(I209*H209,2)</f>
        <v>0</v>
      </c>
      <c r="K209" s="188" t="s">
        <v>135</v>
      </c>
      <c r="L209" s="39"/>
      <c r="M209" s="193" t="s">
        <v>1</v>
      </c>
      <c r="N209" s="194" t="s">
        <v>37</v>
      </c>
      <c r="O209" s="71"/>
      <c r="P209" s="195">
        <f>O209*H209</f>
        <v>0</v>
      </c>
      <c r="Q209" s="195">
        <v>0</v>
      </c>
      <c r="R209" s="195">
        <f>Q209*H209</f>
        <v>0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136</v>
      </c>
      <c r="AT209" s="197" t="s">
        <v>131</v>
      </c>
      <c r="AU209" s="197" t="s">
        <v>82</v>
      </c>
      <c r="AY209" s="17" t="s">
        <v>129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7" t="s">
        <v>80</v>
      </c>
      <c r="BK209" s="198">
        <f>ROUND(I209*H209,2)</f>
        <v>0</v>
      </c>
      <c r="BL209" s="17" t="s">
        <v>136</v>
      </c>
      <c r="BM209" s="197" t="s">
        <v>301</v>
      </c>
    </row>
    <row r="210" spans="1:65" s="2" customFormat="1" ht="33" customHeight="1">
      <c r="A210" s="34"/>
      <c r="B210" s="35"/>
      <c r="C210" s="186" t="s">
        <v>302</v>
      </c>
      <c r="D210" s="186" t="s">
        <v>131</v>
      </c>
      <c r="E210" s="187" t="s">
        <v>303</v>
      </c>
      <c r="F210" s="188" t="s">
        <v>304</v>
      </c>
      <c r="G210" s="189" t="s">
        <v>178</v>
      </c>
      <c r="H210" s="190">
        <v>9.173</v>
      </c>
      <c r="I210" s="191"/>
      <c r="J210" s="192">
        <f>ROUND(I210*H210,2)</f>
        <v>0</v>
      </c>
      <c r="K210" s="188" t="s">
        <v>135</v>
      </c>
      <c r="L210" s="39"/>
      <c r="M210" s="193" t="s">
        <v>1</v>
      </c>
      <c r="N210" s="194" t="s">
        <v>37</v>
      </c>
      <c r="O210" s="71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136</v>
      </c>
      <c r="AT210" s="197" t="s">
        <v>131</v>
      </c>
      <c r="AU210" s="197" t="s">
        <v>82</v>
      </c>
      <c r="AY210" s="17" t="s">
        <v>129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7" t="s">
        <v>80</v>
      </c>
      <c r="BK210" s="198">
        <f>ROUND(I210*H210,2)</f>
        <v>0</v>
      </c>
      <c r="BL210" s="17" t="s">
        <v>136</v>
      </c>
      <c r="BM210" s="197" t="s">
        <v>305</v>
      </c>
    </row>
    <row r="211" spans="1:65" s="13" customFormat="1">
      <c r="B211" s="199"/>
      <c r="C211" s="200"/>
      <c r="D211" s="201" t="s">
        <v>138</v>
      </c>
      <c r="E211" s="200"/>
      <c r="F211" s="203" t="s">
        <v>306</v>
      </c>
      <c r="G211" s="200"/>
      <c r="H211" s="204">
        <v>9.173</v>
      </c>
      <c r="I211" s="205"/>
      <c r="J211" s="200"/>
      <c r="K211" s="200"/>
      <c r="L211" s="206"/>
      <c r="M211" s="207"/>
      <c r="N211" s="208"/>
      <c r="O211" s="208"/>
      <c r="P211" s="208"/>
      <c r="Q211" s="208"/>
      <c r="R211" s="208"/>
      <c r="S211" s="208"/>
      <c r="T211" s="209"/>
      <c r="AT211" s="210" t="s">
        <v>138</v>
      </c>
      <c r="AU211" s="210" t="s">
        <v>82</v>
      </c>
      <c r="AV211" s="13" t="s">
        <v>82</v>
      </c>
      <c r="AW211" s="13" t="s">
        <v>4</v>
      </c>
      <c r="AX211" s="13" t="s">
        <v>80</v>
      </c>
      <c r="AY211" s="210" t="s">
        <v>129</v>
      </c>
    </row>
    <row r="212" spans="1:65" s="2" customFormat="1" ht="37.9" customHeight="1">
      <c r="A212" s="34"/>
      <c r="B212" s="35"/>
      <c r="C212" s="186" t="s">
        <v>307</v>
      </c>
      <c r="D212" s="186" t="s">
        <v>131</v>
      </c>
      <c r="E212" s="187" t="s">
        <v>308</v>
      </c>
      <c r="F212" s="188" t="s">
        <v>309</v>
      </c>
      <c r="G212" s="189" t="s">
        <v>178</v>
      </c>
      <c r="H212" s="190">
        <v>9.173</v>
      </c>
      <c r="I212" s="191"/>
      <c r="J212" s="192">
        <f>ROUND(I212*H212,2)</f>
        <v>0</v>
      </c>
      <c r="K212" s="188" t="s">
        <v>135</v>
      </c>
      <c r="L212" s="39"/>
      <c r="M212" s="193" t="s">
        <v>1</v>
      </c>
      <c r="N212" s="194" t="s">
        <v>37</v>
      </c>
      <c r="O212" s="71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136</v>
      </c>
      <c r="AT212" s="197" t="s">
        <v>131</v>
      </c>
      <c r="AU212" s="197" t="s">
        <v>82</v>
      </c>
      <c r="AY212" s="17" t="s">
        <v>129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80</v>
      </c>
      <c r="BK212" s="198">
        <f>ROUND(I212*H212,2)</f>
        <v>0</v>
      </c>
      <c r="BL212" s="17" t="s">
        <v>136</v>
      </c>
      <c r="BM212" s="197" t="s">
        <v>310</v>
      </c>
    </row>
    <row r="213" spans="1:65" s="13" customFormat="1">
      <c r="B213" s="199"/>
      <c r="C213" s="200"/>
      <c r="D213" s="201" t="s">
        <v>138</v>
      </c>
      <c r="E213" s="200"/>
      <c r="F213" s="203" t="s">
        <v>306</v>
      </c>
      <c r="G213" s="200"/>
      <c r="H213" s="204">
        <v>9.173</v>
      </c>
      <c r="I213" s="205"/>
      <c r="J213" s="200"/>
      <c r="K213" s="200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138</v>
      </c>
      <c r="AU213" s="210" t="s">
        <v>82</v>
      </c>
      <c r="AV213" s="13" t="s">
        <v>82</v>
      </c>
      <c r="AW213" s="13" t="s">
        <v>4</v>
      </c>
      <c r="AX213" s="13" t="s">
        <v>80</v>
      </c>
      <c r="AY213" s="210" t="s">
        <v>129</v>
      </c>
    </row>
    <row r="214" spans="1:65" s="12" customFormat="1" ht="22.9" customHeight="1">
      <c r="B214" s="170"/>
      <c r="C214" s="171"/>
      <c r="D214" s="172" t="s">
        <v>71</v>
      </c>
      <c r="E214" s="184" t="s">
        <v>311</v>
      </c>
      <c r="F214" s="184" t="s">
        <v>312</v>
      </c>
      <c r="G214" s="171"/>
      <c r="H214" s="171"/>
      <c r="I214" s="174"/>
      <c r="J214" s="185">
        <f>BK214</f>
        <v>0</v>
      </c>
      <c r="K214" s="171"/>
      <c r="L214" s="176"/>
      <c r="M214" s="177"/>
      <c r="N214" s="178"/>
      <c r="O214" s="178"/>
      <c r="P214" s="179">
        <f>SUM(P215:P216)</f>
        <v>0</v>
      </c>
      <c r="Q214" s="178"/>
      <c r="R214" s="179">
        <f>SUM(R215:R216)</f>
        <v>0</v>
      </c>
      <c r="S214" s="178"/>
      <c r="T214" s="180">
        <f>SUM(T215:T216)</f>
        <v>0</v>
      </c>
      <c r="AR214" s="181" t="s">
        <v>80</v>
      </c>
      <c r="AT214" s="182" t="s">
        <v>71</v>
      </c>
      <c r="AU214" s="182" t="s">
        <v>80</v>
      </c>
      <c r="AY214" s="181" t="s">
        <v>129</v>
      </c>
      <c r="BK214" s="183">
        <f>SUM(BK215:BK216)</f>
        <v>0</v>
      </c>
    </row>
    <row r="215" spans="1:65" s="2" customFormat="1" ht="16.5" customHeight="1">
      <c r="A215" s="34"/>
      <c r="B215" s="35"/>
      <c r="C215" s="186" t="s">
        <v>313</v>
      </c>
      <c r="D215" s="186" t="s">
        <v>131</v>
      </c>
      <c r="E215" s="187" t="s">
        <v>314</v>
      </c>
      <c r="F215" s="188" t="s">
        <v>315</v>
      </c>
      <c r="G215" s="189" t="s">
        <v>178</v>
      </c>
      <c r="H215" s="190">
        <v>116.645</v>
      </c>
      <c r="I215" s="191"/>
      <c r="J215" s="192">
        <f>ROUND(I215*H215,2)</f>
        <v>0</v>
      </c>
      <c r="K215" s="188" t="s">
        <v>135</v>
      </c>
      <c r="L215" s="39"/>
      <c r="M215" s="193" t="s">
        <v>1</v>
      </c>
      <c r="N215" s="194" t="s">
        <v>37</v>
      </c>
      <c r="O215" s="71"/>
      <c r="P215" s="195">
        <f>O215*H215</f>
        <v>0</v>
      </c>
      <c r="Q215" s="195">
        <v>0</v>
      </c>
      <c r="R215" s="195">
        <f>Q215*H215</f>
        <v>0</v>
      </c>
      <c r="S215" s="195">
        <v>0</v>
      </c>
      <c r="T215" s="19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136</v>
      </c>
      <c r="AT215" s="197" t="s">
        <v>131</v>
      </c>
      <c r="AU215" s="197" t="s">
        <v>82</v>
      </c>
      <c r="AY215" s="17" t="s">
        <v>129</v>
      </c>
      <c r="BE215" s="198">
        <f>IF(N215="základní",J215,0)</f>
        <v>0</v>
      </c>
      <c r="BF215" s="198">
        <f>IF(N215="snížená",J215,0)</f>
        <v>0</v>
      </c>
      <c r="BG215" s="198">
        <f>IF(N215="zákl. přenesená",J215,0)</f>
        <v>0</v>
      </c>
      <c r="BH215" s="198">
        <f>IF(N215="sníž. přenesená",J215,0)</f>
        <v>0</v>
      </c>
      <c r="BI215" s="198">
        <f>IF(N215="nulová",J215,0)</f>
        <v>0</v>
      </c>
      <c r="BJ215" s="17" t="s">
        <v>80</v>
      </c>
      <c r="BK215" s="198">
        <f>ROUND(I215*H215,2)</f>
        <v>0</v>
      </c>
      <c r="BL215" s="17" t="s">
        <v>136</v>
      </c>
      <c r="BM215" s="197" t="s">
        <v>316</v>
      </c>
    </row>
    <row r="216" spans="1:65" s="2" customFormat="1" ht="24.2" customHeight="1">
      <c r="A216" s="34"/>
      <c r="B216" s="35"/>
      <c r="C216" s="186" t="s">
        <v>317</v>
      </c>
      <c r="D216" s="186" t="s">
        <v>131</v>
      </c>
      <c r="E216" s="187" t="s">
        <v>318</v>
      </c>
      <c r="F216" s="188" t="s">
        <v>319</v>
      </c>
      <c r="G216" s="189" t="s">
        <v>178</v>
      </c>
      <c r="H216" s="190">
        <v>116.645</v>
      </c>
      <c r="I216" s="191"/>
      <c r="J216" s="192">
        <f>ROUND(I216*H216,2)</f>
        <v>0</v>
      </c>
      <c r="K216" s="188" t="s">
        <v>135</v>
      </c>
      <c r="L216" s="39"/>
      <c r="M216" s="193" t="s">
        <v>1</v>
      </c>
      <c r="N216" s="194" t="s">
        <v>37</v>
      </c>
      <c r="O216" s="71"/>
      <c r="P216" s="195">
        <f>O216*H216</f>
        <v>0</v>
      </c>
      <c r="Q216" s="195">
        <v>0</v>
      </c>
      <c r="R216" s="195">
        <f>Q216*H216</f>
        <v>0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136</v>
      </c>
      <c r="AT216" s="197" t="s">
        <v>131</v>
      </c>
      <c r="AU216" s="197" t="s">
        <v>82</v>
      </c>
      <c r="AY216" s="17" t="s">
        <v>129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7" t="s">
        <v>80</v>
      </c>
      <c r="BK216" s="198">
        <f>ROUND(I216*H216,2)</f>
        <v>0</v>
      </c>
      <c r="BL216" s="17" t="s">
        <v>136</v>
      </c>
      <c r="BM216" s="197" t="s">
        <v>320</v>
      </c>
    </row>
    <row r="217" spans="1:65" s="12" customFormat="1" ht="25.9" customHeight="1">
      <c r="B217" s="170"/>
      <c r="C217" s="171"/>
      <c r="D217" s="172" t="s">
        <v>71</v>
      </c>
      <c r="E217" s="173" t="s">
        <v>321</v>
      </c>
      <c r="F217" s="173" t="s">
        <v>322</v>
      </c>
      <c r="G217" s="171"/>
      <c r="H217" s="171"/>
      <c r="I217" s="174"/>
      <c r="J217" s="175">
        <f>BK217</f>
        <v>0</v>
      </c>
      <c r="K217" s="171"/>
      <c r="L217" s="176"/>
      <c r="M217" s="177"/>
      <c r="N217" s="178"/>
      <c r="O217" s="178"/>
      <c r="P217" s="179">
        <f>P218</f>
        <v>0</v>
      </c>
      <c r="Q217" s="178"/>
      <c r="R217" s="179">
        <f>R218</f>
        <v>0</v>
      </c>
      <c r="S217" s="178"/>
      <c r="T217" s="180">
        <f>T218</f>
        <v>0</v>
      </c>
      <c r="AR217" s="181" t="s">
        <v>82</v>
      </c>
      <c r="AT217" s="182" t="s">
        <v>71</v>
      </c>
      <c r="AU217" s="182" t="s">
        <v>72</v>
      </c>
      <c r="AY217" s="181" t="s">
        <v>129</v>
      </c>
      <c r="BK217" s="183">
        <f>BK218</f>
        <v>0</v>
      </c>
    </row>
    <row r="218" spans="1:65" s="12" customFormat="1" ht="22.9" customHeight="1">
      <c r="B218" s="170"/>
      <c r="C218" s="171"/>
      <c r="D218" s="172" t="s">
        <v>71</v>
      </c>
      <c r="E218" s="184" t="s">
        <v>323</v>
      </c>
      <c r="F218" s="184" t="s">
        <v>324</v>
      </c>
      <c r="G218" s="171"/>
      <c r="H218" s="171"/>
      <c r="I218" s="174"/>
      <c r="J218" s="185">
        <f>BK218</f>
        <v>0</v>
      </c>
      <c r="K218" s="171"/>
      <c r="L218" s="176"/>
      <c r="M218" s="177"/>
      <c r="N218" s="178"/>
      <c r="O218" s="178"/>
      <c r="P218" s="179">
        <f>SUM(P219:P233)</f>
        <v>0</v>
      </c>
      <c r="Q218" s="178"/>
      <c r="R218" s="179">
        <f>SUM(R219:R233)</f>
        <v>0</v>
      </c>
      <c r="S218" s="178"/>
      <c r="T218" s="180">
        <f>SUM(T219:T233)</f>
        <v>0</v>
      </c>
      <c r="AR218" s="181" t="s">
        <v>82</v>
      </c>
      <c r="AT218" s="182" t="s">
        <v>71</v>
      </c>
      <c r="AU218" s="182" t="s">
        <v>80</v>
      </c>
      <c r="AY218" s="181" t="s">
        <v>129</v>
      </c>
      <c r="BK218" s="183">
        <f>SUM(BK219:BK233)</f>
        <v>0</v>
      </c>
    </row>
    <row r="219" spans="1:65" s="2" customFormat="1" ht="24.2" customHeight="1">
      <c r="A219" s="34"/>
      <c r="B219" s="35"/>
      <c r="C219" s="186" t="s">
        <v>325</v>
      </c>
      <c r="D219" s="186" t="s">
        <v>131</v>
      </c>
      <c r="E219" s="187" t="s">
        <v>326</v>
      </c>
      <c r="F219" s="188" t="s">
        <v>327</v>
      </c>
      <c r="G219" s="189" t="s">
        <v>328</v>
      </c>
      <c r="H219" s="246"/>
      <c r="I219" s="191"/>
      <c r="J219" s="192">
        <f>ROUND(I219*H219,2)</f>
        <v>0</v>
      </c>
      <c r="K219" s="188" t="s">
        <v>135</v>
      </c>
      <c r="L219" s="39"/>
      <c r="M219" s="193" t="s">
        <v>1</v>
      </c>
      <c r="N219" s="194" t="s">
        <v>37</v>
      </c>
      <c r="O219" s="71"/>
      <c r="P219" s="195">
        <f>O219*H219</f>
        <v>0</v>
      </c>
      <c r="Q219" s="195">
        <v>0</v>
      </c>
      <c r="R219" s="195">
        <f>Q219*H219</f>
        <v>0</v>
      </c>
      <c r="S219" s="195">
        <v>0</v>
      </c>
      <c r="T219" s="19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218</v>
      </c>
      <c r="AT219" s="197" t="s">
        <v>131</v>
      </c>
      <c r="AU219" s="197" t="s">
        <v>82</v>
      </c>
      <c r="AY219" s="17" t="s">
        <v>129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17" t="s">
        <v>80</v>
      </c>
      <c r="BK219" s="198">
        <f>ROUND(I219*H219,2)</f>
        <v>0</v>
      </c>
      <c r="BL219" s="17" t="s">
        <v>218</v>
      </c>
      <c r="BM219" s="197" t="s">
        <v>329</v>
      </c>
    </row>
    <row r="220" spans="1:65" s="2" customFormat="1" ht="33" customHeight="1">
      <c r="A220" s="34"/>
      <c r="B220" s="35"/>
      <c r="C220" s="186" t="s">
        <v>330</v>
      </c>
      <c r="D220" s="186" t="s">
        <v>131</v>
      </c>
      <c r="E220" s="187" t="s">
        <v>331</v>
      </c>
      <c r="F220" s="188" t="s">
        <v>332</v>
      </c>
      <c r="G220" s="189" t="s">
        <v>267</v>
      </c>
      <c r="H220" s="190">
        <v>88</v>
      </c>
      <c r="I220" s="191"/>
      <c r="J220" s="192">
        <f>ROUND(I220*H220,2)</f>
        <v>0</v>
      </c>
      <c r="K220" s="188" t="s">
        <v>1</v>
      </c>
      <c r="L220" s="39"/>
      <c r="M220" s="193" t="s">
        <v>1</v>
      </c>
      <c r="N220" s="194" t="s">
        <v>37</v>
      </c>
      <c r="O220" s="71"/>
      <c r="P220" s="195">
        <f>O220*H220</f>
        <v>0</v>
      </c>
      <c r="Q220" s="195">
        <v>0</v>
      </c>
      <c r="R220" s="195">
        <f>Q220*H220</f>
        <v>0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218</v>
      </c>
      <c r="AT220" s="197" t="s">
        <v>131</v>
      </c>
      <c r="AU220" s="197" t="s">
        <v>82</v>
      </c>
      <c r="AY220" s="17" t="s">
        <v>129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7" t="s">
        <v>80</v>
      </c>
      <c r="BK220" s="198">
        <f>ROUND(I220*H220,2)</f>
        <v>0</v>
      </c>
      <c r="BL220" s="17" t="s">
        <v>218</v>
      </c>
      <c r="BM220" s="197" t="s">
        <v>333</v>
      </c>
    </row>
    <row r="221" spans="1:65" s="2" customFormat="1" ht="351">
      <c r="A221" s="34"/>
      <c r="B221" s="35"/>
      <c r="C221" s="36"/>
      <c r="D221" s="201" t="s">
        <v>222</v>
      </c>
      <c r="E221" s="36"/>
      <c r="F221" s="232" t="s">
        <v>334</v>
      </c>
      <c r="G221" s="36"/>
      <c r="H221" s="36"/>
      <c r="I221" s="233"/>
      <c r="J221" s="36"/>
      <c r="K221" s="36"/>
      <c r="L221" s="39"/>
      <c r="M221" s="234"/>
      <c r="N221" s="235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222</v>
      </c>
      <c r="AU221" s="17" t="s">
        <v>82</v>
      </c>
    </row>
    <row r="222" spans="1:65" s="13" customFormat="1">
      <c r="B222" s="199"/>
      <c r="C222" s="200"/>
      <c r="D222" s="201" t="s">
        <v>138</v>
      </c>
      <c r="E222" s="202" t="s">
        <v>1</v>
      </c>
      <c r="F222" s="203" t="s">
        <v>335</v>
      </c>
      <c r="G222" s="200"/>
      <c r="H222" s="204">
        <v>88</v>
      </c>
      <c r="I222" s="205"/>
      <c r="J222" s="200"/>
      <c r="K222" s="200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138</v>
      </c>
      <c r="AU222" s="210" t="s">
        <v>82</v>
      </c>
      <c r="AV222" s="13" t="s">
        <v>82</v>
      </c>
      <c r="AW222" s="13" t="s">
        <v>29</v>
      </c>
      <c r="AX222" s="13" t="s">
        <v>80</v>
      </c>
      <c r="AY222" s="210" t="s">
        <v>129</v>
      </c>
    </row>
    <row r="223" spans="1:65" s="2" customFormat="1" ht="24.2" customHeight="1">
      <c r="A223" s="34"/>
      <c r="B223" s="35"/>
      <c r="C223" s="186" t="s">
        <v>336</v>
      </c>
      <c r="D223" s="186" t="s">
        <v>131</v>
      </c>
      <c r="E223" s="187" t="s">
        <v>337</v>
      </c>
      <c r="F223" s="188" t="s">
        <v>338</v>
      </c>
      <c r="G223" s="189" t="s">
        <v>196</v>
      </c>
      <c r="H223" s="190">
        <v>2</v>
      </c>
      <c r="I223" s="191"/>
      <c r="J223" s="192">
        <f>ROUND(I223*H223,2)</f>
        <v>0</v>
      </c>
      <c r="K223" s="188" t="s">
        <v>239</v>
      </c>
      <c r="L223" s="39"/>
      <c r="M223" s="193" t="s">
        <v>1</v>
      </c>
      <c r="N223" s="194" t="s">
        <v>37</v>
      </c>
      <c r="O223" s="71"/>
      <c r="P223" s="195">
        <f>O223*H223</f>
        <v>0</v>
      </c>
      <c r="Q223" s="195">
        <v>0</v>
      </c>
      <c r="R223" s="195">
        <f>Q223*H223</f>
        <v>0</v>
      </c>
      <c r="S223" s="195">
        <v>0</v>
      </c>
      <c r="T223" s="19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218</v>
      </c>
      <c r="AT223" s="197" t="s">
        <v>131</v>
      </c>
      <c r="AU223" s="197" t="s">
        <v>82</v>
      </c>
      <c r="AY223" s="17" t="s">
        <v>129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7" t="s">
        <v>80</v>
      </c>
      <c r="BK223" s="198">
        <f>ROUND(I223*H223,2)</f>
        <v>0</v>
      </c>
      <c r="BL223" s="17" t="s">
        <v>218</v>
      </c>
      <c r="BM223" s="197" t="s">
        <v>339</v>
      </c>
    </row>
    <row r="224" spans="1:65" s="2" customFormat="1" ht="19.5">
      <c r="A224" s="34"/>
      <c r="B224" s="35"/>
      <c r="C224" s="36"/>
      <c r="D224" s="201" t="s">
        <v>222</v>
      </c>
      <c r="E224" s="36"/>
      <c r="F224" s="232" t="s">
        <v>340</v>
      </c>
      <c r="G224" s="36"/>
      <c r="H224" s="36"/>
      <c r="I224" s="233"/>
      <c r="J224" s="36"/>
      <c r="K224" s="36"/>
      <c r="L224" s="39"/>
      <c r="M224" s="234"/>
      <c r="N224" s="235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222</v>
      </c>
      <c r="AU224" s="17" t="s">
        <v>82</v>
      </c>
    </row>
    <row r="225" spans="1:65" s="13" customFormat="1">
      <c r="B225" s="199"/>
      <c r="C225" s="200"/>
      <c r="D225" s="201" t="s">
        <v>138</v>
      </c>
      <c r="E225" s="202" t="s">
        <v>1</v>
      </c>
      <c r="F225" s="203" t="s">
        <v>341</v>
      </c>
      <c r="G225" s="200"/>
      <c r="H225" s="204">
        <v>2</v>
      </c>
      <c r="I225" s="205"/>
      <c r="J225" s="200"/>
      <c r="K225" s="200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138</v>
      </c>
      <c r="AU225" s="210" t="s">
        <v>82</v>
      </c>
      <c r="AV225" s="13" t="s">
        <v>82</v>
      </c>
      <c r="AW225" s="13" t="s">
        <v>29</v>
      </c>
      <c r="AX225" s="13" t="s">
        <v>80</v>
      </c>
      <c r="AY225" s="210" t="s">
        <v>129</v>
      </c>
    </row>
    <row r="226" spans="1:65" s="2" customFormat="1" ht="16.5" customHeight="1">
      <c r="A226" s="34"/>
      <c r="B226" s="35"/>
      <c r="C226" s="186" t="s">
        <v>342</v>
      </c>
      <c r="D226" s="186" t="s">
        <v>131</v>
      </c>
      <c r="E226" s="187" t="s">
        <v>343</v>
      </c>
      <c r="F226" s="188" t="s">
        <v>344</v>
      </c>
      <c r="G226" s="189" t="s">
        <v>196</v>
      </c>
      <c r="H226" s="190">
        <v>1</v>
      </c>
      <c r="I226" s="191"/>
      <c r="J226" s="192">
        <f>ROUND(I226*H226,2)</f>
        <v>0</v>
      </c>
      <c r="K226" s="188" t="s">
        <v>239</v>
      </c>
      <c r="L226" s="39"/>
      <c r="M226" s="193" t="s">
        <v>1</v>
      </c>
      <c r="N226" s="194" t="s">
        <v>37</v>
      </c>
      <c r="O226" s="71"/>
      <c r="P226" s="195">
        <f>O226*H226</f>
        <v>0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218</v>
      </c>
      <c r="AT226" s="197" t="s">
        <v>131</v>
      </c>
      <c r="AU226" s="197" t="s">
        <v>82</v>
      </c>
      <c r="AY226" s="17" t="s">
        <v>129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7" t="s">
        <v>80</v>
      </c>
      <c r="BK226" s="198">
        <f>ROUND(I226*H226,2)</f>
        <v>0</v>
      </c>
      <c r="BL226" s="17" t="s">
        <v>218</v>
      </c>
      <c r="BM226" s="197" t="s">
        <v>345</v>
      </c>
    </row>
    <row r="227" spans="1:65" s="2" customFormat="1" ht="68.25">
      <c r="A227" s="34"/>
      <c r="B227" s="35"/>
      <c r="C227" s="36"/>
      <c r="D227" s="201" t="s">
        <v>222</v>
      </c>
      <c r="E227" s="36"/>
      <c r="F227" s="232" t="s">
        <v>346</v>
      </c>
      <c r="G227" s="36"/>
      <c r="H227" s="36"/>
      <c r="I227" s="233"/>
      <c r="J227" s="36"/>
      <c r="K227" s="36"/>
      <c r="L227" s="39"/>
      <c r="M227" s="234"/>
      <c r="N227" s="235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222</v>
      </c>
      <c r="AU227" s="17" t="s">
        <v>82</v>
      </c>
    </row>
    <row r="228" spans="1:65" s="2" customFormat="1" ht="16.5" customHeight="1">
      <c r="A228" s="34"/>
      <c r="B228" s="35"/>
      <c r="C228" s="186" t="s">
        <v>347</v>
      </c>
      <c r="D228" s="186" t="s">
        <v>131</v>
      </c>
      <c r="E228" s="187" t="s">
        <v>348</v>
      </c>
      <c r="F228" s="188" t="s">
        <v>349</v>
      </c>
      <c r="G228" s="189" t="s">
        <v>196</v>
      </c>
      <c r="H228" s="190">
        <v>1</v>
      </c>
      <c r="I228" s="191"/>
      <c r="J228" s="192">
        <f>ROUND(I228*H228,2)</f>
        <v>0</v>
      </c>
      <c r="K228" s="188" t="s">
        <v>1</v>
      </c>
      <c r="L228" s="39"/>
      <c r="M228" s="193" t="s">
        <v>1</v>
      </c>
      <c r="N228" s="194" t="s">
        <v>37</v>
      </c>
      <c r="O228" s="71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218</v>
      </c>
      <c r="AT228" s="197" t="s">
        <v>131</v>
      </c>
      <c r="AU228" s="197" t="s">
        <v>82</v>
      </c>
      <c r="AY228" s="17" t="s">
        <v>129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7" t="s">
        <v>80</v>
      </c>
      <c r="BK228" s="198">
        <f>ROUND(I228*H228,2)</f>
        <v>0</v>
      </c>
      <c r="BL228" s="17" t="s">
        <v>218</v>
      </c>
      <c r="BM228" s="197" t="s">
        <v>350</v>
      </c>
    </row>
    <row r="229" spans="1:65" s="2" customFormat="1" ht="68.25">
      <c r="A229" s="34"/>
      <c r="B229" s="35"/>
      <c r="C229" s="36"/>
      <c r="D229" s="201" t="s">
        <v>222</v>
      </c>
      <c r="E229" s="36"/>
      <c r="F229" s="232" t="s">
        <v>351</v>
      </c>
      <c r="G229" s="36"/>
      <c r="H229" s="36"/>
      <c r="I229" s="233"/>
      <c r="J229" s="36"/>
      <c r="K229" s="36"/>
      <c r="L229" s="39"/>
      <c r="M229" s="234"/>
      <c r="N229" s="235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222</v>
      </c>
      <c r="AU229" s="17" t="s">
        <v>82</v>
      </c>
    </row>
    <row r="230" spans="1:65" s="2" customFormat="1" ht="16.5" customHeight="1">
      <c r="A230" s="34"/>
      <c r="B230" s="35"/>
      <c r="C230" s="186" t="s">
        <v>352</v>
      </c>
      <c r="D230" s="186" t="s">
        <v>131</v>
      </c>
      <c r="E230" s="187" t="s">
        <v>353</v>
      </c>
      <c r="F230" s="188" t="s">
        <v>354</v>
      </c>
      <c r="G230" s="189" t="s">
        <v>196</v>
      </c>
      <c r="H230" s="190">
        <v>1</v>
      </c>
      <c r="I230" s="191"/>
      <c r="J230" s="192">
        <f>ROUND(I230*H230,2)</f>
        <v>0</v>
      </c>
      <c r="K230" s="188" t="s">
        <v>1</v>
      </c>
      <c r="L230" s="39"/>
      <c r="M230" s="193" t="s">
        <v>1</v>
      </c>
      <c r="N230" s="194" t="s">
        <v>37</v>
      </c>
      <c r="O230" s="71"/>
      <c r="P230" s="195">
        <f>O230*H230</f>
        <v>0</v>
      </c>
      <c r="Q230" s="195">
        <v>0</v>
      </c>
      <c r="R230" s="195">
        <f>Q230*H230</f>
        <v>0</v>
      </c>
      <c r="S230" s="195">
        <v>0</v>
      </c>
      <c r="T230" s="196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218</v>
      </c>
      <c r="AT230" s="197" t="s">
        <v>131</v>
      </c>
      <c r="AU230" s="197" t="s">
        <v>82</v>
      </c>
      <c r="AY230" s="17" t="s">
        <v>129</v>
      </c>
      <c r="BE230" s="198">
        <f>IF(N230="základní",J230,0)</f>
        <v>0</v>
      </c>
      <c r="BF230" s="198">
        <f>IF(N230="snížená",J230,0)</f>
        <v>0</v>
      </c>
      <c r="BG230" s="198">
        <f>IF(N230="zákl. přenesená",J230,0)</f>
        <v>0</v>
      </c>
      <c r="BH230" s="198">
        <f>IF(N230="sníž. přenesená",J230,0)</f>
        <v>0</v>
      </c>
      <c r="BI230" s="198">
        <f>IF(N230="nulová",J230,0)</f>
        <v>0</v>
      </c>
      <c r="BJ230" s="17" t="s">
        <v>80</v>
      </c>
      <c r="BK230" s="198">
        <f>ROUND(I230*H230,2)</f>
        <v>0</v>
      </c>
      <c r="BL230" s="17" t="s">
        <v>218</v>
      </c>
      <c r="BM230" s="197" t="s">
        <v>355</v>
      </c>
    </row>
    <row r="231" spans="1:65" s="2" customFormat="1" ht="68.25">
      <c r="A231" s="34"/>
      <c r="B231" s="35"/>
      <c r="C231" s="36"/>
      <c r="D231" s="201" t="s">
        <v>222</v>
      </c>
      <c r="E231" s="36"/>
      <c r="F231" s="232" t="s">
        <v>356</v>
      </c>
      <c r="G231" s="36"/>
      <c r="H231" s="36"/>
      <c r="I231" s="233"/>
      <c r="J231" s="36"/>
      <c r="K231" s="36"/>
      <c r="L231" s="39"/>
      <c r="M231" s="234"/>
      <c r="N231" s="235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222</v>
      </c>
      <c r="AU231" s="17" t="s">
        <v>82</v>
      </c>
    </row>
    <row r="232" spans="1:65" s="2" customFormat="1" ht="16.5" customHeight="1">
      <c r="A232" s="34"/>
      <c r="B232" s="35"/>
      <c r="C232" s="186" t="s">
        <v>357</v>
      </c>
      <c r="D232" s="186" t="s">
        <v>131</v>
      </c>
      <c r="E232" s="187" t="s">
        <v>358</v>
      </c>
      <c r="F232" s="188" t="s">
        <v>359</v>
      </c>
      <c r="G232" s="189" t="s">
        <v>196</v>
      </c>
      <c r="H232" s="190">
        <v>2</v>
      </c>
      <c r="I232" s="191"/>
      <c r="J232" s="192">
        <f>ROUND(I232*H232,2)</f>
        <v>0</v>
      </c>
      <c r="K232" s="188" t="s">
        <v>1</v>
      </c>
      <c r="L232" s="39"/>
      <c r="M232" s="193" t="s">
        <v>1</v>
      </c>
      <c r="N232" s="194" t="s">
        <v>37</v>
      </c>
      <c r="O232" s="71"/>
      <c r="P232" s="195">
        <f>O232*H232</f>
        <v>0</v>
      </c>
      <c r="Q232" s="195">
        <v>0</v>
      </c>
      <c r="R232" s="195">
        <f>Q232*H232</f>
        <v>0</v>
      </c>
      <c r="S232" s="195">
        <v>0</v>
      </c>
      <c r="T232" s="19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218</v>
      </c>
      <c r="AT232" s="197" t="s">
        <v>131</v>
      </c>
      <c r="AU232" s="197" t="s">
        <v>82</v>
      </c>
      <c r="AY232" s="17" t="s">
        <v>129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7" t="s">
        <v>80</v>
      </c>
      <c r="BK232" s="198">
        <f>ROUND(I232*H232,2)</f>
        <v>0</v>
      </c>
      <c r="BL232" s="17" t="s">
        <v>218</v>
      </c>
      <c r="BM232" s="197" t="s">
        <v>360</v>
      </c>
    </row>
    <row r="233" spans="1:65" s="2" customFormat="1" ht="97.5">
      <c r="A233" s="34"/>
      <c r="B233" s="35"/>
      <c r="C233" s="36"/>
      <c r="D233" s="201" t="s">
        <v>222</v>
      </c>
      <c r="E233" s="36"/>
      <c r="F233" s="232" t="s">
        <v>361</v>
      </c>
      <c r="G233" s="36"/>
      <c r="H233" s="36"/>
      <c r="I233" s="233"/>
      <c r="J233" s="36"/>
      <c r="K233" s="36"/>
      <c r="L233" s="39"/>
      <c r="M233" s="247"/>
      <c r="N233" s="248"/>
      <c r="O233" s="249"/>
      <c r="P233" s="249"/>
      <c r="Q233" s="249"/>
      <c r="R233" s="249"/>
      <c r="S233" s="249"/>
      <c r="T233" s="250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222</v>
      </c>
      <c r="AU233" s="17" t="s">
        <v>82</v>
      </c>
    </row>
    <row r="234" spans="1:65" s="2" customFormat="1" ht="6.95" customHeight="1">
      <c r="A234" s="34"/>
      <c r="B234" s="54"/>
      <c r="C234" s="55"/>
      <c r="D234" s="55"/>
      <c r="E234" s="55"/>
      <c r="F234" s="55"/>
      <c r="G234" s="55"/>
      <c r="H234" s="55"/>
      <c r="I234" s="55"/>
      <c r="J234" s="55"/>
      <c r="K234" s="55"/>
      <c r="L234" s="39"/>
      <c r="M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</row>
  </sheetData>
  <sheetProtection algorithmName="SHA-512" hashValue="0hxTUwHs3DJJunsmkmDni0HJKxEiQiVmFWUI/4O7wlemVMFylyy/axAghjdsSpV1dr7TzunnjjXCWn3d9PTOEw==" saltValue="HK7kxmTd17DrHDkTmwkqrrG/tUyLhudHUJTSj+QfsUxIKxqgUnPjyN53axSbkPJUzdu3CmCKK+ItYsS7aOwQdA==" spinCount="100000" sheet="1" objects="1" scenarios="1" formatColumns="0" formatRows="0" autoFilter="0"/>
  <autoFilter ref="C124:K233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5"/>
  <sheetViews>
    <sheetView showGridLines="0" topLeftCell="A38" workbookViewId="0">
      <selection activeCell="J12" sqref="J1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80</v>
      </c>
    </row>
    <row r="4" spans="1:46" s="1" customFormat="1" ht="24.95" customHeight="1">
      <c r="B4" s="20"/>
      <c r="D4" s="110" t="s">
        <v>93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0" t="str">
        <f>'Rekapitulace stavby'!K6</f>
        <v>Multifunkční hřiště Karasova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2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2" t="s">
        <v>362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86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363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364</v>
      </c>
      <c r="F15" s="34"/>
      <c r="G15" s="34"/>
      <c r="H15" s="34"/>
      <c r="I15" s="112" t="s">
        <v>25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98</v>
      </c>
      <c r="F21" s="34"/>
      <c r="G21" s="34"/>
      <c r="H21" s="34"/>
      <c r="I21" s="112" t="s">
        <v>25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99</v>
      </c>
      <c r="F24" s="34"/>
      <c r="G24" s="34"/>
      <c r="H24" s="34"/>
      <c r="I24" s="112" t="s">
        <v>25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ROUND((SUM(BE122:BE144)),  2)</f>
        <v>0</v>
      </c>
      <c r="G33" s="34"/>
      <c r="H33" s="34"/>
      <c r="I33" s="124">
        <v>0.21</v>
      </c>
      <c r="J33" s="123">
        <f>ROUND(((SUM(BE122:BE144))*I33),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ROUND((SUM(BF122:BF144)),  2)</f>
        <v>0</v>
      </c>
      <c r="G34" s="34"/>
      <c r="H34" s="34"/>
      <c r="I34" s="124">
        <v>0.12</v>
      </c>
      <c r="J34" s="123">
        <f>ROUND(((SUM(BF122:BF144))*I34),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ROUND((SUM(BG122:BG144)),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ROUND((SUM(BH122:BH144)),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ROUND((SUM(BI122:BI144)),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100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Multifunkční hřiště Karasova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6" t="str">
        <f>E9</f>
        <v>SO 03.1 - Odvodnění hřiště</v>
      </c>
      <c r="F87" s="297"/>
      <c r="G87" s="297"/>
      <c r="H87" s="29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Ostrava - Mariánské hory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Fontána, p.o.</v>
      </c>
      <c r="G91" s="36"/>
      <c r="H91" s="36"/>
      <c r="I91" s="29" t="s">
        <v>28</v>
      </c>
      <c r="J91" s="32" t="str">
        <f>E21</f>
        <v>ATRIS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>Barbora Kyšková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101</v>
      </c>
      <c r="D94" s="144"/>
      <c r="E94" s="144"/>
      <c r="F94" s="144"/>
      <c r="G94" s="144"/>
      <c r="H94" s="144"/>
      <c r="I94" s="144"/>
      <c r="J94" s="145" t="s">
        <v>102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103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104</v>
      </c>
    </row>
    <row r="97" spans="1:31" s="9" customFormat="1" ht="24.95" customHeight="1">
      <c r="B97" s="147"/>
      <c r="C97" s="148"/>
      <c r="D97" s="149" t="s">
        <v>105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106</v>
      </c>
      <c r="E98" s="156"/>
      <c r="F98" s="156"/>
      <c r="G98" s="156"/>
      <c r="H98" s="156"/>
      <c r="I98" s="156"/>
      <c r="J98" s="157">
        <f>J124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107</v>
      </c>
      <c r="E99" s="156"/>
      <c r="F99" s="156"/>
      <c r="G99" s="156"/>
      <c r="H99" s="156"/>
      <c r="I99" s="156"/>
      <c r="J99" s="157">
        <f>J134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365</v>
      </c>
      <c r="E100" s="156"/>
      <c r="F100" s="156"/>
      <c r="G100" s="156"/>
      <c r="H100" s="156"/>
      <c r="I100" s="156"/>
      <c r="J100" s="157">
        <f>J137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366</v>
      </c>
      <c r="E101" s="156"/>
      <c r="F101" s="156"/>
      <c r="G101" s="156"/>
      <c r="H101" s="156"/>
      <c r="I101" s="156"/>
      <c r="J101" s="157">
        <f>J140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111</v>
      </c>
      <c r="E102" s="156"/>
      <c r="F102" s="156"/>
      <c r="G102" s="156"/>
      <c r="H102" s="156"/>
      <c r="I102" s="156"/>
      <c r="J102" s="157">
        <f>J143</f>
        <v>0</v>
      </c>
      <c r="K102" s="154"/>
      <c r="L102" s="158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114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98" t="str">
        <f>E7</f>
        <v>Multifunkční hřiště Karasova</v>
      </c>
      <c r="F112" s="299"/>
      <c r="G112" s="299"/>
      <c r="H112" s="299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94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86" t="str">
        <f>E9</f>
        <v>SO 03.1 - Odvodnění hřiště</v>
      </c>
      <c r="F114" s="297"/>
      <c r="G114" s="297"/>
      <c r="H114" s="29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Ostrava - Mariánské hory</v>
      </c>
      <c r="G116" s="36"/>
      <c r="H116" s="36"/>
      <c r="I116" s="29" t="s">
        <v>22</v>
      </c>
      <c r="J116" s="66">
        <f>IF(J12="","",J12)</f>
        <v>0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23</v>
      </c>
      <c r="D118" s="36"/>
      <c r="E118" s="36"/>
      <c r="F118" s="27" t="str">
        <f>E15</f>
        <v>Fontána, p.o.</v>
      </c>
      <c r="G118" s="36"/>
      <c r="H118" s="36"/>
      <c r="I118" s="29" t="s">
        <v>28</v>
      </c>
      <c r="J118" s="32" t="str">
        <f>E21</f>
        <v>ATRIS s.r.o.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26</v>
      </c>
      <c r="D119" s="36"/>
      <c r="E119" s="36"/>
      <c r="F119" s="27" t="str">
        <f>IF(E18="","",E18)</f>
        <v>Vyplň údaj</v>
      </c>
      <c r="G119" s="36"/>
      <c r="H119" s="36"/>
      <c r="I119" s="29" t="s">
        <v>30</v>
      </c>
      <c r="J119" s="32" t="str">
        <f>E24</f>
        <v>Barbora Kyšková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9"/>
      <c r="B121" s="160"/>
      <c r="C121" s="161" t="s">
        <v>115</v>
      </c>
      <c r="D121" s="162" t="s">
        <v>57</v>
      </c>
      <c r="E121" s="162" t="s">
        <v>53</v>
      </c>
      <c r="F121" s="162" t="s">
        <v>54</v>
      </c>
      <c r="G121" s="162" t="s">
        <v>116</v>
      </c>
      <c r="H121" s="162" t="s">
        <v>117</v>
      </c>
      <c r="I121" s="162" t="s">
        <v>118</v>
      </c>
      <c r="J121" s="162" t="s">
        <v>102</v>
      </c>
      <c r="K121" s="163" t="s">
        <v>119</v>
      </c>
      <c r="L121" s="164"/>
      <c r="M121" s="75" t="s">
        <v>1</v>
      </c>
      <c r="N121" s="76" t="s">
        <v>36</v>
      </c>
      <c r="O121" s="76" t="s">
        <v>120</v>
      </c>
      <c r="P121" s="76" t="s">
        <v>121</v>
      </c>
      <c r="Q121" s="76" t="s">
        <v>122</v>
      </c>
      <c r="R121" s="76" t="s">
        <v>123</v>
      </c>
      <c r="S121" s="76" t="s">
        <v>124</v>
      </c>
      <c r="T121" s="77" t="s">
        <v>125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>
      <c r="A122" s="34"/>
      <c r="B122" s="35"/>
      <c r="C122" s="82" t="s">
        <v>126</v>
      </c>
      <c r="D122" s="36"/>
      <c r="E122" s="36"/>
      <c r="F122" s="36"/>
      <c r="G122" s="36"/>
      <c r="H122" s="36"/>
      <c r="I122" s="36"/>
      <c r="J122" s="165">
        <f>BK122</f>
        <v>0</v>
      </c>
      <c r="K122" s="36"/>
      <c r="L122" s="39"/>
      <c r="M122" s="78"/>
      <c r="N122" s="166"/>
      <c r="O122" s="79"/>
      <c r="P122" s="167">
        <f>P123</f>
        <v>0</v>
      </c>
      <c r="Q122" s="79"/>
      <c r="R122" s="167">
        <f>R123</f>
        <v>58.282786000000009</v>
      </c>
      <c r="S122" s="79"/>
      <c r="T122" s="168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71</v>
      </c>
      <c r="AU122" s="17" t="s">
        <v>104</v>
      </c>
      <c r="BK122" s="169">
        <f>BK123</f>
        <v>0</v>
      </c>
    </row>
    <row r="123" spans="1:65" s="12" customFormat="1" ht="25.9" customHeight="1">
      <c r="B123" s="170"/>
      <c r="C123" s="171"/>
      <c r="D123" s="172" t="s">
        <v>71</v>
      </c>
      <c r="E123" s="173" t="s">
        <v>127</v>
      </c>
      <c r="F123" s="173" t="s">
        <v>128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P124+P134+P137+P140+P143</f>
        <v>0</v>
      </c>
      <c r="Q123" s="178"/>
      <c r="R123" s="179">
        <f>R124+R134+R137+R140+R143</f>
        <v>58.282786000000009</v>
      </c>
      <c r="S123" s="178"/>
      <c r="T123" s="180">
        <f>T124+T134+T137+T140+T143</f>
        <v>0</v>
      </c>
      <c r="AR123" s="181" t="s">
        <v>80</v>
      </c>
      <c r="AT123" s="182" t="s">
        <v>71</v>
      </c>
      <c r="AU123" s="182" t="s">
        <v>72</v>
      </c>
      <c r="AY123" s="181" t="s">
        <v>129</v>
      </c>
      <c r="BK123" s="183">
        <f>BK124+BK134+BK137+BK140+BK143</f>
        <v>0</v>
      </c>
    </row>
    <row r="124" spans="1:65" s="12" customFormat="1" ht="22.9" customHeight="1">
      <c r="B124" s="170"/>
      <c r="C124" s="171"/>
      <c r="D124" s="172" t="s">
        <v>71</v>
      </c>
      <c r="E124" s="184" t="s">
        <v>80</v>
      </c>
      <c r="F124" s="184" t="s">
        <v>130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SUM(P125:P133)</f>
        <v>0</v>
      </c>
      <c r="Q124" s="178"/>
      <c r="R124" s="179">
        <f>SUM(R125:R133)</f>
        <v>0</v>
      </c>
      <c r="S124" s="178"/>
      <c r="T124" s="180">
        <f>SUM(T125:T133)</f>
        <v>0</v>
      </c>
      <c r="AR124" s="181" t="s">
        <v>80</v>
      </c>
      <c r="AT124" s="182" t="s">
        <v>71</v>
      </c>
      <c r="AU124" s="182" t="s">
        <v>80</v>
      </c>
      <c r="AY124" s="181" t="s">
        <v>129</v>
      </c>
      <c r="BK124" s="183">
        <f>SUM(BK125:BK133)</f>
        <v>0</v>
      </c>
    </row>
    <row r="125" spans="1:65" s="2" customFormat="1" ht="37.9" customHeight="1">
      <c r="A125" s="34"/>
      <c r="B125" s="35"/>
      <c r="C125" s="186" t="s">
        <v>80</v>
      </c>
      <c r="D125" s="186" t="s">
        <v>131</v>
      </c>
      <c r="E125" s="187" t="s">
        <v>367</v>
      </c>
      <c r="F125" s="188" t="s">
        <v>368</v>
      </c>
      <c r="G125" s="189" t="s">
        <v>267</v>
      </c>
      <c r="H125" s="190">
        <v>268.39999999999998</v>
      </c>
      <c r="I125" s="191"/>
      <c r="J125" s="192">
        <f>ROUND(I125*H125,2)</f>
        <v>0</v>
      </c>
      <c r="K125" s="188" t="s">
        <v>135</v>
      </c>
      <c r="L125" s="39"/>
      <c r="M125" s="193" t="s">
        <v>1</v>
      </c>
      <c r="N125" s="194" t="s">
        <v>38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136</v>
      </c>
      <c r="AT125" s="197" t="s">
        <v>131</v>
      </c>
      <c r="AU125" s="197" t="s">
        <v>82</v>
      </c>
      <c r="AY125" s="17" t="s">
        <v>129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82</v>
      </c>
      <c r="BK125" s="198">
        <f>ROUND(I125*H125,2)</f>
        <v>0</v>
      </c>
      <c r="BL125" s="17" t="s">
        <v>136</v>
      </c>
      <c r="BM125" s="197" t="s">
        <v>369</v>
      </c>
    </row>
    <row r="126" spans="1:65" s="13" customFormat="1">
      <c r="B126" s="199"/>
      <c r="C126" s="200"/>
      <c r="D126" s="201" t="s">
        <v>138</v>
      </c>
      <c r="E126" s="202" t="s">
        <v>1</v>
      </c>
      <c r="F126" s="203" t="s">
        <v>370</v>
      </c>
      <c r="G126" s="200"/>
      <c r="H126" s="204">
        <v>268.39999999999998</v>
      </c>
      <c r="I126" s="205"/>
      <c r="J126" s="200"/>
      <c r="K126" s="200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138</v>
      </c>
      <c r="AU126" s="210" t="s">
        <v>82</v>
      </c>
      <c r="AV126" s="13" t="s">
        <v>82</v>
      </c>
      <c r="AW126" s="13" t="s">
        <v>29</v>
      </c>
      <c r="AX126" s="13" t="s">
        <v>80</v>
      </c>
      <c r="AY126" s="210" t="s">
        <v>129</v>
      </c>
    </row>
    <row r="127" spans="1:65" s="2" customFormat="1" ht="37.9" customHeight="1">
      <c r="A127" s="34"/>
      <c r="B127" s="35"/>
      <c r="C127" s="186" t="s">
        <v>82</v>
      </c>
      <c r="D127" s="186" t="s">
        <v>131</v>
      </c>
      <c r="E127" s="187" t="s">
        <v>166</v>
      </c>
      <c r="F127" s="188" t="s">
        <v>167</v>
      </c>
      <c r="G127" s="189" t="s">
        <v>142</v>
      </c>
      <c r="H127" s="190">
        <v>193.24799999999999</v>
      </c>
      <c r="I127" s="191"/>
      <c r="J127" s="192">
        <f>ROUND(I127*H127,2)</f>
        <v>0</v>
      </c>
      <c r="K127" s="188" t="s">
        <v>135</v>
      </c>
      <c r="L127" s="39"/>
      <c r="M127" s="193" t="s">
        <v>1</v>
      </c>
      <c r="N127" s="194" t="s">
        <v>38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136</v>
      </c>
      <c r="AT127" s="197" t="s">
        <v>131</v>
      </c>
      <c r="AU127" s="197" t="s">
        <v>82</v>
      </c>
      <c r="AY127" s="17" t="s">
        <v>129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82</v>
      </c>
      <c r="BK127" s="198">
        <f>ROUND(I127*H127,2)</f>
        <v>0</v>
      </c>
      <c r="BL127" s="17" t="s">
        <v>136</v>
      </c>
      <c r="BM127" s="197" t="s">
        <v>371</v>
      </c>
    </row>
    <row r="128" spans="1:65" s="13" customFormat="1">
      <c r="B128" s="199"/>
      <c r="C128" s="200"/>
      <c r="D128" s="201" t="s">
        <v>138</v>
      </c>
      <c r="E128" s="202" t="s">
        <v>1</v>
      </c>
      <c r="F128" s="203" t="s">
        <v>372</v>
      </c>
      <c r="G128" s="200"/>
      <c r="H128" s="204">
        <v>193.24799999999999</v>
      </c>
      <c r="I128" s="205"/>
      <c r="J128" s="200"/>
      <c r="K128" s="200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138</v>
      </c>
      <c r="AU128" s="210" t="s">
        <v>82</v>
      </c>
      <c r="AV128" s="13" t="s">
        <v>82</v>
      </c>
      <c r="AW128" s="13" t="s">
        <v>29</v>
      </c>
      <c r="AX128" s="13" t="s">
        <v>80</v>
      </c>
      <c r="AY128" s="210" t="s">
        <v>129</v>
      </c>
    </row>
    <row r="129" spans="1:65" s="2" customFormat="1" ht="37.9" customHeight="1">
      <c r="A129" s="34"/>
      <c r="B129" s="35"/>
      <c r="C129" s="186" t="s">
        <v>148</v>
      </c>
      <c r="D129" s="186" t="s">
        <v>131</v>
      </c>
      <c r="E129" s="187" t="s">
        <v>171</v>
      </c>
      <c r="F129" s="188" t="s">
        <v>172</v>
      </c>
      <c r="G129" s="189" t="s">
        <v>142</v>
      </c>
      <c r="H129" s="190">
        <v>1932.48</v>
      </c>
      <c r="I129" s="191"/>
      <c r="J129" s="192">
        <f>ROUND(I129*H129,2)</f>
        <v>0</v>
      </c>
      <c r="K129" s="188" t="s">
        <v>135</v>
      </c>
      <c r="L129" s="39"/>
      <c r="M129" s="193" t="s">
        <v>1</v>
      </c>
      <c r="N129" s="194" t="s">
        <v>38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136</v>
      </c>
      <c r="AT129" s="197" t="s">
        <v>131</v>
      </c>
      <c r="AU129" s="197" t="s">
        <v>82</v>
      </c>
      <c r="AY129" s="17" t="s">
        <v>129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82</v>
      </c>
      <c r="BK129" s="198">
        <f>ROUND(I129*H129,2)</f>
        <v>0</v>
      </c>
      <c r="BL129" s="17" t="s">
        <v>136</v>
      </c>
      <c r="BM129" s="197" t="s">
        <v>373</v>
      </c>
    </row>
    <row r="130" spans="1:65" s="13" customFormat="1">
      <c r="B130" s="199"/>
      <c r="C130" s="200"/>
      <c r="D130" s="201" t="s">
        <v>138</v>
      </c>
      <c r="E130" s="202" t="s">
        <v>1</v>
      </c>
      <c r="F130" s="203" t="s">
        <v>374</v>
      </c>
      <c r="G130" s="200"/>
      <c r="H130" s="204">
        <v>1932.48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138</v>
      </c>
      <c r="AU130" s="210" t="s">
        <v>82</v>
      </c>
      <c r="AV130" s="13" t="s">
        <v>82</v>
      </c>
      <c r="AW130" s="13" t="s">
        <v>29</v>
      </c>
      <c r="AX130" s="13" t="s">
        <v>80</v>
      </c>
      <c r="AY130" s="210" t="s">
        <v>129</v>
      </c>
    </row>
    <row r="131" spans="1:65" s="2" customFormat="1" ht="33" customHeight="1">
      <c r="A131" s="34"/>
      <c r="B131" s="35"/>
      <c r="C131" s="186" t="s">
        <v>136</v>
      </c>
      <c r="D131" s="186" t="s">
        <v>131</v>
      </c>
      <c r="E131" s="187" t="s">
        <v>176</v>
      </c>
      <c r="F131" s="188" t="s">
        <v>177</v>
      </c>
      <c r="G131" s="189" t="s">
        <v>178</v>
      </c>
      <c r="H131" s="190">
        <v>347.846</v>
      </c>
      <c r="I131" s="191"/>
      <c r="J131" s="192">
        <f>ROUND(I131*H131,2)</f>
        <v>0</v>
      </c>
      <c r="K131" s="188" t="s">
        <v>135</v>
      </c>
      <c r="L131" s="39"/>
      <c r="M131" s="193" t="s">
        <v>1</v>
      </c>
      <c r="N131" s="194" t="s">
        <v>38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136</v>
      </c>
      <c r="AT131" s="197" t="s">
        <v>131</v>
      </c>
      <c r="AU131" s="197" t="s">
        <v>82</v>
      </c>
      <c r="AY131" s="17" t="s">
        <v>129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82</v>
      </c>
      <c r="BK131" s="198">
        <f>ROUND(I131*H131,2)</f>
        <v>0</v>
      </c>
      <c r="BL131" s="17" t="s">
        <v>136</v>
      </c>
      <c r="BM131" s="197" t="s">
        <v>375</v>
      </c>
    </row>
    <row r="132" spans="1:65" s="13" customFormat="1">
      <c r="B132" s="199"/>
      <c r="C132" s="200"/>
      <c r="D132" s="201" t="s">
        <v>138</v>
      </c>
      <c r="E132" s="202" t="s">
        <v>1</v>
      </c>
      <c r="F132" s="203" t="s">
        <v>376</v>
      </c>
      <c r="G132" s="200"/>
      <c r="H132" s="204">
        <v>347.846</v>
      </c>
      <c r="I132" s="205"/>
      <c r="J132" s="200"/>
      <c r="K132" s="200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138</v>
      </c>
      <c r="AU132" s="210" t="s">
        <v>82</v>
      </c>
      <c r="AV132" s="13" t="s">
        <v>82</v>
      </c>
      <c r="AW132" s="13" t="s">
        <v>29</v>
      </c>
      <c r="AX132" s="13" t="s">
        <v>80</v>
      </c>
      <c r="AY132" s="210" t="s">
        <v>129</v>
      </c>
    </row>
    <row r="133" spans="1:65" s="2" customFormat="1" ht="16.5" customHeight="1">
      <c r="A133" s="34"/>
      <c r="B133" s="35"/>
      <c r="C133" s="186" t="s">
        <v>159</v>
      </c>
      <c r="D133" s="186" t="s">
        <v>131</v>
      </c>
      <c r="E133" s="187" t="s">
        <v>182</v>
      </c>
      <c r="F133" s="188" t="s">
        <v>183</v>
      </c>
      <c r="G133" s="189" t="s">
        <v>142</v>
      </c>
      <c r="H133" s="190">
        <v>193.24799999999999</v>
      </c>
      <c r="I133" s="191"/>
      <c r="J133" s="192">
        <f>ROUND(I133*H133,2)</f>
        <v>0</v>
      </c>
      <c r="K133" s="188" t="s">
        <v>135</v>
      </c>
      <c r="L133" s="39"/>
      <c r="M133" s="193" t="s">
        <v>1</v>
      </c>
      <c r="N133" s="194" t="s">
        <v>38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136</v>
      </c>
      <c r="AT133" s="197" t="s">
        <v>131</v>
      </c>
      <c r="AU133" s="197" t="s">
        <v>82</v>
      </c>
      <c r="AY133" s="17" t="s">
        <v>129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82</v>
      </c>
      <c r="BK133" s="198">
        <f>ROUND(I133*H133,2)</f>
        <v>0</v>
      </c>
      <c r="BL133" s="17" t="s">
        <v>136</v>
      </c>
      <c r="BM133" s="197" t="s">
        <v>377</v>
      </c>
    </row>
    <row r="134" spans="1:65" s="12" customFormat="1" ht="22.9" customHeight="1">
      <c r="B134" s="170"/>
      <c r="C134" s="171"/>
      <c r="D134" s="172" t="s">
        <v>71</v>
      </c>
      <c r="E134" s="184" t="s">
        <v>82</v>
      </c>
      <c r="F134" s="184" t="s">
        <v>198</v>
      </c>
      <c r="G134" s="171"/>
      <c r="H134" s="171"/>
      <c r="I134" s="174"/>
      <c r="J134" s="185">
        <f>BK134</f>
        <v>0</v>
      </c>
      <c r="K134" s="171"/>
      <c r="L134" s="176"/>
      <c r="M134" s="177"/>
      <c r="N134" s="178"/>
      <c r="O134" s="178"/>
      <c r="P134" s="179">
        <f>SUM(P135:P136)</f>
        <v>0</v>
      </c>
      <c r="Q134" s="178"/>
      <c r="R134" s="179">
        <f>SUM(R135:R136)</f>
        <v>58.282786000000009</v>
      </c>
      <c r="S134" s="178"/>
      <c r="T134" s="180">
        <f>SUM(T135:T136)</f>
        <v>0</v>
      </c>
      <c r="AR134" s="181" t="s">
        <v>80</v>
      </c>
      <c r="AT134" s="182" t="s">
        <v>71</v>
      </c>
      <c r="AU134" s="182" t="s">
        <v>80</v>
      </c>
      <c r="AY134" s="181" t="s">
        <v>129</v>
      </c>
      <c r="BK134" s="183">
        <f>SUM(BK135:BK136)</f>
        <v>0</v>
      </c>
    </row>
    <row r="135" spans="1:65" s="2" customFormat="1" ht="37.9" customHeight="1">
      <c r="A135" s="34"/>
      <c r="B135" s="35"/>
      <c r="C135" s="186" t="s">
        <v>165</v>
      </c>
      <c r="D135" s="186" t="s">
        <v>131</v>
      </c>
      <c r="E135" s="187" t="s">
        <v>378</v>
      </c>
      <c r="F135" s="188" t="s">
        <v>379</v>
      </c>
      <c r="G135" s="189" t="s">
        <v>267</v>
      </c>
      <c r="H135" s="190">
        <v>227.4</v>
      </c>
      <c r="I135" s="191"/>
      <c r="J135" s="192">
        <f>ROUND(I135*H135,2)</f>
        <v>0</v>
      </c>
      <c r="K135" s="188" t="s">
        <v>135</v>
      </c>
      <c r="L135" s="39"/>
      <c r="M135" s="193" t="s">
        <v>1</v>
      </c>
      <c r="N135" s="194" t="s">
        <v>38</v>
      </c>
      <c r="O135" s="71"/>
      <c r="P135" s="195">
        <f>O135*H135</f>
        <v>0</v>
      </c>
      <c r="Q135" s="195">
        <v>0.20449000000000003</v>
      </c>
      <c r="R135" s="195">
        <f>Q135*H135</f>
        <v>46.50102600000001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136</v>
      </c>
      <c r="AT135" s="197" t="s">
        <v>131</v>
      </c>
      <c r="AU135" s="197" t="s">
        <v>82</v>
      </c>
      <c r="AY135" s="17" t="s">
        <v>129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82</v>
      </c>
      <c r="BK135" s="198">
        <f>ROUND(I135*H135,2)</f>
        <v>0</v>
      </c>
      <c r="BL135" s="17" t="s">
        <v>136</v>
      </c>
      <c r="BM135" s="197" t="s">
        <v>380</v>
      </c>
    </row>
    <row r="136" spans="1:65" s="2" customFormat="1" ht="37.9" customHeight="1">
      <c r="A136" s="34"/>
      <c r="B136" s="35"/>
      <c r="C136" s="186" t="s">
        <v>170</v>
      </c>
      <c r="D136" s="186" t="s">
        <v>131</v>
      </c>
      <c r="E136" s="187" t="s">
        <v>381</v>
      </c>
      <c r="F136" s="188" t="s">
        <v>382</v>
      </c>
      <c r="G136" s="189" t="s">
        <v>267</v>
      </c>
      <c r="H136" s="190">
        <v>41</v>
      </c>
      <c r="I136" s="191"/>
      <c r="J136" s="192">
        <f>ROUND(I136*H136,2)</f>
        <v>0</v>
      </c>
      <c r="K136" s="188" t="s">
        <v>135</v>
      </c>
      <c r="L136" s="39"/>
      <c r="M136" s="193" t="s">
        <v>1</v>
      </c>
      <c r="N136" s="194" t="s">
        <v>38</v>
      </c>
      <c r="O136" s="71"/>
      <c r="P136" s="195">
        <f>O136*H136</f>
        <v>0</v>
      </c>
      <c r="Q136" s="195">
        <v>0.28736</v>
      </c>
      <c r="R136" s="195">
        <f>Q136*H136</f>
        <v>11.78176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136</v>
      </c>
      <c r="AT136" s="197" t="s">
        <v>131</v>
      </c>
      <c r="AU136" s="197" t="s">
        <v>82</v>
      </c>
      <c r="AY136" s="17" t="s">
        <v>129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82</v>
      </c>
      <c r="BK136" s="198">
        <f>ROUND(I136*H136,2)</f>
        <v>0</v>
      </c>
      <c r="BL136" s="17" t="s">
        <v>136</v>
      </c>
      <c r="BM136" s="197" t="s">
        <v>383</v>
      </c>
    </row>
    <row r="137" spans="1:65" s="12" customFormat="1" ht="22.9" customHeight="1">
      <c r="B137" s="170"/>
      <c r="C137" s="171"/>
      <c r="D137" s="172" t="s">
        <v>71</v>
      </c>
      <c r="E137" s="184" t="s">
        <v>136</v>
      </c>
      <c r="F137" s="184" t="s">
        <v>384</v>
      </c>
      <c r="G137" s="171"/>
      <c r="H137" s="171"/>
      <c r="I137" s="174"/>
      <c r="J137" s="185">
        <f>BK137</f>
        <v>0</v>
      </c>
      <c r="K137" s="171"/>
      <c r="L137" s="176"/>
      <c r="M137" s="177"/>
      <c r="N137" s="178"/>
      <c r="O137" s="178"/>
      <c r="P137" s="179">
        <f>SUM(P138:P139)</f>
        <v>0</v>
      </c>
      <c r="Q137" s="178"/>
      <c r="R137" s="179">
        <f>SUM(R138:R139)</f>
        <v>0</v>
      </c>
      <c r="S137" s="178"/>
      <c r="T137" s="180">
        <f>SUM(T138:T139)</f>
        <v>0</v>
      </c>
      <c r="AR137" s="181" t="s">
        <v>80</v>
      </c>
      <c r="AT137" s="182" t="s">
        <v>71</v>
      </c>
      <c r="AU137" s="182" t="s">
        <v>80</v>
      </c>
      <c r="AY137" s="181" t="s">
        <v>129</v>
      </c>
      <c r="BK137" s="183">
        <f>SUM(BK138:BK139)</f>
        <v>0</v>
      </c>
    </row>
    <row r="138" spans="1:65" s="2" customFormat="1" ht="16.5" customHeight="1">
      <c r="A138" s="34"/>
      <c r="B138" s="35"/>
      <c r="C138" s="186" t="s">
        <v>175</v>
      </c>
      <c r="D138" s="186" t="s">
        <v>131</v>
      </c>
      <c r="E138" s="187" t="s">
        <v>385</v>
      </c>
      <c r="F138" s="188" t="s">
        <v>386</v>
      </c>
      <c r="G138" s="189" t="s">
        <v>142</v>
      </c>
      <c r="H138" s="190">
        <v>128.83199999999999</v>
      </c>
      <c r="I138" s="191"/>
      <c r="J138" s="192">
        <f>ROUND(I138*H138,2)</f>
        <v>0</v>
      </c>
      <c r="K138" s="188" t="s">
        <v>135</v>
      </c>
      <c r="L138" s="39"/>
      <c r="M138" s="193" t="s">
        <v>1</v>
      </c>
      <c r="N138" s="194" t="s">
        <v>38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136</v>
      </c>
      <c r="AT138" s="197" t="s">
        <v>131</v>
      </c>
      <c r="AU138" s="197" t="s">
        <v>82</v>
      </c>
      <c r="AY138" s="17" t="s">
        <v>129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82</v>
      </c>
      <c r="BK138" s="198">
        <f>ROUND(I138*H138,2)</f>
        <v>0</v>
      </c>
      <c r="BL138" s="17" t="s">
        <v>136</v>
      </c>
      <c r="BM138" s="197" t="s">
        <v>387</v>
      </c>
    </row>
    <row r="139" spans="1:65" s="13" customFormat="1">
      <c r="B139" s="199"/>
      <c r="C139" s="200"/>
      <c r="D139" s="201" t="s">
        <v>138</v>
      </c>
      <c r="E139" s="202" t="s">
        <v>1</v>
      </c>
      <c r="F139" s="203" t="s">
        <v>388</v>
      </c>
      <c r="G139" s="200"/>
      <c r="H139" s="204">
        <v>128.83199999999999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138</v>
      </c>
      <c r="AU139" s="210" t="s">
        <v>82</v>
      </c>
      <c r="AV139" s="13" t="s">
        <v>82</v>
      </c>
      <c r="AW139" s="13" t="s">
        <v>29</v>
      </c>
      <c r="AX139" s="13" t="s">
        <v>80</v>
      </c>
      <c r="AY139" s="210" t="s">
        <v>129</v>
      </c>
    </row>
    <row r="140" spans="1:65" s="12" customFormat="1" ht="22.9" customHeight="1">
      <c r="B140" s="170"/>
      <c r="C140" s="171"/>
      <c r="D140" s="172" t="s">
        <v>71</v>
      </c>
      <c r="E140" s="184" t="s">
        <v>175</v>
      </c>
      <c r="F140" s="184" t="s">
        <v>389</v>
      </c>
      <c r="G140" s="171"/>
      <c r="H140" s="171"/>
      <c r="I140" s="174"/>
      <c r="J140" s="185">
        <f>BK140</f>
        <v>0</v>
      </c>
      <c r="K140" s="171"/>
      <c r="L140" s="176"/>
      <c r="M140" s="177"/>
      <c r="N140" s="178"/>
      <c r="O140" s="178"/>
      <c r="P140" s="179">
        <f>SUM(P141:P142)</f>
        <v>0</v>
      </c>
      <c r="Q140" s="178"/>
      <c r="R140" s="179">
        <f>SUM(R141:R142)</f>
        <v>0</v>
      </c>
      <c r="S140" s="178"/>
      <c r="T140" s="180">
        <f>SUM(T141:T142)</f>
        <v>0</v>
      </c>
      <c r="AR140" s="181" t="s">
        <v>80</v>
      </c>
      <c r="AT140" s="182" t="s">
        <v>71</v>
      </c>
      <c r="AU140" s="182" t="s">
        <v>80</v>
      </c>
      <c r="AY140" s="181" t="s">
        <v>129</v>
      </c>
      <c r="BK140" s="183">
        <f>SUM(BK141:BK142)</f>
        <v>0</v>
      </c>
    </row>
    <row r="141" spans="1:65" s="2" customFormat="1" ht="16.5" customHeight="1">
      <c r="A141" s="34"/>
      <c r="B141" s="35"/>
      <c r="C141" s="186" t="s">
        <v>181</v>
      </c>
      <c r="D141" s="186" t="s">
        <v>131</v>
      </c>
      <c r="E141" s="187" t="s">
        <v>390</v>
      </c>
      <c r="F141" s="188" t="s">
        <v>391</v>
      </c>
      <c r="G141" s="189" t="s">
        <v>196</v>
      </c>
      <c r="H141" s="190">
        <v>1</v>
      </c>
      <c r="I141" s="191"/>
      <c r="J141" s="192">
        <f>ROUND(I141*H141,2)</f>
        <v>0</v>
      </c>
      <c r="K141" s="188" t="s">
        <v>239</v>
      </c>
      <c r="L141" s="39"/>
      <c r="M141" s="193" t="s">
        <v>1</v>
      </c>
      <c r="N141" s="194" t="s">
        <v>38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136</v>
      </c>
      <c r="AT141" s="197" t="s">
        <v>131</v>
      </c>
      <c r="AU141" s="197" t="s">
        <v>82</v>
      </c>
      <c r="AY141" s="17" t="s">
        <v>129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82</v>
      </c>
      <c r="BK141" s="198">
        <f>ROUND(I141*H141,2)</f>
        <v>0</v>
      </c>
      <c r="BL141" s="17" t="s">
        <v>136</v>
      </c>
      <c r="BM141" s="197" t="s">
        <v>392</v>
      </c>
    </row>
    <row r="142" spans="1:65" s="2" customFormat="1" ht="185.25">
      <c r="A142" s="34"/>
      <c r="B142" s="35"/>
      <c r="C142" s="36"/>
      <c r="D142" s="201" t="s">
        <v>222</v>
      </c>
      <c r="E142" s="36"/>
      <c r="F142" s="232" t="s">
        <v>393</v>
      </c>
      <c r="G142" s="36"/>
      <c r="H142" s="36"/>
      <c r="I142" s="233"/>
      <c r="J142" s="36"/>
      <c r="K142" s="36"/>
      <c r="L142" s="39"/>
      <c r="M142" s="234"/>
      <c r="N142" s="235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222</v>
      </c>
      <c r="AU142" s="17" t="s">
        <v>82</v>
      </c>
    </row>
    <row r="143" spans="1:65" s="12" customFormat="1" ht="22.9" customHeight="1">
      <c r="B143" s="170"/>
      <c r="C143" s="171"/>
      <c r="D143" s="172" t="s">
        <v>71</v>
      </c>
      <c r="E143" s="184" t="s">
        <v>311</v>
      </c>
      <c r="F143" s="184" t="s">
        <v>312</v>
      </c>
      <c r="G143" s="171"/>
      <c r="H143" s="171"/>
      <c r="I143" s="174"/>
      <c r="J143" s="185">
        <f>BK143</f>
        <v>0</v>
      </c>
      <c r="K143" s="171"/>
      <c r="L143" s="176"/>
      <c r="M143" s="177"/>
      <c r="N143" s="178"/>
      <c r="O143" s="178"/>
      <c r="P143" s="179">
        <f>P144</f>
        <v>0</v>
      </c>
      <c r="Q143" s="178"/>
      <c r="R143" s="179">
        <f>R144</f>
        <v>0</v>
      </c>
      <c r="S143" s="178"/>
      <c r="T143" s="180">
        <f>T144</f>
        <v>0</v>
      </c>
      <c r="AR143" s="181" t="s">
        <v>80</v>
      </c>
      <c r="AT143" s="182" t="s">
        <v>71</v>
      </c>
      <c r="AU143" s="182" t="s">
        <v>80</v>
      </c>
      <c r="AY143" s="181" t="s">
        <v>129</v>
      </c>
      <c r="BK143" s="183">
        <f>BK144</f>
        <v>0</v>
      </c>
    </row>
    <row r="144" spans="1:65" s="2" customFormat="1" ht="24.2" customHeight="1">
      <c r="A144" s="34"/>
      <c r="B144" s="35"/>
      <c r="C144" s="186" t="s">
        <v>185</v>
      </c>
      <c r="D144" s="186" t="s">
        <v>131</v>
      </c>
      <c r="E144" s="187" t="s">
        <v>394</v>
      </c>
      <c r="F144" s="188" t="s">
        <v>395</v>
      </c>
      <c r="G144" s="189" t="s">
        <v>178</v>
      </c>
      <c r="H144" s="190">
        <v>58.283000000000001</v>
      </c>
      <c r="I144" s="191"/>
      <c r="J144" s="192">
        <f>ROUND(I144*H144,2)</f>
        <v>0</v>
      </c>
      <c r="K144" s="188" t="s">
        <v>135</v>
      </c>
      <c r="L144" s="39"/>
      <c r="M144" s="251" t="s">
        <v>1</v>
      </c>
      <c r="N144" s="252" t="s">
        <v>38</v>
      </c>
      <c r="O144" s="249"/>
      <c r="P144" s="253">
        <f>O144*H144</f>
        <v>0</v>
      </c>
      <c r="Q144" s="253">
        <v>0</v>
      </c>
      <c r="R144" s="253">
        <f>Q144*H144</f>
        <v>0</v>
      </c>
      <c r="S144" s="253">
        <v>0</v>
      </c>
      <c r="T144" s="254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136</v>
      </c>
      <c r="AT144" s="197" t="s">
        <v>131</v>
      </c>
      <c r="AU144" s="197" t="s">
        <v>82</v>
      </c>
      <c r="AY144" s="17" t="s">
        <v>129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82</v>
      </c>
      <c r="BK144" s="198">
        <f>ROUND(I144*H144,2)</f>
        <v>0</v>
      </c>
      <c r="BL144" s="17" t="s">
        <v>136</v>
      </c>
      <c r="BM144" s="197" t="s">
        <v>396</v>
      </c>
    </row>
    <row r="145" spans="1:31" s="2" customFormat="1" ht="6.95" customHeight="1">
      <c r="A145" s="34"/>
      <c r="B145" s="54"/>
      <c r="C145" s="55"/>
      <c r="D145" s="55"/>
      <c r="E145" s="55"/>
      <c r="F145" s="55"/>
      <c r="G145" s="55"/>
      <c r="H145" s="55"/>
      <c r="I145" s="55"/>
      <c r="J145" s="55"/>
      <c r="K145" s="55"/>
      <c r="L145" s="39"/>
      <c r="M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</sheetData>
  <sheetProtection algorithmName="SHA-512" hashValue="OV0PgHQrYjshhr12d1WwUhlm0SibeOtHZWle22zn+oMp/3FfeOcci6iHIwup2Yk0wXfyDMQlFkV1dnObQ8PT1Q==" saltValue="WJQviDoGRjr0ironOllaT5BzepOa4ItWuLsnrV0Ez8y2svp3MIrcCgh0XaTBLbxUkUs9hhFVKRqeRmlzSfdqIg==" spinCount="100000" sheet="1" objects="1" scenarios="1" formatColumns="0" formatRows="0" autoFilter="0"/>
  <autoFilter ref="C121:K144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13"/>
  <sheetViews>
    <sheetView showGridLines="0" workbookViewId="0">
      <selection activeCell="K33" sqref="K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80</v>
      </c>
    </row>
    <row r="4" spans="1:46" s="1" customFormat="1" ht="24.95" customHeight="1">
      <c r="B4" s="20"/>
      <c r="D4" s="110" t="s">
        <v>93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0" t="str">
        <f>'Rekapitulace stavby'!K6</f>
        <v>Multifunkční hřiště Karasova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2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302" t="s">
        <v>397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86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363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364</v>
      </c>
      <c r="F15" s="34"/>
      <c r="G15" s="34"/>
      <c r="H15" s="34"/>
      <c r="I15" s="112" t="s">
        <v>25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98</v>
      </c>
      <c r="F21" s="34"/>
      <c r="G21" s="34"/>
      <c r="H21" s="34"/>
      <c r="I21" s="112" t="s">
        <v>25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99</v>
      </c>
      <c r="F24" s="34"/>
      <c r="G24" s="34"/>
      <c r="H24" s="34"/>
      <c r="I24" s="112" t="s">
        <v>25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ROUND((SUM(BE124:BE212)),  2)</f>
        <v>0</v>
      </c>
      <c r="G33" s="34"/>
      <c r="H33" s="34"/>
      <c r="I33" s="124">
        <v>0.21</v>
      </c>
      <c r="J33" s="123">
        <f>ROUND(((SUM(BE124:BE212))*I33),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ROUND((SUM(BF124:BF212)),  2)</f>
        <v>0</v>
      </c>
      <c r="G34" s="34"/>
      <c r="H34" s="34"/>
      <c r="I34" s="124">
        <v>0.12</v>
      </c>
      <c r="J34" s="123">
        <f>ROUND(((SUM(BF124:BF212))*I34),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ROUND((SUM(BG124:BG212)),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ROUND((SUM(BH124:BH212)),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ROUND((SUM(BI124:BI212)),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100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Multifunkční hřiště Karasova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>
      <c r="A87" s="34"/>
      <c r="B87" s="35"/>
      <c r="C87" s="36"/>
      <c r="D87" s="36"/>
      <c r="E87" s="286" t="str">
        <f>E9</f>
        <v>SO 02.1 - Zpevněné plochy - areálové plochy - způsobilé výdaje - vedlejší aktivita</v>
      </c>
      <c r="F87" s="297"/>
      <c r="G87" s="297"/>
      <c r="H87" s="29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Ostrava - Mariánské hory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Fontána, p.o.</v>
      </c>
      <c r="G91" s="36"/>
      <c r="H91" s="36"/>
      <c r="I91" s="29" t="s">
        <v>28</v>
      </c>
      <c r="J91" s="32" t="str">
        <f>E21</f>
        <v>ATRIS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>Barbora Kyšková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101</v>
      </c>
      <c r="D94" s="144"/>
      <c r="E94" s="144"/>
      <c r="F94" s="144"/>
      <c r="G94" s="144"/>
      <c r="H94" s="144"/>
      <c r="I94" s="144"/>
      <c r="J94" s="145" t="s">
        <v>102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103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104</v>
      </c>
    </row>
    <row r="97" spans="1:31" s="9" customFormat="1" ht="24.95" customHeight="1">
      <c r="B97" s="147"/>
      <c r="C97" s="148"/>
      <c r="D97" s="149" t="s">
        <v>105</v>
      </c>
      <c r="E97" s="150"/>
      <c r="F97" s="150"/>
      <c r="G97" s="150"/>
      <c r="H97" s="150"/>
      <c r="I97" s="150"/>
      <c r="J97" s="151">
        <f>J125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106</v>
      </c>
      <c r="E98" s="156"/>
      <c r="F98" s="156"/>
      <c r="G98" s="156"/>
      <c r="H98" s="156"/>
      <c r="I98" s="156"/>
      <c r="J98" s="157">
        <f>J126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108</v>
      </c>
      <c r="E99" s="156"/>
      <c r="F99" s="156"/>
      <c r="G99" s="156"/>
      <c r="H99" s="156"/>
      <c r="I99" s="156"/>
      <c r="J99" s="157">
        <f>J166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398</v>
      </c>
      <c r="E100" s="156"/>
      <c r="F100" s="156"/>
      <c r="G100" s="156"/>
      <c r="H100" s="156"/>
      <c r="I100" s="156"/>
      <c r="J100" s="157">
        <f>J184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366</v>
      </c>
      <c r="E101" s="156"/>
      <c r="F101" s="156"/>
      <c r="G101" s="156"/>
      <c r="H101" s="156"/>
      <c r="I101" s="156"/>
      <c r="J101" s="157">
        <f>J187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399</v>
      </c>
      <c r="E102" s="156"/>
      <c r="F102" s="156"/>
      <c r="G102" s="156"/>
      <c r="H102" s="156"/>
      <c r="I102" s="156"/>
      <c r="J102" s="157">
        <f>J189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110</v>
      </c>
      <c r="E103" s="156"/>
      <c r="F103" s="156"/>
      <c r="G103" s="156"/>
      <c r="H103" s="156"/>
      <c r="I103" s="156"/>
      <c r="J103" s="157">
        <f>J198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111</v>
      </c>
      <c r="E104" s="156"/>
      <c r="F104" s="156"/>
      <c r="G104" s="156"/>
      <c r="H104" s="156"/>
      <c r="I104" s="156"/>
      <c r="J104" s="157">
        <f>J211</f>
        <v>0</v>
      </c>
      <c r="K104" s="154"/>
      <c r="L104" s="158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114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98" t="str">
        <f>E7</f>
        <v>Multifunkční hřiště Karasova</v>
      </c>
      <c r="F114" s="299"/>
      <c r="G114" s="299"/>
      <c r="H114" s="299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94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30" customHeight="1">
      <c r="A116" s="34"/>
      <c r="B116" s="35"/>
      <c r="C116" s="36"/>
      <c r="D116" s="36"/>
      <c r="E116" s="286" t="str">
        <f>E9</f>
        <v>SO 02.1 - Zpevněné plochy - areálové plochy - způsobilé výdaje - vedlejší aktivita</v>
      </c>
      <c r="F116" s="297"/>
      <c r="G116" s="297"/>
      <c r="H116" s="297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>Ostrava - Mariánské hory</v>
      </c>
      <c r="G118" s="36"/>
      <c r="H118" s="36"/>
      <c r="I118" s="29" t="s">
        <v>22</v>
      </c>
      <c r="J118" s="66">
        <f>IF(J12="","",J12)</f>
        <v>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23</v>
      </c>
      <c r="D120" s="36"/>
      <c r="E120" s="36"/>
      <c r="F120" s="27" t="str">
        <f>E15</f>
        <v>Fontána, p.o.</v>
      </c>
      <c r="G120" s="36"/>
      <c r="H120" s="36"/>
      <c r="I120" s="29" t="s">
        <v>28</v>
      </c>
      <c r="J120" s="32" t="str">
        <f>E21</f>
        <v>ATRIS s.r.o.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26</v>
      </c>
      <c r="D121" s="36"/>
      <c r="E121" s="36"/>
      <c r="F121" s="27" t="str">
        <f>IF(E18="","",E18)</f>
        <v>Vyplň údaj</v>
      </c>
      <c r="G121" s="36"/>
      <c r="H121" s="36"/>
      <c r="I121" s="29" t="s">
        <v>30</v>
      </c>
      <c r="J121" s="32" t="str">
        <f>E24</f>
        <v>Barbora Kyšková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59"/>
      <c r="B123" s="160"/>
      <c r="C123" s="161" t="s">
        <v>115</v>
      </c>
      <c r="D123" s="162" t="s">
        <v>57</v>
      </c>
      <c r="E123" s="162" t="s">
        <v>53</v>
      </c>
      <c r="F123" s="162" t="s">
        <v>54</v>
      </c>
      <c r="G123" s="162" t="s">
        <v>116</v>
      </c>
      <c r="H123" s="162" t="s">
        <v>117</v>
      </c>
      <c r="I123" s="162" t="s">
        <v>118</v>
      </c>
      <c r="J123" s="162" t="s">
        <v>102</v>
      </c>
      <c r="K123" s="163" t="s">
        <v>119</v>
      </c>
      <c r="L123" s="164"/>
      <c r="M123" s="75" t="s">
        <v>1</v>
      </c>
      <c r="N123" s="76" t="s">
        <v>36</v>
      </c>
      <c r="O123" s="76" t="s">
        <v>120</v>
      </c>
      <c r="P123" s="76" t="s">
        <v>121</v>
      </c>
      <c r="Q123" s="76" t="s">
        <v>122</v>
      </c>
      <c r="R123" s="76" t="s">
        <v>123</v>
      </c>
      <c r="S123" s="76" t="s">
        <v>124</v>
      </c>
      <c r="T123" s="77" t="s">
        <v>125</v>
      </c>
      <c r="U123" s="159"/>
      <c r="V123" s="159"/>
      <c r="W123" s="159"/>
      <c r="X123" s="159"/>
      <c r="Y123" s="159"/>
      <c r="Z123" s="159"/>
      <c r="AA123" s="159"/>
      <c r="AB123" s="159"/>
      <c r="AC123" s="159"/>
      <c r="AD123" s="159"/>
      <c r="AE123" s="159"/>
    </row>
    <row r="124" spans="1:65" s="2" customFormat="1" ht="22.9" customHeight="1">
      <c r="A124" s="34"/>
      <c r="B124" s="35"/>
      <c r="C124" s="82" t="s">
        <v>126</v>
      </c>
      <c r="D124" s="36"/>
      <c r="E124" s="36"/>
      <c r="F124" s="36"/>
      <c r="G124" s="36"/>
      <c r="H124" s="36"/>
      <c r="I124" s="36"/>
      <c r="J124" s="165">
        <f>BK124</f>
        <v>0</v>
      </c>
      <c r="K124" s="36"/>
      <c r="L124" s="39"/>
      <c r="M124" s="78"/>
      <c r="N124" s="166"/>
      <c r="O124" s="79"/>
      <c r="P124" s="167">
        <f>P125</f>
        <v>0</v>
      </c>
      <c r="Q124" s="79"/>
      <c r="R124" s="167">
        <f>R125</f>
        <v>430.04202100000003</v>
      </c>
      <c r="S124" s="79"/>
      <c r="T124" s="168">
        <f>T125</f>
        <v>95.268899999999988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71</v>
      </c>
      <c r="AU124" s="17" t="s">
        <v>104</v>
      </c>
      <c r="BK124" s="169">
        <f>BK125</f>
        <v>0</v>
      </c>
    </row>
    <row r="125" spans="1:65" s="12" customFormat="1" ht="25.9" customHeight="1">
      <c r="B125" s="170"/>
      <c r="C125" s="171"/>
      <c r="D125" s="172" t="s">
        <v>71</v>
      </c>
      <c r="E125" s="173" t="s">
        <v>127</v>
      </c>
      <c r="F125" s="173" t="s">
        <v>128</v>
      </c>
      <c r="G125" s="171"/>
      <c r="H125" s="171"/>
      <c r="I125" s="174"/>
      <c r="J125" s="175">
        <f>BK125</f>
        <v>0</v>
      </c>
      <c r="K125" s="171"/>
      <c r="L125" s="176"/>
      <c r="M125" s="177"/>
      <c r="N125" s="178"/>
      <c r="O125" s="178"/>
      <c r="P125" s="179">
        <f>P126+P166+P184+P187+P189+P198+P211</f>
        <v>0</v>
      </c>
      <c r="Q125" s="178"/>
      <c r="R125" s="179">
        <f>R126+R166+R184+R187+R189+R198+R211</f>
        <v>430.04202100000003</v>
      </c>
      <c r="S125" s="178"/>
      <c r="T125" s="180">
        <f>T126+T166+T184+T187+T189+T198+T211</f>
        <v>95.268899999999988</v>
      </c>
      <c r="AR125" s="181" t="s">
        <v>80</v>
      </c>
      <c r="AT125" s="182" t="s">
        <v>71</v>
      </c>
      <c r="AU125" s="182" t="s">
        <v>72</v>
      </c>
      <c r="AY125" s="181" t="s">
        <v>129</v>
      </c>
      <c r="BK125" s="183">
        <f>BK126+BK166+BK184+BK187+BK189+BK198+BK211</f>
        <v>0</v>
      </c>
    </row>
    <row r="126" spans="1:65" s="12" customFormat="1" ht="22.9" customHeight="1">
      <c r="B126" s="170"/>
      <c r="C126" s="171"/>
      <c r="D126" s="172" t="s">
        <v>71</v>
      </c>
      <c r="E126" s="184" t="s">
        <v>80</v>
      </c>
      <c r="F126" s="184" t="s">
        <v>130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SUM(P127:P165)</f>
        <v>0</v>
      </c>
      <c r="Q126" s="178"/>
      <c r="R126" s="179">
        <f>SUM(R127:R165)</f>
        <v>0</v>
      </c>
      <c r="S126" s="178"/>
      <c r="T126" s="180">
        <f>SUM(T127:T165)</f>
        <v>95.168899999999994</v>
      </c>
      <c r="AR126" s="181" t="s">
        <v>80</v>
      </c>
      <c r="AT126" s="182" t="s">
        <v>71</v>
      </c>
      <c r="AU126" s="182" t="s">
        <v>80</v>
      </c>
      <c r="AY126" s="181" t="s">
        <v>129</v>
      </c>
      <c r="BK126" s="183">
        <f>SUM(BK127:BK165)</f>
        <v>0</v>
      </c>
    </row>
    <row r="127" spans="1:65" s="2" customFormat="1" ht="33" customHeight="1">
      <c r="A127" s="34"/>
      <c r="B127" s="35"/>
      <c r="C127" s="186" t="s">
        <v>80</v>
      </c>
      <c r="D127" s="186" t="s">
        <v>131</v>
      </c>
      <c r="E127" s="187" t="s">
        <v>400</v>
      </c>
      <c r="F127" s="188" t="s">
        <v>401</v>
      </c>
      <c r="G127" s="189" t="s">
        <v>134</v>
      </c>
      <c r="H127" s="190">
        <v>80</v>
      </c>
      <c r="I127" s="191"/>
      <c r="J127" s="192">
        <f>ROUND(I127*H127,2)</f>
        <v>0</v>
      </c>
      <c r="K127" s="188" t="s">
        <v>135</v>
      </c>
      <c r="L127" s="39"/>
      <c r="M127" s="193" t="s">
        <v>1</v>
      </c>
      <c r="N127" s="194" t="s">
        <v>38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136</v>
      </c>
      <c r="AT127" s="197" t="s">
        <v>131</v>
      </c>
      <c r="AU127" s="197" t="s">
        <v>82</v>
      </c>
      <c r="AY127" s="17" t="s">
        <v>129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82</v>
      </c>
      <c r="BK127" s="198">
        <f>ROUND(I127*H127,2)</f>
        <v>0</v>
      </c>
      <c r="BL127" s="17" t="s">
        <v>136</v>
      </c>
      <c r="BM127" s="197" t="s">
        <v>402</v>
      </c>
    </row>
    <row r="128" spans="1:65" s="2" customFormat="1" ht="24.2" customHeight="1">
      <c r="A128" s="34"/>
      <c r="B128" s="35"/>
      <c r="C128" s="186" t="s">
        <v>82</v>
      </c>
      <c r="D128" s="186" t="s">
        <v>131</v>
      </c>
      <c r="E128" s="187" t="s">
        <v>403</v>
      </c>
      <c r="F128" s="188" t="s">
        <v>404</v>
      </c>
      <c r="G128" s="189" t="s">
        <v>134</v>
      </c>
      <c r="H128" s="190">
        <v>64</v>
      </c>
      <c r="I128" s="191"/>
      <c r="J128" s="192">
        <f>ROUND(I128*H128,2)</f>
        <v>0</v>
      </c>
      <c r="K128" s="188" t="s">
        <v>135</v>
      </c>
      <c r="L128" s="39"/>
      <c r="M128" s="193" t="s">
        <v>1</v>
      </c>
      <c r="N128" s="194" t="s">
        <v>38</v>
      </c>
      <c r="O128" s="71"/>
      <c r="P128" s="195">
        <f>O128*H128</f>
        <v>0</v>
      </c>
      <c r="Q128" s="195">
        <v>0</v>
      </c>
      <c r="R128" s="195">
        <f>Q128*H128</f>
        <v>0</v>
      </c>
      <c r="S128" s="195">
        <v>0.26</v>
      </c>
      <c r="T128" s="196">
        <f>S128*H128</f>
        <v>16.64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136</v>
      </c>
      <c r="AT128" s="197" t="s">
        <v>131</v>
      </c>
      <c r="AU128" s="197" t="s">
        <v>82</v>
      </c>
      <c r="AY128" s="17" t="s">
        <v>129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82</v>
      </c>
      <c r="BK128" s="198">
        <f>ROUND(I128*H128,2)</f>
        <v>0</v>
      </c>
      <c r="BL128" s="17" t="s">
        <v>136</v>
      </c>
      <c r="BM128" s="197" t="s">
        <v>405</v>
      </c>
    </row>
    <row r="129" spans="1:65" s="13" customFormat="1">
      <c r="B129" s="199"/>
      <c r="C129" s="200"/>
      <c r="D129" s="201" t="s">
        <v>138</v>
      </c>
      <c r="E129" s="202" t="s">
        <v>1</v>
      </c>
      <c r="F129" s="203" t="s">
        <v>406</v>
      </c>
      <c r="G129" s="200"/>
      <c r="H129" s="204">
        <v>64</v>
      </c>
      <c r="I129" s="205"/>
      <c r="J129" s="200"/>
      <c r="K129" s="200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138</v>
      </c>
      <c r="AU129" s="210" t="s">
        <v>82</v>
      </c>
      <c r="AV129" s="13" t="s">
        <v>82</v>
      </c>
      <c r="AW129" s="13" t="s">
        <v>29</v>
      </c>
      <c r="AX129" s="13" t="s">
        <v>80</v>
      </c>
      <c r="AY129" s="210" t="s">
        <v>129</v>
      </c>
    </row>
    <row r="130" spans="1:65" s="2" customFormat="1" ht="24.2" customHeight="1">
      <c r="A130" s="34"/>
      <c r="B130" s="35"/>
      <c r="C130" s="186" t="s">
        <v>148</v>
      </c>
      <c r="D130" s="186" t="s">
        <v>131</v>
      </c>
      <c r="E130" s="187" t="s">
        <v>407</v>
      </c>
      <c r="F130" s="188" t="s">
        <v>408</v>
      </c>
      <c r="G130" s="189" t="s">
        <v>134</v>
      </c>
      <c r="H130" s="190">
        <v>64</v>
      </c>
      <c r="I130" s="191"/>
      <c r="J130" s="192">
        <f>ROUND(I130*H130,2)</f>
        <v>0</v>
      </c>
      <c r="K130" s="188" t="s">
        <v>135</v>
      </c>
      <c r="L130" s="39"/>
      <c r="M130" s="193" t="s">
        <v>1</v>
      </c>
      <c r="N130" s="194" t="s">
        <v>38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0.3</v>
      </c>
      <c r="T130" s="196">
        <f>S130*H130</f>
        <v>19.2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136</v>
      </c>
      <c r="AT130" s="197" t="s">
        <v>131</v>
      </c>
      <c r="AU130" s="197" t="s">
        <v>82</v>
      </c>
      <c r="AY130" s="17" t="s">
        <v>129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82</v>
      </c>
      <c r="BK130" s="198">
        <f>ROUND(I130*H130,2)</f>
        <v>0</v>
      </c>
      <c r="BL130" s="17" t="s">
        <v>136</v>
      </c>
      <c r="BM130" s="197" t="s">
        <v>409</v>
      </c>
    </row>
    <row r="131" spans="1:65" s="13" customFormat="1">
      <c r="B131" s="199"/>
      <c r="C131" s="200"/>
      <c r="D131" s="201" t="s">
        <v>138</v>
      </c>
      <c r="E131" s="202" t="s">
        <v>1</v>
      </c>
      <c r="F131" s="203" t="s">
        <v>406</v>
      </c>
      <c r="G131" s="200"/>
      <c r="H131" s="204">
        <v>64</v>
      </c>
      <c r="I131" s="205"/>
      <c r="J131" s="200"/>
      <c r="K131" s="200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138</v>
      </c>
      <c r="AU131" s="210" t="s">
        <v>82</v>
      </c>
      <c r="AV131" s="13" t="s">
        <v>82</v>
      </c>
      <c r="AW131" s="13" t="s">
        <v>29</v>
      </c>
      <c r="AX131" s="13" t="s">
        <v>80</v>
      </c>
      <c r="AY131" s="210" t="s">
        <v>129</v>
      </c>
    </row>
    <row r="132" spans="1:65" s="2" customFormat="1" ht="24.2" customHeight="1">
      <c r="A132" s="34"/>
      <c r="B132" s="35"/>
      <c r="C132" s="186" t="s">
        <v>136</v>
      </c>
      <c r="D132" s="186" t="s">
        <v>131</v>
      </c>
      <c r="E132" s="187" t="s">
        <v>410</v>
      </c>
      <c r="F132" s="188" t="s">
        <v>411</v>
      </c>
      <c r="G132" s="189" t="s">
        <v>134</v>
      </c>
      <c r="H132" s="190">
        <v>57</v>
      </c>
      <c r="I132" s="191"/>
      <c r="J132" s="192">
        <f>ROUND(I132*H132,2)</f>
        <v>0</v>
      </c>
      <c r="K132" s="188" t="s">
        <v>135</v>
      </c>
      <c r="L132" s="39"/>
      <c r="M132" s="193" t="s">
        <v>1</v>
      </c>
      <c r="N132" s="194" t="s">
        <v>38</v>
      </c>
      <c r="O132" s="71"/>
      <c r="P132" s="195">
        <f>O132*H132</f>
        <v>0</v>
      </c>
      <c r="Q132" s="195">
        <v>0</v>
      </c>
      <c r="R132" s="195">
        <f>Q132*H132</f>
        <v>0</v>
      </c>
      <c r="S132" s="195">
        <v>0.63</v>
      </c>
      <c r="T132" s="196">
        <f>S132*H132</f>
        <v>35.910000000000004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136</v>
      </c>
      <c r="AT132" s="197" t="s">
        <v>131</v>
      </c>
      <c r="AU132" s="197" t="s">
        <v>82</v>
      </c>
      <c r="AY132" s="17" t="s">
        <v>129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82</v>
      </c>
      <c r="BK132" s="198">
        <f>ROUND(I132*H132,2)</f>
        <v>0</v>
      </c>
      <c r="BL132" s="17" t="s">
        <v>136</v>
      </c>
      <c r="BM132" s="197" t="s">
        <v>412</v>
      </c>
    </row>
    <row r="133" spans="1:65" s="2" customFormat="1" ht="16.5" customHeight="1">
      <c r="A133" s="34"/>
      <c r="B133" s="35"/>
      <c r="C133" s="186" t="s">
        <v>159</v>
      </c>
      <c r="D133" s="186" t="s">
        <v>131</v>
      </c>
      <c r="E133" s="187" t="s">
        <v>413</v>
      </c>
      <c r="F133" s="188" t="s">
        <v>414</v>
      </c>
      <c r="G133" s="189" t="s">
        <v>134</v>
      </c>
      <c r="H133" s="190">
        <v>57</v>
      </c>
      <c r="I133" s="191"/>
      <c r="J133" s="192">
        <f>ROUND(I133*H133,2)</f>
        <v>0</v>
      </c>
      <c r="K133" s="188" t="s">
        <v>135</v>
      </c>
      <c r="L133" s="39"/>
      <c r="M133" s="193" t="s">
        <v>1</v>
      </c>
      <c r="N133" s="194" t="s">
        <v>38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9.8000000000000004E-2</v>
      </c>
      <c r="T133" s="196">
        <f>S133*H133</f>
        <v>5.5860000000000003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136</v>
      </c>
      <c r="AT133" s="197" t="s">
        <v>131</v>
      </c>
      <c r="AU133" s="197" t="s">
        <v>82</v>
      </c>
      <c r="AY133" s="17" t="s">
        <v>129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82</v>
      </c>
      <c r="BK133" s="198">
        <f>ROUND(I133*H133,2)</f>
        <v>0</v>
      </c>
      <c r="BL133" s="17" t="s">
        <v>136</v>
      </c>
      <c r="BM133" s="197" t="s">
        <v>415</v>
      </c>
    </row>
    <row r="134" spans="1:65" s="2" customFormat="1" ht="16.5" customHeight="1">
      <c r="A134" s="34"/>
      <c r="B134" s="35"/>
      <c r="C134" s="186" t="s">
        <v>165</v>
      </c>
      <c r="D134" s="186" t="s">
        <v>131</v>
      </c>
      <c r="E134" s="187" t="s">
        <v>416</v>
      </c>
      <c r="F134" s="188" t="s">
        <v>417</v>
      </c>
      <c r="G134" s="189" t="s">
        <v>267</v>
      </c>
      <c r="H134" s="190">
        <v>45</v>
      </c>
      <c r="I134" s="191"/>
      <c r="J134" s="192">
        <f>ROUND(I134*H134,2)</f>
        <v>0</v>
      </c>
      <c r="K134" s="188" t="s">
        <v>135</v>
      </c>
      <c r="L134" s="39"/>
      <c r="M134" s="193" t="s">
        <v>1</v>
      </c>
      <c r="N134" s="194" t="s">
        <v>38</v>
      </c>
      <c r="O134" s="71"/>
      <c r="P134" s="195">
        <f>O134*H134</f>
        <v>0</v>
      </c>
      <c r="Q134" s="195">
        <v>0</v>
      </c>
      <c r="R134" s="195">
        <f>Q134*H134</f>
        <v>0</v>
      </c>
      <c r="S134" s="195">
        <v>0.20499999999999999</v>
      </c>
      <c r="T134" s="196">
        <f>S134*H134</f>
        <v>9.2249999999999996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136</v>
      </c>
      <c r="AT134" s="197" t="s">
        <v>131</v>
      </c>
      <c r="AU134" s="197" t="s">
        <v>82</v>
      </c>
      <c r="AY134" s="17" t="s">
        <v>129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82</v>
      </c>
      <c r="BK134" s="198">
        <f>ROUND(I134*H134,2)</f>
        <v>0</v>
      </c>
      <c r="BL134" s="17" t="s">
        <v>136</v>
      </c>
      <c r="BM134" s="197" t="s">
        <v>418</v>
      </c>
    </row>
    <row r="135" spans="1:65" s="13" customFormat="1">
      <c r="B135" s="199"/>
      <c r="C135" s="200"/>
      <c r="D135" s="201" t="s">
        <v>138</v>
      </c>
      <c r="E135" s="202" t="s">
        <v>1</v>
      </c>
      <c r="F135" s="203" t="s">
        <v>419</v>
      </c>
      <c r="G135" s="200"/>
      <c r="H135" s="204">
        <v>45</v>
      </c>
      <c r="I135" s="205"/>
      <c r="J135" s="200"/>
      <c r="K135" s="200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138</v>
      </c>
      <c r="AU135" s="210" t="s">
        <v>82</v>
      </c>
      <c r="AV135" s="13" t="s">
        <v>82</v>
      </c>
      <c r="AW135" s="13" t="s">
        <v>29</v>
      </c>
      <c r="AX135" s="13" t="s">
        <v>80</v>
      </c>
      <c r="AY135" s="210" t="s">
        <v>129</v>
      </c>
    </row>
    <row r="136" spans="1:65" s="2" customFormat="1" ht="24.2" customHeight="1">
      <c r="A136" s="34"/>
      <c r="B136" s="35"/>
      <c r="C136" s="186" t="s">
        <v>170</v>
      </c>
      <c r="D136" s="186" t="s">
        <v>131</v>
      </c>
      <c r="E136" s="187" t="s">
        <v>140</v>
      </c>
      <c r="F136" s="188" t="s">
        <v>141</v>
      </c>
      <c r="G136" s="189" t="s">
        <v>142</v>
      </c>
      <c r="H136" s="190">
        <v>27.324000000000002</v>
      </c>
      <c r="I136" s="191"/>
      <c r="J136" s="192">
        <f>ROUND(I136*H136,2)</f>
        <v>0</v>
      </c>
      <c r="K136" s="188" t="s">
        <v>135</v>
      </c>
      <c r="L136" s="39"/>
      <c r="M136" s="193" t="s">
        <v>1</v>
      </c>
      <c r="N136" s="194" t="s">
        <v>38</v>
      </c>
      <c r="O136" s="71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136</v>
      </c>
      <c r="AT136" s="197" t="s">
        <v>131</v>
      </c>
      <c r="AU136" s="197" t="s">
        <v>82</v>
      </c>
      <c r="AY136" s="17" t="s">
        <v>129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82</v>
      </c>
      <c r="BK136" s="198">
        <f>ROUND(I136*H136,2)</f>
        <v>0</v>
      </c>
      <c r="BL136" s="17" t="s">
        <v>136</v>
      </c>
      <c r="BM136" s="197" t="s">
        <v>420</v>
      </c>
    </row>
    <row r="137" spans="1:65" s="13" customFormat="1" ht="22.5">
      <c r="B137" s="199"/>
      <c r="C137" s="200"/>
      <c r="D137" s="201" t="s">
        <v>138</v>
      </c>
      <c r="E137" s="202" t="s">
        <v>1</v>
      </c>
      <c r="F137" s="203" t="s">
        <v>421</v>
      </c>
      <c r="G137" s="200"/>
      <c r="H137" s="204">
        <v>12.65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138</v>
      </c>
      <c r="AU137" s="210" t="s">
        <v>82</v>
      </c>
      <c r="AV137" s="13" t="s">
        <v>82</v>
      </c>
      <c r="AW137" s="13" t="s">
        <v>29</v>
      </c>
      <c r="AX137" s="13" t="s">
        <v>72</v>
      </c>
      <c r="AY137" s="210" t="s">
        <v>129</v>
      </c>
    </row>
    <row r="138" spans="1:65" s="13" customFormat="1">
      <c r="B138" s="199"/>
      <c r="C138" s="200"/>
      <c r="D138" s="201" t="s">
        <v>138</v>
      </c>
      <c r="E138" s="202" t="s">
        <v>1</v>
      </c>
      <c r="F138" s="203" t="s">
        <v>422</v>
      </c>
      <c r="G138" s="200"/>
      <c r="H138" s="204">
        <v>14.673999999999999</v>
      </c>
      <c r="I138" s="205"/>
      <c r="J138" s="200"/>
      <c r="K138" s="200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138</v>
      </c>
      <c r="AU138" s="210" t="s">
        <v>82</v>
      </c>
      <c r="AV138" s="13" t="s">
        <v>82</v>
      </c>
      <c r="AW138" s="13" t="s">
        <v>29</v>
      </c>
      <c r="AX138" s="13" t="s">
        <v>72</v>
      </c>
      <c r="AY138" s="210" t="s">
        <v>129</v>
      </c>
    </row>
    <row r="139" spans="1:65" s="15" customFormat="1">
      <c r="B139" s="221"/>
      <c r="C139" s="222"/>
      <c r="D139" s="201" t="s">
        <v>138</v>
      </c>
      <c r="E139" s="223" t="s">
        <v>1</v>
      </c>
      <c r="F139" s="224" t="s">
        <v>147</v>
      </c>
      <c r="G139" s="222"/>
      <c r="H139" s="225">
        <v>27.324000000000002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138</v>
      </c>
      <c r="AU139" s="231" t="s">
        <v>82</v>
      </c>
      <c r="AV139" s="15" t="s">
        <v>136</v>
      </c>
      <c r="AW139" s="15" t="s">
        <v>29</v>
      </c>
      <c r="AX139" s="15" t="s">
        <v>80</v>
      </c>
      <c r="AY139" s="231" t="s">
        <v>129</v>
      </c>
    </row>
    <row r="140" spans="1:65" s="2" customFormat="1" ht="33" customHeight="1">
      <c r="A140" s="34"/>
      <c r="B140" s="35"/>
      <c r="C140" s="186" t="s">
        <v>175</v>
      </c>
      <c r="D140" s="186" t="s">
        <v>131</v>
      </c>
      <c r="E140" s="187" t="s">
        <v>149</v>
      </c>
      <c r="F140" s="188" t="s">
        <v>423</v>
      </c>
      <c r="G140" s="189" t="s">
        <v>142</v>
      </c>
      <c r="H140" s="190">
        <v>105.19799999999999</v>
      </c>
      <c r="I140" s="191"/>
      <c r="J140" s="192">
        <f>ROUND(I140*H140,2)</f>
        <v>0</v>
      </c>
      <c r="K140" s="188" t="s">
        <v>135</v>
      </c>
      <c r="L140" s="39"/>
      <c r="M140" s="193" t="s">
        <v>1</v>
      </c>
      <c r="N140" s="194" t="s">
        <v>38</v>
      </c>
      <c r="O140" s="71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136</v>
      </c>
      <c r="AT140" s="197" t="s">
        <v>131</v>
      </c>
      <c r="AU140" s="197" t="s">
        <v>82</v>
      </c>
      <c r="AY140" s="17" t="s">
        <v>129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82</v>
      </c>
      <c r="BK140" s="198">
        <f>ROUND(I140*H140,2)</f>
        <v>0</v>
      </c>
      <c r="BL140" s="17" t="s">
        <v>136</v>
      </c>
      <c r="BM140" s="197" t="s">
        <v>424</v>
      </c>
    </row>
    <row r="141" spans="1:65" s="13" customFormat="1" ht="22.5">
      <c r="B141" s="199"/>
      <c r="C141" s="200"/>
      <c r="D141" s="201" t="s">
        <v>138</v>
      </c>
      <c r="E141" s="202" t="s">
        <v>1</v>
      </c>
      <c r="F141" s="203" t="s">
        <v>425</v>
      </c>
      <c r="G141" s="200"/>
      <c r="H141" s="204">
        <v>48.703000000000003</v>
      </c>
      <c r="I141" s="205"/>
      <c r="J141" s="200"/>
      <c r="K141" s="200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138</v>
      </c>
      <c r="AU141" s="210" t="s">
        <v>82</v>
      </c>
      <c r="AV141" s="13" t="s">
        <v>82</v>
      </c>
      <c r="AW141" s="13" t="s">
        <v>29</v>
      </c>
      <c r="AX141" s="13" t="s">
        <v>72</v>
      </c>
      <c r="AY141" s="210" t="s">
        <v>129</v>
      </c>
    </row>
    <row r="142" spans="1:65" s="13" customFormat="1">
      <c r="B142" s="199"/>
      <c r="C142" s="200"/>
      <c r="D142" s="201" t="s">
        <v>138</v>
      </c>
      <c r="E142" s="202" t="s">
        <v>1</v>
      </c>
      <c r="F142" s="203" t="s">
        <v>426</v>
      </c>
      <c r="G142" s="200"/>
      <c r="H142" s="204">
        <v>56.494999999999997</v>
      </c>
      <c r="I142" s="205"/>
      <c r="J142" s="200"/>
      <c r="K142" s="200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138</v>
      </c>
      <c r="AU142" s="210" t="s">
        <v>82</v>
      </c>
      <c r="AV142" s="13" t="s">
        <v>82</v>
      </c>
      <c r="AW142" s="13" t="s">
        <v>29</v>
      </c>
      <c r="AX142" s="13" t="s">
        <v>72</v>
      </c>
      <c r="AY142" s="210" t="s">
        <v>129</v>
      </c>
    </row>
    <row r="143" spans="1:65" s="15" customFormat="1">
      <c r="B143" s="221"/>
      <c r="C143" s="222"/>
      <c r="D143" s="201" t="s">
        <v>138</v>
      </c>
      <c r="E143" s="223" t="s">
        <v>1</v>
      </c>
      <c r="F143" s="224" t="s">
        <v>147</v>
      </c>
      <c r="G143" s="222"/>
      <c r="H143" s="225">
        <v>105.19799999999999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138</v>
      </c>
      <c r="AU143" s="231" t="s">
        <v>82</v>
      </c>
      <c r="AV143" s="15" t="s">
        <v>136</v>
      </c>
      <c r="AW143" s="15" t="s">
        <v>29</v>
      </c>
      <c r="AX143" s="15" t="s">
        <v>80</v>
      </c>
      <c r="AY143" s="231" t="s">
        <v>129</v>
      </c>
    </row>
    <row r="144" spans="1:65" s="2" customFormat="1" ht="24.2" customHeight="1">
      <c r="A144" s="34"/>
      <c r="B144" s="35"/>
      <c r="C144" s="186" t="s">
        <v>181</v>
      </c>
      <c r="D144" s="186" t="s">
        <v>131</v>
      </c>
      <c r="E144" s="187" t="s">
        <v>154</v>
      </c>
      <c r="F144" s="188" t="s">
        <v>155</v>
      </c>
      <c r="G144" s="189" t="s">
        <v>142</v>
      </c>
      <c r="H144" s="190">
        <v>1.367</v>
      </c>
      <c r="I144" s="191"/>
      <c r="J144" s="192">
        <f>ROUND(I144*H144,2)</f>
        <v>0</v>
      </c>
      <c r="K144" s="188" t="s">
        <v>135</v>
      </c>
      <c r="L144" s="39"/>
      <c r="M144" s="193" t="s">
        <v>1</v>
      </c>
      <c r="N144" s="194" t="s">
        <v>38</v>
      </c>
      <c r="O144" s="71"/>
      <c r="P144" s="195">
        <f>O144*H144</f>
        <v>0</v>
      </c>
      <c r="Q144" s="195">
        <v>0</v>
      </c>
      <c r="R144" s="195">
        <f>Q144*H144</f>
        <v>0</v>
      </c>
      <c r="S144" s="195">
        <v>2.1</v>
      </c>
      <c r="T144" s="196">
        <f>S144*H144</f>
        <v>2.8707000000000003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136</v>
      </c>
      <c r="AT144" s="197" t="s">
        <v>131</v>
      </c>
      <c r="AU144" s="197" t="s">
        <v>82</v>
      </c>
      <c r="AY144" s="17" t="s">
        <v>129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82</v>
      </c>
      <c r="BK144" s="198">
        <f>ROUND(I144*H144,2)</f>
        <v>0</v>
      </c>
      <c r="BL144" s="17" t="s">
        <v>136</v>
      </c>
      <c r="BM144" s="197" t="s">
        <v>427</v>
      </c>
    </row>
    <row r="145" spans="1:65" s="13" customFormat="1">
      <c r="B145" s="199"/>
      <c r="C145" s="200"/>
      <c r="D145" s="201" t="s">
        <v>138</v>
      </c>
      <c r="E145" s="202" t="s">
        <v>1</v>
      </c>
      <c r="F145" s="203" t="s">
        <v>428</v>
      </c>
      <c r="G145" s="200"/>
      <c r="H145" s="204">
        <v>0.63300000000000001</v>
      </c>
      <c r="I145" s="205"/>
      <c r="J145" s="200"/>
      <c r="K145" s="200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138</v>
      </c>
      <c r="AU145" s="210" t="s">
        <v>82</v>
      </c>
      <c r="AV145" s="13" t="s">
        <v>82</v>
      </c>
      <c r="AW145" s="13" t="s">
        <v>29</v>
      </c>
      <c r="AX145" s="13" t="s">
        <v>72</v>
      </c>
      <c r="AY145" s="210" t="s">
        <v>129</v>
      </c>
    </row>
    <row r="146" spans="1:65" s="13" customFormat="1">
      <c r="B146" s="199"/>
      <c r="C146" s="200"/>
      <c r="D146" s="201" t="s">
        <v>138</v>
      </c>
      <c r="E146" s="202" t="s">
        <v>1</v>
      </c>
      <c r="F146" s="203" t="s">
        <v>429</v>
      </c>
      <c r="G146" s="200"/>
      <c r="H146" s="204">
        <v>0.73399999999999999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138</v>
      </c>
      <c r="AU146" s="210" t="s">
        <v>82</v>
      </c>
      <c r="AV146" s="13" t="s">
        <v>82</v>
      </c>
      <c r="AW146" s="13" t="s">
        <v>29</v>
      </c>
      <c r="AX146" s="13" t="s">
        <v>72</v>
      </c>
      <c r="AY146" s="210" t="s">
        <v>129</v>
      </c>
    </row>
    <row r="147" spans="1:65" s="15" customFormat="1">
      <c r="B147" s="221"/>
      <c r="C147" s="222"/>
      <c r="D147" s="201" t="s">
        <v>138</v>
      </c>
      <c r="E147" s="223" t="s">
        <v>1</v>
      </c>
      <c r="F147" s="224" t="s">
        <v>147</v>
      </c>
      <c r="G147" s="222"/>
      <c r="H147" s="225">
        <v>1.367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138</v>
      </c>
      <c r="AU147" s="231" t="s">
        <v>82</v>
      </c>
      <c r="AV147" s="15" t="s">
        <v>136</v>
      </c>
      <c r="AW147" s="15" t="s">
        <v>29</v>
      </c>
      <c r="AX147" s="15" t="s">
        <v>80</v>
      </c>
      <c r="AY147" s="231" t="s">
        <v>129</v>
      </c>
    </row>
    <row r="148" spans="1:65" s="2" customFormat="1" ht="24.2" customHeight="1">
      <c r="A148" s="34"/>
      <c r="B148" s="35"/>
      <c r="C148" s="186" t="s">
        <v>185</v>
      </c>
      <c r="D148" s="186" t="s">
        <v>131</v>
      </c>
      <c r="E148" s="187" t="s">
        <v>160</v>
      </c>
      <c r="F148" s="188" t="s">
        <v>161</v>
      </c>
      <c r="G148" s="189" t="s">
        <v>142</v>
      </c>
      <c r="H148" s="190">
        <v>2.7320000000000002</v>
      </c>
      <c r="I148" s="191"/>
      <c r="J148" s="192">
        <f>ROUND(I148*H148,2)</f>
        <v>0</v>
      </c>
      <c r="K148" s="188" t="s">
        <v>430</v>
      </c>
      <c r="L148" s="39"/>
      <c r="M148" s="193" t="s">
        <v>1</v>
      </c>
      <c r="N148" s="194" t="s">
        <v>38</v>
      </c>
      <c r="O148" s="71"/>
      <c r="P148" s="195">
        <f>O148*H148</f>
        <v>0</v>
      </c>
      <c r="Q148" s="195">
        <v>0</v>
      </c>
      <c r="R148" s="195">
        <f>Q148*H148</f>
        <v>0</v>
      </c>
      <c r="S148" s="195">
        <v>2.1</v>
      </c>
      <c r="T148" s="196">
        <f>S148*H148</f>
        <v>5.7372000000000005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136</v>
      </c>
      <c r="AT148" s="197" t="s">
        <v>131</v>
      </c>
      <c r="AU148" s="197" t="s">
        <v>82</v>
      </c>
      <c r="AY148" s="17" t="s">
        <v>129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82</v>
      </c>
      <c r="BK148" s="198">
        <f>ROUND(I148*H148,2)</f>
        <v>0</v>
      </c>
      <c r="BL148" s="17" t="s">
        <v>136</v>
      </c>
      <c r="BM148" s="197" t="s">
        <v>431</v>
      </c>
    </row>
    <row r="149" spans="1:65" s="13" customFormat="1">
      <c r="B149" s="199"/>
      <c r="C149" s="200"/>
      <c r="D149" s="201" t="s">
        <v>138</v>
      </c>
      <c r="E149" s="202" t="s">
        <v>1</v>
      </c>
      <c r="F149" s="203" t="s">
        <v>432</v>
      </c>
      <c r="G149" s="200"/>
      <c r="H149" s="204">
        <v>1.2649999999999999</v>
      </c>
      <c r="I149" s="205"/>
      <c r="J149" s="200"/>
      <c r="K149" s="200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138</v>
      </c>
      <c r="AU149" s="210" t="s">
        <v>82</v>
      </c>
      <c r="AV149" s="13" t="s">
        <v>82</v>
      </c>
      <c r="AW149" s="13" t="s">
        <v>29</v>
      </c>
      <c r="AX149" s="13" t="s">
        <v>72</v>
      </c>
      <c r="AY149" s="210" t="s">
        <v>129</v>
      </c>
    </row>
    <row r="150" spans="1:65" s="13" customFormat="1">
      <c r="B150" s="199"/>
      <c r="C150" s="200"/>
      <c r="D150" s="201" t="s">
        <v>138</v>
      </c>
      <c r="E150" s="202" t="s">
        <v>1</v>
      </c>
      <c r="F150" s="203" t="s">
        <v>433</v>
      </c>
      <c r="G150" s="200"/>
      <c r="H150" s="204">
        <v>1.4670000000000003</v>
      </c>
      <c r="I150" s="205"/>
      <c r="J150" s="200"/>
      <c r="K150" s="200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138</v>
      </c>
      <c r="AU150" s="210" t="s">
        <v>82</v>
      </c>
      <c r="AV150" s="13" t="s">
        <v>82</v>
      </c>
      <c r="AW150" s="13" t="s">
        <v>29</v>
      </c>
      <c r="AX150" s="13" t="s">
        <v>72</v>
      </c>
      <c r="AY150" s="210" t="s">
        <v>129</v>
      </c>
    </row>
    <row r="151" spans="1:65" s="15" customFormat="1">
      <c r="B151" s="221"/>
      <c r="C151" s="222"/>
      <c r="D151" s="201" t="s">
        <v>138</v>
      </c>
      <c r="E151" s="223" t="s">
        <v>1</v>
      </c>
      <c r="F151" s="224" t="s">
        <v>147</v>
      </c>
      <c r="G151" s="222"/>
      <c r="H151" s="225">
        <v>2.7320000000000002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138</v>
      </c>
      <c r="AU151" s="231" t="s">
        <v>82</v>
      </c>
      <c r="AV151" s="15" t="s">
        <v>136</v>
      </c>
      <c r="AW151" s="15" t="s">
        <v>29</v>
      </c>
      <c r="AX151" s="15" t="s">
        <v>80</v>
      </c>
      <c r="AY151" s="231" t="s">
        <v>129</v>
      </c>
    </row>
    <row r="152" spans="1:65" s="2" customFormat="1" ht="33" customHeight="1">
      <c r="A152" s="34"/>
      <c r="B152" s="35"/>
      <c r="C152" s="186" t="s">
        <v>190</v>
      </c>
      <c r="D152" s="186" t="s">
        <v>131</v>
      </c>
      <c r="E152" s="187" t="s">
        <v>166</v>
      </c>
      <c r="F152" s="188" t="s">
        <v>434</v>
      </c>
      <c r="G152" s="189" t="s">
        <v>142</v>
      </c>
      <c r="H152" s="190">
        <v>132.52199999999999</v>
      </c>
      <c r="I152" s="191"/>
      <c r="J152" s="192">
        <f>ROUND(I152*H152,2)</f>
        <v>0</v>
      </c>
      <c r="K152" s="188" t="s">
        <v>135</v>
      </c>
      <c r="L152" s="39"/>
      <c r="M152" s="193" t="s">
        <v>1</v>
      </c>
      <c r="N152" s="194" t="s">
        <v>38</v>
      </c>
      <c r="O152" s="71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136</v>
      </c>
      <c r="AT152" s="197" t="s">
        <v>131</v>
      </c>
      <c r="AU152" s="197" t="s">
        <v>82</v>
      </c>
      <c r="AY152" s="17" t="s">
        <v>129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7" t="s">
        <v>82</v>
      </c>
      <c r="BK152" s="198">
        <f>ROUND(I152*H152,2)</f>
        <v>0</v>
      </c>
      <c r="BL152" s="17" t="s">
        <v>136</v>
      </c>
      <c r="BM152" s="197" t="s">
        <v>435</v>
      </c>
    </row>
    <row r="153" spans="1:65" s="13" customFormat="1">
      <c r="B153" s="199"/>
      <c r="C153" s="200"/>
      <c r="D153" s="201" t="s">
        <v>138</v>
      </c>
      <c r="E153" s="202" t="s">
        <v>1</v>
      </c>
      <c r="F153" s="203" t="s">
        <v>436</v>
      </c>
      <c r="G153" s="200"/>
      <c r="H153" s="204">
        <v>132.52199999999999</v>
      </c>
      <c r="I153" s="205"/>
      <c r="J153" s="200"/>
      <c r="K153" s="200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138</v>
      </c>
      <c r="AU153" s="210" t="s">
        <v>82</v>
      </c>
      <c r="AV153" s="13" t="s">
        <v>82</v>
      </c>
      <c r="AW153" s="13" t="s">
        <v>29</v>
      </c>
      <c r="AX153" s="13" t="s">
        <v>80</v>
      </c>
      <c r="AY153" s="210" t="s">
        <v>129</v>
      </c>
    </row>
    <row r="154" spans="1:65" s="2" customFormat="1" ht="37.9" customHeight="1">
      <c r="A154" s="34"/>
      <c r="B154" s="35"/>
      <c r="C154" s="186" t="s">
        <v>8</v>
      </c>
      <c r="D154" s="186" t="s">
        <v>131</v>
      </c>
      <c r="E154" s="187" t="s">
        <v>171</v>
      </c>
      <c r="F154" s="188" t="s">
        <v>437</v>
      </c>
      <c r="G154" s="189" t="s">
        <v>142</v>
      </c>
      <c r="H154" s="190">
        <v>1325.22</v>
      </c>
      <c r="I154" s="191"/>
      <c r="J154" s="192">
        <f>ROUND(I154*H154,2)</f>
        <v>0</v>
      </c>
      <c r="K154" s="188" t="s">
        <v>438</v>
      </c>
      <c r="L154" s="39"/>
      <c r="M154" s="193" t="s">
        <v>1</v>
      </c>
      <c r="N154" s="194" t="s">
        <v>38</v>
      </c>
      <c r="O154" s="71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136</v>
      </c>
      <c r="AT154" s="197" t="s">
        <v>131</v>
      </c>
      <c r="AU154" s="197" t="s">
        <v>82</v>
      </c>
      <c r="AY154" s="17" t="s">
        <v>129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82</v>
      </c>
      <c r="BK154" s="198">
        <f>ROUND(I154*H154,2)</f>
        <v>0</v>
      </c>
      <c r="BL154" s="17" t="s">
        <v>136</v>
      </c>
      <c r="BM154" s="197" t="s">
        <v>439</v>
      </c>
    </row>
    <row r="155" spans="1:65" s="13" customFormat="1">
      <c r="B155" s="199"/>
      <c r="C155" s="200"/>
      <c r="D155" s="201" t="s">
        <v>138</v>
      </c>
      <c r="E155" s="202" t="s">
        <v>1</v>
      </c>
      <c r="F155" s="203" t="s">
        <v>440</v>
      </c>
      <c r="G155" s="200"/>
      <c r="H155" s="204">
        <v>1325.22</v>
      </c>
      <c r="I155" s="205"/>
      <c r="J155" s="200"/>
      <c r="K155" s="200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138</v>
      </c>
      <c r="AU155" s="210" t="s">
        <v>82</v>
      </c>
      <c r="AV155" s="13" t="s">
        <v>82</v>
      </c>
      <c r="AW155" s="13" t="s">
        <v>29</v>
      </c>
      <c r="AX155" s="13" t="s">
        <v>80</v>
      </c>
      <c r="AY155" s="210" t="s">
        <v>129</v>
      </c>
    </row>
    <row r="156" spans="1:65" s="2" customFormat="1" ht="24.2" customHeight="1">
      <c r="A156" s="34"/>
      <c r="B156" s="35"/>
      <c r="C156" s="186" t="s">
        <v>199</v>
      </c>
      <c r="D156" s="186" t="s">
        <v>131</v>
      </c>
      <c r="E156" s="187" t="s">
        <v>191</v>
      </c>
      <c r="F156" s="188" t="s">
        <v>192</v>
      </c>
      <c r="G156" s="189" t="s">
        <v>178</v>
      </c>
      <c r="H156" s="190">
        <v>119.27</v>
      </c>
      <c r="I156" s="191"/>
      <c r="J156" s="192">
        <f>ROUND(I156*H156,2)</f>
        <v>0</v>
      </c>
      <c r="K156" s="188" t="s">
        <v>135</v>
      </c>
      <c r="L156" s="39"/>
      <c r="M156" s="193" t="s">
        <v>1</v>
      </c>
      <c r="N156" s="194" t="s">
        <v>38</v>
      </c>
      <c r="O156" s="71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136</v>
      </c>
      <c r="AT156" s="197" t="s">
        <v>131</v>
      </c>
      <c r="AU156" s="197" t="s">
        <v>82</v>
      </c>
      <c r="AY156" s="17" t="s">
        <v>129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82</v>
      </c>
      <c r="BK156" s="198">
        <f>ROUND(I156*H156,2)</f>
        <v>0</v>
      </c>
      <c r="BL156" s="17" t="s">
        <v>136</v>
      </c>
      <c r="BM156" s="197" t="s">
        <v>441</v>
      </c>
    </row>
    <row r="157" spans="1:65" s="13" customFormat="1">
      <c r="B157" s="199"/>
      <c r="C157" s="200"/>
      <c r="D157" s="201" t="s">
        <v>138</v>
      </c>
      <c r="E157" s="202" t="s">
        <v>1</v>
      </c>
      <c r="F157" s="203" t="s">
        <v>442</v>
      </c>
      <c r="G157" s="200"/>
      <c r="H157" s="204">
        <v>119.27</v>
      </c>
      <c r="I157" s="205"/>
      <c r="J157" s="200"/>
      <c r="K157" s="200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138</v>
      </c>
      <c r="AU157" s="210" t="s">
        <v>82</v>
      </c>
      <c r="AV157" s="13" t="s">
        <v>82</v>
      </c>
      <c r="AW157" s="13" t="s">
        <v>29</v>
      </c>
      <c r="AX157" s="13" t="s">
        <v>80</v>
      </c>
      <c r="AY157" s="210" t="s">
        <v>129</v>
      </c>
    </row>
    <row r="158" spans="1:65" s="2" customFormat="1" ht="33" customHeight="1">
      <c r="A158" s="34"/>
      <c r="B158" s="35"/>
      <c r="C158" s="186" t="s">
        <v>206</v>
      </c>
      <c r="D158" s="186" t="s">
        <v>131</v>
      </c>
      <c r="E158" s="187" t="s">
        <v>176</v>
      </c>
      <c r="F158" s="188" t="s">
        <v>177</v>
      </c>
      <c r="G158" s="189" t="s">
        <v>178</v>
      </c>
      <c r="H158" s="190">
        <v>119.27</v>
      </c>
      <c r="I158" s="191"/>
      <c r="J158" s="192">
        <f>ROUND(I158*H158,2)</f>
        <v>0</v>
      </c>
      <c r="K158" s="188" t="s">
        <v>135</v>
      </c>
      <c r="L158" s="39"/>
      <c r="M158" s="193" t="s">
        <v>1</v>
      </c>
      <c r="N158" s="194" t="s">
        <v>38</v>
      </c>
      <c r="O158" s="71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136</v>
      </c>
      <c r="AT158" s="197" t="s">
        <v>131</v>
      </c>
      <c r="AU158" s="197" t="s">
        <v>82</v>
      </c>
      <c r="AY158" s="17" t="s">
        <v>129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82</v>
      </c>
      <c r="BK158" s="198">
        <f>ROUND(I158*H158,2)</f>
        <v>0</v>
      </c>
      <c r="BL158" s="17" t="s">
        <v>136</v>
      </c>
      <c r="BM158" s="197" t="s">
        <v>443</v>
      </c>
    </row>
    <row r="159" spans="1:65" s="13" customFormat="1">
      <c r="B159" s="199"/>
      <c r="C159" s="200"/>
      <c r="D159" s="201" t="s">
        <v>138</v>
      </c>
      <c r="E159" s="202" t="s">
        <v>1</v>
      </c>
      <c r="F159" s="203" t="s">
        <v>442</v>
      </c>
      <c r="G159" s="200"/>
      <c r="H159" s="204">
        <v>119.27</v>
      </c>
      <c r="I159" s="205"/>
      <c r="J159" s="200"/>
      <c r="K159" s="200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138</v>
      </c>
      <c r="AU159" s="210" t="s">
        <v>82</v>
      </c>
      <c r="AV159" s="13" t="s">
        <v>82</v>
      </c>
      <c r="AW159" s="13" t="s">
        <v>29</v>
      </c>
      <c r="AX159" s="13" t="s">
        <v>80</v>
      </c>
      <c r="AY159" s="210" t="s">
        <v>129</v>
      </c>
    </row>
    <row r="160" spans="1:65" s="2" customFormat="1" ht="16.5" customHeight="1">
      <c r="A160" s="34"/>
      <c r="B160" s="35"/>
      <c r="C160" s="186" t="s">
        <v>213</v>
      </c>
      <c r="D160" s="186" t="s">
        <v>131</v>
      </c>
      <c r="E160" s="187" t="s">
        <v>182</v>
      </c>
      <c r="F160" s="188" t="s">
        <v>183</v>
      </c>
      <c r="G160" s="189" t="s">
        <v>142</v>
      </c>
      <c r="H160" s="190">
        <v>132.52199999999999</v>
      </c>
      <c r="I160" s="191"/>
      <c r="J160" s="192">
        <f>ROUND(I160*H160,2)</f>
        <v>0</v>
      </c>
      <c r="K160" s="188" t="s">
        <v>135</v>
      </c>
      <c r="L160" s="39"/>
      <c r="M160" s="193" t="s">
        <v>1</v>
      </c>
      <c r="N160" s="194" t="s">
        <v>38</v>
      </c>
      <c r="O160" s="71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136</v>
      </c>
      <c r="AT160" s="197" t="s">
        <v>131</v>
      </c>
      <c r="AU160" s="197" t="s">
        <v>82</v>
      </c>
      <c r="AY160" s="17" t="s">
        <v>129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7" t="s">
        <v>82</v>
      </c>
      <c r="BK160" s="198">
        <f>ROUND(I160*H160,2)</f>
        <v>0</v>
      </c>
      <c r="BL160" s="17" t="s">
        <v>136</v>
      </c>
      <c r="BM160" s="197" t="s">
        <v>444</v>
      </c>
    </row>
    <row r="161" spans="1:65" s="2" customFormat="1" ht="24.2" customHeight="1">
      <c r="A161" s="34"/>
      <c r="B161" s="35"/>
      <c r="C161" s="186" t="s">
        <v>218</v>
      </c>
      <c r="D161" s="186" t="s">
        <v>131</v>
      </c>
      <c r="E161" s="187" t="s">
        <v>186</v>
      </c>
      <c r="F161" s="188" t="s">
        <v>445</v>
      </c>
      <c r="G161" s="189" t="s">
        <v>134</v>
      </c>
      <c r="H161" s="190">
        <v>253</v>
      </c>
      <c r="I161" s="191"/>
      <c r="J161" s="192">
        <f>ROUND(I161*H161,2)</f>
        <v>0</v>
      </c>
      <c r="K161" s="188" t="s">
        <v>135</v>
      </c>
      <c r="L161" s="39"/>
      <c r="M161" s="193" t="s">
        <v>1</v>
      </c>
      <c r="N161" s="194" t="s">
        <v>38</v>
      </c>
      <c r="O161" s="71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136</v>
      </c>
      <c r="AT161" s="197" t="s">
        <v>131</v>
      </c>
      <c r="AU161" s="197" t="s">
        <v>82</v>
      </c>
      <c r="AY161" s="17" t="s">
        <v>129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82</v>
      </c>
      <c r="BK161" s="198">
        <f>ROUND(I161*H161,2)</f>
        <v>0</v>
      </c>
      <c r="BL161" s="17" t="s">
        <v>136</v>
      </c>
      <c r="BM161" s="197" t="s">
        <v>446</v>
      </c>
    </row>
    <row r="162" spans="1:65" s="13" customFormat="1">
      <c r="B162" s="199"/>
      <c r="C162" s="200"/>
      <c r="D162" s="201" t="s">
        <v>138</v>
      </c>
      <c r="E162" s="202" t="s">
        <v>1</v>
      </c>
      <c r="F162" s="203" t="s">
        <v>447</v>
      </c>
      <c r="G162" s="200"/>
      <c r="H162" s="204">
        <v>253</v>
      </c>
      <c r="I162" s="205"/>
      <c r="J162" s="200"/>
      <c r="K162" s="200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138</v>
      </c>
      <c r="AU162" s="210" t="s">
        <v>82</v>
      </c>
      <c r="AV162" s="13" t="s">
        <v>82</v>
      </c>
      <c r="AW162" s="13" t="s">
        <v>29</v>
      </c>
      <c r="AX162" s="13" t="s">
        <v>80</v>
      </c>
      <c r="AY162" s="210" t="s">
        <v>129</v>
      </c>
    </row>
    <row r="163" spans="1:65" s="2" customFormat="1" ht="16.5" customHeight="1">
      <c r="A163" s="34"/>
      <c r="B163" s="35"/>
      <c r="C163" s="186" t="s">
        <v>225</v>
      </c>
      <c r="D163" s="186" t="s">
        <v>131</v>
      </c>
      <c r="E163" s="187" t="s">
        <v>448</v>
      </c>
      <c r="F163" s="188" t="s">
        <v>449</v>
      </c>
      <c r="G163" s="189" t="s">
        <v>134</v>
      </c>
      <c r="H163" s="190">
        <v>605</v>
      </c>
      <c r="I163" s="191"/>
      <c r="J163" s="192">
        <f>ROUND(I163*H163,2)</f>
        <v>0</v>
      </c>
      <c r="K163" s="188" t="s">
        <v>1</v>
      </c>
      <c r="L163" s="39"/>
      <c r="M163" s="193" t="s">
        <v>1</v>
      </c>
      <c r="N163" s="194" t="s">
        <v>38</v>
      </c>
      <c r="O163" s="71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136</v>
      </c>
      <c r="AT163" s="197" t="s">
        <v>131</v>
      </c>
      <c r="AU163" s="197" t="s">
        <v>82</v>
      </c>
      <c r="AY163" s="17" t="s">
        <v>129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82</v>
      </c>
      <c r="BK163" s="198">
        <f>ROUND(I163*H163,2)</f>
        <v>0</v>
      </c>
      <c r="BL163" s="17" t="s">
        <v>136</v>
      </c>
      <c r="BM163" s="197" t="s">
        <v>450</v>
      </c>
    </row>
    <row r="164" spans="1:65" s="2" customFormat="1" ht="409.5">
      <c r="A164" s="34"/>
      <c r="B164" s="35"/>
      <c r="C164" s="36"/>
      <c r="D164" s="201" t="s">
        <v>222</v>
      </c>
      <c r="E164" s="36"/>
      <c r="F164" s="255" t="s">
        <v>451</v>
      </c>
      <c r="G164" s="36"/>
      <c r="H164" s="36"/>
      <c r="I164" s="233"/>
      <c r="J164" s="36"/>
      <c r="K164" s="36"/>
      <c r="L164" s="39"/>
      <c r="M164" s="234"/>
      <c r="N164" s="235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222</v>
      </c>
      <c r="AU164" s="17" t="s">
        <v>82</v>
      </c>
    </row>
    <row r="165" spans="1:65" s="13" customFormat="1">
      <c r="B165" s="199"/>
      <c r="C165" s="200"/>
      <c r="D165" s="201" t="s">
        <v>138</v>
      </c>
      <c r="E165" s="202" t="s">
        <v>1</v>
      </c>
      <c r="F165" s="203" t="s">
        <v>452</v>
      </c>
      <c r="G165" s="200"/>
      <c r="H165" s="204">
        <v>605</v>
      </c>
      <c r="I165" s="205"/>
      <c r="J165" s="200"/>
      <c r="K165" s="200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138</v>
      </c>
      <c r="AU165" s="210" t="s">
        <v>82</v>
      </c>
      <c r="AV165" s="13" t="s">
        <v>82</v>
      </c>
      <c r="AW165" s="13" t="s">
        <v>29</v>
      </c>
      <c r="AX165" s="13" t="s">
        <v>80</v>
      </c>
      <c r="AY165" s="210" t="s">
        <v>129</v>
      </c>
    </row>
    <row r="166" spans="1:65" s="12" customFormat="1" ht="22.9" customHeight="1">
      <c r="B166" s="170"/>
      <c r="C166" s="171"/>
      <c r="D166" s="172" t="s">
        <v>71</v>
      </c>
      <c r="E166" s="184" t="s">
        <v>159</v>
      </c>
      <c r="F166" s="184" t="s">
        <v>217</v>
      </c>
      <c r="G166" s="171"/>
      <c r="H166" s="171"/>
      <c r="I166" s="174"/>
      <c r="J166" s="185">
        <f>BK166</f>
        <v>0</v>
      </c>
      <c r="K166" s="171"/>
      <c r="L166" s="176"/>
      <c r="M166" s="177"/>
      <c r="N166" s="178"/>
      <c r="O166" s="178"/>
      <c r="P166" s="179">
        <f>SUM(P167:P183)</f>
        <v>0</v>
      </c>
      <c r="Q166" s="178"/>
      <c r="R166" s="179">
        <f>SUM(R167:R183)</f>
        <v>380.69957000000005</v>
      </c>
      <c r="S166" s="178"/>
      <c r="T166" s="180">
        <f>SUM(T167:T183)</f>
        <v>0</v>
      </c>
      <c r="AR166" s="181" t="s">
        <v>80</v>
      </c>
      <c r="AT166" s="182" t="s">
        <v>71</v>
      </c>
      <c r="AU166" s="182" t="s">
        <v>80</v>
      </c>
      <c r="AY166" s="181" t="s">
        <v>129</v>
      </c>
      <c r="BK166" s="183">
        <f>SUM(BK167:BK183)</f>
        <v>0</v>
      </c>
    </row>
    <row r="167" spans="1:65" s="2" customFormat="1" ht="16.5" customHeight="1">
      <c r="A167" s="34"/>
      <c r="B167" s="35"/>
      <c r="C167" s="186" t="s">
        <v>230</v>
      </c>
      <c r="D167" s="186" t="s">
        <v>131</v>
      </c>
      <c r="E167" s="187" t="s">
        <v>453</v>
      </c>
      <c r="F167" s="188" t="s">
        <v>454</v>
      </c>
      <c r="G167" s="189" t="s">
        <v>134</v>
      </c>
      <c r="H167" s="190">
        <v>241</v>
      </c>
      <c r="I167" s="191"/>
      <c r="J167" s="192">
        <f>ROUND(I167*H167,2)</f>
        <v>0</v>
      </c>
      <c r="K167" s="188" t="s">
        <v>135</v>
      </c>
      <c r="L167" s="39"/>
      <c r="M167" s="193" t="s">
        <v>1</v>
      </c>
      <c r="N167" s="194" t="s">
        <v>38</v>
      </c>
      <c r="O167" s="71"/>
      <c r="P167" s="195">
        <f>O167*H167</f>
        <v>0</v>
      </c>
      <c r="Q167" s="195">
        <v>6.9000000000000006E-2</v>
      </c>
      <c r="R167" s="195">
        <f>Q167*H167</f>
        <v>16.629000000000001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136</v>
      </c>
      <c r="AT167" s="197" t="s">
        <v>131</v>
      </c>
      <c r="AU167" s="197" t="s">
        <v>82</v>
      </c>
      <c r="AY167" s="17" t="s">
        <v>129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82</v>
      </c>
      <c r="BK167" s="198">
        <f>ROUND(I167*H167,2)</f>
        <v>0</v>
      </c>
      <c r="BL167" s="17" t="s">
        <v>136</v>
      </c>
      <c r="BM167" s="197" t="s">
        <v>455</v>
      </c>
    </row>
    <row r="168" spans="1:65" s="2" customFormat="1" ht="19.5">
      <c r="A168" s="34"/>
      <c r="B168" s="35"/>
      <c r="C168" s="36"/>
      <c r="D168" s="201" t="s">
        <v>222</v>
      </c>
      <c r="E168" s="36"/>
      <c r="F168" s="232" t="s">
        <v>456</v>
      </c>
      <c r="G168" s="36"/>
      <c r="H168" s="36"/>
      <c r="I168" s="233"/>
      <c r="J168" s="36"/>
      <c r="K168" s="36"/>
      <c r="L168" s="39"/>
      <c r="M168" s="234"/>
      <c r="N168" s="235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222</v>
      </c>
      <c r="AU168" s="17" t="s">
        <v>82</v>
      </c>
    </row>
    <row r="169" spans="1:65" s="13" customFormat="1" ht="22.5">
      <c r="B169" s="199"/>
      <c r="C169" s="200"/>
      <c r="D169" s="201" t="s">
        <v>138</v>
      </c>
      <c r="E169" s="202" t="s">
        <v>1</v>
      </c>
      <c r="F169" s="203" t="s">
        <v>457</v>
      </c>
      <c r="G169" s="200"/>
      <c r="H169" s="204">
        <v>230</v>
      </c>
      <c r="I169" s="205"/>
      <c r="J169" s="200"/>
      <c r="K169" s="200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138</v>
      </c>
      <c r="AU169" s="210" t="s">
        <v>82</v>
      </c>
      <c r="AV169" s="13" t="s">
        <v>82</v>
      </c>
      <c r="AW169" s="13" t="s">
        <v>29</v>
      </c>
      <c r="AX169" s="13" t="s">
        <v>72</v>
      </c>
      <c r="AY169" s="210" t="s">
        <v>129</v>
      </c>
    </row>
    <row r="170" spans="1:65" s="13" customFormat="1">
      <c r="B170" s="199"/>
      <c r="C170" s="200"/>
      <c r="D170" s="201" t="s">
        <v>138</v>
      </c>
      <c r="E170" s="202" t="s">
        <v>1</v>
      </c>
      <c r="F170" s="203" t="s">
        <v>458</v>
      </c>
      <c r="G170" s="200"/>
      <c r="H170" s="204">
        <v>11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138</v>
      </c>
      <c r="AU170" s="210" t="s">
        <v>82</v>
      </c>
      <c r="AV170" s="13" t="s">
        <v>82</v>
      </c>
      <c r="AW170" s="13" t="s">
        <v>29</v>
      </c>
      <c r="AX170" s="13" t="s">
        <v>72</v>
      </c>
      <c r="AY170" s="210" t="s">
        <v>129</v>
      </c>
    </row>
    <row r="171" spans="1:65" s="15" customFormat="1">
      <c r="B171" s="221"/>
      <c r="C171" s="222"/>
      <c r="D171" s="201" t="s">
        <v>138</v>
      </c>
      <c r="E171" s="223" t="s">
        <v>1</v>
      </c>
      <c r="F171" s="224" t="s">
        <v>147</v>
      </c>
      <c r="G171" s="222"/>
      <c r="H171" s="225">
        <v>241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138</v>
      </c>
      <c r="AU171" s="231" t="s">
        <v>82</v>
      </c>
      <c r="AV171" s="15" t="s">
        <v>136</v>
      </c>
      <c r="AW171" s="15" t="s">
        <v>29</v>
      </c>
      <c r="AX171" s="15" t="s">
        <v>80</v>
      </c>
      <c r="AY171" s="231" t="s">
        <v>129</v>
      </c>
    </row>
    <row r="172" spans="1:65" s="2" customFormat="1" ht="16.5" customHeight="1">
      <c r="A172" s="34"/>
      <c r="B172" s="35"/>
      <c r="C172" s="186" t="s">
        <v>236</v>
      </c>
      <c r="D172" s="186" t="s">
        <v>131</v>
      </c>
      <c r="E172" s="187" t="s">
        <v>459</v>
      </c>
      <c r="F172" s="188" t="s">
        <v>460</v>
      </c>
      <c r="G172" s="189" t="s">
        <v>134</v>
      </c>
      <c r="H172" s="190">
        <v>253</v>
      </c>
      <c r="I172" s="191"/>
      <c r="J172" s="192">
        <f>ROUND(I172*H172,2)</f>
        <v>0</v>
      </c>
      <c r="K172" s="188" t="s">
        <v>135</v>
      </c>
      <c r="L172" s="39"/>
      <c r="M172" s="193" t="s">
        <v>1</v>
      </c>
      <c r="N172" s="194" t="s">
        <v>38</v>
      </c>
      <c r="O172" s="71"/>
      <c r="P172" s="195">
        <f>O172*H172</f>
        <v>0</v>
      </c>
      <c r="Q172" s="195">
        <v>0.57499999999999996</v>
      </c>
      <c r="R172" s="195">
        <f>Q172*H172</f>
        <v>145.47499999999999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136</v>
      </c>
      <c r="AT172" s="197" t="s">
        <v>131</v>
      </c>
      <c r="AU172" s="197" t="s">
        <v>82</v>
      </c>
      <c r="AY172" s="17" t="s">
        <v>129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7" t="s">
        <v>82</v>
      </c>
      <c r="BK172" s="198">
        <f>ROUND(I172*H172,2)</f>
        <v>0</v>
      </c>
      <c r="BL172" s="17" t="s">
        <v>136</v>
      </c>
      <c r="BM172" s="197" t="s">
        <v>461</v>
      </c>
    </row>
    <row r="173" spans="1:65" s="2" customFormat="1" ht="19.5">
      <c r="A173" s="34"/>
      <c r="B173" s="35"/>
      <c r="C173" s="36"/>
      <c r="D173" s="201" t="s">
        <v>222</v>
      </c>
      <c r="E173" s="36"/>
      <c r="F173" s="232" t="s">
        <v>462</v>
      </c>
      <c r="G173" s="36"/>
      <c r="H173" s="36"/>
      <c r="I173" s="233"/>
      <c r="J173" s="36"/>
      <c r="K173" s="36"/>
      <c r="L173" s="39"/>
      <c r="M173" s="234"/>
      <c r="N173" s="235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222</v>
      </c>
      <c r="AU173" s="17" t="s">
        <v>82</v>
      </c>
    </row>
    <row r="174" spans="1:65" s="13" customFormat="1">
      <c r="B174" s="199"/>
      <c r="C174" s="200"/>
      <c r="D174" s="201" t="s">
        <v>138</v>
      </c>
      <c r="E174" s="202" t="s">
        <v>1</v>
      </c>
      <c r="F174" s="203" t="s">
        <v>463</v>
      </c>
      <c r="G174" s="200"/>
      <c r="H174" s="204">
        <v>253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138</v>
      </c>
      <c r="AU174" s="210" t="s">
        <v>82</v>
      </c>
      <c r="AV174" s="13" t="s">
        <v>82</v>
      </c>
      <c r="AW174" s="13" t="s">
        <v>29</v>
      </c>
      <c r="AX174" s="13" t="s">
        <v>80</v>
      </c>
      <c r="AY174" s="210" t="s">
        <v>129</v>
      </c>
    </row>
    <row r="175" spans="1:65" s="2" customFormat="1" ht="16.5" customHeight="1">
      <c r="A175" s="34"/>
      <c r="B175" s="35"/>
      <c r="C175" s="186" t="s">
        <v>243</v>
      </c>
      <c r="D175" s="186" t="s">
        <v>131</v>
      </c>
      <c r="E175" s="187" t="s">
        <v>464</v>
      </c>
      <c r="F175" s="188" t="s">
        <v>465</v>
      </c>
      <c r="G175" s="189" t="s">
        <v>134</v>
      </c>
      <c r="H175" s="190">
        <v>264</v>
      </c>
      <c r="I175" s="191"/>
      <c r="J175" s="192">
        <f>ROUND(I175*H175,2)</f>
        <v>0</v>
      </c>
      <c r="K175" s="188" t="s">
        <v>135</v>
      </c>
      <c r="L175" s="39"/>
      <c r="M175" s="193" t="s">
        <v>1</v>
      </c>
      <c r="N175" s="194" t="s">
        <v>38</v>
      </c>
      <c r="O175" s="71"/>
      <c r="P175" s="195">
        <f>O175*H175</f>
        <v>0</v>
      </c>
      <c r="Q175" s="195">
        <v>0.621</v>
      </c>
      <c r="R175" s="195">
        <f>Q175*H175</f>
        <v>163.94399999999999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136</v>
      </c>
      <c r="AT175" s="197" t="s">
        <v>131</v>
      </c>
      <c r="AU175" s="197" t="s">
        <v>82</v>
      </c>
      <c r="AY175" s="17" t="s">
        <v>129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7" t="s">
        <v>82</v>
      </c>
      <c r="BK175" s="198">
        <f>ROUND(I175*H175,2)</f>
        <v>0</v>
      </c>
      <c r="BL175" s="17" t="s">
        <v>136</v>
      </c>
      <c r="BM175" s="197" t="s">
        <v>466</v>
      </c>
    </row>
    <row r="176" spans="1:65" s="2" customFormat="1" ht="19.5">
      <c r="A176" s="34"/>
      <c r="B176" s="35"/>
      <c r="C176" s="36"/>
      <c r="D176" s="201" t="s">
        <v>222</v>
      </c>
      <c r="E176" s="36"/>
      <c r="F176" s="232" t="s">
        <v>467</v>
      </c>
      <c r="G176" s="36"/>
      <c r="H176" s="36"/>
      <c r="I176" s="233"/>
      <c r="J176" s="36"/>
      <c r="K176" s="36"/>
      <c r="L176" s="39"/>
      <c r="M176" s="234"/>
      <c r="N176" s="235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222</v>
      </c>
      <c r="AU176" s="17" t="s">
        <v>82</v>
      </c>
    </row>
    <row r="177" spans="1:65" s="13" customFormat="1" ht="22.5">
      <c r="B177" s="199"/>
      <c r="C177" s="200"/>
      <c r="D177" s="201" t="s">
        <v>138</v>
      </c>
      <c r="E177" s="202" t="s">
        <v>1</v>
      </c>
      <c r="F177" s="203" t="s">
        <v>468</v>
      </c>
      <c r="G177" s="200"/>
      <c r="H177" s="204">
        <v>264</v>
      </c>
      <c r="I177" s="205"/>
      <c r="J177" s="200"/>
      <c r="K177" s="200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138</v>
      </c>
      <c r="AU177" s="210" t="s">
        <v>82</v>
      </c>
      <c r="AV177" s="13" t="s">
        <v>82</v>
      </c>
      <c r="AW177" s="13" t="s">
        <v>29</v>
      </c>
      <c r="AX177" s="13" t="s">
        <v>80</v>
      </c>
      <c r="AY177" s="210" t="s">
        <v>129</v>
      </c>
    </row>
    <row r="178" spans="1:65" s="2" customFormat="1" ht="24.2" customHeight="1">
      <c r="A178" s="34"/>
      <c r="B178" s="35"/>
      <c r="C178" s="186" t="s">
        <v>7</v>
      </c>
      <c r="D178" s="186" t="s">
        <v>131</v>
      </c>
      <c r="E178" s="187" t="s">
        <v>469</v>
      </c>
      <c r="F178" s="188" t="s">
        <v>470</v>
      </c>
      <c r="G178" s="189" t="s">
        <v>134</v>
      </c>
      <c r="H178" s="190">
        <v>241</v>
      </c>
      <c r="I178" s="191"/>
      <c r="J178" s="192">
        <f>ROUND(I178*H178,2)</f>
        <v>0</v>
      </c>
      <c r="K178" s="188" t="s">
        <v>135</v>
      </c>
      <c r="L178" s="39"/>
      <c r="M178" s="193" t="s">
        <v>1</v>
      </c>
      <c r="N178" s="194" t="s">
        <v>38</v>
      </c>
      <c r="O178" s="71"/>
      <c r="P178" s="195">
        <f>O178*H178</f>
        <v>0</v>
      </c>
      <c r="Q178" s="195">
        <v>8.921999999999998E-2</v>
      </c>
      <c r="R178" s="195">
        <f>Q178*H178</f>
        <v>21.502019999999995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136</v>
      </c>
      <c r="AT178" s="197" t="s">
        <v>131</v>
      </c>
      <c r="AU178" s="197" t="s">
        <v>82</v>
      </c>
      <c r="AY178" s="17" t="s">
        <v>129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7" t="s">
        <v>82</v>
      </c>
      <c r="BK178" s="198">
        <f>ROUND(I178*H178,2)</f>
        <v>0</v>
      </c>
      <c r="BL178" s="17" t="s">
        <v>136</v>
      </c>
      <c r="BM178" s="197" t="s">
        <v>471</v>
      </c>
    </row>
    <row r="179" spans="1:65" s="13" customFormat="1">
      <c r="B179" s="199"/>
      <c r="C179" s="200"/>
      <c r="D179" s="201" t="s">
        <v>138</v>
      </c>
      <c r="E179" s="202" t="s">
        <v>1</v>
      </c>
      <c r="F179" s="203" t="s">
        <v>472</v>
      </c>
      <c r="G179" s="200"/>
      <c r="H179" s="204">
        <v>230</v>
      </c>
      <c r="I179" s="205"/>
      <c r="J179" s="200"/>
      <c r="K179" s="200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138</v>
      </c>
      <c r="AU179" s="210" t="s">
        <v>82</v>
      </c>
      <c r="AV179" s="13" t="s">
        <v>82</v>
      </c>
      <c r="AW179" s="13" t="s">
        <v>29</v>
      </c>
      <c r="AX179" s="13" t="s">
        <v>72</v>
      </c>
      <c r="AY179" s="210" t="s">
        <v>129</v>
      </c>
    </row>
    <row r="180" spans="1:65" s="13" customFormat="1">
      <c r="B180" s="199"/>
      <c r="C180" s="200"/>
      <c r="D180" s="201" t="s">
        <v>138</v>
      </c>
      <c r="E180" s="202" t="s">
        <v>1</v>
      </c>
      <c r="F180" s="203" t="s">
        <v>473</v>
      </c>
      <c r="G180" s="200"/>
      <c r="H180" s="204">
        <v>11</v>
      </c>
      <c r="I180" s="205"/>
      <c r="J180" s="200"/>
      <c r="K180" s="200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138</v>
      </c>
      <c r="AU180" s="210" t="s">
        <v>82</v>
      </c>
      <c r="AV180" s="13" t="s">
        <v>82</v>
      </c>
      <c r="AW180" s="13" t="s">
        <v>29</v>
      </c>
      <c r="AX180" s="13" t="s">
        <v>72</v>
      </c>
      <c r="AY180" s="210" t="s">
        <v>129</v>
      </c>
    </row>
    <row r="181" spans="1:65" s="15" customFormat="1">
      <c r="B181" s="221"/>
      <c r="C181" s="222"/>
      <c r="D181" s="201" t="s">
        <v>138</v>
      </c>
      <c r="E181" s="223" t="s">
        <v>1</v>
      </c>
      <c r="F181" s="224" t="s">
        <v>147</v>
      </c>
      <c r="G181" s="222"/>
      <c r="H181" s="225">
        <v>241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138</v>
      </c>
      <c r="AU181" s="231" t="s">
        <v>82</v>
      </c>
      <c r="AV181" s="15" t="s">
        <v>136</v>
      </c>
      <c r="AW181" s="15" t="s">
        <v>29</v>
      </c>
      <c r="AX181" s="15" t="s">
        <v>80</v>
      </c>
      <c r="AY181" s="231" t="s">
        <v>129</v>
      </c>
    </row>
    <row r="182" spans="1:65" s="2" customFormat="1" ht="24.2" customHeight="1">
      <c r="A182" s="34"/>
      <c r="B182" s="35"/>
      <c r="C182" s="236" t="s">
        <v>253</v>
      </c>
      <c r="D182" s="236" t="s">
        <v>271</v>
      </c>
      <c r="E182" s="237" t="s">
        <v>474</v>
      </c>
      <c r="F182" s="238" t="s">
        <v>475</v>
      </c>
      <c r="G182" s="239" t="s">
        <v>134</v>
      </c>
      <c r="H182" s="240">
        <v>253.05</v>
      </c>
      <c r="I182" s="241"/>
      <c r="J182" s="242">
        <f>ROUND(I182*H182,2)</f>
        <v>0</v>
      </c>
      <c r="K182" s="238" t="s">
        <v>135</v>
      </c>
      <c r="L182" s="243"/>
      <c r="M182" s="244" t="s">
        <v>1</v>
      </c>
      <c r="N182" s="245" t="s">
        <v>38</v>
      </c>
      <c r="O182" s="71"/>
      <c r="P182" s="195">
        <f>O182*H182</f>
        <v>0</v>
      </c>
      <c r="Q182" s="195">
        <v>0.13100000000000003</v>
      </c>
      <c r="R182" s="195">
        <f>Q182*H182</f>
        <v>33.149550000000012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175</v>
      </c>
      <c r="AT182" s="197" t="s">
        <v>271</v>
      </c>
      <c r="AU182" s="197" t="s">
        <v>82</v>
      </c>
      <c r="AY182" s="17" t="s">
        <v>129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7" t="s">
        <v>82</v>
      </c>
      <c r="BK182" s="198">
        <f>ROUND(I182*H182,2)</f>
        <v>0</v>
      </c>
      <c r="BL182" s="17" t="s">
        <v>136</v>
      </c>
      <c r="BM182" s="197" t="s">
        <v>476</v>
      </c>
    </row>
    <row r="183" spans="1:65" s="13" customFormat="1">
      <c r="B183" s="199"/>
      <c r="C183" s="200"/>
      <c r="D183" s="201" t="s">
        <v>138</v>
      </c>
      <c r="E183" s="200"/>
      <c r="F183" s="203" t="s">
        <v>477</v>
      </c>
      <c r="G183" s="200"/>
      <c r="H183" s="204">
        <v>253.05</v>
      </c>
      <c r="I183" s="205"/>
      <c r="J183" s="200"/>
      <c r="K183" s="200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138</v>
      </c>
      <c r="AU183" s="210" t="s">
        <v>82</v>
      </c>
      <c r="AV183" s="13" t="s">
        <v>82</v>
      </c>
      <c r="AW183" s="13" t="s">
        <v>4</v>
      </c>
      <c r="AX183" s="13" t="s">
        <v>80</v>
      </c>
      <c r="AY183" s="210" t="s">
        <v>129</v>
      </c>
    </row>
    <row r="184" spans="1:65" s="12" customFormat="1" ht="22.9" customHeight="1">
      <c r="B184" s="170"/>
      <c r="C184" s="171"/>
      <c r="D184" s="172" t="s">
        <v>71</v>
      </c>
      <c r="E184" s="184" t="s">
        <v>165</v>
      </c>
      <c r="F184" s="184" t="s">
        <v>478</v>
      </c>
      <c r="G184" s="171"/>
      <c r="H184" s="171"/>
      <c r="I184" s="174"/>
      <c r="J184" s="185">
        <f>BK184</f>
        <v>0</v>
      </c>
      <c r="K184" s="171"/>
      <c r="L184" s="176"/>
      <c r="M184" s="177"/>
      <c r="N184" s="178"/>
      <c r="O184" s="178"/>
      <c r="P184" s="179">
        <f>SUM(P185:P186)</f>
        <v>0</v>
      </c>
      <c r="Q184" s="178"/>
      <c r="R184" s="179">
        <f>SUM(R185:R186)</f>
        <v>8.2680000000000007</v>
      </c>
      <c r="S184" s="178"/>
      <c r="T184" s="180">
        <f>SUM(T185:T186)</f>
        <v>0</v>
      </c>
      <c r="AR184" s="181" t="s">
        <v>80</v>
      </c>
      <c r="AT184" s="182" t="s">
        <v>71</v>
      </c>
      <c r="AU184" s="182" t="s">
        <v>80</v>
      </c>
      <c r="AY184" s="181" t="s">
        <v>129</v>
      </c>
      <c r="BK184" s="183">
        <f>SUM(BK185:BK186)</f>
        <v>0</v>
      </c>
    </row>
    <row r="185" spans="1:65" s="2" customFormat="1" ht="21.75" customHeight="1">
      <c r="A185" s="34"/>
      <c r="B185" s="35"/>
      <c r="C185" s="186" t="s">
        <v>258</v>
      </c>
      <c r="D185" s="186" t="s">
        <v>131</v>
      </c>
      <c r="E185" s="187" t="s">
        <v>479</v>
      </c>
      <c r="F185" s="188" t="s">
        <v>480</v>
      </c>
      <c r="G185" s="189" t="s">
        <v>134</v>
      </c>
      <c r="H185" s="190">
        <v>12</v>
      </c>
      <c r="I185" s="191"/>
      <c r="J185" s="192">
        <f>ROUND(I185*H185,2)</f>
        <v>0</v>
      </c>
      <c r="K185" s="188" t="s">
        <v>135</v>
      </c>
      <c r="L185" s="39"/>
      <c r="M185" s="193" t="s">
        <v>1</v>
      </c>
      <c r="N185" s="194" t="s">
        <v>38</v>
      </c>
      <c r="O185" s="71"/>
      <c r="P185" s="195">
        <f>O185*H185</f>
        <v>0</v>
      </c>
      <c r="Q185" s="195">
        <v>0.27560000000000007</v>
      </c>
      <c r="R185" s="195">
        <f>Q185*H185</f>
        <v>3.3072000000000008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136</v>
      </c>
      <c r="AT185" s="197" t="s">
        <v>131</v>
      </c>
      <c r="AU185" s="197" t="s">
        <v>82</v>
      </c>
      <c r="AY185" s="17" t="s">
        <v>129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7" t="s">
        <v>82</v>
      </c>
      <c r="BK185" s="198">
        <f>ROUND(I185*H185,2)</f>
        <v>0</v>
      </c>
      <c r="BL185" s="17" t="s">
        <v>136</v>
      </c>
      <c r="BM185" s="197" t="s">
        <v>481</v>
      </c>
    </row>
    <row r="186" spans="1:65" s="2" customFormat="1" ht="16.5" customHeight="1">
      <c r="A186" s="34"/>
      <c r="B186" s="35"/>
      <c r="C186" s="186" t="s">
        <v>264</v>
      </c>
      <c r="D186" s="186" t="s">
        <v>131</v>
      </c>
      <c r="E186" s="187" t="s">
        <v>482</v>
      </c>
      <c r="F186" s="188" t="s">
        <v>483</v>
      </c>
      <c r="G186" s="189" t="s">
        <v>134</v>
      </c>
      <c r="H186" s="190">
        <v>18</v>
      </c>
      <c r="I186" s="191"/>
      <c r="J186" s="192">
        <f>ROUND(I186*H186,2)</f>
        <v>0</v>
      </c>
      <c r="K186" s="188" t="s">
        <v>239</v>
      </c>
      <c r="L186" s="39"/>
      <c r="M186" s="193" t="s">
        <v>1</v>
      </c>
      <c r="N186" s="194" t="s">
        <v>38</v>
      </c>
      <c r="O186" s="71"/>
      <c r="P186" s="195">
        <f>O186*H186</f>
        <v>0</v>
      </c>
      <c r="Q186" s="195">
        <v>0.27560000000000007</v>
      </c>
      <c r="R186" s="195">
        <f>Q186*H186</f>
        <v>4.9608000000000008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136</v>
      </c>
      <c r="AT186" s="197" t="s">
        <v>131</v>
      </c>
      <c r="AU186" s="197" t="s">
        <v>82</v>
      </c>
      <c r="AY186" s="17" t="s">
        <v>129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82</v>
      </c>
      <c r="BK186" s="198">
        <f>ROUND(I186*H186,2)</f>
        <v>0</v>
      </c>
      <c r="BL186" s="17" t="s">
        <v>136</v>
      </c>
      <c r="BM186" s="197" t="s">
        <v>484</v>
      </c>
    </row>
    <row r="187" spans="1:65" s="12" customFormat="1" ht="22.9" customHeight="1">
      <c r="B187" s="170"/>
      <c r="C187" s="171"/>
      <c r="D187" s="172" t="s">
        <v>71</v>
      </c>
      <c r="E187" s="184" t="s">
        <v>175</v>
      </c>
      <c r="F187" s="184" t="s">
        <v>389</v>
      </c>
      <c r="G187" s="171"/>
      <c r="H187" s="171"/>
      <c r="I187" s="174"/>
      <c r="J187" s="185">
        <f>BK187</f>
        <v>0</v>
      </c>
      <c r="K187" s="171"/>
      <c r="L187" s="176"/>
      <c r="M187" s="177"/>
      <c r="N187" s="178"/>
      <c r="O187" s="178"/>
      <c r="P187" s="179">
        <f>P188</f>
        <v>0</v>
      </c>
      <c r="Q187" s="178"/>
      <c r="R187" s="179">
        <f>R188</f>
        <v>0.10037000000000001</v>
      </c>
      <c r="S187" s="178"/>
      <c r="T187" s="180">
        <f>T188</f>
        <v>0.1</v>
      </c>
      <c r="AR187" s="181" t="s">
        <v>80</v>
      </c>
      <c r="AT187" s="182" t="s">
        <v>71</v>
      </c>
      <c r="AU187" s="182" t="s">
        <v>80</v>
      </c>
      <c r="AY187" s="181" t="s">
        <v>129</v>
      </c>
      <c r="BK187" s="183">
        <f>BK188</f>
        <v>0</v>
      </c>
    </row>
    <row r="188" spans="1:65" s="2" customFormat="1" ht="24.2" customHeight="1">
      <c r="A188" s="34"/>
      <c r="B188" s="35"/>
      <c r="C188" s="186" t="s">
        <v>270</v>
      </c>
      <c r="D188" s="186" t="s">
        <v>131</v>
      </c>
      <c r="E188" s="187" t="s">
        <v>485</v>
      </c>
      <c r="F188" s="188" t="s">
        <v>486</v>
      </c>
      <c r="G188" s="189" t="s">
        <v>196</v>
      </c>
      <c r="H188" s="190">
        <v>1</v>
      </c>
      <c r="I188" s="191"/>
      <c r="J188" s="192">
        <f>ROUND(I188*H188,2)</f>
        <v>0</v>
      </c>
      <c r="K188" s="188" t="s">
        <v>135</v>
      </c>
      <c r="L188" s="39"/>
      <c r="M188" s="193" t="s">
        <v>1</v>
      </c>
      <c r="N188" s="194" t="s">
        <v>38</v>
      </c>
      <c r="O188" s="71"/>
      <c r="P188" s="195">
        <f>O188*H188</f>
        <v>0</v>
      </c>
      <c r="Q188" s="195">
        <v>0.10037000000000001</v>
      </c>
      <c r="R188" s="195">
        <f>Q188*H188</f>
        <v>0.10037000000000001</v>
      </c>
      <c r="S188" s="195">
        <v>0.1</v>
      </c>
      <c r="T188" s="196">
        <f>S188*H188</f>
        <v>0.1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136</v>
      </c>
      <c r="AT188" s="197" t="s">
        <v>131</v>
      </c>
      <c r="AU188" s="197" t="s">
        <v>82</v>
      </c>
      <c r="AY188" s="17" t="s">
        <v>129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82</v>
      </c>
      <c r="BK188" s="198">
        <f>ROUND(I188*H188,2)</f>
        <v>0</v>
      </c>
      <c r="BL188" s="17" t="s">
        <v>136</v>
      </c>
      <c r="BM188" s="197" t="s">
        <v>487</v>
      </c>
    </row>
    <row r="189" spans="1:65" s="12" customFormat="1" ht="22.9" customHeight="1">
      <c r="B189" s="170"/>
      <c r="C189" s="171"/>
      <c r="D189" s="172" t="s">
        <v>71</v>
      </c>
      <c r="E189" s="184" t="s">
        <v>181</v>
      </c>
      <c r="F189" s="184" t="s">
        <v>488</v>
      </c>
      <c r="G189" s="171"/>
      <c r="H189" s="171"/>
      <c r="I189" s="174"/>
      <c r="J189" s="185">
        <f>BK189</f>
        <v>0</v>
      </c>
      <c r="K189" s="171"/>
      <c r="L189" s="176"/>
      <c r="M189" s="177"/>
      <c r="N189" s="178"/>
      <c r="O189" s="178"/>
      <c r="P189" s="179">
        <f>SUM(P190:P197)</f>
        <v>0</v>
      </c>
      <c r="Q189" s="178"/>
      <c r="R189" s="179">
        <f>SUM(R190:R197)</f>
        <v>40.974081000000005</v>
      </c>
      <c r="S189" s="178"/>
      <c r="T189" s="180">
        <f>SUM(T190:T197)</f>
        <v>0</v>
      </c>
      <c r="AR189" s="181" t="s">
        <v>80</v>
      </c>
      <c r="AT189" s="182" t="s">
        <v>71</v>
      </c>
      <c r="AU189" s="182" t="s">
        <v>80</v>
      </c>
      <c r="AY189" s="181" t="s">
        <v>129</v>
      </c>
      <c r="BK189" s="183">
        <f>SUM(BK190:BK197)</f>
        <v>0</v>
      </c>
    </row>
    <row r="190" spans="1:65" s="2" customFormat="1" ht="33" customHeight="1">
      <c r="A190" s="34"/>
      <c r="B190" s="35"/>
      <c r="C190" s="186" t="s">
        <v>276</v>
      </c>
      <c r="D190" s="186" t="s">
        <v>131</v>
      </c>
      <c r="E190" s="187" t="s">
        <v>265</v>
      </c>
      <c r="F190" s="188" t="s">
        <v>266</v>
      </c>
      <c r="G190" s="189" t="s">
        <v>267</v>
      </c>
      <c r="H190" s="190">
        <v>219</v>
      </c>
      <c r="I190" s="191"/>
      <c r="J190" s="192">
        <f>ROUND(I190*H190,2)</f>
        <v>0</v>
      </c>
      <c r="K190" s="188" t="s">
        <v>135</v>
      </c>
      <c r="L190" s="39"/>
      <c r="M190" s="193" t="s">
        <v>1</v>
      </c>
      <c r="N190" s="194" t="s">
        <v>38</v>
      </c>
      <c r="O190" s="71"/>
      <c r="P190" s="195">
        <f>O190*H190</f>
        <v>0</v>
      </c>
      <c r="Q190" s="195">
        <v>0.12950000000000003</v>
      </c>
      <c r="R190" s="195">
        <f>Q190*H190</f>
        <v>28.360500000000005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136</v>
      </c>
      <c r="AT190" s="197" t="s">
        <v>131</v>
      </c>
      <c r="AU190" s="197" t="s">
        <v>82</v>
      </c>
      <c r="AY190" s="17" t="s">
        <v>129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7" t="s">
        <v>82</v>
      </c>
      <c r="BK190" s="198">
        <f>ROUND(I190*H190,2)</f>
        <v>0</v>
      </c>
      <c r="BL190" s="17" t="s">
        <v>136</v>
      </c>
      <c r="BM190" s="197" t="s">
        <v>489</v>
      </c>
    </row>
    <row r="191" spans="1:65" s="14" customFormat="1">
      <c r="B191" s="211"/>
      <c r="C191" s="212"/>
      <c r="D191" s="201" t="s">
        <v>138</v>
      </c>
      <c r="E191" s="213" t="s">
        <v>1</v>
      </c>
      <c r="F191" s="214" t="s">
        <v>490</v>
      </c>
      <c r="G191" s="212"/>
      <c r="H191" s="213" t="s">
        <v>1</v>
      </c>
      <c r="I191" s="215"/>
      <c r="J191" s="212"/>
      <c r="K191" s="212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138</v>
      </c>
      <c r="AU191" s="220" t="s">
        <v>82</v>
      </c>
      <c r="AV191" s="14" t="s">
        <v>80</v>
      </c>
      <c r="AW191" s="14" t="s">
        <v>29</v>
      </c>
      <c r="AX191" s="14" t="s">
        <v>72</v>
      </c>
      <c r="AY191" s="220" t="s">
        <v>129</v>
      </c>
    </row>
    <row r="192" spans="1:65" s="13" customFormat="1">
      <c r="B192" s="199"/>
      <c r="C192" s="200"/>
      <c r="D192" s="201" t="s">
        <v>138</v>
      </c>
      <c r="E192" s="202" t="s">
        <v>1</v>
      </c>
      <c r="F192" s="203" t="s">
        <v>491</v>
      </c>
      <c r="G192" s="200"/>
      <c r="H192" s="204">
        <v>219</v>
      </c>
      <c r="I192" s="205"/>
      <c r="J192" s="200"/>
      <c r="K192" s="200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138</v>
      </c>
      <c r="AU192" s="210" t="s">
        <v>82</v>
      </c>
      <c r="AV192" s="13" t="s">
        <v>82</v>
      </c>
      <c r="AW192" s="13" t="s">
        <v>29</v>
      </c>
      <c r="AX192" s="13" t="s">
        <v>80</v>
      </c>
      <c r="AY192" s="210" t="s">
        <v>129</v>
      </c>
    </row>
    <row r="193" spans="1:65" s="2" customFormat="1" ht="16.5" customHeight="1">
      <c r="A193" s="34"/>
      <c r="B193" s="35"/>
      <c r="C193" s="236" t="s">
        <v>281</v>
      </c>
      <c r="D193" s="236" t="s">
        <v>271</v>
      </c>
      <c r="E193" s="237" t="s">
        <v>492</v>
      </c>
      <c r="F193" s="238" t="s">
        <v>493</v>
      </c>
      <c r="G193" s="239" t="s">
        <v>267</v>
      </c>
      <c r="H193" s="240">
        <v>221.19</v>
      </c>
      <c r="I193" s="241"/>
      <c r="J193" s="242">
        <f>ROUND(I193*H193,2)</f>
        <v>0</v>
      </c>
      <c r="K193" s="238" t="s">
        <v>135</v>
      </c>
      <c r="L193" s="243"/>
      <c r="M193" s="244" t="s">
        <v>1</v>
      </c>
      <c r="N193" s="245" t="s">
        <v>38</v>
      </c>
      <c r="O193" s="71"/>
      <c r="P193" s="195">
        <f>O193*H193</f>
        <v>0</v>
      </c>
      <c r="Q193" s="195">
        <v>5.6000000000000008E-2</v>
      </c>
      <c r="R193" s="195">
        <f>Q193*H193</f>
        <v>12.386640000000002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175</v>
      </c>
      <c r="AT193" s="197" t="s">
        <v>271</v>
      </c>
      <c r="AU193" s="197" t="s">
        <v>82</v>
      </c>
      <c r="AY193" s="17" t="s">
        <v>129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82</v>
      </c>
      <c r="BK193" s="198">
        <f>ROUND(I193*H193,2)</f>
        <v>0</v>
      </c>
      <c r="BL193" s="17" t="s">
        <v>136</v>
      </c>
      <c r="BM193" s="197" t="s">
        <v>494</v>
      </c>
    </row>
    <row r="194" spans="1:65" s="14" customFormat="1">
      <c r="B194" s="211"/>
      <c r="C194" s="212"/>
      <c r="D194" s="201" t="s">
        <v>138</v>
      </c>
      <c r="E194" s="213" t="s">
        <v>1</v>
      </c>
      <c r="F194" s="214" t="s">
        <v>490</v>
      </c>
      <c r="G194" s="212"/>
      <c r="H194" s="213" t="s">
        <v>1</v>
      </c>
      <c r="I194" s="215"/>
      <c r="J194" s="212"/>
      <c r="K194" s="212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138</v>
      </c>
      <c r="AU194" s="220" t="s">
        <v>82</v>
      </c>
      <c r="AV194" s="14" t="s">
        <v>80</v>
      </c>
      <c r="AW194" s="14" t="s">
        <v>29</v>
      </c>
      <c r="AX194" s="14" t="s">
        <v>72</v>
      </c>
      <c r="AY194" s="220" t="s">
        <v>129</v>
      </c>
    </row>
    <row r="195" spans="1:65" s="13" customFormat="1" ht="22.5">
      <c r="B195" s="199"/>
      <c r="C195" s="200"/>
      <c r="D195" s="201" t="s">
        <v>138</v>
      </c>
      <c r="E195" s="202" t="s">
        <v>1</v>
      </c>
      <c r="F195" s="203" t="s">
        <v>495</v>
      </c>
      <c r="G195" s="200"/>
      <c r="H195" s="204">
        <v>221.19</v>
      </c>
      <c r="I195" s="205"/>
      <c r="J195" s="200"/>
      <c r="K195" s="200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138</v>
      </c>
      <c r="AU195" s="210" t="s">
        <v>82</v>
      </c>
      <c r="AV195" s="13" t="s">
        <v>82</v>
      </c>
      <c r="AW195" s="13" t="s">
        <v>29</v>
      </c>
      <c r="AX195" s="13" t="s">
        <v>80</v>
      </c>
      <c r="AY195" s="210" t="s">
        <v>129</v>
      </c>
    </row>
    <row r="196" spans="1:65" s="2" customFormat="1" ht="24.2" customHeight="1">
      <c r="A196" s="34"/>
      <c r="B196" s="35"/>
      <c r="C196" s="186" t="s">
        <v>289</v>
      </c>
      <c r="D196" s="186" t="s">
        <v>131</v>
      </c>
      <c r="E196" s="187" t="s">
        <v>282</v>
      </c>
      <c r="F196" s="188" t="s">
        <v>496</v>
      </c>
      <c r="G196" s="189" t="s">
        <v>134</v>
      </c>
      <c r="H196" s="190">
        <v>328.9</v>
      </c>
      <c r="I196" s="191"/>
      <c r="J196" s="192">
        <f>ROUND(I196*H196,2)</f>
        <v>0</v>
      </c>
      <c r="K196" s="188" t="s">
        <v>135</v>
      </c>
      <c r="L196" s="39"/>
      <c r="M196" s="193" t="s">
        <v>1</v>
      </c>
      <c r="N196" s="194" t="s">
        <v>38</v>
      </c>
      <c r="O196" s="71"/>
      <c r="P196" s="195">
        <f>O196*H196</f>
        <v>0</v>
      </c>
      <c r="Q196" s="195">
        <v>6.8999999999999997E-4</v>
      </c>
      <c r="R196" s="195">
        <f>Q196*H196</f>
        <v>0.22694099999999998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136</v>
      </c>
      <c r="AT196" s="197" t="s">
        <v>131</v>
      </c>
      <c r="AU196" s="197" t="s">
        <v>82</v>
      </c>
      <c r="AY196" s="17" t="s">
        <v>129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7" t="s">
        <v>82</v>
      </c>
      <c r="BK196" s="198">
        <f>ROUND(I196*H196,2)</f>
        <v>0</v>
      </c>
      <c r="BL196" s="17" t="s">
        <v>136</v>
      </c>
      <c r="BM196" s="197" t="s">
        <v>497</v>
      </c>
    </row>
    <row r="197" spans="1:65" s="13" customFormat="1">
      <c r="B197" s="199"/>
      <c r="C197" s="200"/>
      <c r="D197" s="201" t="s">
        <v>138</v>
      </c>
      <c r="E197" s="202" t="s">
        <v>1</v>
      </c>
      <c r="F197" s="203" t="s">
        <v>498</v>
      </c>
      <c r="G197" s="200"/>
      <c r="H197" s="204">
        <v>328.9</v>
      </c>
      <c r="I197" s="205"/>
      <c r="J197" s="200"/>
      <c r="K197" s="200"/>
      <c r="L197" s="206"/>
      <c r="M197" s="207"/>
      <c r="N197" s="208"/>
      <c r="O197" s="208"/>
      <c r="P197" s="208"/>
      <c r="Q197" s="208"/>
      <c r="R197" s="208"/>
      <c r="S197" s="208"/>
      <c r="T197" s="209"/>
      <c r="AT197" s="210" t="s">
        <v>138</v>
      </c>
      <c r="AU197" s="210" t="s">
        <v>82</v>
      </c>
      <c r="AV197" s="13" t="s">
        <v>82</v>
      </c>
      <c r="AW197" s="13" t="s">
        <v>29</v>
      </c>
      <c r="AX197" s="13" t="s">
        <v>80</v>
      </c>
      <c r="AY197" s="210" t="s">
        <v>129</v>
      </c>
    </row>
    <row r="198" spans="1:65" s="12" customFormat="1" ht="22.9" customHeight="1">
      <c r="B198" s="170"/>
      <c r="C198" s="171"/>
      <c r="D198" s="172" t="s">
        <v>71</v>
      </c>
      <c r="E198" s="184" t="s">
        <v>287</v>
      </c>
      <c r="F198" s="184" t="s">
        <v>288</v>
      </c>
      <c r="G198" s="171"/>
      <c r="H198" s="171"/>
      <c r="I198" s="174"/>
      <c r="J198" s="185">
        <f>BK198</f>
        <v>0</v>
      </c>
      <c r="K198" s="171"/>
      <c r="L198" s="176"/>
      <c r="M198" s="177"/>
      <c r="N198" s="178"/>
      <c r="O198" s="178"/>
      <c r="P198" s="179">
        <f>SUM(P199:P210)</f>
        <v>0</v>
      </c>
      <c r="Q198" s="178"/>
      <c r="R198" s="179">
        <f>SUM(R199:R210)</f>
        <v>0</v>
      </c>
      <c r="S198" s="178"/>
      <c r="T198" s="180">
        <f>SUM(T199:T210)</f>
        <v>0</v>
      </c>
      <c r="AR198" s="181" t="s">
        <v>80</v>
      </c>
      <c r="AT198" s="182" t="s">
        <v>71</v>
      </c>
      <c r="AU198" s="182" t="s">
        <v>80</v>
      </c>
      <c r="AY198" s="181" t="s">
        <v>129</v>
      </c>
      <c r="BK198" s="183">
        <f>SUM(BK199:BK210)</f>
        <v>0</v>
      </c>
    </row>
    <row r="199" spans="1:65" s="2" customFormat="1" ht="21.75" customHeight="1">
      <c r="A199" s="34"/>
      <c r="B199" s="35"/>
      <c r="C199" s="186" t="s">
        <v>293</v>
      </c>
      <c r="D199" s="186" t="s">
        <v>131</v>
      </c>
      <c r="E199" s="187" t="s">
        <v>290</v>
      </c>
      <c r="F199" s="188" t="s">
        <v>291</v>
      </c>
      <c r="G199" s="189" t="s">
        <v>178</v>
      </c>
      <c r="H199" s="190">
        <v>95.269000000000005</v>
      </c>
      <c r="I199" s="191"/>
      <c r="J199" s="192">
        <f>ROUND(I199*H199,2)</f>
        <v>0</v>
      </c>
      <c r="K199" s="188" t="s">
        <v>135</v>
      </c>
      <c r="L199" s="39"/>
      <c r="M199" s="193" t="s">
        <v>1</v>
      </c>
      <c r="N199" s="194" t="s">
        <v>38</v>
      </c>
      <c r="O199" s="71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136</v>
      </c>
      <c r="AT199" s="197" t="s">
        <v>131</v>
      </c>
      <c r="AU199" s="197" t="s">
        <v>82</v>
      </c>
      <c r="AY199" s="17" t="s">
        <v>129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82</v>
      </c>
      <c r="BK199" s="198">
        <f>ROUND(I199*H199,2)</f>
        <v>0</v>
      </c>
      <c r="BL199" s="17" t="s">
        <v>136</v>
      </c>
      <c r="BM199" s="197" t="s">
        <v>499</v>
      </c>
    </row>
    <row r="200" spans="1:65" s="2" customFormat="1" ht="24.2" customHeight="1">
      <c r="A200" s="34"/>
      <c r="B200" s="35"/>
      <c r="C200" s="186" t="s">
        <v>298</v>
      </c>
      <c r="D200" s="186" t="s">
        <v>131</v>
      </c>
      <c r="E200" s="187" t="s">
        <v>294</v>
      </c>
      <c r="F200" s="188" t="s">
        <v>295</v>
      </c>
      <c r="G200" s="189" t="s">
        <v>178</v>
      </c>
      <c r="H200" s="190">
        <v>1810.1110000000001</v>
      </c>
      <c r="I200" s="191"/>
      <c r="J200" s="192">
        <f>ROUND(I200*H200,2)</f>
        <v>0</v>
      </c>
      <c r="K200" s="188" t="s">
        <v>135</v>
      </c>
      <c r="L200" s="39"/>
      <c r="M200" s="193" t="s">
        <v>1</v>
      </c>
      <c r="N200" s="194" t="s">
        <v>38</v>
      </c>
      <c r="O200" s="71"/>
      <c r="P200" s="195">
        <f>O200*H200</f>
        <v>0</v>
      </c>
      <c r="Q200" s="195">
        <v>0</v>
      </c>
      <c r="R200" s="195">
        <f>Q200*H200</f>
        <v>0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136</v>
      </c>
      <c r="AT200" s="197" t="s">
        <v>131</v>
      </c>
      <c r="AU200" s="197" t="s">
        <v>82</v>
      </c>
      <c r="AY200" s="17" t="s">
        <v>129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82</v>
      </c>
      <c r="BK200" s="198">
        <f>ROUND(I200*H200,2)</f>
        <v>0</v>
      </c>
      <c r="BL200" s="17" t="s">
        <v>136</v>
      </c>
      <c r="BM200" s="197" t="s">
        <v>500</v>
      </c>
    </row>
    <row r="201" spans="1:65" s="13" customFormat="1">
      <c r="B201" s="199"/>
      <c r="C201" s="200"/>
      <c r="D201" s="201" t="s">
        <v>138</v>
      </c>
      <c r="E201" s="200"/>
      <c r="F201" s="203" t="s">
        <v>501</v>
      </c>
      <c r="G201" s="200"/>
      <c r="H201" s="204">
        <v>1810.1110000000001</v>
      </c>
      <c r="I201" s="205"/>
      <c r="J201" s="200"/>
      <c r="K201" s="200"/>
      <c r="L201" s="206"/>
      <c r="M201" s="207"/>
      <c r="N201" s="208"/>
      <c r="O201" s="208"/>
      <c r="P201" s="208"/>
      <c r="Q201" s="208"/>
      <c r="R201" s="208"/>
      <c r="S201" s="208"/>
      <c r="T201" s="209"/>
      <c r="AT201" s="210" t="s">
        <v>138</v>
      </c>
      <c r="AU201" s="210" t="s">
        <v>82</v>
      </c>
      <c r="AV201" s="13" t="s">
        <v>82</v>
      </c>
      <c r="AW201" s="13" t="s">
        <v>4</v>
      </c>
      <c r="AX201" s="13" t="s">
        <v>80</v>
      </c>
      <c r="AY201" s="210" t="s">
        <v>129</v>
      </c>
    </row>
    <row r="202" spans="1:65" s="2" customFormat="1" ht="24.2" customHeight="1">
      <c r="A202" s="34"/>
      <c r="B202" s="35"/>
      <c r="C202" s="186" t="s">
        <v>302</v>
      </c>
      <c r="D202" s="186" t="s">
        <v>131</v>
      </c>
      <c r="E202" s="187" t="s">
        <v>299</v>
      </c>
      <c r="F202" s="188" t="s">
        <v>300</v>
      </c>
      <c r="G202" s="189" t="s">
        <v>178</v>
      </c>
      <c r="H202" s="190">
        <v>95.269000000000005</v>
      </c>
      <c r="I202" s="191"/>
      <c r="J202" s="192">
        <f t="shared" ref="J202:J210" si="0">ROUND(I202*H202,2)</f>
        <v>0</v>
      </c>
      <c r="K202" s="188" t="s">
        <v>135</v>
      </c>
      <c r="L202" s="39"/>
      <c r="M202" s="193" t="s">
        <v>1</v>
      </c>
      <c r="N202" s="194" t="s">
        <v>38</v>
      </c>
      <c r="O202" s="71"/>
      <c r="P202" s="195">
        <f t="shared" ref="P202:P210" si="1">O202*H202</f>
        <v>0</v>
      </c>
      <c r="Q202" s="195">
        <v>0</v>
      </c>
      <c r="R202" s="195">
        <f t="shared" ref="R202:R210" si="2">Q202*H202</f>
        <v>0</v>
      </c>
      <c r="S202" s="195">
        <v>0</v>
      </c>
      <c r="T202" s="196">
        <f t="shared" ref="T202:T210" si="3"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136</v>
      </c>
      <c r="AT202" s="197" t="s">
        <v>131</v>
      </c>
      <c r="AU202" s="197" t="s">
        <v>82</v>
      </c>
      <c r="AY202" s="17" t="s">
        <v>129</v>
      </c>
      <c r="BE202" s="198">
        <f t="shared" ref="BE202:BE210" si="4">IF(N202="základní",J202,0)</f>
        <v>0</v>
      </c>
      <c r="BF202" s="198">
        <f t="shared" ref="BF202:BF210" si="5">IF(N202="snížená",J202,0)</f>
        <v>0</v>
      </c>
      <c r="BG202" s="198">
        <f t="shared" ref="BG202:BG210" si="6">IF(N202="zákl. přenesená",J202,0)</f>
        <v>0</v>
      </c>
      <c r="BH202" s="198">
        <f t="shared" ref="BH202:BH210" si="7">IF(N202="sníž. přenesená",J202,0)</f>
        <v>0</v>
      </c>
      <c r="BI202" s="198">
        <f t="shared" ref="BI202:BI210" si="8">IF(N202="nulová",J202,0)</f>
        <v>0</v>
      </c>
      <c r="BJ202" s="17" t="s">
        <v>82</v>
      </c>
      <c r="BK202" s="198">
        <f t="shared" ref="BK202:BK210" si="9">ROUND(I202*H202,2)</f>
        <v>0</v>
      </c>
      <c r="BL202" s="17" t="s">
        <v>136</v>
      </c>
      <c r="BM202" s="197" t="s">
        <v>502</v>
      </c>
    </row>
    <row r="203" spans="1:65" s="2" customFormat="1" ht="33" customHeight="1">
      <c r="A203" s="34"/>
      <c r="B203" s="35"/>
      <c r="C203" s="186" t="s">
        <v>307</v>
      </c>
      <c r="D203" s="186" t="s">
        <v>131</v>
      </c>
      <c r="E203" s="187" t="s">
        <v>303</v>
      </c>
      <c r="F203" s="188" t="s">
        <v>304</v>
      </c>
      <c r="G203" s="189" t="s">
        <v>178</v>
      </c>
      <c r="H203" s="190">
        <v>6.048</v>
      </c>
      <c r="I203" s="191"/>
      <c r="J203" s="192">
        <f t="shared" si="0"/>
        <v>0</v>
      </c>
      <c r="K203" s="188" t="s">
        <v>135</v>
      </c>
      <c r="L203" s="39"/>
      <c r="M203" s="193" t="s">
        <v>1</v>
      </c>
      <c r="N203" s="194" t="s">
        <v>38</v>
      </c>
      <c r="O203" s="71"/>
      <c r="P203" s="195">
        <f t="shared" si="1"/>
        <v>0</v>
      </c>
      <c r="Q203" s="195">
        <v>0</v>
      </c>
      <c r="R203" s="195">
        <f t="shared" si="2"/>
        <v>0</v>
      </c>
      <c r="S203" s="195">
        <v>0</v>
      </c>
      <c r="T203" s="196">
        <f t="shared" si="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136</v>
      </c>
      <c r="AT203" s="197" t="s">
        <v>131</v>
      </c>
      <c r="AU203" s="197" t="s">
        <v>82</v>
      </c>
      <c r="AY203" s="17" t="s">
        <v>129</v>
      </c>
      <c r="BE203" s="198">
        <f t="shared" si="4"/>
        <v>0</v>
      </c>
      <c r="BF203" s="198">
        <f t="shared" si="5"/>
        <v>0</v>
      </c>
      <c r="BG203" s="198">
        <f t="shared" si="6"/>
        <v>0</v>
      </c>
      <c r="BH203" s="198">
        <f t="shared" si="7"/>
        <v>0</v>
      </c>
      <c r="BI203" s="198">
        <f t="shared" si="8"/>
        <v>0</v>
      </c>
      <c r="BJ203" s="17" t="s">
        <v>82</v>
      </c>
      <c r="BK203" s="198">
        <f t="shared" si="9"/>
        <v>0</v>
      </c>
      <c r="BL203" s="17" t="s">
        <v>136</v>
      </c>
      <c r="BM203" s="197" t="s">
        <v>503</v>
      </c>
    </row>
    <row r="204" spans="1:65" s="2" customFormat="1" ht="37.9" customHeight="1">
      <c r="A204" s="34"/>
      <c r="B204" s="35"/>
      <c r="C204" s="186" t="s">
        <v>313</v>
      </c>
      <c r="D204" s="186" t="s">
        <v>131</v>
      </c>
      <c r="E204" s="187" t="s">
        <v>308</v>
      </c>
      <c r="F204" s="188" t="s">
        <v>309</v>
      </c>
      <c r="G204" s="189" t="s">
        <v>178</v>
      </c>
      <c r="H204" s="190">
        <v>20.82</v>
      </c>
      <c r="I204" s="191"/>
      <c r="J204" s="192">
        <f t="shared" si="0"/>
        <v>0</v>
      </c>
      <c r="K204" s="188" t="s">
        <v>135</v>
      </c>
      <c r="L204" s="39"/>
      <c r="M204" s="193" t="s">
        <v>1</v>
      </c>
      <c r="N204" s="194" t="s">
        <v>38</v>
      </c>
      <c r="O204" s="71"/>
      <c r="P204" s="195">
        <f t="shared" si="1"/>
        <v>0</v>
      </c>
      <c r="Q204" s="195">
        <v>0</v>
      </c>
      <c r="R204" s="195">
        <f t="shared" si="2"/>
        <v>0</v>
      </c>
      <c r="S204" s="195">
        <v>0</v>
      </c>
      <c r="T204" s="196">
        <f t="shared" si="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136</v>
      </c>
      <c r="AT204" s="197" t="s">
        <v>131</v>
      </c>
      <c r="AU204" s="197" t="s">
        <v>82</v>
      </c>
      <c r="AY204" s="17" t="s">
        <v>129</v>
      </c>
      <c r="BE204" s="198">
        <f t="shared" si="4"/>
        <v>0</v>
      </c>
      <c r="BF204" s="198">
        <f t="shared" si="5"/>
        <v>0</v>
      </c>
      <c r="BG204" s="198">
        <f t="shared" si="6"/>
        <v>0</v>
      </c>
      <c r="BH204" s="198">
        <f t="shared" si="7"/>
        <v>0</v>
      </c>
      <c r="BI204" s="198">
        <f t="shared" si="8"/>
        <v>0</v>
      </c>
      <c r="BJ204" s="17" t="s">
        <v>82</v>
      </c>
      <c r="BK204" s="198">
        <f t="shared" si="9"/>
        <v>0</v>
      </c>
      <c r="BL204" s="17" t="s">
        <v>136</v>
      </c>
      <c r="BM204" s="197" t="s">
        <v>504</v>
      </c>
    </row>
    <row r="205" spans="1:65" s="2" customFormat="1" ht="24.2" customHeight="1">
      <c r="A205" s="34"/>
      <c r="B205" s="35"/>
      <c r="C205" s="186" t="s">
        <v>317</v>
      </c>
      <c r="D205" s="186" t="s">
        <v>131</v>
      </c>
      <c r="E205" s="187" t="s">
        <v>505</v>
      </c>
      <c r="F205" s="188" t="s">
        <v>192</v>
      </c>
      <c r="G205" s="189" t="s">
        <v>178</v>
      </c>
      <c r="H205" s="190">
        <v>17.972999999999999</v>
      </c>
      <c r="I205" s="191"/>
      <c r="J205" s="192">
        <f t="shared" si="0"/>
        <v>0</v>
      </c>
      <c r="K205" s="188" t="s">
        <v>135</v>
      </c>
      <c r="L205" s="39"/>
      <c r="M205" s="193" t="s">
        <v>1</v>
      </c>
      <c r="N205" s="194" t="s">
        <v>38</v>
      </c>
      <c r="O205" s="71"/>
      <c r="P205" s="195">
        <f t="shared" si="1"/>
        <v>0</v>
      </c>
      <c r="Q205" s="195">
        <v>0</v>
      </c>
      <c r="R205" s="195">
        <f t="shared" si="2"/>
        <v>0</v>
      </c>
      <c r="S205" s="195">
        <v>0</v>
      </c>
      <c r="T205" s="196">
        <f t="shared" si="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136</v>
      </c>
      <c r="AT205" s="197" t="s">
        <v>131</v>
      </c>
      <c r="AU205" s="197" t="s">
        <v>82</v>
      </c>
      <c r="AY205" s="17" t="s">
        <v>129</v>
      </c>
      <c r="BE205" s="198">
        <f t="shared" si="4"/>
        <v>0</v>
      </c>
      <c r="BF205" s="198">
        <f t="shared" si="5"/>
        <v>0</v>
      </c>
      <c r="BG205" s="198">
        <f t="shared" si="6"/>
        <v>0</v>
      </c>
      <c r="BH205" s="198">
        <f t="shared" si="7"/>
        <v>0</v>
      </c>
      <c r="BI205" s="198">
        <f t="shared" si="8"/>
        <v>0</v>
      </c>
      <c r="BJ205" s="17" t="s">
        <v>82</v>
      </c>
      <c r="BK205" s="198">
        <f t="shared" si="9"/>
        <v>0</v>
      </c>
      <c r="BL205" s="17" t="s">
        <v>136</v>
      </c>
      <c r="BM205" s="197" t="s">
        <v>506</v>
      </c>
    </row>
    <row r="206" spans="1:65" s="2" customFormat="1" ht="33" customHeight="1">
      <c r="A206" s="34"/>
      <c r="B206" s="35"/>
      <c r="C206" s="186" t="s">
        <v>325</v>
      </c>
      <c r="D206" s="186" t="s">
        <v>131</v>
      </c>
      <c r="E206" s="187" t="s">
        <v>507</v>
      </c>
      <c r="F206" s="188" t="s">
        <v>508</v>
      </c>
      <c r="G206" s="189" t="s">
        <v>178</v>
      </c>
      <c r="H206" s="190">
        <v>2.7930000000000001</v>
      </c>
      <c r="I206" s="191"/>
      <c r="J206" s="192">
        <f t="shared" si="0"/>
        <v>0</v>
      </c>
      <c r="K206" s="188" t="s">
        <v>135</v>
      </c>
      <c r="L206" s="39"/>
      <c r="M206" s="193" t="s">
        <v>1</v>
      </c>
      <c r="N206" s="194" t="s">
        <v>38</v>
      </c>
      <c r="O206" s="71"/>
      <c r="P206" s="195">
        <f t="shared" si="1"/>
        <v>0</v>
      </c>
      <c r="Q206" s="195">
        <v>0</v>
      </c>
      <c r="R206" s="195">
        <f t="shared" si="2"/>
        <v>0</v>
      </c>
      <c r="S206" s="195">
        <v>0</v>
      </c>
      <c r="T206" s="196">
        <f t="shared" si="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136</v>
      </c>
      <c r="AT206" s="197" t="s">
        <v>131</v>
      </c>
      <c r="AU206" s="197" t="s">
        <v>82</v>
      </c>
      <c r="AY206" s="17" t="s">
        <v>129</v>
      </c>
      <c r="BE206" s="198">
        <f t="shared" si="4"/>
        <v>0</v>
      </c>
      <c r="BF206" s="198">
        <f t="shared" si="5"/>
        <v>0</v>
      </c>
      <c r="BG206" s="198">
        <f t="shared" si="6"/>
        <v>0</v>
      </c>
      <c r="BH206" s="198">
        <f t="shared" si="7"/>
        <v>0</v>
      </c>
      <c r="BI206" s="198">
        <f t="shared" si="8"/>
        <v>0</v>
      </c>
      <c r="BJ206" s="17" t="s">
        <v>82</v>
      </c>
      <c r="BK206" s="198">
        <f t="shared" si="9"/>
        <v>0</v>
      </c>
      <c r="BL206" s="17" t="s">
        <v>136</v>
      </c>
      <c r="BM206" s="197" t="s">
        <v>509</v>
      </c>
    </row>
    <row r="207" spans="1:65" s="2" customFormat="1" ht="37.9" customHeight="1">
      <c r="A207" s="34"/>
      <c r="B207" s="35"/>
      <c r="C207" s="186" t="s">
        <v>330</v>
      </c>
      <c r="D207" s="186" t="s">
        <v>131</v>
      </c>
      <c r="E207" s="187" t="s">
        <v>510</v>
      </c>
      <c r="F207" s="188" t="s">
        <v>511</v>
      </c>
      <c r="G207" s="189" t="s">
        <v>178</v>
      </c>
      <c r="H207" s="190">
        <v>6.048</v>
      </c>
      <c r="I207" s="191"/>
      <c r="J207" s="192">
        <f t="shared" si="0"/>
        <v>0</v>
      </c>
      <c r="K207" s="188" t="s">
        <v>135</v>
      </c>
      <c r="L207" s="39"/>
      <c r="M207" s="193" t="s">
        <v>1</v>
      </c>
      <c r="N207" s="194" t="s">
        <v>38</v>
      </c>
      <c r="O207" s="71"/>
      <c r="P207" s="195">
        <f t="shared" si="1"/>
        <v>0</v>
      </c>
      <c r="Q207" s="195">
        <v>0</v>
      </c>
      <c r="R207" s="195">
        <f t="shared" si="2"/>
        <v>0</v>
      </c>
      <c r="S207" s="195">
        <v>0</v>
      </c>
      <c r="T207" s="196">
        <f t="shared" si="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136</v>
      </c>
      <c r="AT207" s="197" t="s">
        <v>131</v>
      </c>
      <c r="AU207" s="197" t="s">
        <v>82</v>
      </c>
      <c r="AY207" s="17" t="s">
        <v>129</v>
      </c>
      <c r="BE207" s="198">
        <f t="shared" si="4"/>
        <v>0</v>
      </c>
      <c r="BF207" s="198">
        <f t="shared" si="5"/>
        <v>0</v>
      </c>
      <c r="BG207" s="198">
        <f t="shared" si="6"/>
        <v>0</v>
      </c>
      <c r="BH207" s="198">
        <f t="shared" si="7"/>
        <v>0</v>
      </c>
      <c r="BI207" s="198">
        <f t="shared" si="8"/>
        <v>0</v>
      </c>
      <c r="BJ207" s="17" t="s">
        <v>82</v>
      </c>
      <c r="BK207" s="198">
        <f t="shared" si="9"/>
        <v>0</v>
      </c>
      <c r="BL207" s="17" t="s">
        <v>136</v>
      </c>
      <c r="BM207" s="197" t="s">
        <v>512</v>
      </c>
    </row>
    <row r="208" spans="1:65" s="2" customFormat="1" ht="37.9" customHeight="1">
      <c r="A208" s="34"/>
      <c r="B208" s="35"/>
      <c r="C208" s="186" t="s">
        <v>336</v>
      </c>
      <c r="D208" s="186" t="s">
        <v>131</v>
      </c>
      <c r="E208" s="187" t="s">
        <v>513</v>
      </c>
      <c r="F208" s="188" t="s">
        <v>514</v>
      </c>
      <c r="G208" s="189" t="s">
        <v>178</v>
      </c>
      <c r="H208" s="190">
        <v>20.82</v>
      </c>
      <c r="I208" s="191"/>
      <c r="J208" s="192">
        <f t="shared" si="0"/>
        <v>0</v>
      </c>
      <c r="K208" s="188" t="s">
        <v>135</v>
      </c>
      <c r="L208" s="39"/>
      <c r="M208" s="193" t="s">
        <v>1</v>
      </c>
      <c r="N208" s="194" t="s">
        <v>38</v>
      </c>
      <c r="O208" s="71"/>
      <c r="P208" s="195">
        <f t="shared" si="1"/>
        <v>0</v>
      </c>
      <c r="Q208" s="195">
        <v>0</v>
      </c>
      <c r="R208" s="195">
        <f t="shared" si="2"/>
        <v>0</v>
      </c>
      <c r="S208" s="195">
        <v>0</v>
      </c>
      <c r="T208" s="196">
        <f t="shared" si="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136</v>
      </c>
      <c r="AT208" s="197" t="s">
        <v>131</v>
      </c>
      <c r="AU208" s="197" t="s">
        <v>82</v>
      </c>
      <c r="AY208" s="17" t="s">
        <v>129</v>
      </c>
      <c r="BE208" s="198">
        <f t="shared" si="4"/>
        <v>0</v>
      </c>
      <c r="BF208" s="198">
        <f t="shared" si="5"/>
        <v>0</v>
      </c>
      <c r="BG208" s="198">
        <f t="shared" si="6"/>
        <v>0</v>
      </c>
      <c r="BH208" s="198">
        <f t="shared" si="7"/>
        <v>0</v>
      </c>
      <c r="BI208" s="198">
        <f t="shared" si="8"/>
        <v>0</v>
      </c>
      <c r="BJ208" s="17" t="s">
        <v>82</v>
      </c>
      <c r="BK208" s="198">
        <f t="shared" si="9"/>
        <v>0</v>
      </c>
      <c r="BL208" s="17" t="s">
        <v>136</v>
      </c>
      <c r="BM208" s="197" t="s">
        <v>515</v>
      </c>
    </row>
    <row r="209" spans="1:65" s="2" customFormat="1" ht="44.25" customHeight="1">
      <c r="A209" s="34"/>
      <c r="B209" s="35"/>
      <c r="C209" s="186" t="s">
        <v>342</v>
      </c>
      <c r="D209" s="186" t="s">
        <v>131</v>
      </c>
      <c r="E209" s="187" t="s">
        <v>516</v>
      </c>
      <c r="F209" s="188" t="s">
        <v>517</v>
      </c>
      <c r="G209" s="189" t="s">
        <v>178</v>
      </c>
      <c r="H209" s="190">
        <v>17.972999999999999</v>
      </c>
      <c r="I209" s="191"/>
      <c r="J209" s="192">
        <f t="shared" si="0"/>
        <v>0</v>
      </c>
      <c r="K209" s="188" t="s">
        <v>135</v>
      </c>
      <c r="L209" s="39"/>
      <c r="M209" s="193" t="s">
        <v>1</v>
      </c>
      <c r="N209" s="194" t="s">
        <v>38</v>
      </c>
      <c r="O209" s="71"/>
      <c r="P209" s="195">
        <f t="shared" si="1"/>
        <v>0</v>
      </c>
      <c r="Q209" s="195">
        <v>0</v>
      </c>
      <c r="R209" s="195">
        <f t="shared" si="2"/>
        <v>0</v>
      </c>
      <c r="S209" s="195">
        <v>0</v>
      </c>
      <c r="T209" s="196">
        <f t="shared" si="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136</v>
      </c>
      <c r="AT209" s="197" t="s">
        <v>131</v>
      </c>
      <c r="AU209" s="197" t="s">
        <v>82</v>
      </c>
      <c r="AY209" s="17" t="s">
        <v>129</v>
      </c>
      <c r="BE209" s="198">
        <f t="shared" si="4"/>
        <v>0</v>
      </c>
      <c r="BF209" s="198">
        <f t="shared" si="5"/>
        <v>0</v>
      </c>
      <c r="BG209" s="198">
        <f t="shared" si="6"/>
        <v>0</v>
      </c>
      <c r="BH209" s="198">
        <f t="shared" si="7"/>
        <v>0</v>
      </c>
      <c r="BI209" s="198">
        <f t="shared" si="8"/>
        <v>0</v>
      </c>
      <c r="BJ209" s="17" t="s">
        <v>82</v>
      </c>
      <c r="BK209" s="198">
        <f t="shared" si="9"/>
        <v>0</v>
      </c>
      <c r="BL209" s="17" t="s">
        <v>136</v>
      </c>
      <c r="BM209" s="197" t="s">
        <v>518</v>
      </c>
    </row>
    <row r="210" spans="1:65" s="2" customFormat="1" ht="44.25" customHeight="1">
      <c r="A210" s="34"/>
      <c r="B210" s="35"/>
      <c r="C210" s="186" t="s">
        <v>347</v>
      </c>
      <c r="D210" s="186" t="s">
        <v>131</v>
      </c>
      <c r="E210" s="187" t="s">
        <v>519</v>
      </c>
      <c r="F210" s="188" t="s">
        <v>520</v>
      </c>
      <c r="G210" s="189" t="s">
        <v>178</v>
      </c>
      <c r="H210" s="190">
        <v>2.7930000000000001</v>
      </c>
      <c r="I210" s="191"/>
      <c r="J210" s="192">
        <f t="shared" si="0"/>
        <v>0</v>
      </c>
      <c r="K210" s="188" t="s">
        <v>135</v>
      </c>
      <c r="L210" s="39"/>
      <c r="M210" s="193" t="s">
        <v>1</v>
      </c>
      <c r="N210" s="194" t="s">
        <v>38</v>
      </c>
      <c r="O210" s="71"/>
      <c r="P210" s="195">
        <f t="shared" si="1"/>
        <v>0</v>
      </c>
      <c r="Q210" s="195">
        <v>0</v>
      </c>
      <c r="R210" s="195">
        <f t="shared" si="2"/>
        <v>0</v>
      </c>
      <c r="S210" s="195">
        <v>0</v>
      </c>
      <c r="T210" s="196">
        <f t="shared" si="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136</v>
      </c>
      <c r="AT210" s="197" t="s">
        <v>131</v>
      </c>
      <c r="AU210" s="197" t="s">
        <v>82</v>
      </c>
      <c r="AY210" s="17" t="s">
        <v>129</v>
      </c>
      <c r="BE210" s="198">
        <f t="shared" si="4"/>
        <v>0</v>
      </c>
      <c r="BF210" s="198">
        <f t="shared" si="5"/>
        <v>0</v>
      </c>
      <c r="BG210" s="198">
        <f t="shared" si="6"/>
        <v>0</v>
      </c>
      <c r="BH210" s="198">
        <f t="shared" si="7"/>
        <v>0</v>
      </c>
      <c r="BI210" s="198">
        <f t="shared" si="8"/>
        <v>0</v>
      </c>
      <c r="BJ210" s="17" t="s">
        <v>82</v>
      </c>
      <c r="BK210" s="198">
        <f t="shared" si="9"/>
        <v>0</v>
      </c>
      <c r="BL210" s="17" t="s">
        <v>136</v>
      </c>
      <c r="BM210" s="197" t="s">
        <v>521</v>
      </c>
    </row>
    <row r="211" spans="1:65" s="12" customFormat="1" ht="22.9" customHeight="1">
      <c r="B211" s="170"/>
      <c r="C211" s="171"/>
      <c r="D211" s="172" t="s">
        <v>71</v>
      </c>
      <c r="E211" s="184" t="s">
        <v>311</v>
      </c>
      <c r="F211" s="184" t="s">
        <v>312</v>
      </c>
      <c r="G211" s="171"/>
      <c r="H211" s="171"/>
      <c r="I211" s="174"/>
      <c r="J211" s="185">
        <f>BK211</f>
        <v>0</v>
      </c>
      <c r="K211" s="171"/>
      <c r="L211" s="176"/>
      <c r="M211" s="177"/>
      <c r="N211" s="178"/>
      <c r="O211" s="178"/>
      <c r="P211" s="179">
        <f>P212</f>
        <v>0</v>
      </c>
      <c r="Q211" s="178"/>
      <c r="R211" s="179">
        <f>R212</f>
        <v>0</v>
      </c>
      <c r="S211" s="178"/>
      <c r="T211" s="180">
        <f>T212</f>
        <v>0</v>
      </c>
      <c r="AR211" s="181" t="s">
        <v>80</v>
      </c>
      <c r="AT211" s="182" t="s">
        <v>71</v>
      </c>
      <c r="AU211" s="182" t="s">
        <v>80</v>
      </c>
      <c r="AY211" s="181" t="s">
        <v>129</v>
      </c>
      <c r="BK211" s="183">
        <f>BK212</f>
        <v>0</v>
      </c>
    </row>
    <row r="212" spans="1:65" s="2" customFormat="1" ht="24.2" customHeight="1">
      <c r="A212" s="34"/>
      <c r="B212" s="35"/>
      <c r="C212" s="186" t="s">
        <v>352</v>
      </c>
      <c r="D212" s="186" t="s">
        <v>131</v>
      </c>
      <c r="E212" s="187" t="s">
        <v>522</v>
      </c>
      <c r="F212" s="188" t="s">
        <v>523</v>
      </c>
      <c r="G212" s="189" t="s">
        <v>178</v>
      </c>
      <c r="H212" s="190">
        <v>430.04199999999997</v>
      </c>
      <c r="I212" s="191"/>
      <c r="J212" s="192">
        <f>ROUND(I212*H212,2)</f>
        <v>0</v>
      </c>
      <c r="K212" s="188" t="s">
        <v>135</v>
      </c>
      <c r="L212" s="39"/>
      <c r="M212" s="251" t="s">
        <v>1</v>
      </c>
      <c r="N212" s="252" t="s">
        <v>38</v>
      </c>
      <c r="O212" s="249"/>
      <c r="P212" s="253">
        <f>O212*H212</f>
        <v>0</v>
      </c>
      <c r="Q212" s="253">
        <v>0</v>
      </c>
      <c r="R212" s="253">
        <f>Q212*H212</f>
        <v>0</v>
      </c>
      <c r="S212" s="253">
        <v>0</v>
      </c>
      <c r="T212" s="254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136</v>
      </c>
      <c r="AT212" s="197" t="s">
        <v>131</v>
      </c>
      <c r="AU212" s="197" t="s">
        <v>82</v>
      </c>
      <c r="AY212" s="17" t="s">
        <v>129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7" t="s">
        <v>82</v>
      </c>
      <c r="BK212" s="198">
        <f>ROUND(I212*H212,2)</f>
        <v>0</v>
      </c>
      <c r="BL212" s="17" t="s">
        <v>136</v>
      </c>
      <c r="BM212" s="197" t="s">
        <v>524</v>
      </c>
    </row>
    <row r="213" spans="1:65" s="2" customFormat="1" ht="6.95" customHeight="1">
      <c r="A213" s="34"/>
      <c r="B213" s="54"/>
      <c r="C213" s="55"/>
      <c r="D213" s="55"/>
      <c r="E213" s="55"/>
      <c r="F213" s="55"/>
      <c r="G213" s="55"/>
      <c r="H213" s="55"/>
      <c r="I213" s="55"/>
      <c r="J213" s="55"/>
      <c r="K213" s="55"/>
      <c r="L213" s="39"/>
      <c r="M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</row>
  </sheetData>
  <sheetProtection algorithmName="SHA-512" hashValue="O4ZLg1cX9VRXTQ5fSauUbXuJgLIteRVznTlUK25dk/hbtLaTDPZgDZfOQKBhT8vjtULeq55nwYqgR+geO9Djuw==" saltValue="QX9/t2+g6XtwF0FD8xAZ0mFQezZ91VE8q+gjqD7M/JOEVzpElxXfOI0Hws8e+magy64NCvD4t+L2VWDB3qqONw==" spinCount="100000" sheet="1" objects="1" scenarios="1" formatColumns="0" formatRows="0" autoFilter="0"/>
  <autoFilter ref="C123:K212" xr:uid="{00000000-0009-0000-0000-000003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7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80</v>
      </c>
    </row>
    <row r="4" spans="1:46" s="1" customFormat="1" ht="24.95" customHeight="1">
      <c r="B4" s="20"/>
      <c r="D4" s="110" t="s">
        <v>93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0" t="str">
        <f>'Rekapitulace stavby'!K6</f>
        <v>Multifunkční hřiště Karasova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2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2" t="s">
        <v>525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526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527</v>
      </c>
      <c r="F15" s="34"/>
      <c r="G15" s="34"/>
      <c r="H15" s="34"/>
      <c r="I15" s="112" t="s">
        <v>25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98</v>
      </c>
      <c r="F21" s="34"/>
      <c r="G21" s="34"/>
      <c r="H21" s="34"/>
      <c r="I21" s="112" t="s">
        <v>25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99</v>
      </c>
      <c r="F24" s="34"/>
      <c r="G24" s="34"/>
      <c r="H24" s="34"/>
      <c r="I24" s="112" t="s">
        <v>25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ROUND((SUM(BE119:BE145)),  2)</f>
        <v>0</v>
      </c>
      <c r="G33" s="34"/>
      <c r="H33" s="34"/>
      <c r="I33" s="124">
        <v>0.21</v>
      </c>
      <c r="J33" s="123">
        <f>ROUND(((SUM(BE119:BE145))*I33),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ROUND((SUM(BF119:BF145)),  2)</f>
        <v>0</v>
      </c>
      <c r="G34" s="34"/>
      <c r="H34" s="34"/>
      <c r="I34" s="124">
        <v>0.12</v>
      </c>
      <c r="J34" s="123">
        <f>ROUND(((SUM(BF119:BF145))*I34),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ROUND((SUM(BG119:BG145)),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ROUND((SUM(BH119:BH145)),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ROUND((SUM(BI119:BI145)),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100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8" t="str">
        <f>E7</f>
        <v>Multifunkční hřiště Karasova</v>
      </c>
      <c r="F85" s="299"/>
      <c r="G85" s="299"/>
      <c r="H85" s="299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6" t="str">
        <f>E9</f>
        <v xml:space="preserve">010 - Ostatní a vedlejší náklady </v>
      </c>
      <c r="F87" s="297"/>
      <c r="G87" s="297"/>
      <c r="H87" s="297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Prostřední Suchá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Moravskoslezský kraj</v>
      </c>
      <c r="G91" s="36"/>
      <c r="H91" s="36"/>
      <c r="I91" s="29" t="s">
        <v>28</v>
      </c>
      <c r="J91" s="32" t="str">
        <f>E21</f>
        <v>ATRIS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>Barbora Kyšková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101</v>
      </c>
      <c r="D94" s="144"/>
      <c r="E94" s="144"/>
      <c r="F94" s="144"/>
      <c r="G94" s="144"/>
      <c r="H94" s="144"/>
      <c r="I94" s="144"/>
      <c r="J94" s="145" t="s">
        <v>102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103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104</v>
      </c>
    </row>
    <row r="97" spans="1:31" s="9" customFormat="1" ht="24.95" customHeight="1">
      <c r="B97" s="147"/>
      <c r="C97" s="148"/>
      <c r="D97" s="149" t="s">
        <v>528</v>
      </c>
      <c r="E97" s="150"/>
      <c r="F97" s="150"/>
      <c r="G97" s="150"/>
      <c r="H97" s="150"/>
      <c r="I97" s="150"/>
      <c r="J97" s="151">
        <f>J120</f>
        <v>0</v>
      </c>
      <c r="K97" s="148"/>
      <c r="L97" s="152"/>
    </row>
    <row r="98" spans="1:31" s="9" customFormat="1" ht="24.95" customHeight="1">
      <c r="B98" s="147"/>
      <c r="C98" s="148"/>
      <c r="D98" s="149" t="s">
        <v>529</v>
      </c>
      <c r="E98" s="150"/>
      <c r="F98" s="150"/>
      <c r="G98" s="150"/>
      <c r="H98" s="150"/>
      <c r="I98" s="150"/>
      <c r="J98" s="151">
        <f>J121</f>
        <v>0</v>
      </c>
      <c r="K98" s="148"/>
      <c r="L98" s="152"/>
    </row>
    <row r="99" spans="1:31" s="9" customFormat="1" ht="24.95" customHeight="1">
      <c r="B99" s="147"/>
      <c r="C99" s="148"/>
      <c r="D99" s="149" t="s">
        <v>530</v>
      </c>
      <c r="E99" s="150"/>
      <c r="F99" s="150"/>
      <c r="G99" s="150"/>
      <c r="H99" s="150"/>
      <c r="I99" s="150"/>
      <c r="J99" s="151">
        <f>J139</f>
        <v>0</v>
      </c>
      <c r="K99" s="148"/>
      <c r="L99" s="152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114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98" t="str">
        <f>E7</f>
        <v>Multifunkční hřiště Karasova</v>
      </c>
      <c r="F109" s="299"/>
      <c r="G109" s="299"/>
      <c r="H109" s="299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94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286" t="str">
        <f>E9</f>
        <v xml:space="preserve">010 - Ostatní a vedlejší náklady </v>
      </c>
      <c r="F111" s="297"/>
      <c r="G111" s="297"/>
      <c r="H111" s="297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>Prostřední Suchá</v>
      </c>
      <c r="G113" s="36"/>
      <c r="H113" s="36"/>
      <c r="I113" s="29" t="s">
        <v>22</v>
      </c>
      <c r="J113" s="66">
        <f>IF(J12="","",J12)</f>
        <v>0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23</v>
      </c>
      <c r="D115" s="36"/>
      <c r="E115" s="36"/>
      <c r="F115" s="27" t="str">
        <f>E15</f>
        <v>Moravskoslezský kraj</v>
      </c>
      <c r="G115" s="36"/>
      <c r="H115" s="36"/>
      <c r="I115" s="29" t="s">
        <v>28</v>
      </c>
      <c r="J115" s="32" t="str">
        <f>E21</f>
        <v>ATRIS s.r.o.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26</v>
      </c>
      <c r="D116" s="36"/>
      <c r="E116" s="36"/>
      <c r="F116" s="27" t="str">
        <f>IF(E18="","",E18)</f>
        <v>Vyplň údaj</v>
      </c>
      <c r="G116" s="36"/>
      <c r="H116" s="36"/>
      <c r="I116" s="29" t="s">
        <v>30</v>
      </c>
      <c r="J116" s="32" t="str">
        <f>E24</f>
        <v>Barbora Kyšková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59"/>
      <c r="B118" s="160"/>
      <c r="C118" s="161" t="s">
        <v>115</v>
      </c>
      <c r="D118" s="162" t="s">
        <v>57</v>
      </c>
      <c r="E118" s="162" t="s">
        <v>53</v>
      </c>
      <c r="F118" s="162" t="s">
        <v>54</v>
      </c>
      <c r="G118" s="162" t="s">
        <v>116</v>
      </c>
      <c r="H118" s="162" t="s">
        <v>117</v>
      </c>
      <c r="I118" s="162" t="s">
        <v>118</v>
      </c>
      <c r="J118" s="162" t="s">
        <v>102</v>
      </c>
      <c r="K118" s="163" t="s">
        <v>119</v>
      </c>
      <c r="L118" s="164"/>
      <c r="M118" s="75" t="s">
        <v>1</v>
      </c>
      <c r="N118" s="76" t="s">
        <v>36</v>
      </c>
      <c r="O118" s="76" t="s">
        <v>120</v>
      </c>
      <c r="P118" s="76" t="s">
        <v>121</v>
      </c>
      <c r="Q118" s="76" t="s">
        <v>122</v>
      </c>
      <c r="R118" s="76" t="s">
        <v>123</v>
      </c>
      <c r="S118" s="76" t="s">
        <v>124</v>
      </c>
      <c r="T118" s="77" t="s">
        <v>125</v>
      </c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4"/>
      <c r="B119" s="35"/>
      <c r="C119" s="82" t="s">
        <v>126</v>
      </c>
      <c r="D119" s="36"/>
      <c r="E119" s="36"/>
      <c r="F119" s="36"/>
      <c r="G119" s="36"/>
      <c r="H119" s="36"/>
      <c r="I119" s="36"/>
      <c r="J119" s="165">
        <f>BK119</f>
        <v>0</v>
      </c>
      <c r="K119" s="36"/>
      <c r="L119" s="39"/>
      <c r="M119" s="78"/>
      <c r="N119" s="166"/>
      <c r="O119" s="79"/>
      <c r="P119" s="167">
        <f>P120+P121+P139</f>
        <v>0</v>
      </c>
      <c r="Q119" s="79"/>
      <c r="R119" s="167">
        <f>R120+R121+R139</f>
        <v>0</v>
      </c>
      <c r="S119" s="79"/>
      <c r="T119" s="168">
        <f>T120+T121+T139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71</v>
      </c>
      <c r="AU119" s="17" t="s">
        <v>104</v>
      </c>
      <c r="BK119" s="169">
        <f>BK120+BK121+BK139</f>
        <v>0</v>
      </c>
    </row>
    <row r="120" spans="1:65" s="12" customFormat="1" ht="25.9" customHeight="1">
      <c r="B120" s="170"/>
      <c r="C120" s="171"/>
      <c r="D120" s="172" t="s">
        <v>71</v>
      </c>
      <c r="E120" s="173" t="s">
        <v>531</v>
      </c>
      <c r="F120" s="173" t="s">
        <v>532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v>0</v>
      </c>
      <c r="Q120" s="178"/>
      <c r="R120" s="179">
        <v>0</v>
      </c>
      <c r="S120" s="178"/>
      <c r="T120" s="180">
        <v>0</v>
      </c>
      <c r="AR120" s="181" t="s">
        <v>159</v>
      </c>
      <c r="AT120" s="182" t="s">
        <v>71</v>
      </c>
      <c r="AU120" s="182" t="s">
        <v>72</v>
      </c>
      <c r="AY120" s="181" t="s">
        <v>129</v>
      </c>
      <c r="BK120" s="183">
        <v>0</v>
      </c>
    </row>
    <row r="121" spans="1:65" s="12" customFormat="1" ht="25.9" customHeight="1">
      <c r="B121" s="170"/>
      <c r="C121" s="171"/>
      <c r="D121" s="172" t="s">
        <v>71</v>
      </c>
      <c r="E121" s="173" t="s">
        <v>533</v>
      </c>
      <c r="F121" s="173" t="s">
        <v>534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SUM(P122:P138)</f>
        <v>0</v>
      </c>
      <c r="Q121" s="178"/>
      <c r="R121" s="179">
        <f>SUM(R122:R138)</f>
        <v>0</v>
      </c>
      <c r="S121" s="178"/>
      <c r="T121" s="180">
        <f>SUM(T122:T138)</f>
        <v>0</v>
      </c>
      <c r="AR121" s="181" t="s">
        <v>159</v>
      </c>
      <c r="AT121" s="182" t="s">
        <v>71</v>
      </c>
      <c r="AU121" s="182" t="s">
        <v>72</v>
      </c>
      <c r="AY121" s="181" t="s">
        <v>129</v>
      </c>
      <c r="BK121" s="183">
        <f>SUM(BK122:BK138)</f>
        <v>0</v>
      </c>
    </row>
    <row r="122" spans="1:65" s="2" customFormat="1" ht="16.5" customHeight="1">
      <c r="A122" s="34"/>
      <c r="B122" s="35"/>
      <c r="C122" s="186" t="s">
        <v>80</v>
      </c>
      <c r="D122" s="186" t="s">
        <v>131</v>
      </c>
      <c r="E122" s="187" t="s">
        <v>535</v>
      </c>
      <c r="F122" s="188" t="s">
        <v>536</v>
      </c>
      <c r="G122" s="189" t="s">
        <v>256</v>
      </c>
      <c r="H122" s="190">
        <v>1</v>
      </c>
      <c r="I122" s="191"/>
      <c r="J122" s="192">
        <f>ROUND(I122*H122,2)</f>
        <v>0</v>
      </c>
      <c r="K122" s="188" t="s">
        <v>239</v>
      </c>
      <c r="L122" s="39"/>
      <c r="M122" s="193" t="s">
        <v>1</v>
      </c>
      <c r="N122" s="194" t="s">
        <v>38</v>
      </c>
      <c r="O122" s="71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7" t="s">
        <v>537</v>
      </c>
      <c r="AT122" s="197" t="s">
        <v>131</v>
      </c>
      <c r="AU122" s="197" t="s">
        <v>80</v>
      </c>
      <c r="AY122" s="17" t="s">
        <v>129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7" t="s">
        <v>82</v>
      </c>
      <c r="BK122" s="198">
        <f>ROUND(I122*H122,2)</f>
        <v>0</v>
      </c>
      <c r="BL122" s="17" t="s">
        <v>537</v>
      </c>
      <c r="BM122" s="197" t="s">
        <v>538</v>
      </c>
    </row>
    <row r="123" spans="1:65" s="2" customFormat="1" ht="97.5">
      <c r="A123" s="34"/>
      <c r="B123" s="35"/>
      <c r="C123" s="36"/>
      <c r="D123" s="201" t="s">
        <v>222</v>
      </c>
      <c r="E123" s="36"/>
      <c r="F123" s="232" t="s">
        <v>539</v>
      </c>
      <c r="G123" s="36"/>
      <c r="H123" s="36"/>
      <c r="I123" s="233"/>
      <c r="J123" s="36"/>
      <c r="K123" s="36"/>
      <c r="L123" s="39"/>
      <c r="M123" s="234"/>
      <c r="N123" s="235"/>
      <c r="O123" s="71"/>
      <c r="P123" s="71"/>
      <c r="Q123" s="71"/>
      <c r="R123" s="71"/>
      <c r="S123" s="71"/>
      <c r="T123" s="72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222</v>
      </c>
      <c r="AU123" s="17" t="s">
        <v>80</v>
      </c>
    </row>
    <row r="124" spans="1:65" s="2" customFormat="1" ht="16.5" customHeight="1">
      <c r="A124" s="34"/>
      <c r="B124" s="35"/>
      <c r="C124" s="186" t="s">
        <v>82</v>
      </c>
      <c r="D124" s="186" t="s">
        <v>131</v>
      </c>
      <c r="E124" s="187" t="s">
        <v>540</v>
      </c>
      <c r="F124" s="188" t="s">
        <v>541</v>
      </c>
      <c r="G124" s="189" t="s">
        <v>256</v>
      </c>
      <c r="H124" s="190">
        <v>1</v>
      </c>
      <c r="I124" s="191"/>
      <c r="J124" s="192">
        <f>ROUND(I124*H124,2)</f>
        <v>0</v>
      </c>
      <c r="K124" s="188" t="s">
        <v>239</v>
      </c>
      <c r="L124" s="39"/>
      <c r="M124" s="193" t="s">
        <v>1</v>
      </c>
      <c r="N124" s="194" t="s">
        <v>38</v>
      </c>
      <c r="O124" s="71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537</v>
      </c>
      <c r="AT124" s="197" t="s">
        <v>131</v>
      </c>
      <c r="AU124" s="197" t="s">
        <v>80</v>
      </c>
      <c r="AY124" s="17" t="s">
        <v>129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7" t="s">
        <v>82</v>
      </c>
      <c r="BK124" s="198">
        <f>ROUND(I124*H124,2)</f>
        <v>0</v>
      </c>
      <c r="BL124" s="17" t="s">
        <v>537</v>
      </c>
      <c r="BM124" s="197" t="s">
        <v>542</v>
      </c>
    </row>
    <row r="125" spans="1:65" s="2" customFormat="1" ht="97.5">
      <c r="A125" s="34"/>
      <c r="B125" s="35"/>
      <c r="C125" s="36"/>
      <c r="D125" s="201" t="s">
        <v>222</v>
      </c>
      <c r="E125" s="36"/>
      <c r="F125" s="232" t="s">
        <v>543</v>
      </c>
      <c r="G125" s="36"/>
      <c r="H125" s="36"/>
      <c r="I125" s="233"/>
      <c r="J125" s="36"/>
      <c r="K125" s="36"/>
      <c r="L125" s="39"/>
      <c r="M125" s="234"/>
      <c r="N125" s="235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222</v>
      </c>
      <c r="AU125" s="17" t="s">
        <v>80</v>
      </c>
    </row>
    <row r="126" spans="1:65" s="2" customFormat="1" ht="16.5" customHeight="1">
      <c r="A126" s="34"/>
      <c r="B126" s="35"/>
      <c r="C126" s="186" t="s">
        <v>148</v>
      </c>
      <c r="D126" s="186" t="s">
        <v>131</v>
      </c>
      <c r="E126" s="187" t="s">
        <v>544</v>
      </c>
      <c r="F126" s="188" t="s">
        <v>545</v>
      </c>
      <c r="G126" s="189" t="s">
        <v>256</v>
      </c>
      <c r="H126" s="190">
        <v>1</v>
      </c>
      <c r="I126" s="191"/>
      <c r="J126" s="192">
        <f>ROUND(I126*H126,2)</f>
        <v>0</v>
      </c>
      <c r="K126" s="188" t="s">
        <v>239</v>
      </c>
      <c r="L126" s="39"/>
      <c r="M126" s="193" t="s">
        <v>1</v>
      </c>
      <c r="N126" s="194" t="s">
        <v>38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136</v>
      </c>
      <c r="AT126" s="197" t="s">
        <v>131</v>
      </c>
      <c r="AU126" s="197" t="s">
        <v>80</v>
      </c>
      <c r="AY126" s="17" t="s">
        <v>129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82</v>
      </c>
      <c r="BK126" s="198">
        <f>ROUND(I126*H126,2)</f>
        <v>0</v>
      </c>
      <c r="BL126" s="17" t="s">
        <v>136</v>
      </c>
      <c r="BM126" s="197" t="s">
        <v>546</v>
      </c>
    </row>
    <row r="127" spans="1:65" s="2" customFormat="1" ht="39">
      <c r="A127" s="34"/>
      <c r="B127" s="35"/>
      <c r="C127" s="36"/>
      <c r="D127" s="201" t="s">
        <v>222</v>
      </c>
      <c r="E127" s="36"/>
      <c r="F127" s="232" t="s">
        <v>547</v>
      </c>
      <c r="G127" s="36"/>
      <c r="H127" s="36"/>
      <c r="I127" s="233"/>
      <c r="J127" s="36"/>
      <c r="K127" s="36"/>
      <c r="L127" s="39"/>
      <c r="M127" s="234"/>
      <c r="N127" s="235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222</v>
      </c>
      <c r="AU127" s="17" t="s">
        <v>80</v>
      </c>
    </row>
    <row r="128" spans="1:65" s="2" customFormat="1" ht="16.5" customHeight="1">
      <c r="A128" s="34"/>
      <c r="B128" s="35"/>
      <c r="C128" s="186" t="s">
        <v>136</v>
      </c>
      <c r="D128" s="186" t="s">
        <v>131</v>
      </c>
      <c r="E128" s="187" t="s">
        <v>548</v>
      </c>
      <c r="F128" s="188" t="s">
        <v>549</v>
      </c>
      <c r="G128" s="189" t="s">
        <v>256</v>
      </c>
      <c r="H128" s="190">
        <v>1</v>
      </c>
      <c r="I128" s="191"/>
      <c r="J128" s="192">
        <f>ROUND(I128*H128,2)</f>
        <v>0</v>
      </c>
      <c r="K128" s="188" t="s">
        <v>239</v>
      </c>
      <c r="L128" s="39"/>
      <c r="M128" s="193" t="s">
        <v>1</v>
      </c>
      <c r="N128" s="194" t="s">
        <v>38</v>
      </c>
      <c r="O128" s="71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136</v>
      </c>
      <c r="AT128" s="197" t="s">
        <v>131</v>
      </c>
      <c r="AU128" s="197" t="s">
        <v>80</v>
      </c>
      <c r="AY128" s="17" t="s">
        <v>129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82</v>
      </c>
      <c r="BK128" s="198">
        <f>ROUND(I128*H128,2)</f>
        <v>0</v>
      </c>
      <c r="BL128" s="17" t="s">
        <v>136</v>
      </c>
      <c r="BM128" s="197" t="s">
        <v>550</v>
      </c>
    </row>
    <row r="129" spans="1:65" s="2" customFormat="1" ht="21.75" customHeight="1">
      <c r="A129" s="34"/>
      <c r="B129" s="35"/>
      <c r="C129" s="186" t="s">
        <v>159</v>
      </c>
      <c r="D129" s="186" t="s">
        <v>131</v>
      </c>
      <c r="E129" s="187" t="s">
        <v>551</v>
      </c>
      <c r="F129" s="188" t="s">
        <v>552</v>
      </c>
      <c r="G129" s="189" t="s">
        <v>256</v>
      </c>
      <c r="H129" s="190">
        <v>1</v>
      </c>
      <c r="I129" s="191"/>
      <c r="J129" s="192">
        <f>ROUND(I129*H129,2)</f>
        <v>0</v>
      </c>
      <c r="K129" s="188" t="s">
        <v>239</v>
      </c>
      <c r="L129" s="39"/>
      <c r="M129" s="193" t="s">
        <v>1</v>
      </c>
      <c r="N129" s="194" t="s">
        <v>38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136</v>
      </c>
      <c r="AT129" s="197" t="s">
        <v>131</v>
      </c>
      <c r="AU129" s="197" t="s">
        <v>80</v>
      </c>
      <c r="AY129" s="17" t="s">
        <v>129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82</v>
      </c>
      <c r="BK129" s="198">
        <f>ROUND(I129*H129,2)</f>
        <v>0</v>
      </c>
      <c r="BL129" s="17" t="s">
        <v>136</v>
      </c>
      <c r="BM129" s="197" t="s">
        <v>553</v>
      </c>
    </row>
    <row r="130" spans="1:65" s="2" customFormat="1" ht="107.25">
      <c r="A130" s="34"/>
      <c r="B130" s="35"/>
      <c r="C130" s="36"/>
      <c r="D130" s="201" t="s">
        <v>222</v>
      </c>
      <c r="E130" s="36"/>
      <c r="F130" s="232" t="s">
        <v>554</v>
      </c>
      <c r="G130" s="36"/>
      <c r="H130" s="36"/>
      <c r="I130" s="233"/>
      <c r="J130" s="36"/>
      <c r="K130" s="36"/>
      <c r="L130" s="39"/>
      <c r="M130" s="234"/>
      <c r="N130" s="235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222</v>
      </c>
      <c r="AU130" s="17" t="s">
        <v>80</v>
      </c>
    </row>
    <row r="131" spans="1:65" s="2" customFormat="1" ht="16.5" customHeight="1">
      <c r="A131" s="34"/>
      <c r="B131" s="35"/>
      <c r="C131" s="186" t="s">
        <v>165</v>
      </c>
      <c r="D131" s="186" t="s">
        <v>131</v>
      </c>
      <c r="E131" s="187" t="s">
        <v>555</v>
      </c>
      <c r="F131" s="188" t="s">
        <v>556</v>
      </c>
      <c r="G131" s="189" t="s">
        <v>196</v>
      </c>
      <c r="H131" s="190">
        <v>6</v>
      </c>
      <c r="I131" s="191"/>
      <c r="J131" s="192">
        <f>ROUND(I131*H131,2)</f>
        <v>0</v>
      </c>
      <c r="K131" s="188" t="s">
        <v>239</v>
      </c>
      <c r="L131" s="39"/>
      <c r="M131" s="193" t="s">
        <v>1</v>
      </c>
      <c r="N131" s="194" t="s">
        <v>38</v>
      </c>
      <c r="O131" s="7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136</v>
      </c>
      <c r="AT131" s="197" t="s">
        <v>131</v>
      </c>
      <c r="AU131" s="197" t="s">
        <v>80</v>
      </c>
      <c r="AY131" s="17" t="s">
        <v>129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82</v>
      </c>
      <c r="BK131" s="198">
        <f>ROUND(I131*H131,2)</f>
        <v>0</v>
      </c>
      <c r="BL131" s="17" t="s">
        <v>136</v>
      </c>
      <c r="BM131" s="197" t="s">
        <v>557</v>
      </c>
    </row>
    <row r="132" spans="1:65" s="2" customFormat="1" ht="16.5" customHeight="1">
      <c r="A132" s="34"/>
      <c r="B132" s="35"/>
      <c r="C132" s="186" t="s">
        <v>170</v>
      </c>
      <c r="D132" s="186" t="s">
        <v>131</v>
      </c>
      <c r="E132" s="187" t="s">
        <v>558</v>
      </c>
      <c r="F132" s="188" t="s">
        <v>559</v>
      </c>
      <c r="G132" s="189" t="s">
        <v>256</v>
      </c>
      <c r="H132" s="190">
        <v>1</v>
      </c>
      <c r="I132" s="191"/>
      <c r="J132" s="192">
        <f>ROUND(I132*H132,2)</f>
        <v>0</v>
      </c>
      <c r="K132" s="188" t="s">
        <v>239</v>
      </c>
      <c r="L132" s="39"/>
      <c r="M132" s="193" t="s">
        <v>1</v>
      </c>
      <c r="N132" s="194" t="s">
        <v>38</v>
      </c>
      <c r="O132" s="71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136</v>
      </c>
      <c r="AT132" s="197" t="s">
        <v>131</v>
      </c>
      <c r="AU132" s="197" t="s">
        <v>80</v>
      </c>
      <c r="AY132" s="17" t="s">
        <v>129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82</v>
      </c>
      <c r="BK132" s="198">
        <f>ROUND(I132*H132,2)</f>
        <v>0</v>
      </c>
      <c r="BL132" s="17" t="s">
        <v>136</v>
      </c>
      <c r="BM132" s="197" t="s">
        <v>560</v>
      </c>
    </row>
    <row r="133" spans="1:65" s="2" customFormat="1" ht="16.5" customHeight="1">
      <c r="A133" s="34"/>
      <c r="B133" s="35"/>
      <c r="C133" s="186" t="s">
        <v>175</v>
      </c>
      <c r="D133" s="186" t="s">
        <v>131</v>
      </c>
      <c r="E133" s="187" t="s">
        <v>561</v>
      </c>
      <c r="F133" s="188" t="s">
        <v>562</v>
      </c>
      <c r="G133" s="189" t="s">
        <v>256</v>
      </c>
      <c r="H133" s="190">
        <v>1</v>
      </c>
      <c r="I133" s="191"/>
      <c r="J133" s="192">
        <f>ROUND(I133*H133,2)</f>
        <v>0</v>
      </c>
      <c r="K133" s="188" t="s">
        <v>239</v>
      </c>
      <c r="L133" s="39"/>
      <c r="M133" s="193" t="s">
        <v>1</v>
      </c>
      <c r="N133" s="194" t="s">
        <v>38</v>
      </c>
      <c r="O133" s="71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136</v>
      </c>
      <c r="AT133" s="197" t="s">
        <v>131</v>
      </c>
      <c r="AU133" s="197" t="s">
        <v>80</v>
      </c>
      <c r="AY133" s="17" t="s">
        <v>129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7" t="s">
        <v>82</v>
      </c>
      <c r="BK133" s="198">
        <f>ROUND(I133*H133,2)</f>
        <v>0</v>
      </c>
      <c r="BL133" s="17" t="s">
        <v>136</v>
      </c>
      <c r="BM133" s="197" t="s">
        <v>563</v>
      </c>
    </row>
    <row r="134" spans="1:65" s="2" customFormat="1" ht="39">
      <c r="A134" s="34"/>
      <c r="B134" s="35"/>
      <c r="C134" s="36"/>
      <c r="D134" s="201" t="s">
        <v>222</v>
      </c>
      <c r="E134" s="36"/>
      <c r="F134" s="232" t="s">
        <v>564</v>
      </c>
      <c r="G134" s="36"/>
      <c r="H134" s="36"/>
      <c r="I134" s="233"/>
      <c r="J134" s="36"/>
      <c r="K134" s="36"/>
      <c r="L134" s="39"/>
      <c r="M134" s="234"/>
      <c r="N134" s="235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222</v>
      </c>
      <c r="AU134" s="17" t="s">
        <v>80</v>
      </c>
    </row>
    <row r="135" spans="1:65" s="2" customFormat="1" ht="16.5" customHeight="1">
      <c r="A135" s="34"/>
      <c r="B135" s="35"/>
      <c r="C135" s="186" t="s">
        <v>181</v>
      </c>
      <c r="D135" s="186" t="s">
        <v>131</v>
      </c>
      <c r="E135" s="187" t="s">
        <v>565</v>
      </c>
      <c r="F135" s="188" t="s">
        <v>566</v>
      </c>
      <c r="G135" s="189" t="s">
        <v>256</v>
      </c>
      <c r="H135" s="190">
        <v>1</v>
      </c>
      <c r="I135" s="191"/>
      <c r="J135" s="192">
        <f>ROUND(I135*H135,2)</f>
        <v>0</v>
      </c>
      <c r="K135" s="188" t="s">
        <v>239</v>
      </c>
      <c r="L135" s="39"/>
      <c r="M135" s="193" t="s">
        <v>1</v>
      </c>
      <c r="N135" s="194" t="s">
        <v>38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136</v>
      </c>
      <c r="AT135" s="197" t="s">
        <v>131</v>
      </c>
      <c r="AU135" s="197" t="s">
        <v>80</v>
      </c>
      <c r="AY135" s="17" t="s">
        <v>129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82</v>
      </c>
      <c r="BK135" s="198">
        <f>ROUND(I135*H135,2)</f>
        <v>0</v>
      </c>
      <c r="BL135" s="17" t="s">
        <v>136</v>
      </c>
      <c r="BM135" s="197" t="s">
        <v>567</v>
      </c>
    </row>
    <row r="136" spans="1:65" s="2" customFormat="1" ht="29.25">
      <c r="A136" s="34"/>
      <c r="B136" s="35"/>
      <c r="C136" s="36"/>
      <c r="D136" s="201" t="s">
        <v>222</v>
      </c>
      <c r="E136" s="36"/>
      <c r="F136" s="232" t="s">
        <v>568</v>
      </c>
      <c r="G136" s="36"/>
      <c r="H136" s="36"/>
      <c r="I136" s="233"/>
      <c r="J136" s="36"/>
      <c r="K136" s="36"/>
      <c r="L136" s="39"/>
      <c r="M136" s="234"/>
      <c r="N136" s="235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222</v>
      </c>
      <c r="AU136" s="17" t="s">
        <v>80</v>
      </c>
    </row>
    <row r="137" spans="1:65" s="2" customFormat="1" ht="21.75" customHeight="1">
      <c r="A137" s="34"/>
      <c r="B137" s="35"/>
      <c r="C137" s="186" t="s">
        <v>185</v>
      </c>
      <c r="D137" s="186" t="s">
        <v>131</v>
      </c>
      <c r="E137" s="187" t="s">
        <v>569</v>
      </c>
      <c r="F137" s="188" t="s">
        <v>570</v>
      </c>
      <c r="G137" s="189" t="s">
        <v>256</v>
      </c>
      <c r="H137" s="190">
        <v>1</v>
      </c>
      <c r="I137" s="191"/>
      <c r="J137" s="192">
        <f>ROUND(I137*H137,2)</f>
        <v>0</v>
      </c>
      <c r="K137" s="188" t="s">
        <v>239</v>
      </c>
      <c r="L137" s="39"/>
      <c r="M137" s="193" t="s">
        <v>1</v>
      </c>
      <c r="N137" s="194" t="s">
        <v>38</v>
      </c>
      <c r="O137" s="7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136</v>
      </c>
      <c r="AT137" s="197" t="s">
        <v>131</v>
      </c>
      <c r="AU137" s="197" t="s">
        <v>80</v>
      </c>
      <c r="AY137" s="17" t="s">
        <v>129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7" t="s">
        <v>82</v>
      </c>
      <c r="BK137" s="198">
        <f>ROUND(I137*H137,2)</f>
        <v>0</v>
      </c>
      <c r="BL137" s="17" t="s">
        <v>136</v>
      </c>
      <c r="BM137" s="197" t="s">
        <v>571</v>
      </c>
    </row>
    <row r="138" spans="1:65" s="2" customFormat="1" ht="16.5" customHeight="1">
      <c r="A138" s="34"/>
      <c r="B138" s="35"/>
      <c r="C138" s="186" t="s">
        <v>190</v>
      </c>
      <c r="D138" s="186" t="s">
        <v>131</v>
      </c>
      <c r="E138" s="187" t="s">
        <v>572</v>
      </c>
      <c r="F138" s="188" t="s">
        <v>573</v>
      </c>
      <c r="G138" s="189" t="s">
        <v>256</v>
      </c>
      <c r="H138" s="190">
        <v>1</v>
      </c>
      <c r="I138" s="191"/>
      <c r="J138" s="192">
        <f>ROUND(I138*H138,2)</f>
        <v>0</v>
      </c>
      <c r="K138" s="188" t="s">
        <v>239</v>
      </c>
      <c r="L138" s="39"/>
      <c r="M138" s="193" t="s">
        <v>1</v>
      </c>
      <c r="N138" s="194" t="s">
        <v>38</v>
      </c>
      <c r="O138" s="71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136</v>
      </c>
      <c r="AT138" s="197" t="s">
        <v>131</v>
      </c>
      <c r="AU138" s="197" t="s">
        <v>80</v>
      </c>
      <c r="AY138" s="17" t="s">
        <v>129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7" t="s">
        <v>82</v>
      </c>
      <c r="BK138" s="198">
        <f>ROUND(I138*H138,2)</f>
        <v>0</v>
      </c>
      <c r="BL138" s="17" t="s">
        <v>136</v>
      </c>
      <c r="BM138" s="197" t="s">
        <v>574</v>
      </c>
    </row>
    <row r="139" spans="1:65" s="12" customFormat="1" ht="25.9" customHeight="1">
      <c r="B139" s="170"/>
      <c r="C139" s="171"/>
      <c r="D139" s="172" t="s">
        <v>71</v>
      </c>
      <c r="E139" s="173" t="s">
        <v>575</v>
      </c>
      <c r="F139" s="173" t="s">
        <v>576</v>
      </c>
      <c r="G139" s="171"/>
      <c r="H139" s="171"/>
      <c r="I139" s="174"/>
      <c r="J139" s="175">
        <f>BK139</f>
        <v>0</v>
      </c>
      <c r="K139" s="171"/>
      <c r="L139" s="176"/>
      <c r="M139" s="177"/>
      <c r="N139" s="178"/>
      <c r="O139" s="178"/>
      <c r="P139" s="179">
        <f>SUM(P140:P145)</f>
        <v>0</v>
      </c>
      <c r="Q139" s="178"/>
      <c r="R139" s="179">
        <f>SUM(R140:R145)</f>
        <v>0</v>
      </c>
      <c r="S139" s="178"/>
      <c r="T139" s="180">
        <f>SUM(T140:T145)</f>
        <v>0</v>
      </c>
      <c r="AR139" s="181" t="s">
        <v>159</v>
      </c>
      <c r="AT139" s="182" t="s">
        <v>71</v>
      </c>
      <c r="AU139" s="182" t="s">
        <v>72</v>
      </c>
      <c r="AY139" s="181" t="s">
        <v>129</v>
      </c>
      <c r="BK139" s="183">
        <f>SUM(BK140:BK145)</f>
        <v>0</v>
      </c>
    </row>
    <row r="140" spans="1:65" s="2" customFormat="1" ht="16.5" customHeight="1">
      <c r="A140" s="34"/>
      <c r="B140" s="35"/>
      <c r="C140" s="186" t="s">
        <v>8</v>
      </c>
      <c r="D140" s="186" t="s">
        <v>131</v>
      </c>
      <c r="E140" s="187" t="s">
        <v>577</v>
      </c>
      <c r="F140" s="188" t="s">
        <v>578</v>
      </c>
      <c r="G140" s="189" t="s">
        <v>256</v>
      </c>
      <c r="H140" s="190">
        <v>1</v>
      </c>
      <c r="I140" s="191"/>
      <c r="J140" s="192">
        <f>ROUND(I140*H140,2)</f>
        <v>0</v>
      </c>
      <c r="K140" s="188" t="s">
        <v>239</v>
      </c>
      <c r="L140" s="39"/>
      <c r="M140" s="193" t="s">
        <v>1</v>
      </c>
      <c r="N140" s="194" t="s">
        <v>38</v>
      </c>
      <c r="O140" s="71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537</v>
      </c>
      <c r="AT140" s="197" t="s">
        <v>131</v>
      </c>
      <c r="AU140" s="197" t="s">
        <v>80</v>
      </c>
      <c r="AY140" s="17" t="s">
        <v>129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82</v>
      </c>
      <c r="BK140" s="198">
        <f>ROUND(I140*H140,2)</f>
        <v>0</v>
      </c>
      <c r="BL140" s="17" t="s">
        <v>537</v>
      </c>
      <c r="BM140" s="197" t="s">
        <v>579</v>
      </c>
    </row>
    <row r="141" spans="1:65" s="2" customFormat="1" ht="234">
      <c r="A141" s="34"/>
      <c r="B141" s="35"/>
      <c r="C141" s="36"/>
      <c r="D141" s="201" t="s">
        <v>222</v>
      </c>
      <c r="E141" s="36"/>
      <c r="F141" s="232" t="s">
        <v>580</v>
      </c>
      <c r="G141" s="36"/>
      <c r="H141" s="36"/>
      <c r="I141" s="233"/>
      <c r="J141" s="36"/>
      <c r="K141" s="36"/>
      <c r="L141" s="39"/>
      <c r="M141" s="234"/>
      <c r="N141" s="235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222</v>
      </c>
      <c r="AU141" s="17" t="s">
        <v>80</v>
      </c>
    </row>
    <row r="142" spans="1:65" s="2" customFormat="1" ht="16.5" customHeight="1">
      <c r="A142" s="34"/>
      <c r="B142" s="35"/>
      <c r="C142" s="186" t="s">
        <v>199</v>
      </c>
      <c r="D142" s="186" t="s">
        <v>131</v>
      </c>
      <c r="E142" s="187" t="s">
        <v>581</v>
      </c>
      <c r="F142" s="188" t="s">
        <v>582</v>
      </c>
      <c r="G142" s="189" t="s">
        <v>256</v>
      </c>
      <c r="H142" s="190">
        <v>1</v>
      </c>
      <c r="I142" s="191"/>
      <c r="J142" s="192">
        <f>ROUND(I142*H142,2)</f>
        <v>0</v>
      </c>
      <c r="K142" s="188" t="s">
        <v>239</v>
      </c>
      <c r="L142" s="39"/>
      <c r="M142" s="193" t="s">
        <v>1</v>
      </c>
      <c r="N142" s="194" t="s">
        <v>38</v>
      </c>
      <c r="O142" s="71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537</v>
      </c>
      <c r="AT142" s="197" t="s">
        <v>131</v>
      </c>
      <c r="AU142" s="197" t="s">
        <v>80</v>
      </c>
      <c r="AY142" s="17" t="s">
        <v>129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7" t="s">
        <v>82</v>
      </c>
      <c r="BK142" s="198">
        <f>ROUND(I142*H142,2)</f>
        <v>0</v>
      </c>
      <c r="BL142" s="17" t="s">
        <v>537</v>
      </c>
      <c r="BM142" s="197" t="s">
        <v>583</v>
      </c>
    </row>
    <row r="143" spans="1:65" s="2" customFormat="1" ht="253.5">
      <c r="A143" s="34"/>
      <c r="B143" s="35"/>
      <c r="C143" s="36"/>
      <c r="D143" s="201" t="s">
        <v>222</v>
      </c>
      <c r="E143" s="36"/>
      <c r="F143" s="232" t="s">
        <v>584</v>
      </c>
      <c r="G143" s="36"/>
      <c r="H143" s="36"/>
      <c r="I143" s="233"/>
      <c r="J143" s="36"/>
      <c r="K143" s="36"/>
      <c r="L143" s="39"/>
      <c r="M143" s="234"/>
      <c r="N143" s="235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222</v>
      </c>
      <c r="AU143" s="17" t="s">
        <v>80</v>
      </c>
    </row>
    <row r="144" spans="1:65" s="2" customFormat="1" ht="16.5" customHeight="1">
      <c r="A144" s="34"/>
      <c r="B144" s="35"/>
      <c r="C144" s="186" t="s">
        <v>206</v>
      </c>
      <c r="D144" s="186" t="s">
        <v>131</v>
      </c>
      <c r="E144" s="187" t="s">
        <v>585</v>
      </c>
      <c r="F144" s="188" t="s">
        <v>586</v>
      </c>
      <c r="G144" s="189" t="s">
        <v>256</v>
      </c>
      <c r="H144" s="190">
        <v>1</v>
      </c>
      <c r="I144" s="191"/>
      <c r="J144" s="192">
        <f>ROUND(I144*H144,2)</f>
        <v>0</v>
      </c>
      <c r="K144" s="188" t="s">
        <v>239</v>
      </c>
      <c r="L144" s="39"/>
      <c r="M144" s="193" t="s">
        <v>1</v>
      </c>
      <c r="N144" s="194" t="s">
        <v>38</v>
      </c>
      <c r="O144" s="71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537</v>
      </c>
      <c r="AT144" s="197" t="s">
        <v>131</v>
      </c>
      <c r="AU144" s="197" t="s">
        <v>80</v>
      </c>
      <c r="AY144" s="17" t="s">
        <v>129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82</v>
      </c>
      <c r="BK144" s="198">
        <f>ROUND(I144*H144,2)</f>
        <v>0</v>
      </c>
      <c r="BL144" s="17" t="s">
        <v>537</v>
      </c>
      <c r="BM144" s="197" t="s">
        <v>587</v>
      </c>
    </row>
    <row r="145" spans="1:47" s="2" customFormat="1" ht="214.5">
      <c r="A145" s="34"/>
      <c r="B145" s="35"/>
      <c r="C145" s="36"/>
      <c r="D145" s="201" t="s">
        <v>222</v>
      </c>
      <c r="E145" s="36"/>
      <c r="F145" s="232" t="s">
        <v>588</v>
      </c>
      <c r="G145" s="36"/>
      <c r="H145" s="36"/>
      <c r="I145" s="233"/>
      <c r="J145" s="36"/>
      <c r="K145" s="36"/>
      <c r="L145" s="39"/>
      <c r="M145" s="247"/>
      <c r="N145" s="248"/>
      <c r="O145" s="249"/>
      <c r="P145" s="249"/>
      <c r="Q145" s="249"/>
      <c r="R145" s="249"/>
      <c r="S145" s="249"/>
      <c r="T145" s="250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222</v>
      </c>
      <c r="AU145" s="17" t="s">
        <v>80</v>
      </c>
    </row>
    <row r="146" spans="1:47" s="2" customFormat="1" ht="6.95" customHeight="1">
      <c r="A146" s="34"/>
      <c r="B146" s="54"/>
      <c r="C146" s="55"/>
      <c r="D146" s="55"/>
      <c r="E146" s="55"/>
      <c r="F146" s="55"/>
      <c r="G146" s="55"/>
      <c r="H146" s="55"/>
      <c r="I146" s="55"/>
      <c r="J146" s="55"/>
      <c r="K146" s="55"/>
      <c r="L146" s="39"/>
      <c r="M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</sheetData>
  <sheetProtection algorithmName="SHA-512" hashValue="IrC41FIUFE8bDTrC4tbiEx5iOziY9DApLBgl+OfehAka/iidD+9uVIHJ+YDQLJo112tDbWiYshCTa53EukhCaA==" saltValue="HZrReJK/sZID0RPbWDe9GQ4IyPigZRqP4Q80+6c10hsarbG5tpz8RqNVR4GAJCRKFuu9ZQkVwFWhSLoZgSWbMA==" spinCount="100000" sheet="1" objects="1" scenarios="1" formatColumns="0" formatRows="0" autoFilter="0"/>
  <autoFilter ref="C118:K145" xr:uid="{00000000-0009-0000-0000-000004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03 - Multifunkční hřiště</vt:lpstr>
      <vt:lpstr>SO 03.1 - Odvodnění hřiště</vt:lpstr>
      <vt:lpstr>SO 02.1 - Zpevněné plochy...</vt:lpstr>
      <vt:lpstr>010 - Ostatní a vedlejší ...</vt:lpstr>
      <vt:lpstr>'010 - Ostatní a vedlejší ...'!Názvy_tisku</vt:lpstr>
      <vt:lpstr>'Rekapitulace stavby'!Názvy_tisku</vt:lpstr>
      <vt:lpstr>'SO 02.1 - Zpevněné plochy...'!Názvy_tisku</vt:lpstr>
      <vt:lpstr>'SO 03 - Multifunkční hřiště'!Názvy_tisku</vt:lpstr>
      <vt:lpstr>'SO 03.1 - Odvodnění hřiště'!Názvy_tisku</vt:lpstr>
      <vt:lpstr>'010 - Ostatní a vedlejší ...'!Oblast_tisku</vt:lpstr>
      <vt:lpstr>'Rekapitulace stavby'!Oblast_tisku</vt:lpstr>
      <vt:lpstr>'SO 02.1 - Zpevněné plochy...'!Oblast_tisku</vt:lpstr>
      <vt:lpstr>'SO 03 - Multifunkční hřiště'!Oblast_tisku</vt:lpstr>
      <vt:lpstr>'SO 03.1 - Odvodnění hřiště'!Oblast_tisku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BARBORAKYSK8FBE\barborakyskova</dc:creator>
  <cp:lastModifiedBy>Lenka Strachotová Ing.</cp:lastModifiedBy>
  <dcterms:created xsi:type="dcterms:W3CDTF">2025-02-07T03:55:27Z</dcterms:created>
  <dcterms:modified xsi:type="dcterms:W3CDTF">2025-04-16T12:39:34Z</dcterms:modified>
</cp:coreProperties>
</file>