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16"/>
  <workbookPr/>
  <xr:revisionPtr revIDLastSave="0" documentId="11_F251FD7CE05440D05BB1B2C502C49DBBF1B7ABAC" xr6:coauthVersionLast="47" xr6:coauthVersionMax="47" xr10:uidLastSave="{00000000-0000-0000-0000-000000000000}"/>
  <bookViews>
    <workbookView xWindow="450" yWindow="600" windowWidth="24640" windowHeight="10240" xr2:uid="{00000000-000D-0000-FFFF-FFFF00000000}"/>
  </bookViews>
  <sheets>
    <sheet name="Rekapitulace stavby" sheetId="1" r:id="rId1"/>
    <sheet name="01 - Stavební úpravy - ve..." sheetId="2" r:id="rId2"/>
    <sheet name="02 - Stavební úpravy - ma..." sheetId="3" r:id="rId3"/>
    <sheet name="03 - Stavební úpravy - sc..." sheetId="4" r:id="rId4"/>
    <sheet name="04 - Stavební úpravy - sc..." sheetId="5" r:id="rId5"/>
    <sheet name="05 - Oprava vodorovných a..." sheetId="6" r:id="rId6"/>
  </sheets>
  <definedNames>
    <definedName name="_xlnm._FilterDatabase" localSheetId="1" hidden="1">'01 - Stavební úpravy - ve...'!$C$129:$K$351</definedName>
    <definedName name="_xlnm._FilterDatabase" localSheetId="2" hidden="1">'02 - Stavební úpravy - ma...'!$C$129:$K$325</definedName>
    <definedName name="_xlnm._FilterDatabase" localSheetId="3" hidden="1">'03 - Stavební úpravy - sc...'!$C$125:$K$282</definedName>
    <definedName name="_xlnm._FilterDatabase" localSheetId="4" hidden="1">'04 - Stavební úpravy - sc...'!$C$132:$K$424</definedName>
    <definedName name="_xlnm._FilterDatabase" localSheetId="5" hidden="1">'05 - Oprava vodorovných a...'!$C$127:$K$357</definedName>
    <definedName name="_xlnm.Print_Titles" localSheetId="1">'01 - Stavební úpravy - ve...'!$129:$129</definedName>
    <definedName name="_xlnm.Print_Titles" localSheetId="2">'02 - Stavební úpravy - ma...'!$129:$129</definedName>
    <definedName name="_xlnm.Print_Titles" localSheetId="3">'03 - Stavební úpravy - sc...'!$125:$125</definedName>
    <definedName name="_xlnm.Print_Titles" localSheetId="4">'04 - Stavební úpravy - sc...'!$132:$132</definedName>
    <definedName name="_xlnm.Print_Titles" localSheetId="5">'05 - Oprava vodorovných a...'!$127:$127</definedName>
    <definedName name="_xlnm.Print_Titles" localSheetId="0">'Rekapitulace stavby'!$92:$92</definedName>
    <definedName name="_xlnm.Print_Area" localSheetId="1">'01 - Stavební úpravy - ve...'!$C$4:$J$76,'01 - Stavební úpravy - ve...'!$C$82:$J$111,'01 - Stavební úpravy - ve...'!$C$117:$J$351</definedName>
    <definedName name="_xlnm.Print_Area" localSheetId="2">'02 - Stavební úpravy - ma...'!$C$4:$J$76,'02 - Stavební úpravy - ma...'!$C$82:$J$111,'02 - Stavební úpravy - ma...'!$C$117:$J$325</definedName>
    <definedName name="_xlnm.Print_Area" localSheetId="3">'03 - Stavební úpravy - sc...'!$C$4:$J$76,'03 - Stavební úpravy - sc...'!$C$82:$J$107,'03 - Stavební úpravy - sc...'!$C$113:$J$282</definedName>
    <definedName name="_xlnm.Print_Area" localSheetId="4">'04 - Stavební úpravy - sc...'!$C$4:$J$76,'04 - Stavební úpravy - sc...'!$C$82:$J$114,'04 - Stavební úpravy - sc...'!$C$120:$J$424</definedName>
    <definedName name="_xlnm.Print_Area" localSheetId="5">'05 - Oprava vodorovných a...'!$C$4:$J$76,'05 - Oprava vodorovných a...'!$C$82:$J$109,'05 - Oprava vodorovných a...'!$C$115:$J$357</definedName>
    <definedName name="_xlnm.Print_Area" localSheetId="0">'Rekapitulace stavby'!$D$4:$AO$76,'Rekapitulace stavby'!$C$82:$AQ$100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353" i="6"/>
  <c r="BH353" i="6"/>
  <c r="BG353" i="6"/>
  <c r="BE353" i="6"/>
  <c r="T353" i="6"/>
  <c r="R353" i="6"/>
  <c r="P353" i="6"/>
  <c r="BI350" i="6"/>
  <c r="BH350" i="6"/>
  <c r="BG350" i="6"/>
  <c r="BE350" i="6"/>
  <c r="T350" i="6"/>
  <c r="R350" i="6"/>
  <c r="P350" i="6"/>
  <c r="BI347" i="6"/>
  <c r="BH347" i="6"/>
  <c r="BG347" i="6"/>
  <c r="BE347" i="6"/>
  <c r="T347" i="6"/>
  <c r="R347" i="6"/>
  <c r="P347" i="6"/>
  <c r="BI330" i="6"/>
  <c r="BH330" i="6"/>
  <c r="BG330" i="6"/>
  <c r="BE330" i="6"/>
  <c r="T330" i="6"/>
  <c r="R330" i="6"/>
  <c r="P330" i="6"/>
  <c r="BI323" i="6"/>
  <c r="BH323" i="6"/>
  <c r="BG323" i="6"/>
  <c r="BE323" i="6"/>
  <c r="T323" i="6"/>
  <c r="R323" i="6"/>
  <c r="P323" i="6"/>
  <c r="BI320" i="6"/>
  <c r="BH320" i="6"/>
  <c r="BG320" i="6"/>
  <c r="BE320" i="6"/>
  <c r="T320" i="6"/>
  <c r="R320" i="6"/>
  <c r="P320" i="6"/>
  <c r="BI305" i="6"/>
  <c r="BH305" i="6"/>
  <c r="BG305" i="6"/>
  <c r="BE305" i="6"/>
  <c r="T305" i="6"/>
  <c r="R305" i="6"/>
  <c r="P305" i="6"/>
  <c r="BI302" i="6"/>
  <c r="BH302" i="6"/>
  <c r="BG302" i="6"/>
  <c r="BE302" i="6"/>
  <c r="T302" i="6"/>
  <c r="R302" i="6"/>
  <c r="P302" i="6"/>
  <c r="BI291" i="6"/>
  <c r="BH291" i="6"/>
  <c r="BG291" i="6"/>
  <c r="BE291" i="6"/>
  <c r="T291" i="6"/>
  <c r="R291" i="6"/>
  <c r="P291" i="6"/>
  <c r="BI280" i="6"/>
  <c r="BH280" i="6"/>
  <c r="BG280" i="6"/>
  <c r="BE280" i="6"/>
  <c r="T280" i="6"/>
  <c r="R280" i="6"/>
  <c r="P280" i="6"/>
  <c r="BI269" i="6"/>
  <c r="BH269" i="6"/>
  <c r="BG269" i="6"/>
  <c r="BE269" i="6"/>
  <c r="T269" i="6"/>
  <c r="R269" i="6"/>
  <c r="P269" i="6"/>
  <c r="BI265" i="6"/>
  <c r="BH265" i="6"/>
  <c r="BG265" i="6"/>
  <c r="BE265" i="6"/>
  <c r="T265" i="6"/>
  <c r="R265" i="6"/>
  <c r="P265" i="6"/>
  <c r="BI261" i="6"/>
  <c r="BH261" i="6"/>
  <c r="BG261" i="6"/>
  <c r="BE261" i="6"/>
  <c r="T261" i="6"/>
  <c r="R261" i="6"/>
  <c r="P261" i="6"/>
  <c r="BI258" i="6"/>
  <c r="BH258" i="6"/>
  <c r="BG258" i="6"/>
  <c r="BE258" i="6"/>
  <c r="T258" i="6"/>
  <c r="R258" i="6"/>
  <c r="P258" i="6"/>
  <c r="BI248" i="6"/>
  <c r="BH248" i="6"/>
  <c r="BG248" i="6"/>
  <c r="BE248" i="6"/>
  <c r="T248" i="6"/>
  <c r="R248" i="6"/>
  <c r="P248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0" i="6"/>
  <c r="BH240" i="6"/>
  <c r="BG240" i="6"/>
  <c r="BE240" i="6"/>
  <c r="T240" i="6"/>
  <c r="R240" i="6"/>
  <c r="P240" i="6"/>
  <c r="BI236" i="6"/>
  <c r="BH236" i="6"/>
  <c r="BG236" i="6"/>
  <c r="BE236" i="6"/>
  <c r="T236" i="6"/>
  <c r="T235" i="6"/>
  <c r="R236" i="6"/>
  <c r="R235" i="6"/>
  <c r="P236" i="6"/>
  <c r="P235" i="6"/>
  <c r="BI233" i="6"/>
  <c r="BH233" i="6"/>
  <c r="BG233" i="6"/>
  <c r="BE233" i="6"/>
  <c r="T233" i="6"/>
  <c r="R233" i="6"/>
  <c r="P233" i="6"/>
  <c r="BI230" i="6"/>
  <c r="BH230" i="6"/>
  <c r="BG230" i="6"/>
  <c r="BE230" i="6"/>
  <c r="T230" i="6"/>
  <c r="R230" i="6"/>
  <c r="P230" i="6"/>
  <c r="BI228" i="6"/>
  <c r="BH228" i="6"/>
  <c r="BG228" i="6"/>
  <c r="BE228" i="6"/>
  <c r="T228" i="6"/>
  <c r="R228" i="6"/>
  <c r="P228" i="6"/>
  <c r="BI226" i="6"/>
  <c r="BH226" i="6"/>
  <c r="BG226" i="6"/>
  <c r="BE226" i="6"/>
  <c r="T226" i="6"/>
  <c r="R226" i="6"/>
  <c r="P226" i="6"/>
  <c r="BI220" i="6"/>
  <c r="BH220" i="6"/>
  <c r="BG220" i="6"/>
  <c r="BE220" i="6"/>
  <c r="T220" i="6"/>
  <c r="T219" i="6"/>
  <c r="R220" i="6"/>
  <c r="R219" i="6"/>
  <c r="P220" i="6"/>
  <c r="P219" i="6"/>
  <c r="BI216" i="6"/>
  <c r="BH216" i="6"/>
  <c r="BG216" i="6"/>
  <c r="BE216" i="6"/>
  <c r="T216" i="6"/>
  <c r="R216" i="6"/>
  <c r="P216" i="6"/>
  <c r="BI212" i="6"/>
  <c r="BH212" i="6"/>
  <c r="BG212" i="6"/>
  <c r="BE212" i="6"/>
  <c r="T212" i="6"/>
  <c r="R212" i="6"/>
  <c r="P212" i="6"/>
  <c r="BI206" i="6"/>
  <c r="BH206" i="6"/>
  <c r="BG206" i="6"/>
  <c r="BE206" i="6"/>
  <c r="T206" i="6"/>
  <c r="R206" i="6"/>
  <c r="P206" i="6"/>
  <c r="BI195" i="6"/>
  <c r="BH195" i="6"/>
  <c r="BG195" i="6"/>
  <c r="BE195" i="6"/>
  <c r="T195" i="6"/>
  <c r="R195" i="6"/>
  <c r="P195" i="6"/>
  <c r="BI181" i="6"/>
  <c r="BH181" i="6"/>
  <c r="BG181" i="6"/>
  <c r="BE181" i="6"/>
  <c r="T181" i="6"/>
  <c r="R181" i="6"/>
  <c r="P181" i="6"/>
  <c r="BI167" i="6"/>
  <c r="BH167" i="6"/>
  <c r="BG167" i="6"/>
  <c r="BE167" i="6"/>
  <c r="T167" i="6"/>
  <c r="R167" i="6"/>
  <c r="P167" i="6"/>
  <c r="BI149" i="6"/>
  <c r="BH149" i="6"/>
  <c r="BG149" i="6"/>
  <c r="BE149" i="6"/>
  <c r="T149" i="6"/>
  <c r="R149" i="6"/>
  <c r="P149" i="6"/>
  <c r="BI138" i="6"/>
  <c r="BH138" i="6"/>
  <c r="BG138" i="6"/>
  <c r="BE138" i="6"/>
  <c r="T138" i="6"/>
  <c r="R138" i="6"/>
  <c r="P138" i="6"/>
  <c r="BI131" i="6"/>
  <c r="BH131" i="6"/>
  <c r="BG131" i="6"/>
  <c r="BE131" i="6"/>
  <c r="T131" i="6"/>
  <c r="T130" i="6"/>
  <c r="R131" i="6"/>
  <c r="R130" i="6"/>
  <c r="P131" i="6"/>
  <c r="P130" i="6"/>
  <c r="F124" i="6"/>
  <c r="F122" i="6"/>
  <c r="E120" i="6"/>
  <c r="F91" i="6"/>
  <c r="F89" i="6"/>
  <c r="E87" i="6"/>
  <c r="J24" i="6"/>
  <c r="E24" i="6"/>
  <c r="J125" i="6"/>
  <c r="J23" i="6"/>
  <c r="J21" i="6"/>
  <c r="E21" i="6"/>
  <c r="J91" i="6"/>
  <c r="J20" i="6"/>
  <c r="J18" i="6"/>
  <c r="E18" i="6"/>
  <c r="F92" i="6"/>
  <c r="J17" i="6"/>
  <c r="J12" i="6"/>
  <c r="J89" i="6"/>
  <c r="E7" i="6"/>
  <c r="E118" i="6"/>
  <c r="J37" i="5"/>
  <c r="J36" i="5"/>
  <c r="AY98" i="1"/>
  <c r="J35" i="5"/>
  <c r="AX98" i="1" s="1"/>
  <c r="BI420" i="5"/>
  <c r="BH420" i="5"/>
  <c r="BG420" i="5"/>
  <c r="BE420" i="5"/>
  <c r="T420" i="5"/>
  <c r="R420" i="5"/>
  <c r="P420" i="5"/>
  <c r="BI417" i="5"/>
  <c r="BH417" i="5"/>
  <c r="BG417" i="5"/>
  <c r="BE417" i="5"/>
  <c r="T417" i="5"/>
  <c r="R417" i="5"/>
  <c r="P417" i="5"/>
  <c r="BI414" i="5"/>
  <c r="BH414" i="5"/>
  <c r="BG414" i="5"/>
  <c r="BE414" i="5"/>
  <c r="T414" i="5"/>
  <c r="R414" i="5"/>
  <c r="P414" i="5"/>
  <c r="BI408" i="5"/>
  <c r="BH408" i="5"/>
  <c r="BG408" i="5"/>
  <c r="BE408" i="5"/>
  <c r="T408" i="5"/>
  <c r="R408" i="5"/>
  <c r="P408" i="5"/>
  <c r="BI406" i="5"/>
  <c r="BH406" i="5"/>
  <c r="BG406" i="5"/>
  <c r="BE406" i="5"/>
  <c r="T406" i="5"/>
  <c r="R406" i="5"/>
  <c r="P406" i="5"/>
  <c r="BI402" i="5"/>
  <c r="BH402" i="5"/>
  <c r="BG402" i="5"/>
  <c r="BE402" i="5"/>
  <c r="T402" i="5"/>
  <c r="R402" i="5"/>
  <c r="P402" i="5"/>
  <c r="BI398" i="5"/>
  <c r="BH398" i="5"/>
  <c r="BG398" i="5"/>
  <c r="BE398" i="5"/>
  <c r="T398" i="5"/>
  <c r="R398" i="5"/>
  <c r="P398" i="5"/>
  <c r="BI383" i="5"/>
  <c r="BH383" i="5"/>
  <c r="BG383" i="5"/>
  <c r="BE383" i="5"/>
  <c r="T383" i="5"/>
  <c r="R383" i="5"/>
  <c r="P383" i="5"/>
  <c r="BI363" i="5"/>
  <c r="BH363" i="5"/>
  <c r="BG363" i="5"/>
  <c r="BE363" i="5"/>
  <c r="T363" i="5"/>
  <c r="R363" i="5"/>
  <c r="P363" i="5"/>
  <c r="BI349" i="5"/>
  <c r="BH349" i="5"/>
  <c r="BG349" i="5"/>
  <c r="BE349" i="5"/>
  <c r="T349" i="5"/>
  <c r="R349" i="5"/>
  <c r="P349" i="5"/>
  <c r="BI346" i="5"/>
  <c r="BH346" i="5"/>
  <c r="BG346" i="5"/>
  <c r="BE346" i="5"/>
  <c r="T346" i="5"/>
  <c r="R346" i="5"/>
  <c r="P346" i="5"/>
  <c r="BI338" i="5"/>
  <c r="BH338" i="5"/>
  <c r="BG338" i="5"/>
  <c r="BE338" i="5"/>
  <c r="T338" i="5"/>
  <c r="R338" i="5"/>
  <c r="P338" i="5"/>
  <c r="BI336" i="5"/>
  <c r="BH336" i="5"/>
  <c r="BG336" i="5"/>
  <c r="BE336" i="5"/>
  <c r="T336" i="5"/>
  <c r="R336" i="5"/>
  <c r="P336" i="5"/>
  <c r="BI328" i="5"/>
  <c r="BH328" i="5"/>
  <c r="BG328" i="5"/>
  <c r="BE328" i="5"/>
  <c r="T328" i="5"/>
  <c r="R328" i="5"/>
  <c r="P328" i="5"/>
  <c r="BI324" i="5"/>
  <c r="BH324" i="5"/>
  <c r="BG324" i="5"/>
  <c r="BE324" i="5"/>
  <c r="T324" i="5"/>
  <c r="T323" i="5" s="1"/>
  <c r="R324" i="5"/>
  <c r="R323" i="5"/>
  <c r="P324" i="5"/>
  <c r="P323" i="5" s="1"/>
  <c r="BI321" i="5"/>
  <c r="BH321" i="5"/>
  <c r="BG321" i="5"/>
  <c r="BE321" i="5"/>
  <c r="T321" i="5"/>
  <c r="R321" i="5"/>
  <c r="P321" i="5"/>
  <c r="BI316" i="5"/>
  <c r="BH316" i="5"/>
  <c r="BG316" i="5"/>
  <c r="BE316" i="5"/>
  <c r="T316" i="5"/>
  <c r="R316" i="5"/>
  <c r="P316" i="5"/>
  <c r="BI311" i="5"/>
  <c r="BH311" i="5"/>
  <c r="BG311" i="5"/>
  <c r="BE311" i="5"/>
  <c r="T311" i="5"/>
  <c r="R311" i="5"/>
  <c r="P311" i="5"/>
  <c r="BI308" i="5"/>
  <c r="BH308" i="5"/>
  <c r="BG308" i="5"/>
  <c r="BE308" i="5"/>
  <c r="T308" i="5"/>
  <c r="R308" i="5"/>
  <c r="P308" i="5"/>
  <c r="BI301" i="5"/>
  <c r="BH301" i="5"/>
  <c r="BG301" i="5"/>
  <c r="BE301" i="5"/>
  <c r="T301" i="5"/>
  <c r="R301" i="5"/>
  <c r="P301" i="5"/>
  <c r="BI295" i="5"/>
  <c r="BH295" i="5"/>
  <c r="BG295" i="5"/>
  <c r="BE295" i="5"/>
  <c r="T295" i="5"/>
  <c r="R295" i="5"/>
  <c r="P295" i="5"/>
  <c r="BI293" i="5"/>
  <c r="BH293" i="5"/>
  <c r="BG293" i="5"/>
  <c r="BE293" i="5"/>
  <c r="T293" i="5"/>
  <c r="R293" i="5"/>
  <c r="P293" i="5"/>
  <c r="BI286" i="5"/>
  <c r="BH286" i="5"/>
  <c r="BG286" i="5"/>
  <c r="BE286" i="5"/>
  <c r="T286" i="5"/>
  <c r="R286" i="5"/>
  <c r="P286" i="5"/>
  <c r="BI284" i="5"/>
  <c r="BH284" i="5"/>
  <c r="BG284" i="5"/>
  <c r="BE284" i="5"/>
  <c r="T284" i="5"/>
  <c r="R284" i="5"/>
  <c r="P284" i="5"/>
  <c r="BI278" i="5"/>
  <c r="BH278" i="5"/>
  <c r="BG278" i="5"/>
  <c r="BE278" i="5"/>
  <c r="T278" i="5"/>
  <c r="R278" i="5"/>
  <c r="P278" i="5"/>
  <c r="BI276" i="5"/>
  <c r="BH276" i="5"/>
  <c r="BG276" i="5"/>
  <c r="BE276" i="5"/>
  <c r="T276" i="5"/>
  <c r="R276" i="5"/>
  <c r="P276" i="5"/>
  <c r="BI269" i="5"/>
  <c r="BH269" i="5"/>
  <c r="BG269" i="5"/>
  <c r="BE269" i="5"/>
  <c r="T269" i="5"/>
  <c r="R269" i="5"/>
  <c r="P269" i="5"/>
  <c r="BI267" i="5"/>
  <c r="BH267" i="5"/>
  <c r="BG267" i="5"/>
  <c r="BE267" i="5"/>
  <c r="T267" i="5"/>
  <c r="R267" i="5"/>
  <c r="P267" i="5"/>
  <c r="BI261" i="5"/>
  <c r="BH261" i="5"/>
  <c r="BG261" i="5"/>
  <c r="BE261" i="5"/>
  <c r="T261" i="5"/>
  <c r="R261" i="5"/>
  <c r="P261" i="5"/>
  <c r="BI257" i="5"/>
  <c r="BH257" i="5"/>
  <c r="BG257" i="5"/>
  <c r="BE257" i="5"/>
  <c r="T257" i="5"/>
  <c r="R257" i="5"/>
  <c r="P257" i="5"/>
  <c r="BI253" i="5"/>
  <c r="BH253" i="5"/>
  <c r="BG253" i="5"/>
  <c r="BE253" i="5"/>
  <c r="T253" i="5"/>
  <c r="T252" i="5"/>
  <c r="R253" i="5"/>
  <c r="R252" i="5"/>
  <c r="P253" i="5"/>
  <c r="P252" i="5"/>
  <c r="BI250" i="5"/>
  <c r="BH250" i="5"/>
  <c r="BG250" i="5"/>
  <c r="BE250" i="5"/>
  <c r="T250" i="5"/>
  <c r="R250" i="5"/>
  <c r="P250" i="5"/>
  <c r="BI247" i="5"/>
  <c r="BH247" i="5"/>
  <c r="BG247" i="5"/>
  <c r="BE247" i="5"/>
  <c r="T247" i="5"/>
  <c r="R247" i="5"/>
  <c r="P247" i="5"/>
  <c r="BI245" i="5"/>
  <c r="BH245" i="5"/>
  <c r="BG245" i="5"/>
  <c r="BE245" i="5"/>
  <c r="T245" i="5"/>
  <c r="R245" i="5"/>
  <c r="P245" i="5"/>
  <c r="BI243" i="5"/>
  <c r="BH243" i="5"/>
  <c r="BG243" i="5"/>
  <c r="BE243" i="5"/>
  <c r="T243" i="5"/>
  <c r="R243" i="5"/>
  <c r="P243" i="5"/>
  <c r="BI232" i="5"/>
  <c r="BH232" i="5"/>
  <c r="BG232" i="5"/>
  <c r="BE232" i="5"/>
  <c r="T232" i="5"/>
  <c r="R232" i="5"/>
  <c r="P232" i="5"/>
  <c r="BI225" i="5"/>
  <c r="BH225" i="5"/>
  <c r="BG225" i="5"/>
  <c r="BE225" i="5"/>
  <c r="T225" i="5"/>
  <c r="R225" i="5"/>
  <c r="P225" i="5"/>
  <c r="BI220" i="5"/>
  <c r="BH220" i="5"/>
  <c r="BG220" i="5"/>
  <c r="BE220" i="5"/>
  <c r="T220" i="5"/>
  <c r="R220" i="5"/>
  <c r="P220" i="5"/>
  <c r="BI216" i="5"/>
  <c r="BH216" i="5"/>
  <c r="BG216" i="5"/>
  <c r="BE216" i="5"/>
  <c r="T216" i="5"/>
  <c r="R216" i="5"/>
  <c r="P216" i="5"/>
  <c r="BI213" i="5"/>
  <c r="BH213" i="5"/>
  <c r="BG213" i="5"/>
  <c r="BE213" i="5"/>
  <c r="T213" i="5"/>
  <c r="R213" i="5"/>
  <c r="P213" i="5"/>
  <c r="BI208" i="5"/>
  <c r="BH208" i="5"/>
  <c r="BG208" i="5"/>
  <c r="BE208" i="5"/>
  <c r="T208" i="5"/>
  <c r="R208" i="5"/>
  <c r="P208" i="5"/>
  <c r="BI205" i="5"/>
  <c r="BH205" i="5"/>
  <c r="BG205" i="5"/>
  <c r="BE205" i="5"/>
  <c r="T205" i="5"/>
  <c r="R205" i="5"/>
  <c r="P205" i="5"/>
  <c r="BI202" i="5"/>
  <c r="BH202" i="5"/>
  <c r="BG202" i="5"/>
  <c r="BE202" i="5"/>
  <c r="T202" i="5"/>
  <c r="R202" i="5"/>
  <c r="P202" i="5"/>
  <c r="BI200" i="5"/>
  <c r="BH200" i="5"/>
  <c r="BG200" i="5"/>
  <c r="BE200" i="5"/>
  <c r="T200" i="5"/>
  <c r="R200" i="5"/>
  <c r="P200" i="5"/>
  <c r="BI198" i="5"/>
  <c r="BH198" i="5"/>
  <c r="BG198" i="5"/>
  <c r="BE198" i="5"/>
  <c r="T198" i="5"/>
  <c r="R198" i="5"/>
  <c r="P198" i="5"/>
  <c r="BI195" i="5"/>
  <c r="BH195" i="5"/>
  <c r="BG195" i="5"/>
  <c r="BE195" i="5"/>
  <c r="T195" i="5"/>
  <c r="R195" i="5"/>
  <c r="P195" i="5"/>
  <c r="BI188" i="5"/>
  <c r="BH188" i="5"/>
  <c r="BG188" i="5"/>
  <c r="BE188" i="5"/>
  <c r="T188" i="5"/>
  <c r="R188" i="5"/>
  <c r="P188" i="5"/>
  <c r="BI180" i="5"/>
  <c r="BH180" i="5"/>
  <c r="BG180" i="5"/>
  <c r="BE180" i="5"/>
  <c r="T180" i="5"/>
  <c r="R180" i="5"/>
  <c r="P180" i="5"/>
  <c r="P169" i="5"/>
  <c r="BI170" i="5"/>
  <c r="BH170" i="5"/>
  <c r="BG170" i="5"/>
  <c r="BE170" i="5"/>
  <c r="T170" i="5"/>
  <c r="T169" i="5" s="1"/>
  <c r="R170" i="5"/>
  <c r="R169" i="5" s="1"/>
  <c r="P170" i="5"/>
  <c r="BI159" i="5"/>
  <c r="BH159" i="5"/>
  <c r="BG159" i="5"/>
  <c r="BE159" i="5"/>
  <c r="T159" i="5"/>
  <c r="R159" i="5"/>
  <c r="P159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2" i="5"/>
  <c r="BH142" i="5"/>
  <c r="BG142" i="5"/>
  <c r="BE142" i="5"/>
  <c r="T142" i="5"/>
  <c r="R142" i="5"/>
  <c r="P142" i="5"/>
  <c r="BI138" i="5"/>
  <c r="BH138" i="5"/>
  <c r="BG138" i="5"/>
  <c r="BE138" i="5"/>
  <c r="T138" i="5"/>
  <c r="T137" i="5"/>
  <c r="R138" i="5"/>
  <c r="R137" i="5"/>
  <c r="P138" i="5"/>
  <c r="P137" i="5"/>
  <c r="BI136" i="5"/>
  <c r="BH136" i="5"/>
  <c r="BG136" i="5"/>
  <c r="BE136" i="5"/>
  <c r="T136" i="5"/>
  <c r="T135" i="5"/>
  <c r="R136" i="5"/>
  <c r="R135" i="5"/>
  <c r="P136" i="5"/>
  <c r="P135" i="5"/>
  <c r="F129" i="5"/>
  <c r="F127" i="5"/>
  <c r="E125" i="5"/>
  <c r="F91" i="5"/>
  <c r="F89" i="5"/>
  <c r="E87" i="5"/>
  <c r="J24" i="5"/>
  <c r="E24" i="5"/>
  <c r="J130" i="5"/>
  <c r="J23" i="5"/>
  <c r="J21" i="5"/>
  <c r="E21" i="5"/>
  <c r="J129" i="5"/>
  <c r="J20" i="5"/>
  <c r="J18" i="5"/>
  <c r="E18" i="5"/>
  <c r="F92" i="5"/>
  <c r="J17" i="5"/>
  <c r="J12" i="5"/>
  <c r="J127" i="5"/>
  <c r="E7" i="5"/>
  <c r="E123" i="5"/>
  <c r="J37" i="4"/>
  <c r="J36" i="4"/>
  <c r="AY97" i="1"/>
  <c r="J35" i="4"/>
  <c r="AX97" i="1" s="1"/>
  <c r="BI278" i="4"/>
  <c r="BH278" i="4"/>
  <c r="BG278" i="4"/>
  <c r="BE278" i="4"/>
  <c r="T278" i="4"/>
  <c r="R278" i="4"/>
  <c r="P278" i="4"/>
  <c r="BI276" i="4"/>
  <c r="BH276" i="4"/>
  <c r="BG276" i="4"/>
  <c r="BE276" i="4"/>
  <c r="T276" i="4"/>
  <c r="R276" i="4"/>
  <c r="P276" i="4"/>
  <c r="BI273" i="4"/>
  <c r="BH273" i="4"/>
  <c r="BG273" i="4"/>
  <c r="BE273" i="4"/>
  <c r="T273" i="4"/>
  <c r="R273" i="4"/>
  <c r="P273" i="4"/>
  <c r="BI267" i="4"/>
  <c r="BH267" i="4"/>
  <c r="BG267" i="4"/>
  <c r="BE267" i="4"/>
  <c r="T267" i="4"/>
  <c r="R267" i="4"/>
  <c r="P267" i="4"/>
  <c r="BI254" i="4"/>
  <c r="BH254" i="4"/>
  <c r="BG254" i="4"/>
  <c r="BE254" i="4"/>
  <c r="T254" i="4"/>
  <c r="R254" i="4"/>
  <c r="P254" i="4"/>
  <c r="BI250" i="4"/>
  <c r="BH250" i="4"/>
  <c r="BG250" i="4"/>
  <c r="BE250" i="4"/>
  <c r="T250" i="4"/>
  <c r="R250" i="4"/>
  <c r="P250" i="4"/>
  <c r="BI247" i="4"/>
  <c r="BH247" i="4"/>
  <c r="BG247" i="4"/>
  <c r="BE247" i="4"/>
  <c r="T247" i="4"/>
  <c r="R247" i="4"/>
  <c r="P247" i="4"/>
  <c r="BI244" i="4"/>
  <c r="BH244" i="4"/>
  <c r="BG244" i="4"/>
  <c r="BE244" i="4"/>
  <c r="T244" i="4"/>
  <c r="R244" i="4"/>
  <c r="P244" i="4"/>
  <c r="BI241" i="4"/>
  <c r="BH241" i="4"/>
  <c r="BG241" i="4"/>
  <c r="BE241" i="4"/>
  <c r="T241" i="4"/>
  <c r="R241" i="4"/>
  <c r="P241" i="4"/>
  <c r="BI239" i="4"/>
  <c r="BH239" i="4"/>
  <c r="BG239" i="4"/>
  <c r="BE239" i="4"/>
  <c r="T239" i="4"/>
  <c r="R239" i="4"/>
  <c r="P239" i="4"/>
  <c r="BI237" i="4"/>
  <c r="BH237" i="4"/>
  <c r="BG237" i="4"/>
  <c r="BE237" i="4"/>
  <c r="T237" i="4"/>
  <c r="R237" i="4"/>
  <c r="P237" i="4"/>
  <c r="BI235" i="4"/>
  <c r="BH235" i="4"/>
  <c r="BG235" i="4"/>
  <c r="BE235" i="4"/>
  <c r="T235" i="4"/>
  <c r="R235" i="4"/>
  <c r="P235" i="4"/>
  <c r="BI231" i="4"/>
  <c r="BH231" i="4"/>
  <c r="BG231" i="4"/>
  <c r="BE231" i="4"/>
  <c r="T231" i="4"/>
  <c r="R231" i="4"/>
  <c r="P231" i="4"/>
  <c r="BI227" i="4"/>
  <c r="BH227" i="4"/>
  <c r="BG227" i="4"/>
  <c r="BE227" i="4"/>
  <c r="T227" i="4"/>
  <c r="T226" i="4"/>
  <c r="R227" i="4"/>
  <c r="R226" i="4"/>
  <c r="P227" i="4"/>
  <c r="P226" i="4"/>
  <c r="BI224" i="4"/>
  <c r="BH224" i="4"/>
  <c r="BG224" i="4"/>
  <c r="BE224" i="4"/>
  <c r="T224" i="4"/>
  <c r="R224" i="4"/>
  <c r="P224" i="4"/>
  <c r="BI221" i="4"/>
  <c r="BH221" i="4"/>
  <c r="BG221" i="4"/>
  <c r="BE221" i="4"/>
  <c r="T221" i="4"/>
  <c r="R221" i="4"/>
  <c r="P221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2" i="4"/>
  <c r="BH212" i="4"/>
  <c r="BG212" i="4"/>
  <c r="BE212" i="4"/>
  <c r="T212" i="4"/>
  <c r="R212" i="4"/>
  <c r="P212" i="4"/>
  <c r="BI208" i="4"/>
  <c r="BH208" i="4"/>
  <c r="BG208" i="4"/>
  <c r="BE208" i="4"/>
  <c r="T208" i="4"/>
  <c r="R208" i="4"/>
  <c r="P208" i="4"/>
  <c r="BI187" i="4"/>
  <c r="BH187" i="4"/>
  <c r="BG187" i="4"/>
  <c r="BE187" i="4"/>
  <c r="T187" i="4"/>
  <c r="R187" i="4"/>
  <c r="P187" i="4"/>
  <c r="BI181" i="4"/>
  <c r="BH181" i="4"/>
  <c r="BG181" i="4"/>
  <c r="BE181" i="4"/>
  <c r="T181" i="4"/>
  <c r="R181" i="4"/>
  <c r="P181" i="4"/>
  <c r="BI172" i="4"/>
  <c r="BH172" i="4"/>
  <c r="BG172" i="4"/>
  <c r="BE172" i="4"/>
  <c r="T172" i="4"/>
  <c r="R172" i="4"/>
  <c r="P172" i="4"/>
  <c r="BI162" i="4"/>
  <c r="BH162" i="4"/>
  <c r="BG162" i="4"/>
  <c r="BE162" i="4"/>
  <c r="T162" i="4"/>
  <c r="R162" i="4"/>
  <c r="P162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1" i="4"/>
  <c r="BH151" i="4"/>
  <c r="BG151" i="4"/>
  <c r="BE151" i="4"/>
  <c r="T151" i="4"/>
  <c r="R151" i="4"/>
  <c r="P151" i="4"/>
  <c r="BI129" i="4"/>
  <c r="BH129" i="4"/>
  <c r="BG129" i="4"/>
  <c r="BE129" i="4"/>
  <c r="T129" i="4"/>
  <c r="R129" i="4"/>
  <c r="P129" i="4"/>
  <c r="F122" i="4"/>
  <c r="F120" i="4"/>
  <c r="E118" i="4"/>
  <c r="F91" i="4"/>
  <c r="F89" i="4"/>
  <c r="E87" i="4"/>
  <c r="J24" i="4"/>
  <c r="E24" i="4"/>
  <c r="J123" i="4" s="1"/>
  <c r="J23" i="4"/>
  <c r="J21" i="4"/>
  <c r="E21" i="4"/>
  <c r="J122" i="4" s="1"/>
  <c r="J20" i="4"/>
  <c r="J18" i="4"/>
  <c r="E18" i="4"/>
  <c r="F92" i="4" s="1"/>
  <c r="J17" i="4"/>
  <c r="J12" i="4"/>
  <c r="J120" i="4"/>
  <c r="E7" i="4"/>
  <c r="E116" i="4"/>
  <c r="J37" i="3"/>
  <c r="J36" i="3"/>
  <c r="AY96" i="1" s="1"/>
  <c r="J35" i="3"/>
  <c r="AX96" i="1"/>
  <c r="BI321" i="3"/>
  <c r="BH321" i="3"/>
  <c r="BG321" i="3"/>
  <c r="BE321" i="3"/>
  <c r="T321" i="3"/>
  <c r="R321" i="3"/>
  <c r="P321" i="3"/>
  <c r="BI319" i="3"/>
  <c r="BH319" i="3"/>
  <c r="BG319" i="3"/>
  <c r="BE319" i="3"/>
  <c r="T319" i="3"/>
  <c r="R319" i="3"/>
  <c r="P319" i="3"/>
  <c r="BI316" i="3"/>
  <c r="BH316" i="3"/>
  <c r="BG316" i="3"/>
  <c r="BE316" i="3"/>
  <c r="T316" i="3"/>
  <c r="R316" i="3"/>
  <c r="P316" i="3"/>
  <c r="BI311" i="3"/>
  <c r="BH311" i="3"/>
  <c r="BG311" i="3"/>
  <c r="BE311" i="3"/>
  <c r="T311" i="3"/>
  <c r="R311" i="3"/>
  <c r="P311" i="3"/>
  <c r="BI309" i="3"/>
  <c r="BH309" i="3"/>
  <c r="BG309" i="3"/>
  <c r="BE309" i="3"/>
  <c r="T309" i="3"/>
  <c r="R309" i="3"/>
  <c r="P309" i="3"/>
  <c r="BI306" i="3"/>
  <c r="BH306" i="3"/>
  <c r="BG306" i="3"/>
  <c r="BE306" i="3"/>
  <c r="T306" i="3"/>
  <c r="R306" i="3"/>
  <c r="P306" i="3"/>
  <c r="BI302" i="3"/>
  <c r="BH302" i="3"/>
  <c r="BG302" i="3"/>
  <c r="BE302" i="3"/>
  <c r="T302" i="3"/>
  <c r="R302" i="3"/>
  <c r="P302" i="3"/>
  <c r="BI300" i="3"/>
  <c r="BH300" i="3"/>
  <c r="BG300" i="3"/>
  <c r="BE300" i="3"/>
  <c r="T300" i="3"/>
  <c r="R300" i="3"/>
  <c r="P300" i="3"/>
  <c r="BI296" i="3"/>
  <c r="BH296" i="3"/>
  <c r="BG296" i="3"/>
  <c r="BE296" i="3"/>
  <c r="T296" i="3"/>
  <c r="R296" i="3"/>
  <c r="P296" i="3"/>
  <c r="BI292" i="3"/>
  <c r="BH292" i="3"/>
  <c r="BG292" i="3"/>
  <c r="BE292" i="3"/>
  <c r="T292" i="3"/>
  <c r="R292" i="3"/>
  <c r="P292" i="3"/>
  <c r="BI285" i="3"/>
  <c r="BH285" i="3"/>
  <c r="BG285" i="3"/>
  <c r="BE285" i="3"/>
  <c r="T285" i="3"/>
  <c r="R285" i="3"/>
  <c r="P285" i="3"/>
  <c r="BI282" i="3"/>
  <c r="BH282" i="3"/>
  <c r="BG282" i="3"/>
  <c r="BE282" i="3"/>
  <c r="T282" i="3"/>
  <c r="R282" i="3"/>
  <c r="P282" i="3"/>
  <c r="BI278" i="3"/>
  <c r="BH278" i="3"/>
  <c r="BG278" i="3"/>
  <c r="BE278" i="3"/>
  <c r="T278" i="3"/>
  <c r="R278" i="3"/>
  <c r="P278" i="3"/>
  <c r="BI274" i="3"/>
  <c r="BH274" i="3"/>
  <c r="BG274" i="3"/>
  <c r="BE274" i="3"/>
  <c r="T274" i="3"/>
  <c r="R274" i="3"/>
  <c r="P274" i="3"/>
  <c r="BI270" i="3"/>
  <c r="BH270" i="3"/>
  <c r="BG270" i="3"/>
  <c r="BE270" i="3"/>
  <c r="T270" i="3"/>
  <c r="R270" i="3"/>
  <c r="P270" i="3"/>
  <c r="BI268" i="3"/>
  <c r="BH268" i="3"/>
  <c r="BG268" i="3"/>
  <c r="BE268" i="3"/>
  <c r="T268" i="3"/>
  <c r="R268" i="3"/>
  <c r="P268" i="3"/>
  <c r="BI264" i="3"/>
  <c r="BH264" i="3"/>
  <c r="BG264" i="3"/>
  <c r="BE264" i="3"/>
  <c r="T264" i="3"/>
  <c r="R264" i="3"/>
  <c r="P264" i="3"/>
  <c r="BI261" i="3"/>
  <c r="BH261" i="3"/>
  <c r="BG261" i="3"/>
  <c r="BE261" i="3"/>
  <c r="T261" i="3"/>
  <c r="R261" i="3"/>
  <c r="P261" i="3"/>
  <c r="BI258" i="3"/>
  <c r="BH258" i="3"/>
  <c r="BG258" i="3"/>
  <c r="BE258" i="3"/>
  <c r="T258" i="3"/>
  <c r="R258" i="3"/>
  <c r="P258" i="3"/>
  <c r="BI255" i="3"/>
  <c r="BH255" i="3"/>
  <c r="BG255" i="3"/>
  <c r="BE255" i="3"/>
  <c r="T255" i="3"/>
  <c r="R255" i="3"/>
  <c r="P255" i="3"/>
  <c r="BI252" i="3"/>
  <c r="BH252" i="3"/>
  <c r="BG252" i="3"/>
  <c r="BE252" i="3"/>
  <c r="T252" i="3"/>
  <c r="R252" i="3"/>
  <c r="P252" i="3"/>
  <c r="BI248" i="3"/>
  <c r="BH248" i="3"/>
  <c r="BG248" i="3"/>
  <c r="BE248" i="3"/>
  <c r="T248" i="3"/>
  <c r="R248" i="3"/>
  <c r="P248" i="3"/>
  <c r="BI244" i="3"/>
  <c r="BH244" i="3"/>
  <c r="BG244" i="3"/>
  <c r="BE244" i="3"/>
  <c r="T244" i="3"/>
  <c r="R244" i="3"/>
  <c r="P244" i="3"/>
  <c r="BI241" i="3"/>
  <c r="BH241" i="3"/>
  <c r="BG241" i="3"/>
  <c r="BE241" i="3"/>
  <c r="T241" i="3"/>
  <c r="R241" i="3"/>
  <c r="P241" i="3"/>
  <c r="BI237" i="3"/>
  <c r="BH237" i="3"/>
  <c r="BG237" i="3"/>
  <c r="BE237" i="3"/>
  <c r="T237" i="3"/>
  <c r="R237" i="3"/>
  <c r="P237" i="3"/>
  <c r="BI233" i="3"/>
  <c r="BH233" i="3"/>
  <c r="BG233" i="3"/>
  <c r="BE233" i="3"/>
  <c r="T233" i="3"/>
  <c r="R233" i="3"/>
  <c r="P233" i="3"/>
  <c r="BI230" i="3"/>
  <c r="BH230" i="3"/>
  <c r="BG230" i="3"/>
  <c r="BE230" i="3"/>
  <c r="T230" i="3"/>
  <c r="R230" i="3"/>
  <c r="P230" i="3"/>
  <c r="BI227" i="3"/>
  <c r="BH227" i="3"/>
  <c r="BG227" i="3"/>
  <c r="BE227" i="3"/>
  <c r="T227" i="3"/>
  <c r="R227" i="3"/>
  <c r="P227" i="3"/>
  <c r="BI225" i="3"/>
  <c r="BH225" i="3"/>
  <c r="BG225" i="3"/>
  <c r="BE225" i="3"/>
  <c r="T225" i="3"/>
  <c r="R225" i="3"/>
  <c r="P225" i="3"/>
  <c r="BI221" i="3"/>
  <c r="BH221" i="3"/>
  <c r="BG221" i="3"/>
  <c r="BE221" i="3"/>
  <c r="T221" i="3"/>
  <c r="R221" i="3"/>
  <c r="P221" i="3"/>
  <c r="BI218" i="3"/>
  <c r="BH218" i="3"/>
  <c r="BG218" i="3"/>
  <c r="BE218" i="3"/>
  <c r="T218" i="3"/>
  <c r="R218" i="3"/>
  <c r="P218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2" i="3"/>
  <c r="BH202" i="3"/>
  <c r="BG202" i="3"/>
  <c r="BE202" i="3"/>
  <c r="T202" i="3"/>
  <c r="R202" i="3"/>
  <c r="P202" i="3"/>
  <c r="BI198" i="3"/>
  <c r="BH198" i="3"/>
  <c r="BG198" i="3"/>
  <c r="BE198" i="3"/>
  <c r="T198" i="3"/>
  <c r="T197" i="3" s="1"/>
  <c r="R198" i="3"/>
  <c r="R197" i="3"/>
  <c r="P198" i="3"/>
  <c r="P197" i="3" s="1"/>
  <c r="BI196" i="3"/>
  <c r="BH196" i="3"/>
  <c r="BG196" i="3"/>
  <c r="BE196" i="3"/>
  <c r="T196" i="3"/>
  <c r="R196" i="3"/>
  <c r="P196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4" i="3"/>
  <c r="BH184" i="3"/>
  <c r="BG184" i="3"/>
  <c r="BE184" i="3"/>
  <c r="T184" i="3"/>
  <c r="R184" i="3"/>
  <c r="P184" i="3"/>
  <c r="BI180" i="3"/>
  <c r="BH180" i="3"/>
  <c r="BG180" i="3"/>
  <c r="BE180" i="3"/>
  <c r="T180" i="3"/>
  <c r="R180" i="3"/>
  <c r="P180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2" i="3"/>
  <c r="BH162" i="3"/>
  <c r="BG162" i="3"/>
  <c r="BE162" i="3"/>
  <c r="T162" i="3"/>
  <c r="R162" i="3"/>
  <c r="P162" i="3"/>
  <c r="BI155" i="3"/>
  <c r="BH155" i="3"/>
  <c r="BG155" i="3"/>
  <c r="BE155" i="3"/>
  <c r="T155" i="3"/>
  <c r="R155" i="3"/>
  <c r="P155" i="3"/>
  <c r="BI147" i="3"/>
  <c r="BH147" i="3"/>
  <c r="BG147" i="3"/>
  <c r="BE147" i="3"/>
  <c r="T147" i="3"/>
  <c r="R147" i="3"/>
  <c r="P147" i="3"/>
  <c r="BI143" i="3"/>
  <c r="BH143" i="3"/>
  <c r="BG143" i="3"/>
  <c r="BE143" i="3"/>
  <c r="T143" i="3"/>
  <c r="R143" i="3"/>
  <c r="P143" i="3"/>
  <c r="BI139" i="3"/>
  <c r="BH139" i="3"/>
  <c r="BG139" i="3"/>
  <c r="BE139" i="3"/>
  <c r="T139" i="3"/>
  <c r="R139" i="3"/>
  <c r="P139" i="3"/>
  <c r="BI133" i="3"/>
  <c r="BH133" i="3"/>
  <c r="BG133" i="3"/>
  <c r="BE133" i="3"/>
  <c r="T133" i="3"/>
  <c r="R133" i="3"/>
  <c r="P133" i="3"/>
  <c r="F126" i="3"/>
  <c r="F124" i="3"/>
  <c r="E122" i="3"/>
  <c r="F91" i="3"/>
  <c r="F89" i="3"/>
  <c r="E87" i="3"/>
  <c r="J24" i="3"/>
  <c r="E24" i="3"/>
  <c r="J92" i="3" s="1"/>
  <c r="J23" i="3"/>
  <c r="J21" i="3"/>
  <c r="E21" i="3"/>
  <c r="J126" i="3" s="1"/>
  <c r="J20" i="3"/>
  <c r="J18" i="3"/>
  <c r="E18" i="3"/>
  <c r="F127" i="3" s="1"/>
  <c r="J17" i="3"/>
  <c r="J12" i="3"/>
  <c r="J89" i="3"/>
  <c r="E7" i="3"/>
  <c r="E85" i="3" s="1"/>
  <c r="J37" i="2"/>
  <c r="J36" i="2"/>
  <c r="AY95" i="1" s="1"/>
  <c r="J35" i="2"/>
  <c r="AX95" i="1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06" i="2"/>
  <c r="BH306" i="2"/>
  <c r="BG306" i="2"/>
  <c r="BE306" i="2"/>
  <c r="T306" i="2"/>
  <c r="R306" i="2"/>
  <c r="P306" i="2"/>
  <c r="BI303" i="2"/>
  <c r="BH303" i="2"/>
  <c r="BG303" i="2"/>
  <c r="BE303" i="2"/>
  <c r="T303" i="2"/>
  <c r="R303" i="2"/>
  <c r="P303" i="2"/>
  <c r="BI299" i="2"/>
  <c r="BH299" i="2"/>
  <c r="BG299" i="2"/>
  <c r="BE299" i="2"/>
  <c r="T299" i="2"/>
  <c r="R299" i="2"/>
  <c r="P299" i="2"/>
  <c r="BI295" i="2"/>
  <c r="BH295" i="2"/>
  <c r="BG295" i="2"/>
  <c r="BE295" i="2"/>
  <c r="T295" i="2"/>
  <c r="R295" i="2"/>
  <c r="P295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4" i="2"/>
  <c r="BH264" i="2"/>
  <c r="BG264" i="2"/>
  <c r="BE264" i="2"/>
  <c r="T264" i="2"/>
  <c r="R264" i="2"/>
  <c r="P264" i="2"/>
  <c r="BI261" i="2"/>
  <c r="BH261" i="2"/>
  <c r="BG261" i="2"/>
  <c r="BE261" i="2"/>
  <c r="T261" i="2"/>
  <c r="R261" i="2"/>
  <c r="P261" i="2"/>
  <c r="BI257" i="2"/>
  <c r="BH257" i="2"/>
  <c r="BG257" i="2"/>
  <c r="BE257" i="2"/>
  <c r="T257" i="2"/>
  <c r="R257" i="2"/>
  <c r="P257" i="2"/>
  <c r="BI253" i="2"/>
  <c r="BH253" i="2"/>
  <c r="BG253" i="2"/>
  <c r="BE253" i="2"/>
  <c r="T253" i="2"/>
  <c r="R253" i="2"/>
  <c r="P253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1" i="2"/>
  <c r="BH221" i="2"/>
  <c r="BG221" i="2"/>
  <c r="BE221" i="2"/>
  <c r="T221" i="2"/>
  <c r="R221" i="2"/>
  <c r="P221" i="2"/>
  <c r="BI217" i="2"/>
  <c r="BH217" i="2"/>
  <c r="BG217" i="2"/>
  <c r="BE217" i="2"/>
  <c r="T217" i="2"/>
  <c r="T216" i="2"/>
  <c r="R217" i="2"/>
  <c r="R216" i="2" s="1"/>
  <c r="P217" i="2"/>
  <c r="P216" i="2"/>
  <c r="BI214" i="2"/>
  <c r="BH214" i="2"/>
  <c r="BG214" i="2"/>
  <c r="BE214" i="2"/>
  <c r="T214" i="2"/>
  <c r="R214" i="2"/>
  <c r="P214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2" i="2"/>
  <c r="BH202" i="2"/>
  <c r="BG202" i="2"/>
  <c r="BE202" i="2"/>
  <c r="T202" i="2"/>
  <c r="R202" i="2"/>
  <c r="P202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3" i="2"/>
  <c r="BH173" i="2"/>
  <c r="BG173" i="2"/>
  <c r="BE173" i="2"/>
  <c r="T173" i="2"/>
  <c r="R173" i="2"/>
  <c r="P173" i="2"/>
  <c r="BI164" i="2"/>
  <c r="BH164" i="2"/>
  <c r="BG164" i="2"/>
  <c r="BE164" i="2"/>
  <c r="T164" i="2"/>
  <c r="R164" i="2"/>
  <c r="P164" i="2"/>
  <c r="BI155" i="2"/>
  <c r="BH155" i="2"/>
  <c r="BG155" i="2"/>
  <c r="BE155" i="2"/>
  <c r="T155" i="2"/>
  <c r="R155" i="2"/>
  <c r="P155" i="2"/>
  <c r="BI147" i="2"/>
  <c r="BH147" i="2"/>
  <c r="BG147" i="2"/>
  <c r="BE147" i="2"/>
  <c r="T147" i="2"/>
  <c r="R147" i="2"/>
  <c r="P147" i="2"/>
  <c r="BI143" i="2"/>
  <c r="BH143" i="2"/>
  <c r="BG143" i="2"/>
  <c r="BE143" i="2"/>
  <c r="T143" i="2"/>
  <c r="R143" i="2"/>
  <c r="P143" i="2"/>
  <c r="BI133" i="2"/>
  <c r="BH133" i="2"/>
  <c r="BG133" i="2"/>
  <c r="BE133" i="2"/>
  <c r="T133" i="2"/>
  <c r="R133" i="2"/>
  <c r="P133" i="2"/>
  <c r="F126" i="2"/>
  <c r="F124" i="2"/>
  <c r="E122" i="2"/>
  <c r="F91" i="2"/>
  <c r="F89" i="2"/>
  <c r="E87" i="2"/>
  <c r="J24" i="2"/>
  <c r="E24" i="2"/>
  <c r="J127" i="2" s="1"/>
  <c r="J23" i="2"/>
  <c r="J21" i="2"/>
  <c r="E21" i="2"/>
  <c r="J91" i="2" s="1"/>
  <c r="J20" i="2"/>
  <c r="J18" i="2"/>
  <c r="E18" i="2"/>
  <c r="F127" i="2" s="1"/>
  <c r="J17" i="2"/>
  <c r="J12" i="2"/>
  <c r="J124" i="2" s="1"/>
  <c r="E7" i="2"/>
  <c r="E120" i="2"/>
  <c r="L90" i="1"/>
  <c r="AM90" i="1"/>
  <c r="AM89" i="1"/>
  <c r="L89" i="1"/>
  <c r="AM87" i="1"/>
  <c r="L87" i="1"/>
  <c r="L85" i="1"/>
  <c r="L84" i="1"/>
  <c r="BK345" i="2"/>
  <c r="BK323" i="2"/>
  <c r="BK299" i="2"/>
  <c r="J285" i="2"/>
  <c r="J275" i="2"/>
  <c r="BK261" i="2"/>
  <c r="J240" i="2"/>
  <c r="BK217" i="2"/>
  <c r="J187" i="2"/>
  <c r="J173" i="2"/>
  <c r="J147" i="2"/>
  <c r="J246" i="2"/>
  <c r="BK244" i="2"/>
  <c r="BK240" i="2"/>
  <c r="J231" i="2"/>
  <c r="J227" i="2"/>
  <c r="BK225" i="2"/>
  <c r="BK207" i="2"/>
  <c r="J190" i="2"/>
  <c r="J155" i="2"/>
  <c r="J345" i="2"/>
  <c r="J332" i="2"/>
  <c r="BK319" i="2"/>
  <c r="J303" i="2"/>
  <c r="J289" i="2"/>
  <c r="BK275" i="2"/>
  <c r="J261" i="2"/>
  <c r="BK237" i="2"/>
  <c r="BK227" i="2"/>
  <c r="BK211" i="2"/>
  <c r="BK202" i="2"/>
  <c r="BK187" i="2"/>
  <c r="BK155" i="2"/>
  <c r="BK284" i="2"/>
  <c r="AS94" i="1"/>
  <c r="BK237" i="3"/>
  <c r="BK225" i="3"/>
  <c r="BK198" i="3"/>
  <c r="J167" i="3"/>
  <c r="J309" i="3"/>
  <c r="BK282" i="3"/>
  <c r="J258" i="3"/>
  <c r="J230" i="3"/>
  <c r="J180" i="3"/>
  <c r="J162" i="3"/>
  <c r="J292" i="3"/>
  <c r="J270" i="3"/>
  <c r="BK252" i="3"/>
  <c r="BK233" i="3"/>
  <c r="J202" i="3"/>
  <c r="J174" i="3"/>
  <c r="BK139" i="3"/>
  <c r="BK319" i="3"/>
  <c r="BK302" i="3"/>
  <c r="J285" i="3"/>
  <c r="BK261" i="3"/>
  <c r="J218" i="3"/>
  <c r="BK202" i="3"/>
  <c r="J189" i="3"/>
  <c r="BK180" i="3"/>
  <c r="BK227" i="4"/>
  <c r="J157" i="4"/>
  <c r="BK414" i="5"/>
  <c r="J383" i="5"/>
  <c r="BK346" i="5"/>
  <c r="BK301" i="5"/>
  <c r="BK284" i="5"/>
  <c r="J257" i="5"/>
  <c r="J220" i="5"/>
  <c r="J205" i="5"/>
  <c r="BK180" i="5"/>
  <c r="BK417" i="5"/>
  <c r="BK383" i="5"/>
  <c r="BK324" i="5"/>
  <c r="J284" i="5"/>
  <c r="BK213" i="5"/>
  <c r="BK152" i="5"/>
  <c r="BK328" i="5"/>
  <c r="BK308" i="5"/>
  <c r="J261" i="5"/>
  <c r="BK205" i="5"/>
  <c r="BK151" i="5"/>
  <c r="J420" i="5"/>
  <c r="BK398" i="5"/>
  <c r="BK311" i="5"/>
  <c r="J286" i="5"/>
  <c r="J247" i="5"/>
  <c r="BK208" i="5"/>
  <c r="BK170" i="5"/>
  <c r="BK138" i="5"/>
  <c r="J305" i="6"/>
  <c r="BK245" i="6"/>
  <c r="BK230" i="6"/>
  <c r="BK305" i="6"/>
  <c r="J265" i="6"/>
  <c r="BK181" i="6"/>
  <c r="BK353" i="6"/>
  <c r="BK302" i="6"/>
  <c r="J269" i="6"/>
  <c r="J245" i="6"/>
  <c r="J228" i="6"/>
  <c r="BK206" i="6"/>
  <c r="J138" i="6"/>
  <c r="J323" i="6"/>
  <c r="J233" i="6"/>
  <c r="BK216" i="6"/>
  <c r="J181" i="6"/>
  <c r="BK347" i="2"/>
  <c r="J329" i="2"/>
  <c r="J306" i="2"/>
  <c r="J284" i="2"/>
  <c r="BK272" i="2"/>
  <c r="J257" i="2"/>
  <c r="BK246" i="2"/>
  <c r="J225" i="2"/>
  <c r="BK198" i="2"/>
  <c r="BK214" i="2"/>
  <c r="BK194" i="2"/>
  <c r="BK173" i="2"/>
  <c r="J347" i="2"/>
  <c r="BK334" i="2"/>
  <c r="J325" i="2"/>
  <c r="BK306" i="2"/>
  <c r="J295" i="2"/>
  <c r="BK285" i="2"/>
  <c r="J272" i="2"/>
  <c r="BK257" i="2"/>
  <c r="J249" i="2"/>
  <c r="BK231" i="2"/>
  <c r="J214" i="2"/>
  <c r="J207" i="2"/>
  <c r="BK183" i="2"/>
  <c r="J133" i="2"/>
  <c r="BK164" i="2"/>
  <c r="J316" i="3"/>
  <c r="BK300" i="3"/>
  <c r="BK268" i="3"/>
  <c r="J233" i="3"/>
  <c r="BK218" i="3"/>
  <c r="J196" i="3"/>
  <c r="J169" i="3"/>
  <c r="BK155" i="3"/>
  <c r="J133" i="3"/>
  <c r="BK292" i="3"/>
  <c r="BK264" i="3"/>
  <c r="J225" i="3"/>
  <c r="BK184" i="3"/>
  <c r="J165" i="3"/>
  <c r="BK296" i="3"/>
  <c r="J264" i="3"/>
  <c r="J241" i="3"/>
  <c r="BK214" i="3"/>
  <c r="J198" i="3"/>
  <c r="BK165" i="3"/>
  <c r="BK321" i="3"/>
  <c r="BK316" i="3"/>
  <c r="J300" i="3"/>
  <c r="BK270" i="3"/>
  <c r="BK258" i="3"/>
  <c r="J214" i="3"/>
  <c r="J193" i="3"/>
  <c r="J184" i="3"/>
  <c r="J267" i="4"/>
  <c r="J239" i="4"/>
  <c r="BK162" i="4"/>
  <c r="J129" i="4"/>
  <c r="J398" i="5"/>
  <c r="BK349" i="5"/>
  <c r="J316" i="5"/>
  <c r="BK278" i="5"/>
  <c r="BK267" i="5"/>
  <c r="BK247" i="5"/>
  <c r="J213" i="5"/>
  <c r="J198" i="5"/>
  <c r="BK159" i="5"/>
  <c r="J408" i="5"/>
  <c r="J349" i="5"/>
  <c r="J301" i="5"/>
  <c r="BK257" i="5"/>
  <c r="J245" i="5"/>
  <c r="J159" i="5"/>
  <c r="BK142" i="5"/>
  <c r="J311" i="5"/>
  <c r="J269" i="5"/>
  <c r="BK232" i="5"/>
  <c r="BK198" i="5"/>
  <c r="BK149" i="5"/>
  <c r="BK406" i="5"/>
  <c r="BK316" i="5"/>
  <c r="J295" i="5"/>
  <c r="J276" i="5"/>
  <c r="BK220" i="5"/>
  <c r="J200" i="5"/>
  <c r="J154" i="5"/>
  <c r="J136" i="5"/>
  <c r="BK330" i="6"/>
  <c r="BK261" i="6"/>
  <c r="BK233" i="6"/>
  <c r="BK347" i="6"/>
  <c r="BK291" i="6"/>
  <c r="J244" i="6"/>
  <c r="BK131" i="6"/>
  <c r="BK320" i="6"/>
  <c r="J302" i="6"/>
  <c r="J261" i="6"/>
  <c r="BK244" i="6"/>
  <c r="J216" i="6"/>
  <c r="J149" i="6"/>
  <c r="J330" i="6"/>
  <c r="BK228" i="6"/>
  <c r="J206" i="6"/>
  <c r="BK149" i="6"/>
  <c r="BK332" i="2"/>
  <c r="J319" i="2"/>
  <c r="BK295" i="2"/>
  <c r="J281" i="2"/>
  <c r="BK268" i="2"/>
  <c r="BK249" i="2"/>
  <c r="J233" i="2"/>
  <c r="J209" i="2"/>
  <c r="BK221" i="2"/>
  <c r="J198" i="2"/>
  <c r="BK185" i="2"/>
  <c r="J143" i="2"/>
  <c r="BK343" i="2"/>
  <c r="J323" i="2"/>
  <c r="BK303" i="2"/>
  <c r="BK291" i="2"/>
  <c r="J278" i="2"/>
  <c r="BK264" i="2"/>
  <c r="J244" i="2"/>
  <c r="J221" i="2"/>
  <c r="BK209" i="2"/>
  <c r="BK192" i="2"/>
  <c r="J164" i="2"/>
  <c r="BK289" i="2"/>
  <c r="BK147" i="2"/>
  <c r="BK309" i="3"/>
  <c r="BK278" i="3"/>
  <c r="J252" i="3"/>
  <c r="BK241" i="3"/>
  <c r="J227" i="3"/>
  <c r="BK212" i="3"/>
  <c r="BK189" i="3"/>
  <c r="BK162" i="3"/>
  <c r="J139" i="3"/>
  <c r="BK285" i="3"/>
  <c r="J244" i="3"/>
  <c r="J206" i="3"/>
  <c r="BK172" i="3"/>
  <c r="J319" i="3"/>
  <c r="J261" i="3"/>
  <c r="BK248" i="3"/>
  <c r="J221" i="3"/>
  <c r="BK206" i="3"/>
  <c r="BK193" i="3"/>
  <c r="J147" i="3"/>
  <c r="J311" i="3"/>
  <c r="J296" i="3"/>
  <c r="J274" i="3"/>
  <c r="BK227" i="3"/>
  <c r="BK176" i="3"/>
  <c r="J172" i="3"/>
  <c r="BK147" i="3"/>
  <c r="BK133" i="3"/>
  <c r="J254" i="4"/>
  <c r="J244" i="4"/>
  <c r="BK235" i="4"/>
  <c r="J227" i="4"/>
  <c r="BK219" i="4"/>
  <c r="J208" i="4"/>
  <c r="BK159" i="4"/>
  <c r="J237" i="4"/>
  <c r="J217" i="4"/>
  <c r="BK187" i="4"/>
  <c r="J162" i="4"/>
  <c r="BK278" i="4"/>
  <c r="J273" i="4"/>
  <c r="BK254" i="4"/>
  <c r="J250" i="4"/>
  <c r="BK239" i="4"/>
  <c r="BK231" i="4"/>
  <c r="J187" i="4"/>
  <c r="J181" i="4"/>
  <c r="J151" i="4"/>
  <c r="J224" i="4"/>
  <c r="J219" i="4"/>
  <c r="BK181" i="4"/>
  <c r="BK151" i="4"/>
  <c r="J417" i="5"/>
  <c r="J402" i="5"/>
  <c r="J363" i="5"/>
  <c r="J336" i="5"/>
  <c r="BK293" i="5"/>
  <c r="BK276" i="5"/>
  <c r="BK261" i="5"/>
  <c r="J225" i="5"/>
  <c r="J208" i="5"/>
  <c r="J151" i="5"/>
  <c r="J406" i="5"/>
  <c r="J346" i="5"/>
  <c r="BK321" i="5"/>
  <c r="J250" i="5"/>
  <c r="J202" i="5"/>
  <c r="BK154" i="5"/>
  <c r="J138" i="5"/>
  <c r="J324" i="5"/>
  <c r="J278" i="5"/>
  <c r="J243" i="5"/>
  <c r="BK200" i="5"/>
  <c r="J188" i="5"/>
  <c r="J142" i="5"/>
  <c r="J328" i="5"/>
  <c r="J308" i="5"/>
  <c r="BK253" i="5"/>
  <c r="BK216" i="5"/>
  <c r="J195" i="5"/>
  <c r="J152" i="5"/>
  <c r="BK265" i="6"/>
  <c r="J240" i="6"/>
  <c r="J226" i="6"/>
  <c r="BK323" i="6"/>
  <c r="J280" i="6"/>
  <c r="BK212" i="6"/>
  <c r="BK138" i="6"/>
  <c r="J350" i="6"/>
  <c r="BK280" i="6"/>
  <c r="J258" i="6"/>
  <c r="J230" i="6"/>
  <c r="J212" i="6"/>
  <c r="J131" i="6"/>
  <c r="BK258" i="6"/>
  <c r="BK226" i="6"/>
  <c r="BK195" i="6"/>
  <c r="J334" i="2"/>
  <c r="BK325" i="2"/>
  <c r="BK315" i="2"/>
  <c r="J291" i="2"/>
  <c r="BK278" i="2"/>
  <c r="J264" i="2"/>
  <c r="BK253" i="2"/>
  <c r="J237" i="2"/>
  <c r="J211" i="2"/>
  <c r="J192" i="2"/>
  <c r="J202" i="2"/>
  <c r="J183" i="2"/>
  <c r="BK133" i="2"/>
  <c r="J343" i="2"/>
  <c r="BK329" i="2"/>
  <c r="J315" i="2"/>
  <c r="J299" i="2"/>
  <c r="BK281" i="2"/>
  <c r="J268" i="2"/>
  <c r="J253" i="2"/>
  <c r="BK233" i="2"/>
  <c r="J217" i="2"/>
  <c r="J194" i="2"/>
  <c r="J185" i="2"/>
  <c r="BK190" i="2"/>
  <c r="BK143" i="2"/>
  <c r="BK311" i="3"/>
  <c r="BK274" i="3"/>
  <c r="BK244" i="3"/>
  <c r="BK230" i="3"/>
  <c r="BK221" i="3"/>
  <c r="J208" i="3"/>
  <c r="J176" i="3"/>
  <c r="BK143" i="3"/>
  <c r="J302" i="3"/>
  <c r="J268" i="3"/>
  <c r="J248" i="3"/>
  <c r="J191" i="3"/>
  <c r="BK167" i="3"/>
  <c r="BK306" i="3"/>
  <c r="J282" i="3"/>
  <c r="J255" i="3"/>
  <c r="J237" i="3"/>
  <c r="J212" i="3"/>
  <c r="BK196" i="3"/>
  <c r="J155" i="3"/>
  <c r="J321" i="3"/>
  <c r="J306" i="3"/>
  <c r="J278" i="3"/>
  <c r="BK255" i="3"/>
  <c r="BK208" i="3"/>
  <c r="BK191" i="3"/>
  <c r="BK174" i="3"/>
  <c r="BK169" i="3"/>
  <c r="J143" i="3"/>
  <c r="J276" i="4"/>
  <c r="BK247" i="4"/>
  <c r="J241" i="4"/>
  <c r="J231" i="4"/>
  <c r="BK224" i="4"/>
  <c r="BK212" i="4"/>
  <c r="J172" i="4"/>
  <c r="BK244" i="4"/>
  <c r="BK221" i="4"/>
  <c r="BK208" i="4"/>
  <c r="BK172" i="4"/>
  <c r="J159" i="4"/>
  <c r="J278" i="4"/>
  <c r="BK276" i="4"/>
  <c r="BK267" i="4"/>
  <c r="BK241" i="4"/>
  <c r="BK237" i="4"/>
  <c r="J235" i="4"/>
  <c r="BK157" i="4"/>
  <c r="BK129" i="4"/>
  <c r="BK273" i="4"/>
  <c r="BK250" i="4"/>
  <c r="J247" i="4"/>
  <c r="J221" i="4"/>
  <c r="BK217" i="4"/>
  <c r="J212" i="4"/>
  <c r="BK420" i="5"/>
  <c r="BK408" i="5"/>
  <c r="BK338" i="5"/>
  <c r="BK295" i="5"/>
  <c r="BK269" i="5"/>
  <c r="BK250" i="5"/>
  <c r="J216" i="5"/>
  <c r="BK188" i="5"/>
  <c r="BK136" i="5"/>
  <c r="BK402" i="5"/>
  <c r="BK336" i="5"/>
  <c r="BK286" i="5"/>
  <c r="J253" i="5"/>
  <c r="J232" i="5"/>
  <c r="J170" i="5"/>
  <c r="J147" i="5"/>
  <c r="J338" i="5"/>
  <c r="J321" i="5"/>
  <c r="BK245" i="5"/>
  <c r="BK225" i="5"/>
  <c r="BK195" i="5"/>
  <c r="BK147" i="5"/>
  <c r="J414" i="5"/>
  <c r="BK363" i="5"/>
  <c r="J293" i="5"/>
  <c r="J267" i="5"/>
  <c r="BK243" i="5"/>
  <c r="BK202" i="5"/>
  <c r="J180" i="5"/>
  <c r="J149" i="5"/>
  <c r="J347" i="6"/>
  <c r="J248" i="6"/>
  <c r="BK236" i="6"/>
  <c r="BK220" i="6"/>
  <c r="J320" i="6"/>
  <c r="BK269" i="6"/>
  <c r="J195" i="6"/>
  <c r="J353" i="6"/>
  <c r="J291" i="6"/>
  <c r="BK248" i="6"/>
  <c r="J236" i="6"/>
  <c r="BK167" i="6"/>
  <c r="BK350" i="6"/>
  <c r="BK240" i="6"/>
  <c r="J220" i="6"/>
  <c r="J167" i="6"/>
  <c r="BK132" i="2" l="1"/>
  <c r="J132" i="2" s="1"/>
  <c r="J98" i="2" s="1"/>
  <c r="BK163" i="2"/>
  <c r="J163" i="2" s="1"/>
  <c r="J99" i="2" s="1"/>
  <c r="BK197" i="2"/>
  <c r="J197" i="2"/>
  <c r="J100" i="2" s="1"/>
  <c r="BK206" i="2"/>
  <c r="J206" i="2"/>
  <c r="J101" i="2"/>
  <c r="R220" i="2"/>
  <c r="R239" i="2"/>
  <c r="P248" i="2"/>
  <c r="BK283" i="2"/>
  <c r="J283" i="2" s="1"/>
  <c r="J107" i="2" s="1"/>
  <c r="R305" i="2"/>
  <c r="R331" i="2"/>
  <c r="BK342" i="2"/>
  <c r="J342" i="2" s="1"/>
  <c r="J110" i="2" s="1"/>
  <c r="T132" i="3"/>
  <c r="R154" i="3"/>
  <c r="P179" i="3"/>
  <c r="T188" i="3"/>
  <c r="R201" i="3"/>
  <c r="BK220" i="3"/>
  <c r="J220" i="3" s="1"/>
  <c r="J105" i="3" s="1"/>
  <c r="BK229" i="3"/>
  <c r="J229" i="3" s="1"/>
  <c r="J106" i="3" s="1"/>
  <c r="P263" i="3"/>
  <c r="P284" i="3"/>
  <c r="P308" i="3"/>
  <c r="P315" i="3"/>
  <c r="R128" i="4"/>
  <c r="P161" i="4"/>
  <c r="T186" i="4"/>
  <c r="R216" i="4"/>
  <c r="BK230" i="4"/>
  <c r="J230" i="4"/>
  <c r="J104" i="4" s="1"/>
  <c r="BK249" i="4"/>
  <c r="J249" i="4"/>
  <c r="J105" i="4"/>
  <c r="BK272" i="4"/>
  <c r="J272" i="4" s="1"/>
  <c r="J106" i="4" s="1"/>
  <c r="R207" i="5"/>
  <c r="BK242" i="5"/>
  <c r="J242" i="5" s="1"/>
  <c r="J105" i="5" s="1"/>
  <c r="T256" i="5"/>
  <c r="T310" i="5"/>
  <c r="R327" i="5"/>
  <c r="P348" i="5"/>
  <c r="BK413" i="5"/>
  <c r="J413" i="5" s="1"/>
  <c r="J113" i="5" s="1"/>
  <c r="BK137" i="6"/>
  <c r="J137" i="6"/>
  <c r="J99" i="6" s="1"/>
  <c r="R137" i="6"/>
  <c r="P225" i="6"/>
  <c r="R239" i="6"/>
  <c r="P247" i="6"/>
  <c r="R247" i="6"/>
  <c r="T260" i="6"/>
  <c r="T132" i="2"/>
  <c r="P163" i="2"/>
  <c r="P197" i="2"/>
  <c r="T206" i="2"/>
  <c r="BK220" i="2"/>
  <c r="J220" i="2" s="1"/>
  <c r="J104" i="2" s="1"/>
  <c r="BK239" i="2"/>
  <c r="J239" i="2" s="1"/>
  <c r="J105" i="2" s="1"/>
  <c r="R248" i="2"/>
  <c r="P283" i="2"/>
  <c r="BK305" i="2"/>
  <c r="J305" i="2" s="1"/>
  <c r="J108" i="2" s="1"/>
  <c r="BK331" i="2"/>
  <c r="J331" i="2" s="1"/>
  <c r="J109" i="2" s="1"/>
  <c r="P342" i="2"/>
  <c r="R132" i="3"/>
  <c r="BK154" i="3"/>
  <c r="J154" i="3" s="1"/>
  <c r="J99" i="3" s="1"/>
  <c r="BK179" i="3"/>
  <c r="J179" i="3" s="1"/>
  <c r="J100" i="3" s="1"/>
  <c r="BK188" i="3"/>
  <c r="J188" i="3"/>
  <c r="J101" i="3" s="1"/>
  <c r="T201" i="3"/>
  <c r="R220" i="3"/>
  <c r="T229" i="3"/>
  <c r="BK263" i="3"/>
  <c r="J263" i="3" s="1"/>
  <c r="J107" i="3" s="1"/>
  <c r="BK284" i="3"/>
  <c r="J284" i="3" s="1"/>
  <c r="J108" i="3" s="1"/>
  <c r="BK308" i="3"/>
  <c r="J308" i="3"/>
  <c r="J109" i="3" s="1"/>
  <c r="BK315" i="3"/>
  <c r="J315" i="3"/>
  <c r="J110" i="3"/>
  <c r="BK128" i="4"/>
  <c r="J128" i="4" s="1"/>
  <c r="J98" i="4" s="1"/>
  <c r="BK161" i="4"/>
  <c r="J161" i="4" s="1"/>
  <c r="J99" i="4" s="1"/>
  <c r="R186" i="4"/>
  <c r="T216" i="4"/>
  <c r="P230" i="4"/>
  <c r="P249" i="4"/>
  <c r="R272" i="4"/>
  <c r="P141" i="5"/>
  <c r="P134" i="5" s="1"/>
  <c r="T153" i="5"/>
  <c r="T187" i="5"/>
  <c r="T207" i="5"/>
  <c r="R242" i="5"/>
  <c r="BK256" i="5"/>
  <c r="BK310" i="5"/>
  <c r="J310" i="5"/>
  <c r="J109" i="5" s="1"/>
  <c r="BK327" i="5"/>
  <c r="J327" i="5"/>
  <c r="J111" i="5"/>
  <c r="BK348" i="5"/>
  <c r="J348" i="5" s="1"/>
  <c r="J112" i="5" s="1"/>
  <c r="T413" i="5"/>
  <c r="R132" i="2"/>
  <c r="T163" i="2"/>
  <c r="T197" i="2"/>
  <c r="P206" i="2"/>
  <c r="T220" i="2"/>
  <c r="T239" i="2"/>
  <c r="T248" i="2"/>
  <c r="R283" i="2"/>
  <c r="T305" i="2"/>
  <c r="T331" i="2"/>
  <c r="R342" i="2"/>
  <c r="P132" i="3"/>
  <c r="T154" i="3"/>
  <c r="T179" i="3"/>
  <c r="R188" i="3"/>
  <c r="BK201" i="3"/>
  <c r="J201" i="3" s="1"/>
  <c r="J104" i="3" s="1"/>
  <c r="T220" i="3"/>
  <c r="P229" i="3"/>
  <c r="T263" i="3"/>
  <c r="T284" i="3"/>
  <c r="T308" i="3"/>
  <c r="R315" i="3"/>
  <c r="P128" i="4"/>
  <c r="R161" i="4"/>
  <c r="P186" i="4"/>
  <c r="BK216" i="4"/>
  <c r="J216" i="4" s="1"/>
  <c r="J101" i="4" s="1"/>
  <c r="T230" i="4"/>
  <c r="R249" i="4"/>
  <c r="R229" i="4" s="1"/>
  <c r="T272" i="4"/>
  <c r="BK141" i="5"/>
  <c r="J141" i="5"/>
  <c r="J100" i="5"/>
  <c r="R141" i="5"/>
  <c r="R134" i="5" s="1"/>
  <c r="T141" i="5"/>
  <c r="T134" i="5"/>
  <c r="R153" i="5"/>
  <c r="BK187" i="5"/>
  <c r="J187" i="5"/>
  <c r="J103" i="5"/>
  <c r="R187" i="5"/>
  <c r="P207" i="5"/>
  <c r="T242" i="5"/>
  <c r="R256" i="5"/>
  <c r="R310" i="5"/>
  <c r="P327" i="5"/>
  <c r="T348" i="5"/>
  <c r="R413" i="5"/>
  <c r="T137" i="6"/>
  <c r="T129" i="6" s="1"/>
  <c r="R225" i="6"/>
  <c r="R129" i="6" s="1"/>
  <c r="P239" i="6"/>
  <c r="T239" i="6"/>
  <c r="BK260" i="6"/>
  <c r="J260" i="6"/>
  <c r="J106" i="6"/>
  <c r="P260" i="6"/>
  <c r="BK304" i="6"/>
  <c r="J304" i="6"/>
  <c r="J107" i="6"/>
  <c r="T304" i="6"/>
  <c r="R346" i="6"/>
  <c r="P132" i="2"/>
  <c r="P131" i="2"/>
  <c r="R163" i="2"/>
  <c r="R197" i="2"/>
  <c r="R206" i="2"/>
  <c r="P220" i="2"/>
  <c r="P239" i="2"/>
  <c r="BK248" i="2"/>
  <c r="J248" i="2"/>
  <c r="J106" i="2"/>
  <c r="T283" i="2"/>
  <c r="P305" i="2"/>
  <c r="P331" i="2"/>
  <c r="T342" i="2"/>
  <c r="BK132" i="3"/>
  <c r="J132" i="3" s="1"/>
  <c r="J98" i="3" s="1"/>
  <c r="P154" i="3"/>
  <c r="R179" i="3"/>
  <c r="P188" i="3"/>
  <c r="P201" i="3"/>
  <c r="P200" i="3"/>
  <c r="P220" i="3"/>
  <c r="R229" i="3"/>
  <c r="R263" i="3"/>
  <c r="R284" i="3"/>
  <c r="R308" i="3"/>
  <c r="T315" i="3"/>
  <c r="T128" i="4"/>
  <c r="T127" i="4"/>
  <c r="T161" i="4"/>
  <c r="BK186" i="4"/>
  <c r="J186" i="4"/>
  <c r="J100" i="4"/>
  <c r="P216" i="4"/>
  <c r="R230" i="4"/>
  <c r="T249" i="4"/>
  <c r="P272" i="4"/>
  <c r="BK153" i="5"/>
  <c r="J153" i="5"/>
  <c r="J101" i="5"/>
  <c r="P153" i="5"/>
  <c r="P187" i="5"/>
  <c r="BK207" i="5"/>
  <c r="J207" i="5"/>
  <c r="J104" i="5" s="1"/>
  <c r="P242" i="5"/>
  <c r="P256" i="5"/>
  <c r="P255" i="5"/>
  <c r="P310" i="5"/>
  <c r="T327" i="5"/>
  <c r="R348" i="5"/>
  <c r="P413" i="5"/>
  <c r="P137" i="6"/>
  <c r="P129" i="6" s="1"/>
  <c r="BK225" i="6"/>
  <c r="J225" i="6"/>
  <c r="J101" i="6" s="1"/>
  <c r="T225" i="6"/>
  <c r="BK239" i="6"/>
  <c r="J239" i="6"/>
  <c r="J104" i="6" s="1"/>
  <c r="BK247" i="6"/>
  <c r="J247" i="6"/>
  <c r="J105" i="6"/>
  <c r="T247" i="6"/>
  <c r="R260" i="6"/>
  <c r="P304" i="6"/>
  <c r="R304" i="6"/>
  <c r="BK346" i="6"/>
  <c r="J346" i="6" s="1"/>
  <c r="J108" i="6" s="1"/>
  <c r="P346" i="6"/>
  <c r="T346" i="6"/>
  <c r="BK216" i="2"/>
  <c r="J216" i="2"/>
  <c r="J102" i="2"/>
  <c r="BK135" i="5"/>
  <c r="J135" i="5" s="1"/>
  <c r="J98" i="5" s="1"/>
  <c r="BK235" i="6"/>
  <c r="J235" i="6" s="1"/>
  <c r="J102" i="6" s="1"/>
  <c r="BK197" i="3"/>
  <c r="J197" i="3"/>
  <c r="J102" i="3" s="1"/>
  <c r="BK323" i="5"/>
  <c r="J323" i="5"/>
  <c r="J110" i="5"/>
  <c r="BK137" i="5"/>
  <c r="J137" i="5" s="1"/>
  <c r="J99" i="5" s="1"/>
  <c r="BK130" i="6"/>
  <c r="J130" i="6" s="1"/>
  <c r="J98" i="6" s="1"/>
  <c r="BK226" i="4"/>
  <c r="J226" i="4"/>
  <c r="J102" i="4" s="1"/>
  <c r="BK169" i="5"/>
  <c r="J169" i="5"/>
  <c r="J102" i="5"/>
  <c r="BK252" i="5"/>
  <c r="J252" i="5" s="1"/>
  <c r="J106" i="5" s="1"/>
  <c r="BK219" i="6"/>
  <c r="J219" i="6" s="1"/>
  <c r="J100" i="6" s="1"/>
  <c r="J256" i="5"/>
  <c r="J108" i="5"/>
  <c r="BF206" i="6"/>
  <c r="BF220" i="6"/>
  <c r="BF228" i="6"/>
  <c r="BF233" i="6"/>
  <c r="BF236" i="6"/>
  <c r="BF244" i="6"/>
  <c r="BF248" i="6"/>
  <c r="BF265" i="6"/>
  <c r="BF320" i="6"/>
  <c r="BF347" i="6"/>
  <c r="E85" i="6"/>
  <c r="J92" i="6"/>
  <c r="J122" i="6"/>
  <c r="J124" i="6"/>
  <c r="BF167" i="6"/>
  <c r="BF181" i="6"/>
  <c r="BF212" i="6"/>
  <c r="BF226" i="6"/>
  <c r="BF230" i="6"/>
  <c r="BF245" i="6"/>
  <c r="BF261" i="6"/>
  <c r="BF269" i="6"/>
  <c r="BF280" i="6"/>
  <c r="BF291" i="6"/>
  <c r="BF302" i="6"/>
  <c r="BF323" i="6"/>
  <c r="BF350" i="6"/>
  <c r="BF353" i="6"/>
  <c r="F125" i="6"/>
  <c r="BF131" i="6"/>
  <c r="BF138" i="6"/>
  <c r="BF149" i="6"/>
  <c r="BF195" i="6"/>
  <c r="BF240" i="6"/>
  <c r="BF330" i="6"/>
  <c r="BF216" i="6"/>
  <c r="BF258" i="6"/>
  <c r="BF305" i="6"/>
  <c r="F130" i="5"/>
  <c r="BF138" i="5"/>
  <c r="BF151" i="5"/>
  <c r="BF170" i="5"/>
  <c r="BF180" i="5"/>
  <c r="BF195" i="5"/>
  <c r="BF198" i="5"/>
  <c r="BF208" i="5"/>
  <c r="BF225" i="5"/>
  <c r="BF245" i="5"/>
  <c r="BF261" i="5"/>
  <c r="BF269" i="5"/>
  <c r="BF276" i="5"/>
  <c r="BF284" i="5"/>
  <c r="BF286" i="5"/>
  <c r="BF293" i="5"/>
  <c r="BF308" i="5"/>
  <c r="BF346" i="5"/>
  <c r="BF349" i="5"/>
  <c r="BF398" i="5"/>
  <c r="BF406" i="5"/>
  <c r="BF414" i="5"/>
  <c r="BF420" i="5"/>
  <c r="J91" i="5"/>
  <c r="J92" i="5"/>
  <c r="BF147" i="5"/>
  <c r="BF202" i="5"/>
  <c r="BF213" i="5"/>
  <c r="BF243" i="5"/>
  <c r="BF253" i="5"/>
  <c r="BF257" i="5"/>
  <c r="BF267" i="5"/>
  <c r="BF316" i="5"/>
  <c r="E85" i="5"/>
  <c r="J89" i="5"/>
  <c r="BF136" i="5"/>
  <c r="BF142" i="5"/>
  <c r="BF154" i="5"/>
  <c r="BF159" i="5"/>
  <c r="BF205" i="5"/>
  <c r="BF232" i="5"/>
  <c r="BF247" i="5"/>
  <c r="BF250" i="5"/>
  <c r="BF278" i="5"/>
  <c r="BF295" i="5"/>
  <c r="BF321" i="5"/>
  <c r="BF324" i="5"/>
  <c r="BF336" i="5"/>
  <c r="BF338" i="5"/>
  <c r="BF363" i="5"/>
  <c r="BF383" i="5"/>
  <c r="BF417" i="5"/>
  <c r="BF149" i="5"/>
  <c r="BF152" i="5"/>
  <c r="BF188" i="5"/>
  <c r="BF200" i="5"/>
  <c r="BF216" i="5"/>
  <c r="BF220" i="5"/>
  <c r="BF301" i="5"/>
  <c r="BF311" i="5"/>
  <c r="BF328" i="5"/>
  <c r="BF402" i="5"/>
  <c r="BF408" i="5"/>
  <c r="J91" i="4"/>
  <c r="F123" i="4"/>
  <c r="BF162" i="4"/>
  <c r="BF231" i="4"/>
  <c r="BF235" i="4"/>
  <c r="BF237" i="4"/>
  <c r="BF254" i="4"/>
  <c r="E85" i="4"/>
  <c r="J89" i="4"/>
  <c r="J92" i="4"/>
  <c r="BF172" i="4"/>
  <c r="BF181" i="4"/>
  <c r="BF187" i="4"/>
  <c r="BF217" i="4"/>
  <c r="BF219" i="4"/>
  <c r="BF239" i="4"/>
  <c r="BF267" i="4"/>
  <c r="BF276" i="4"/>
  <c r="BF278" i="4"/>
  <c r="BF157" i="4"/>
  <c r="BF208" i="4"/>
  <c r="BF212" i="4"/>
  <c r="BF227" i="4"/>
  <c r="BF241" i="4"/>
  <c r="BF250" i="4"/>
  <c r="BF129" i="4"/>
  <c r="BF151" i="4"/>
  <c r="BF159" i="4"/>
  <c r="BF221" i="4"/>
  <c r="BF224" i="4"/>
  <c r="BF244" i="4"/>
  <c r="BF247" i="4"/>
  <c r="BF273" i="4"/>
  <c r="E120" i="3"/>
  <c r="J124" i="3"/>
  <c r="J127" i="3"/>
  <c r="BF169" i="3"/>
  <c r="BF184" i="3"/>
  <c r="BF191" i="3"/>
  <c r="BF198" i="3"/>
  <c r="BF208" i="3"/>
  <c r="BF212" i="3"/>
  <c r="BF214" i="3"/>
  <c r="BF237" i="3"/>
  <c r="BF255" i="3"/>
  <c r="BF258" i="3"/>
  <c r="BF261" i="3"/>
  <c r="BF270" i="3"/>
  <c r="BF274" i="3"/>
  <c r="BF282" i="3"/>
  <c r="BF292" i="3"/>
  <c r="BF296" i="3"/>
  <c r="BF306" i="3"/>
  <c r="BF319" i="3"/>
  <c r="BF321" i="3"/>
  <c r="F92" i="3"/>
  <c r="BF139" i="3"/>
  <c r="BF143" i="3"/>
  <c r="BF162" i="3"/>
  <c r="BF165" i="3"/>
  <c r="BF172" i="3"/>
  <c r="BF218" i="3"/>
  <c r="BF233" i="3"/>
  <c r="BF241" i="3"/>
  <c r="BF244" i="3"/>
  <c r="BF252" i="3"/>
  <c r="BF268" i="3"/>
  <c r="BF278" i="3"/>
  <c r="BF285" i="3"/>
  <c r="BF316" i="3"/>
  <c r="J91" i="3"/>
  <c r="BF147" i="3"/>
  <c r="BF167" i="3"/>
  <c r="BF174" i="3"/>
  <c r="BF176" i="3"/>
  <c r="BF189" i="3"/>
  <c r="BF196" i="3"/>
  <c r="BF202" i="3"/>
  <c r="BF221" i="3"/>
  <c r="BF225" i="3"/>
  <c r="BF227" i="3"/>
  <c r="BF264" i="3"/>
  <c r="BF300" i="3"/>
  <c r="BF302" i="3"/>
  <c r="BF309" i="3"/>
  <c r="BF311" i="3"/>
  <c r="BF133" i="3"/>
  <c r="BF155" i="3"/>
  <c r="BF180" i="3"/>
  <c r="BF193" i="3"/>
  <c r="BF206" i="3"/>
  <c r="BF230" i="3"/>
  <c r="BF248" i="3"/>
  <c r="BF173" i="2"/>
  <c r="E85" i="2"/>
  <c r="J92" i="2"/>
  <c r="J126" i="2"/>
  <c r="BF133" i="2"/>
  <c r="BF155" i="2"/>
  <c r="BF164" i="2"/>
  <c r="BF187" i="2"/>
  <c r="BF192" i="2"/>
  <c r="BF207" i="2"/>
  <c r="BF221" i="2"/>
  <c r="BF237" i="2"/>
  <c r="BF240" i="2"/>
  <c r="BF253" i="2"/>
  <c r="BF257" i="2"/>
  <c r="BF264" i="2"/>
  <c r="BF268" i="2"/>
  <c r="BF281" i="2"/>
  <c r="BF285" i="2"/>
  <c r="BF289" i="2"/>
  <c r="BF291" i="2"/>
  <c r="BF295" i="2"/>
  <c r="BF299" i="2"/>
  <c r="BF306" i="2"/>
  <c r="BF323" i="2"/>
  <c r="BF329" i="2"/>
  <c r="BF334" i="2"/>
  <c r="BF343" i="2"/>
  <c r="BF345" i="2"/>
  <c r="BF347" i="2"/>
  <c r="J89" i="2"/>
  <c r="F92" i="2"/>
  <c r="BF147" i="2"/>
  <c r="BF183" i="2"/>
  <c r="BF190" i="2"/>
  <c r="BF194" i="2"/>
  <c r="BF198" i="2"/>
  <c r="BF202" i="2"/>
  <c r="BF209" i="2"/>
  <c r="BF217" i="2"/>
  <c r="BF231" i="2"/>
  <c r="BF233" i="2"/>
  <c r="BF244" i="2"/>
  <c r="BF143" i="2"/>
  <c r="BF185" i="2"/>
  <c r="BF211" i="2"/>
  <c r="BF214" i="2"/>
  <c r="BF225" i="2"/>
  <c r="BF227" i="2"/>
  <c r="BF246" i="2"/>
  <c r="BF249" i="2"/>
  <c r="BF261" i="2"/>
  <c r="BF272" i="2"/>
  <c r="BF275" i="2"/>
  <c r="BF278" i="2"/>
  <c r="BF284" i="2"/>
  <c r="BF303" i="2"/>
  <c r="BF315" i="2"/>
  <c r="BF319" i="2"/>
  <c r="BF325" i="2"/>
  <c r="BF332" i="2"/>
  <c r="F37" i="2"/>
  <c r="BD95" i="1" s="1"/>
  <c r="F33" i="2"/>
  <c r="AZ95" i="1"/>
  <c r="F37" i="3"/>
  <c r="BD96" i="1" s="1"/>
  <c r="F33" i="3"/>
  <c r="AZ96" i="1"/>
  <c r="F36" i="4"/>
  <c r="BC97" i="1" s="1"/>
  <c r="F33" i="5"/>
  <c r="AZ98" i="1"/>
  <c r="F35" i="6"/>
  <c r="BB99" i="1" s="1"/>
  <c r="J33" i="2"/>
  <c r="AV95" i="1"/>
  <c r="F35" i="3"/>
  <c r="BB96" i="1" s="1"/>
  <c r="F37" i="4"/>
  <c r="BD97" i="1"/>
  <c r="J33" i="4"/>
  <c r="AV97" i="1" s="1"/>
  <c r="F36" i="5"/>
  <c r="BC98" i="1"/>
  <c r="F37" i="5"/>
  <c r="BD98" i="1" s="1"/>
  <c r="J33" i="6"/>
  <c r="AV99" i="1"/>
  <c r="F35" i="2"/>
  <c r="BB95" i="1" s="1"/>
  <c r="J33" i="3"/>
  <c r="AV96" i="1"/>
  <c r="F35" i="4"/>
  <c r="BB97" i="1" s="1"/>
  <c r="J33" i="5"/>
  <c r="AV98" i="1"/>
  <c r="F37" i="6"/>
  <c r="BD99" i="1" s="1"/>
  <c r="F36" i="2"/>
  <c r="BC95" i="1"/>
  <c r="F36" i="3"/>
  <c r="BC96" i="1" s="1"/>
  <c r="F33" i="4"/>
  <c r="AZ97" i="1"/>
  <c r="F35" i="5"/>
  <c r="BB98" i="1" s="1"/>
  <c r="F36" i="6"/>
  <c r="BC99" i="1"/>
  <c r="F33" i="6"/>
  <c r="AZ99" i="1" s="1"/>
  <c r="BK219" i="2" l="1"/>
  <c r="P219" i="2"/>
  <c r="P127" i="4"/>
  <c r="P126" i="4"/>
  <c r="AU97" i="1" s="1"/>
  <c r="T219" i="2"/>
  <c r="P229" i="4"/>
  <c r="T200" i="3"/>
  <c r="T130" i="3" s="1"/>
  <c r="T255" i="5"/>
  <c r="T133" i="5" s="1"/>
  <c r="P133" i="5"/>
  <c r="AU98" i="1"/>
  <c r="R255" i="5"/>
  <c r="R133" i="5" s="1"/>
  <c r="T229" i="4"/>
  <c r="T126" i="4"/>
  <c r="R131" i="2"/>
  <c r="T131" i="3"/>
  <c r="P130" i="2"/>
  <c r="AU95" i="1" s="1"/>
  <c r="T238" i="6"/>
  <c r="T128" i="6"/>
  <c r="T131" i="2"/>
  <c r="T130" i="2" s="1"/>
  <c r="R200" i="3"/>
  <c r="R219" i="2"/>
  <c r="P238" i="6"/>
  <c r="P128" i="6" s="1"/>
  <c r="AU99" i="1" s="1"/>
  <c r="P131" i="3"/>
  <c r="P130" i="3"/>
  <c r="AU96" i="1" s="1"/>
  <c r="BK255" i="5"/>
  <c r="J255" i="5"/>
  <c r="J107" i="5"/>
  <c r="R131" i="3"/>
  <c r="R130" i="3"/>
  <c r="R238" i="6"/>
  <c r="R128" i="6"/>
  <c r="R127" i="4"/>
  <c r="R126" i="4" s="1"/>
  <c r="BK131" i="3"/>
  <c r="J131" i="3"/>
  <c r="J97" i="3" s="1"/>
  <c r="BK134" i="5"/>
  <c r="BK133" i="5"/>
  <c r="J133" i="5"/>
  <c r="BK129" i="6"/>
  <c r="J129" i="6"/>
  <c r="J97" i="6"/>
  <c r="BK238" i="6"/>
  <c r="J238" i="6" s="1"/>
  <c r="J103" i="6" s="1"/>
  <c r="BK131" i="2"/>
  <c r="J131" i="2"/>
  <c r="J97" i="2" s="1"/>
  <c r="BK200" i="3"/>
  <c r="J200" i="3"/>
  <c r="J103" i="3" s="1"/>
  <c r="BK127" i="4"/>
  <c r="J127" i="4"/>
  <c r="J97" i="4"/>
  <c r="BK229" i="4"/>
  <c r="J229" i="4" s="1"/>
  <c r="J103" i="4" s="1"/>
  <c r="J219" i="2"/>
  <c r="J103" i="2"/>
  <c r="J30" i="5"/>
  <c r="AG98" i="1"/>
  <c r="F34" i="2"/>
  <c r="BA95" i="1" s="1"/>
  <c r="J34" i="5"/>
  <c r="AW98" i="1" s="1"/>
  <c r="AT98" i="1" s="1"/>
  <c r="AN98" i="1" s="1"/>
  <c r="BB94" i="1"/>
  <c r="W31" i="1" s="1"/>
  <c r="J34" i="3"/>
  <c r="AW96" i="1"/>
  <c r="AT96" i="1" s="1"/>
  <c r="J34" i="4"/>
  <c r="AW97" i="1"/>
  <c r="AT97" i="1"/>
  <c r="F34" i="6"/>
  <c r="BA99" i="1" s="1"/>
  <c r="BC94" i="1"/>
  <c r="AY94" i="1"/>
  <c r="J34" i="2"/>
  <c r="AW95" i="1" s="1"/>
  <c r="AT95" i="1" s="1"/>
  <c r="F34" i="5"/>
  <c r="BA98" i="1" s="1"/>
  <c r="F34" i="3"/>
  <c r="BA96" i="1"/>
  <c r="F34" i="4"/>
  <c r="BA97" i="1"/>
  <c r="AZ94" i="1"/>
  <c r="AV94" i="1"/>
  <c r="AK29" i="1"/>
  <c r="J34" i="6"/>
  <c r="AW99" i="1" s="1"/>
  <c r="AT99" i="1" s="1"/>
  <c r="BD94" i="1"/>
  <c r="W33" i="1"/>
  <c r="R130" i="2" l="1"/>
  <c r="BK126" i="4"/>
  <c r="J126" i="4"/>
  <c r="J96" i="4" s="1"/>
  <c r="J134" i="5"/>
  <c r="J97" i="5"/>
  <c r="J96" i="5"/>
  <c r="BK130" i="3"/>
  <c r="J130" i="3" s="1"/>
  <c r="J96" i="3" s="1"/>
  <c r="BK130" i="2"/>
  <c r="J130" i="2" s="1"/>
  <c r="J96" i="2" s="1"/>
  <c r="BK128" i="6"/>
  <c r="J128" i="6"/>
  <c r="J96" i="6" s="1"/>
  <c r="J39" i="5"/>
  <c r="AU94" i="1"/>
  <c r="W29" i="1"/>
  <c r="W32" i="1"/>
  <c r="AX94" i="1"/>
  <c r="BA94" i="1"/>
  <c r="AW94" i="1"/>
  <c r="AK30" i="1"/>
  <c r="J30" i="2" l="1"/>
  <c r="AG95" i="1"/>
  <c r="AN95" i="1"/>
  <c r="J30" i="4"/>
  <c r="AG97" i="1" s="1"/>
  <c r="AN97" i="1" s="1"/>
  <c r="J30" i="6"/>
  <c r="AG99" i="1" s="1"/>
  <c r="J30" i="3"/>
  <c r="AG96" i="1"/>
  <c r="AT94" i="1"/>
  <c r="W30" i="1"/>
  <c r="J39" i="4" l="1"/>
  <c r="J39" i="3"/>
  <c r="J39" i="2"/>
  <c r="J39" i="6"/>
  <c r="AN96" i="1"/>
  <c r="AN99" i="1"/>
  <c r="AG94" i="1"/>
  <c r="AK26" i="1"/>
  <c r="AK35" i="1" l="1"/>
  <c r="AN94" i="1"/>
</calcChain>
</file>

<file path=xl/sharedStrings.xml><?xml version="1.0" encoding="utf-8"?>
<sst xmlns="http://schemas.openxmlformats.org/spreadsheetml/2006/main" count="10809" uniqueCount="1071">
  <si>
    <t>Export Komplet</t>
  </si>
  <si>
    <t/>
  </si>
  <si>
    <t>2.0</t>
  </si>
  <si>
    <t>ZAMOK</t>
  </si>
  <si>
    <t>False</t>
  </si>
  <si>
    <t>{6b3478e4-500f-4207-8a82-c61ff64a997a}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</si>
  <si>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</si>
  <si>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</si>
  <si>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</si>
  <si>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</si>
  <si>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</si>
  <si>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</si>
  <si>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</si>
  <si>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</si>
  <si>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2025-007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</si>
  <si>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</si>
  <si>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</si>
  <si>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Dětský domov a Školní jídelna, Nový Jičín</t>
  </si>
  <si>
    <t>KSO:</t>
  </si>
  <si>
    <t>CC-CZ:</t>
  </si>
  <si>
    <t>Místo:</t>
  </si>
  <si>
    <t>Revoluční 1032/56, 741 01 Nový Jičín</t>
  </si>
  <si>
    <t>Datum:</t>
  </si>
  <si>
    <t>27. 2. 2025</t>
  </si>
  <si>
    <t>Zadavatel:</t>
  </si>
  <si>
    <t>IČ:</t>
  </si>
  <si>
    <t>47658061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</si>
  <si>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</si>
  <si>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</si>
  <si>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</si>
  <si>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</si>
  <si>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</si>
  <si>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</si>
  <si>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</si>
  <si>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</si>
  <si>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</si>
  <si>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</si>
  <si>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</si>
  <si>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</si>
  <si>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</si>
  <si>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</si>
  <si>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</si>
  <si>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</si>
  <si>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</si>
  <si>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</si>
  <si>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</si>
  <si>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</si>
  <si>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</si>
  <si>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</si>
  <si>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</si>
  <si>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</si>
  <si>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</si>
  <si>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</si>
  <si>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</si>
  <si>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</si>
  <si>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</si>
  <si>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</si>
  <si>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</si>
  <si>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</si>
  <si>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</si>
  <si>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</si>
  <si>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</si>
  <si>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</si>
  <si>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</si>
  <si>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</si>
  <si>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</si>
  <si>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</si>
  <si>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</si>
  <si>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</si>
  <si>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</si>
  <si>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</si>
  <si>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</si>
  <si>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</si>
  <si>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</si>
  <si>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</si>
  <si>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</si>
  <si>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</si>
  <si>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</si>
  <si>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</si>
  <si>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</si>
  <si>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</si>
  <si>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- velký balkón</t>
  </si>
  <si>
    <t>STA</t>
  </si>
  <si>
    <t>1</t>
  </si>
  <si>
    <t>{8824d265-d9ef-4938-a858-6b9bd7e1db3e}</t>
  </si>
  <si>
    <t>02</t>
  </si>
  <si>
    <t>Stavební úpravy - malý balkón</t>
  </si>
  <si>
    <t>{3b40158d-a15d-4713-9bcb-6002116d1fb8}</t>
  </si>
  <si>
    <t>03</t>
  </si>
  <si>
    <t>Stavební úpravy - schodiště</t>
  </si>
  <si>
    <t>{8b9d0263-b6e2-47bf-b64c-49b66340be01}</t>
  </si>
  <si>
    <t>04</t>
  </si>
  <si>
    <t>Stavební úpravy - schodiště 2</t>
  </si>
  <si>
    <t>{58ea6a16-4f2a-4c0c-b829-cbb6b0006b82}</t>
  </si>
  <si>
    <t>05</t>
  </si>
  <si>
    <t>Oprava vodorovných a svislých ploch</t>
  </si>
  <si>
    <t>{e4ccce9a-557f-46fa-a818-0b7b93a43db2}</t>
  </si>
  <si>
    <t>KRYCÍ LIST SOUPISU PRACÍ</t>
  </si>
  <si>
    <t>Objekt:</t>
  </si>
  <si>
    <t>01 - Stavební úpravy - velký balkón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</si>
  <si>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</si>
  <si>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</si>
  <si>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</si>
  <si>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</si>
  <si>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</si>
  <si>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</si>
  <si>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62 - Úprava povrchů vnějších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</si>
  <si>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</si>
  <si>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</si>
  <si>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</si>
  <si>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</si>
  <si>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</si>
  <si>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</si>
  <si>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</si>
  <si>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</si>
  <si>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</si>
  <si>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</si>
  <si>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</si>
  <si>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</si>
  <si>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</si>
  <si>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</si>
  <si>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</si>
  <si>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</si>
  <si>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</si>
  <si>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</si>
  <si>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</si>
  <si>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</si>
  <si>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</si>
  <si>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</si>
  <si>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</si>
  <si>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</si>
  <si>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</si>
  <si>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</si>
  <si>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</si>
  <si>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</si>
  <si>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62</t>
  </si>
  <si>
    <t>Úprava povrchů vnějších</t>
  </si>
  <si>
    <t>K</t>
  </si>
  <si>
    <t>622000001J</t>
  </si>
  <si>
    <t>Zakrytí spodní fasády, klempířských prvků, oken, asfaltu, dlažby igelitovou plachtou, geotextílií</t>
  </si>
  <si>
    <t>m2</t>
  </si>
  <si>
    <t>4</t>
  </si>
  <si>
    <t>2</t>
  </si>
  <si>
    <t>-1210830558</t>
  </si>
  <si>
    <t>VV</t>
  </si>
  <si>
    <t>výška* šířka</t>
  </si>
  <si>
    <t>11*2</t>
  </si>
  <si>
    <t>10*1,7</t>
  </si>
  <si>
    <t>10*2,2</t>
  </si>
  <si>
    <t>11*0,3</t>
  </si>
  <si>
    <t>Součet</t>
  </si>
  <si>
    <t>629995101</t>
  </si>
  <si>
    <t>Očištění vnějších ploch tlakovou vodou</t>
  </si>
  <si>
    <t>-397034979</t>
  </si>
  <si>
    <t>Online PSC</t>
  </si>
  <si>
    <t>https://podminky.urs.cz/item/CS_URS_2025_01/629995101</t>
  </si>
  <si>
    <t>očištění stěn</t>
  </si>
  <si>
    <t>5,342+31,326</t>
  </si>
  <si>
    <t>3</t>
  </si>
  <si>
    <t>622325302</t>
  </si>
  <si>
    <t>Oprava vnější vápenné štukové omítky členitosti 2 v rozsahu přes 10 do 20 %</t>
  </si>
  <si>
    <t>-1569482362</t>
  </si>
  <si>
    <t>https://podminky.urs.cz/item/CS_URS_2025_01/622325302</t>
  </si>
  <si>
    <t>délka* výška</t>
  </si>
  <si>
    <t>(2+2+1+1+1,11+0,35*2)*2,75</t>
  </si>
  <si>
    <t>nadezdívky</t>
  </si>
  <si>
    <t>(1,86+2,107+0,25+0,35+0,35)*1</t>
  </si>
  <si>
    <t>(1,86+2,121+0,25+0,35+0,35)*1</t>
  </si>
  <si>
    <t>622325509</t>
  </si>
  <si>
    <t>Oprava vnější vápenné štukové omítky členitosti 4 v rozsahu přes 80 do 100 %</t>
  </si>
  <si>
    <t>777743218</t>
  </si>
  <si>
    <t>https://podminky.urs.cz/item/CS_URS_2025_01/622325509</t>
  </si>
  <si>
    <t xml:space="preserve">oprava omítek po vysekání zábradlí z nadezdívek </t>
  </si>
  <si>
    <t>výška zábradlí * šířka otlučení * počet</t>
  </si>
  <si>
    <t>1*0,4*2</t>
  </si>
  <si>
    <t>římsy (výška*délka)</t>
  </si>
  <si>
    <t>0,4*11,355</t>
  </si>
  <si>
    <t>94</t>
  </si>
  <si>
    <t>Lešení a stavební výtahy</t>
  </si>
  <si>
    <t>5</t>
  </si>
  <si>
    <t>941211112</t>
  </si>
  <si>
    <t>Montáž lešení řadového rámového lehkého zatížení do 200 kg/m2 š od 0,6 do 0,9 m v přes 10 do 25 m</t>
  </si>
  <si>
    <t>1365845101</t>
  </si>
  <si>
    <t>https://podminky.urs.cz/item/CS_URS_2025_01/941211112</t>
  </si>
  <si>
    <t>věže délka*výška</t>
  </si>
  <si>
    <t>2*12</t>
  </si>
  <si>
    <t>6</t>
  </si>
  <si>
    <t>941211212</t>
  </si>
  <si>
    <t>Příplatek k lešení řadovému rámovému lehkému do 200 kg/m2 š od 0,6 do 0,9 m v přes 10 do 25 m za každý den použití</t>
  </si>
  <si>
    <t>-330409770</t>
  </si>
  <si>
    <t>https://podminky.urs.cz/item/CS_URS_2025_01/941211212</t>
  </si>
  <si>
    <t>120*60 'Přepočtené koeficientem množství</t>
  </si>
  <si>
    <t>7</t>
  </si>
  <si>
    <t>941211812</t>
  </si>
  <si>
    <t>Demontáž lešení řadového rámového lehkého zatížení do 200 kg/m2 š od 0,6 do 0,9 m v přes 10 do 25 m</t>
  </si>
  <si>
    <t>1584743675</t>
  </si>
  <si>
    <t>https://podminky.urs.cz/item/CS_URS_2025_01/941211812</t>
  </si>
  <si>
    <t>8</t>
  </si>
  <si>
    <t>944511111</t>
  </si>
  <si>
    <t>Montáž ochranné sítě z textilie z umělých vláken</t>
  </si>
  <si>
    <t>374549642</t>
  </si>
  <si>
    <t>https://podminky.urs.cz/item/CS_URS_2025_01/944511111</t>
  </si>
  <si>
    <t>9</t>
  </si>
  <si>
    <t>944511211</t>
  </si>
  <si>
    <t>Příplatek k ochranné síti za každý den použití</t>
  </si>
  <si>
    <t>1958894145</t>
  </si>
  <si>
    <t>https://podminky.urs.cz/item/CS_URS_2025_01/944511211</t>
  </si>
  <si>
    <t>10</t>
  </si>
  <si>
    <t>944511811</t>
  </si>
  <si>
    <t>Demontáž ochranné sítě z textilie z umělých vláken</t>
  </si>
  <si>
    <t>1071231412</t>
  </si>
  <si>
    <t>https://podminky.urs.cz/item/CS_URS_2025_01/944511811</t>
  </si>
  <si>
    <t>11</t>
  </si>
  <si>
    <t>993111111</t>
  </si>
  <si>
    <t>Dovoz a odvoz lešení řadového do 10 km včetně naložení a složení</t>
  </si>
  <si>
    <t>-1649565423</t>
  </si>
  <si>
    <t>https://podminky.urs.cz/item/CS_URS_2025_01/993111111</t>
  </si>
  <si>
    <t>993111119</t>
  </si>
  <si>
    <t>Příplatek k ceně dovozu a odvozu lešení řadového ZKD 10 km přes 10 km</t>
  </si>
  <si>
    <t>470908527</t>
  </si>
  <si>
    <t>https://podminky.urs.cz/item/CS_URS_2025_01/993111119</t>
  </si>
  <si>
    <t>120*2 'Přepočtené koeficientem množství</t>
  </si>
  <si>
    <t>96</t>
  </si>
  <si>
    <t>Bourání konstrukcí</t>
  </si>
  <si>
    <t>13</t>
  </si>
  <si>
    <t>965043321</t>
  </si>
  <si>
    <t>Bourání podkladů pod dlažby betonových s potěrem nebo teracem tl do 100 mm pl do 1 m2</t>
  </si>
  <si>
    <t>m3</t>
  </si>
  <si>
    <t>655084339</t>
  </si>
  <si>
    <t>https://podminky.urs.cz/item/CS_URS_2025_01/965043321</t>
  </si>
  <si>
    <t>plocha* tloušťka</t>
  </si>
  <si>
    <t>13,890*0,15</t>
  </si>
  <si>
    <t>14</t>
  </si>
  <si>
    <t>965049111</t>
  </si>
  <si>
    <t>Příplatek k bourání betonových mazanin za bourání mazanin se svařovanou sítí tl do 100 mm</t>
  </si>
  <si>
    <t>-1687961236</t>
  </si>
  <si>
    <t>https://podminky.urs.cz/item/CS_URS_2025_01/965049111</t>
  </si>
  <si>
    <t>997</t>
  </si>
  <si>
    <t>Přesun sutě</t>
  </si>
  <si>
    <t>15</t>
  </si>
  <si>
    <t>997013213</t>
  </si>
  <si>
    <t>Vnitrostaveništní doprava suti a vybouraných hmot pro budovy v přes 9 do 12 m ručně</t>
  </si>
  <si>
    <t>t</t>
  </si>
  <si>
    <t>-127080875</t>
  </si>
  <si>
    <t>https://podminky.urs.cz/item/CS_URS_2025_01/997013213</t>
  </si>
  <si>
    <t>16</t>
  </si>
  <si>
    <t>997013501</t>
  </si>
  <si>
    <t>Odvoz suti a vybouraných hmot na skládku nebo meziskládku do 1 km se složením</t>
  </si>
  <si>
    <t>-670850369</t>
  </si>
  <si>
    <t>https://podminky.urs.cz/item/CS_URS_2025_01/997013501</t>
  </si>
  <si>
    <t>17</t>
  </si>
  <si>
    <t>997013509</t>
  </si>
  <si>
    <t>Příplatek k odvozu suti a vybouraných hmot na skládku ZKD 1 km přes 1 km</t>
  </si>
  <si>
    <t>-291055691</t>
  </si>
  <si>
    <t>https://podminky.urs.cz/item/CS_URS_2025_01/997013509</t>
  </si>
  <si>
    <t>5,814*14 'Přepočtené koeficientem množství</t>
  </si>
  <si>
    <t>18</t>
  </si>
  <si>
    <t>997013871J</t>
  </si>
  <si>
    <t>Poplatek za uložení stavebního odpadu na recyklační skládce (skládkovné) směsného stavebního a demoličního kód odpadu 17 09 04</t>
  </si>
  <si>
    <t>1346247898</t>
  </si>
  <si>
    <t>https://podminky.urs.cz/item/CS_URS_2025_01/997013871J</t>
  </si>
  <si>
    <t>998</t>
  </si>
  <si>
    <t>Přesun hmot</t>
  </si>
  <si>
    <t>19</t>
  </si>
  <si>
    <t>998011009</t>
  </si>
  <si>
    <t>Přesun hmot pro budovy zděné s omezením mechanizace pro budovy v přes 6 do 12 m</t>
  </si>
  <si>
    <t>1065783627</t>
  </si>
  <si>
    <t>https://podminky.urs.cz/item/CS_URS_2024_01/998011009</t>
  </si>
  <si>
    <t>PSV</t>
  </si>
  <si>
    <t>Práce a dodávky PSV</t>
  </si>
  <si>
    <t>711</t>
  </si>
  <si>
    <t>Izolace proti vodě, vlhkosti a plynům</t>
  </si>
  <si>
    <t>20</t>
  </si>
  <si>
    <t>711111052</t>
  </si>
  <si>
    <t>Provedení izolace proti zemní vlhkosti vodorovné za studena 2x nátěr tekutou lepenkou</t>
  </si>
  <si>
    <t>-910292025</t>
  </si>
  <si>
    <t>https://podminky.urs.cz/item/CS_URS_2025_01/711111052</t>
  </si>
  <si>
    <t>polocha</t>
  </si>
  <si>
    <t>13,89</t>
  </si>
  <si>
    <t>M</t>
  </si>
  <si>
    <t>24551030</t>
  </si>
  <si>
    <t>stěrka hydroizolační dvousložková cemento-polymerová vlákny vyztužená proti zemní vlhkosti</t>
  </si>
  <si>
    <t>kg</t>
  </si>
  <si>
    <t>32</t>
  </si>
  <si>
    <t>-376599952</t>
  </si>
  <si>
    <t>13,89*1,5</t>
  </si>
  <si>
    <t>22</t>
  </si>
  <si>
    <t>711141559</t>
  </si>
  <si>
    <t>Provedení izolace proti zemní vlhkosti pásy přitavením vodorovné NAIP</t>
  </si>
  <si>
    <t>549651577</t>
  </si>
  <si>
    <t>https://podminky.urs.cz/item/CS_URS_2025_01/711141559</t>
  </si>
  <si>
    <t>23</t>
  </si>
  <si>
    <t>62832001</t>
  </si>
  <si>
    <t>pás asfaltový natavitelný oxidovaný s vložkou ze skleněné rohože typu V60 s jemnozrnným minerálním posypem tl 3,5mm</t>
  </si>
  <si>
    <t>1171217288</t>
  </si>
  <si>
    <t>13,89*1,1655 'Přepočtené koeficientem množství</t>
  </si>
  <si>
    <t>24</t>
  </si>
  <si>
    <t>711131811</t>
  </si>
  <si>
    <t>Odstranění izolace proti zemní vlhkosti vodorovné</t>
  </si>
  <si>
    <t>-487963286</t>
  </si>
  <si>
    <t>https://podminky.urs.cz/item/CS_URS_2024_01/711131811</t>
  </si>
  <si>
    <t>plocha měřená v cadu</t>
  </si>
  <si>
    <t>25</t>
  </si>
  <si>
    <t>998711212</t>
  </si>
  <si>
    <t>Přesun hmot procentní pro izolace proti vodě, vlhkosti a plynům s omezením mechanizace v objektech v přes 6 do 12 m</t>
  </si>
  <si>
    <t>%</t>
  </si>
  <si>
    <t>1149686817</t>
  </si>
  <si>
    <t>https://podminky.urs.cz/item/CS_URS_2025_01/998711212</t>
  </si>
  <si>
    <t>713</t>
  </si>
  <si>
    <t>Izolace tepelné</t>
  </si>
  <si>
    <t>26</t>
  </si>
  <si>
    <t>713141135</t>
  </si>
  <si>
    <t>Montáž izolace tepelné střech plochých lepené za studena bodově 1 vrstva rohoží, pásů, dílců, desek</t>
  </si>
  <si>
    <t>-268037719</t>
  </si>
  <si>
    <t>https://podminky.urs.cz/item/CS_URS_2025_01/713141135</t>
  </si>
  <si>
    <t>plocha měřena v cadu</t>
  </si>
  <si>
    <t>27</t>
  </si>
  <si>
    <t>28376418</t>
  </si>
  <si>
    <t>deska XPS hrana polodrážková a hladký povrch 300kPA λ=0,035 tl 60mm</t>
  </si>
  <si>
    <t>1176669230</t>
  </si>
  <si>
    <t>13,89*1,05 'Přepočtené koeficientem množství</t>
  </si>
  <si>
    <t>28</t>
  </si>
  <si>
    <t>998713212</t>
  </si>
  <si>
    <t>Přesun hmot procentní pro izolace tepelné s omezením mechanizace v objektech v přes 6 do 12 m</t>
  </si>
  <si>
    <t>-2029936985</t>
  </si>
  <si>
    <t>https://podminky.urs.cz/item/CS_URS_2025_01/998713212</t>
  </si>
  <si>
    <t>764</t>
  </si>
  <si>
    <t>Konstrukce klempířské</t>
  </si>
  <si>
    <t>29</t>
  </si>
  <si>
    <t>764001901</t>
  </si>
  <si>
    <t>Napojení klempířských konstrukcí na stávající délky spoje do 0,5 m</t>
  </si>
  <si>
    <t>kus</t>
  </si>
  <si>
    <t>1901893898</t>
  </si>
  <si>
    <t>https://podminky.urs.cz/item/CS_URS_2025_01/764001901</t>
  </si>
  <si>
    <t>napojení noveho kotlíku na původní svod</t>
  </si>
  <si>
    <t>30</t>
  </si>
  <si>
    <t>764011405</t>
  </si>
  <si>
    <t>Podkladní plech z PZ plechu pro hřebeny, nároží, úžlabí nebo okapové hrany tl 0,55 mm rš 400 mm</t>
  </si>
  <si>
    <t>m</t>
  </si>
  <si>
    <t>1140738717</t>
  </si>
  <si>
    <t>https://podminky.urs.cz/item/CS_URS_2025_01/764011405</t>
  </si>
  <si>
    <t>Vyměřeno v Cadu</t>
  </si>
  <si>
    <t>11,355</t>
  </si>
  <si>
    <t>31</t>
  </si>
  <si>
    <t>764002811</t>
  </si>
  <si>
    <t>Demontáž okapového plechu do suti v krytině povlakové</t>
  </si>
  <si>
    <t>1050112462</t>
  </si>
  <si>
    <t>https://podminky.urs.cz/item/CS_URS_2025_01/764002811</t>
  </si>
  <si>
    <t>764004801</t>
  </si>
  <si>
    <t>Demontáž podokapního žlabu do suti</t>
  </si>
  <si>
    <t>-1692272456</t>
  </si>
  <si>
    <t>https://podminky.urs.cz/item/CS_URS_2025_01/764004801</t>
  </si>
  <si>
    <t>11,524</t>
  </si>
  <si>
    <t>33</t>
  </si>
  <si>
    <t>764212433</t>
  </si>
  <si>
    <t>Oplechování rovné okapové hrany z Pz plechu rš 250 mm</t>
  </si>
  <si>
    <t>-471067363</t>
  </si>
  <si>
    <t>https://podminky.urs.cz/item/CS_URS_2025_01/764212433</t>
  </si>
  <si>
    <t>34</t>
  </si>
  <si>
    <t>764218655</t>
  </si>
  <si>
    <t>Oplechování římsy oblé nebo ze segmentů mechanicky kotvené z Pz s upraveným povrchem rš 400 mm</t>
  </si>
  <si>
    <t>165289592</t>
  </si>
  <si>
    <t>https://podminky.urs.cz/item/CS_URS_2025_01/764218655</t>
  </si>
  <si>
    <t>35</t>
  </si>
  <si>
    <t>764511602</t>
  </si>
  <si>
    <t>Žlab podokapní půlkruhový z Pz s povrchovou úpravou rš 330 mm</t>
  </si>
  <si>
    <t>-326483685</t>
  </si>
  <si>
    <t>https://podminky.urs.cz/item/CS_URS_2025_01/764511602</t>
  </si>
  <si>
    <t>36</t>
  </si>
  <si>
    <t>764511622</t>
  </si>
  <si>
    <t>Roh nebo kout půlkruhového podokapního žlabu z Pz s povrchovou úpravou rš 330 mm</t>
  </si>
  <si>
    <t>1636764068</t>
  </si>
  <si>
    <t>https://podminky.urs.cz/item/CS_URS_2025_01/764511622</t>
  </si>
  <si>
    <t>37</t>
  </si>
  <si>
    <t>764511642</t>
  </si>
  <si>
    <t>Kotlík oválný (trychtýřový) pro podokapní žlaby z Pz s povrchovou úpravou 330/100 mm</t>
  </si>
  <si>
    <t>-106083058</t>
  </si>
  <si>
    <t>https://podminky.urs.cz/item/CS_URS_2025_01/764511642</t>
  </si>
  <si>
    <t>38</t>
  </si>
  <si>
    <t>998764212</t>
  </si>
  <si>
    <t>Přesun hmot procentní pro konstrukce klempířské s omezením mechanizace v objektech v přes 6 do 12 m</t>
  </si>
  <si>
    <t>-2098657797</t>
  </si>
  <si>
    <t>https://podminky.urs.cz/item/CS_URS_2025_01/998764212</t>
  </si>
  <si>
    <t>767</t>
  </si>
  <si>
    <t>Konstrukce zámečnické</t>
  </si>
  <si>
    <t>39</t>
  </si>
  <si>
    <t>767000001J</t>
  </si>
  <si>
    <t>Demontáž zabudovaného věšáku na prádlo</t>
  </si>
  <si>
    <t>-1962195930</t>
  </si>
  <si>
    <t>40</t>
  </si>
  <si>
    <t>767161814</t>
  </si>
  <si>
    <t>Demontáž zábradlí rovného nerozebíratelného hmotnosti 1 m zábradlí přes 20 kg do suti</t>
  </si>
  <si>
    <t>-1207739886</t>
  </si>
  <si>
    <t>https://podminky.urs.cz/item/CS_URS_2025_01/767161814</t>
  </si>
  <si>
    <t>délka zábradlí</t>
  </si>
  <si>
    <t>1,62+2,19+1,68</t>
  </si>
  <si>
    <t>41</t>
  </si>
  <si>
    <t>767111811J</t>
  </si>
  <si>
    <t>Odvoz a dovoz zábradlí k otryskání</t>
  </si>
  <si>
    <t>km</t>
  </si>
  <si>
    <t>432284163</t>
  </si>
  <si>
    <t>47*2 'Přepočtené koeficientem množství</t>
  </si>
  <si>
    <t>42</t>
  </si>
  <si>
    <t>789221543</t>
  </si>
  <si>
    <t>Otryskání abrazivem ze strusky ocelových kcí třídy I stupeň zarezavění D stupeň přípravy Sa 2</t>
  </si>
  <si>
    <t>1327700862</t>
  </si>
  <si>
    <t>https://podminky.urs.cz/item/CS_URS_2025_01/789221543</t>
  </si>
  <si>
    <t>delka*výška</t>
  </si>
  <si>
    <t>5,49*1</t>
  </si>
  <si>
    <t>43</t>
  </si>
  <si>
    <t>783314101J</t>
  </si>
  <si>
    <t>Trojnásobný syntetický nátěr zámečnických konstrukcí</t>
  </si>
  <si>
    <t>-1753198883</t>
  </si>
  <si>
    <t>5,49*3 'Přepočtené koeficientem množství</t>
  </si>
  <si>
    <t>44</t>
  </si>
  <si>
    <t>767161214</t>
  </si>
  <si>
    <t>Montáž zábradlí rovného z profilové oceli do zdi hm přes 20 do 30 kg</t>
  </si>
  <si>
    <t>-58482617</t>
  </si>
  <si>
    <t>https://podminky.urs.cz/item/CS_URS_2024_01/767161214</t>
  </si>
  <si>
    <t>45</t>
  </si>
  <si>
    <t>998767212</t>
  </si>
  <si>
    <t>Přesun hmot procentní pro zámečnické konstrukce s omezením mechanizace v objektech v přes 6 do 12 m</t>
  </si>
  <si>
    <t>-129244647</t>
  </si>
  <si>
    <t>https://podminky.urs.cz/item/CS_URS_2025_01/998767212</t>
  </si>
  <si>
    <t>771</t>
  </si>
  <si>
    <t>Podlahy z dlaždic</t>
  </si>
  <si>
    <t>46</t>
  </si>
  <si>
    <t>978036191</t>
  </si>
  <si>
    <t>Otlučení (osekání) cementových omítek vnějších ploch v rozsahu přes 80 do 100 %</t>
  </si>
  <si>
    <t>-2105035106</t>
  </si>
  <si>
    <t>https://podminky.urs.cz/item/CS_URS_2025_01/978036191</t>
  </si>
  <si>
    <t xml:space="preserve">vysekání zábradlí z nadezdívek </t>
  </si>
  <si>
    <t>otlušení u říms</t>
  </si>
  <si>
    <t>výška * délka</t>
  </si>
  <si>
    <t>47</t>
  </si>
  <si>
    <t>771573810</t>
  </si>
  <si>
    <t>Demontáž podlah z dlaždic keramických lepených</t>
  </si>
  <si>
    <t>638014494</t>
  </si>
  <si>
    <t>https://podminky.urs.cz/item/CS_URS_2025_01/771573810</t>
  </si>
  <si>
    <t>Měřeno v Cadu</t>
  </si>
  <si>
    <t>48</t>
  </si>
  <si>
    <t>636311132</t>
  </si>
  <si>
    <t>Kladení dlažby z keramických dlaždic 60x60 cm na sucho na terče z umělé hmoty do výšky přes 25 do 70 mm</t>
  </si>
  <si>
    <t>-1581446810</t>
  </si>
  <si>
    <t>https://podminky.urs.cz/item/CS_URS_2024_01/636311132</t>
  </si>
  <si>
    <t>49</t>
  </si>
  <si>
    <t>59761141</t>
  </si>
  <si>
    <t>dlažba keramická slinutá mrazuvzdorná R9/A povrch hladký/matný tl do 20mm přes 0,5 do 2ks/m2</t>
  </si>
  <si>
    <t>1736929492</t>
  </si>
  <si>
    <t>13,89*1,02 'Přepočtené koeficientem množství</t>
  </si>
  <si>
    <t>50</t>
  </si>
  <si>
    <t>771591186</t>
  </si>
  <si>
    <t>Pracnější řezání podlah z dlaždic keramických slinutých</t>
  </si>
  <si>
    <t>-764509703</t>
  </si>
  <si>
    <t>https://podminky.urs.cz/item/CS_URS_2024_01/771591186</t>
  </si>
  <si>
    <t>součet délek z výkresu</t>
  </si>
  <si>
    <t>1.86+0.25+1.62+2.19+1.68+0.23+1.86+0,326+0,342</t>
  </si>
  <si>
    <t>51</t>
  </si>
  <si>
    <t>998771212</t>
  </si>
  <si>
    <t>Přesun hmot procentní pro podlahy z dlaždic s omezením mechanizace v objektech v přes 6 do 12 m</t>
  </si>
  <si>
    <t>-1249785050</t>
  </si>
  <si>
    <t>https://podminky.urs.cz/item/CS_URS_2025_01/998771212</t>
  </si>
  <si>
    <t>783</t>
  </si>
  <si>
    <t>Dokončovací práce - nátěry</t>
  </si>
  <si>
    <t>52</t>
  </si>
  <si>
    <t>783823165</t>
  </si>
  <si>
    <t>Penetrační silikonový nátěr omítek stupně členitosti 3</t>
  </si>
  <si>
    <t>2013326442</t>
  </si>
  <si>
    <t>https://podminky.urs.cz/item/CS_URS_2025_01/783823165</t>
  </si>
  <si>
    <t>53</t>
  </si>
  <si>
    <t>783827445</t>
  </si>
  <si>
    <t>Krycí dvojnásobný silikonový nátěr omítek stupně členitosti 3</t>
  </si>
  <si>
    <t>-850801191</t>
  </si>
  <si>
    <t>https://podminky.urs.cz/item/CS_URS_2025_01/783827445</t>
  </si>
  <si>
    <t>VRN</t>
  </si>
  <si>
    <t>Vedlejší rozpočtové náklady</t>
  </si>
  <si>
    <t>54</t>
  </si>
  <si>
    <t>030001000</t>
  </si>
  <si>
    <t>Zařízení staveniště</t>
  </si>
  <si>
    <t>kompl</t>
  </si>
  <si>
    <t>1024</t>
  </si>
  <si>
    <t>519461647</t>
  </si>
  <si>
    <t>https://podminky.urs.cz/item/CS_URS_2024_01/030001000</t>
  </si>
  <si>
    <t>55</t>
  </si>
  <si>
    <t>034103000</t>
  </si>
  <si>
    <t>Oplocení staveniště</t>
  </si>
  <si>
    <t>-615963192</t>
  </si>
  <si>
    <t>https://podminky.urs.cz/item/CS_URS_2024_01/034103000</t>
  </si>
  <si>
    <t>56</t>
  </si>
  <si>
    <t>081103000</t>
  </si>
  <si>
    <t>Denní doprava pracovníků na pracoviště</t>
  </si>
  <si>
    <t>958898009</t>
  </si>
  <si>
    <t>https://podminky.urs.cz/item/CS_URS_2024_01/081103000</t>
  </si>
  <si>
    <t>2*km(tam a zpět)*počet dnů</t>
  </si>
  <si>
    <t>2*49*10</t>
  </si>
  <si>
    <t>02 - Stavební úpravy - malý balkón</t>
  </si>
  <si>
    <t>délka* šířka</t>
  </si>
  <si>
    <t>8*2</t>
  </si>
  <si>
    <t>8*3</t>
  </si>
  <si>
    <t>1763860867</t>
  </si>
  <si>
    <t>https://podminky.urs.cz/item/CS_URS_2024_01/629995101</t>
  </si>
  <si>
    <t>součet opravovaných ploch</t>
  </si>
  <si>
    <t>19,47+3,786</t>
  </si>
  <si>
    <t>https://podminky.urs.cz/item/CS_URS_2024_01/622325302</t>
  </si>
  <si>
    <t>výška* délka</t>
  </si>
  <si>
    <t>2,75*7,08</t>
  </si>
  <si>
    <t>https://podminky.urs.cz/item/CS_URS_2024_01/622325509</t>
  </si>
  <si>
    <t>výška* šířka* počet</t>
  </si>
  <si>
    <t>římsa (výška * délka)</t>
  </si>
  <si>
    <t>0,4*7,465</t>
  </si>
  <si>
    <t>https://podminky.urs.cz/item/CS_URS_2024_01/941211112</t>
  </si>
  <si>
    <t>2*10</t>
  </si>
  <si>
    <t>3*10</t>
  </si>
  <si>
    <t>https://podminky.urs.cz/item/CS_URS_2024_01/941211212</t>
  </si>
  <si>
    <t>70*60 'Přepočtené koeficientem množství</t>
  </si>
  <si>
    <t>https://podminky.urs.cz/item/CS_URS_2024_01/941211812</t>
  </si>
  <si>
    <t>https://podminky.urs.cz/item/CS_URS_2024_01/944511111</t>
  </si>
  <si>
    <t>https://podminky.urs.cz/item/CS_URS_2024_01/944511211</t>
  </si>
  <si>
    <t>https://podminky.urs.cz/item/CS_URS_2024_01/944511811</t>
  </si>
  <si>
    <t>555636553</t>
  </si>
  <si>
    <t>https://podminky.urs.cz/item/CS_URS_2024_01/993111111</t>
  </si>
  <si>
    <t>804052341</t>
  </si>
  <si>
    <t>https://podminky.urs.cz/item/CS_URS_2024_01/993111119</t>
  </si>
  <si>
    <t>70*2 'Přepočtené koeficientem množství</t>
  </si>
  <si>
    <t>https://podminky.urs.cz/item/CS_URS_2024_01/965043321</t>
  </si>
  <si>
    <t>plocha * tloušťka</t>
  </si>
  <si>
    <t>7,09*0,1</t>
  </si>
  <si>
    <t>https://podminky.urs.cz/item/CS_URS_2024_01/965049111</t>
  </si>
  <si>
    <t>https://podminky.urs.cz/item/CS_URS_2024_01/997013213</t>
  </si>
  <si>
    <t>https://podminky.urs.cz/item/CS_URS_2024_01/997013501</t>
  </si>
  <si>
    <t>https://podminky.urs.cz/item/CS_URS_2024_01/997013509</t>
  </si>
  <si>
    <t>2,427*14 'Přepočtené koeficientem množství</t>
  </si>
  <si>
    <t>1772732393</t>
  </si>
  <si>
    <t>https://podminky.urs.cz/item/CS_URS_2024_01/711111052</t>
  </si>
  <si>
    <t>7,09</t>
  </si>
  <si>
    <t>-1449563683</t>
  </si>
  <si>
    <t>7,09*1,5</t>
  </si>
  <si>
    <t>2126928664</t>
  </si>
  <si>
    <t>https://podminky.urs.cz/item/CS_URS_2024_01/711141559</t>
  </si>
  <si>
    <t>885014981</t>
  </si>
  <si>
    <t>7,09*1,1655 'Přepočtené koeficientem množství</t>
  </si>
  <si>
    <t>1254391471</t>
  </si>
  <si>
    <t>https://podminky.urs.cz/item/CS_URS_2024_01/713141135</t>
  </si>
  <si>
    <t>1720060017</t>
  </si>
  <si>
    <t>7,09*1,05 'Přepočtené koeficientem množství</t>
  </si>
  <si>
    <t>-2076112041</t>
  </si>
  <si>
    <t>-816357182</t>
  </si>
  <si>
    <t>https://podminky.urs.cz/item/CS_URS_2024_01/764001901</t>
  </si>
  <si>
    <t>https://podminky.urs.cz/item/CS_URS_2024_01/764011405</t>
  </si>
  <si>
    <t>7,465</t>
  </si>
  <si>
    <t>https://podminky.urs.cz/item/CS_URS_2024_01/764002811</t>
  </si>
  <si>
    <t>https://podminky.urs.cz/item/CS_URS_2024_01/764004801</t>
  </si>
  <si>
    <t>7,64</t>
  </si>
  <si>
    <t>https://podminky.urs.cz/item/CS_URS_2024_01/764212433</t>
  </si>
  <si>
    <t>https://podminky.urs.cz/item/CS_URS_2024_01/764218655</t>
  </si>
  <si>
    <t>https://podminky.urs.cz/item/CS_URS_2024_01/764511602</t>
  </si>
  <si>
    <t>https://podminky.urs.cz/item/CS_URS_2024_01/764511622</t>
  </si>
  <si>
    <t>https://podminky.urs.cz/item/CS_URS_2024_01/764511642</t>
  </si>
  <si>
    <t>-1246248818</t>
  </si>
  <si>
    <t>https://podminky.urs.cz/item/CS_URS_2024_01/767161814</t>
  </si>
  <si>
    <t>1,86+2,97+1,86</t>
  </si>
  <si>
    <t>-460059807</t>
  </si>
  <si>
    <t>478494703</t>
  </si>
  <si>
    <t>https://podminky.urs.cz/item/CS_URS_2024_01/789221543</t>
  </si>
  <si>
    <t>6,69*1</t>
  </si>
  <si>
    <t>256309807</t>
  </si>
  <si>
    <t>6,69*3 'Přepočtené koeficientem množství</t>
  </si>
  <si>
    <t>-826098183</t>
  </si>
  <si>
    <t>https://podminky.urs.cz/item/CS_URS_2024_01/978036191</t>
  </si>
  <si>
    <t>https://podminky.urs.cz/item/CS_URS_2024_01/771573810</t>
  </si>
  <si>
    <t>7,09*1,02 'Přepočtené koeficientem množství</t>
  </si>
  <si>
    <t>2056838528</t>
  </si>
  <si>
    <t>1921890616</t>
  </si>
  <si>
    <t>https://podminky.urs.cz/item/CS_URS_2024_01/783827445</t>
  </si>
  <si>
    <t>69698360</t>
  </si>
  <si>
    <t>774402911</t>
  </si>
  <si>
    <t>1161384602</t>
  </si>
  <si>
    <t>03 - Stavební úpravy - schodiště</t>
  </si>
  <si>
    <t xml:space="preserve">    4 - Vodorovné konstrukce</t>
  </si>
  <si>
    <t xml:space="preserve">    63 - Podlahy a podlahové konstrukce</t>
  </si>
  <si>
    <t xml:space="preserve">    997 - Doprava suti a vybouraných hmot</t>
  </si>
  <si>
    <t xml:space="preserve">    772 - Podlahy z kamene</t>
  </si>
  <si>
    <t>Vodorovné konstrukce</t>
  </si>
  <si>
    <t>434191421J</t>
  </si>
  <si>
    <t>Osazení schodišťových stupňů kamenných broušených nebo leštěných na desku</t>
  </si>
  <si>
    <t>855835288</t>
  </si>
  <si>
    <t>https://podminky.urs.cz/item/CS_URS_2025_01/434191421J</t>
  </si>
  <si>
    <t>součet délek stupňů</t>
  </si>
  <si>
    <t>1,62</t>
  </si>
  <si>
    <t>1,3</t>
  </si>
  <si>
    <t>1,25</t>
  </si>
  <si>
    <t>1,81</t>
  </si>
  <si>
    <t>1,6</t>
  </si>
  <si>
    <t>1,65</t>
  </si>
  <si>
    <t>1,87</t>
  </si>
  <si>
    <t>1,245</t>
  </si>
  <si>
    <t>2,1</t>
  </si>
  <si>
    <t>1,45</t>
  </si>
  <si>
    <t>1,11</t>
  </si>
  <si>
    <t>1,1+0,236+0,25</t>
  </si>
  <si>
    <t>1,59+0,12+0,093</t>
  </si>
  <si>
    <t>0,57+0,295+0,464</t>
  </si>
  <si>
    <t>0,622+0,595</t>
  </si>
  <si>
    <t>součet délek stupňů jednostraně vetknutých</t>
  </si>
  <si>
    <t>2*2,17+0,8+1,5+1,37*2+1,75+2+2,06+1,34+1,42+1,02+2,13+0,325</t>
  </si>
  <si>
    <t>960000111D</t>
  </si>
  <si>
    <t>Dodávka kamenných schodišťových stupňů (pískovcových)</t>
  </si>
  <si>
    <t>-1848040889</t>
  </si>
  <si>
    <t>délky vyměněných stupňů</t>
  </si>
  <si>
    <t>2,17+2,17+1,5+0,8</t>
  </si>
  <si>
    <t>2+1,222</t>
  </si>
  <si>
    <t>9,862*1,05 'Přepočtené koeficientem množství</t>
  </si>
  <si>
    <t>434351145</t>
  </si>
  <si>
    <t>Zřízení bednění stupňů křivočarých schodišť</t>
  </si>
  <si>
    <t>2109472594</t>
  </si>
  <si>
    <t>https://podminky.urs.cz/item/CS_URS_2025_01/434351145</t>
  </si>
  <si>
    <t>434351146</t>
  </si>
  <si>
    <t>Odstranění bednění stupňů křivočarých schodišť</t>
  </si>
  <si>
    <t>-523040108</t>
  </si>
  <si>
    <t>https://podminky.urs.cz/item/CS_URS_2025_01/434351146</t>
  </si>
  <si>
    <t>63</t>
  </si>
  <si>
    <t>Podlahy a podlahové konstrukce</t>
  </si>
  <si>
    <t>631311115</t>
  </si>
  <si>
    <t>Mazanina tl přes 50 do 80 mm z betonu prostého bez zvýšených nároků na prostředí tř. C 20/25</t>
  </si>
  <si>
    <t>-210314311</t>
  </si>
  <si>
    <t>https://podminky.urs.cz/item/CS_URS_2025_01/631311115</t>
  </si>
  <si>
    <t>selka*šířka* výška</t>
  </si>
  <si>
    <t>2,17*1,4*0,1</t>
  </si>
  <si>
    <t>2,17*2,87*0,1</t>
  </si>
  <si>
    <t>1,4*2,87*0,1</t>
  </si>
  <si>
    <t>(2,05*1,16*0,1)/2</t>
  </si>
  <si>
    <t>2,275*2,87*0,1</t>
  </si>
  <si>
    <t>0,82*1,63*0,1</t>
  </si>
  <si>
    <t>631319181</t>
  </si>
  <si>
    <t>Příplatek k mazanině tl přes 50 do 80 mm za sklon přes 15 do 35°</t>
  </si>
  <si>
    <t>1346321423</t>
  </si>
  <si>
    <t>https://podminky.urs.cz/item/CS_URS_2025_01/631319181</t>
  </si>
  <si>
    <t>631362021</t>
  </si>
  <si>
    <t>Výztuž mazanin svařovanými sítěmi Kari</t>
  </si>
  <si>
    <t>100441663</t>
  </si>
  <si>
    <t>https://podminky.urs.cz/item/CS_URS_2025_01/631362021</t>
  </si>
  <si>
    <t>Kari síť oko 150x150 mm, drát 8 mm</t>
  </si>
  <si>
    <t>([kg/m2]* m2)/1000</t>
  </si>
  <si>
    <t>(5,4*22,35)/1000</t>
  </si>
  <si>
    <t>963023711J</t>
  </si>
  <si>
    <t xml:space="preserve">Demontáž schodišťových stupňů </t>
  </si>
  <si>
    <t>543214527</t>
  </si>
  <si>
    <t>-578583004</t>
  </si>
  <si>
    <t>1209425055</t>
  </si>
  <si>
    <t>Doprava suti a vybouraných hmot</t>
  </si>
  <si>
    <t>-764699348</t>
  </si>
  <si>
    <t>101608099</t>
  </si>
  <si>
    <t>106111119</t>
  </si>
  <si>
    <t>6,01*10 'Přepočtené koeficientem množství</t>
  </si>
  <si>
    <t>997013871</t>
  </si>
  <si>
    <t>2012074747</t>
  </si>
  <si>
    <t>https://podminky.urs.cz/item/CS_URS_2025_01/997013871</t>
  </si>
  <si>
    <t>998011008</t>
  </si>
  <si>
    <t>Přesun hmot pro budovy zděné s omezením mechanizace pro budovy v do 6 m</t>
  </si>
  <si>
    <t>1162454488</t>
  </si>
  <si>
    <t>https://podminky.urs.cz/item/CS_URS_2024_01/998011008</t>
  </si>
  <si>
    <t>772</t>
  </si>
  <si>
    <t>Podlahy z kamene</t>
  </si>
  <si>
    <t>772521811</t>
  </si>
  <si>
    <t>Demontáž dlažby z kamene do suti z měkkých kamenů kladených do malty</t>
  </si>
  <si>
    <t>-1826252985</t>
  </si>
  <si>
    <t>https://podminky.urs.cz/item/CS_URS_2025_01/772521811</t>
  </si>
  <si>
    <t>plocha</t>
  </si>
  <si>
    <t>1,40*2,17</t>
  </si>
  <si>
    <t>772521140</t>
  </si>
  <si>
    <t>Kladení dlažby z kamene z pravoúhlých desek a dlaždic do malty tl do 30 mm</t>
  </si>
  <si>
    <t>905789073</t>
  </si>
  <si>
    <t>https://podminky.urs.cz/item/CS_URS_2024_01/772521140</t>
  </si>
  <si>
    <t>960000112D</t>
  </si>
  <si>
    <t>Dodávka kamenné dlažby (pískovcové)</t>
  </si>
  <si>
    <t>-561830475</t>
  </si>
  <si>
    <t>2,17+1,4</t>
  </si>
  <si>
    <t>772522069J</t>
  </si>
  <si>
    <t>Oprava kamenného pilíře opravným tmelem do výšky 1 metru</t>
  </si>
  <si>
    <t>ks</t>
  </si>
  <si>
    <t>721929077</t>
  </si>
  <si>
    <t>772522912J</t>
  </si>
  <si>
    <t xml:space="preserve">Oprava kamenných stupňů opravným tmelem </t>
  </si>
  <si>
    <t>300878657</t>
  </si>
  <si>
    <t>15% z půdorysne plochy schodiště</t>
  </si>
  <si>
    <t>15,068*0,15</t>
  </si>
  <si>
    <t>772500912J</t>
  </si>
  <si>
    <t xml:space="preserve">Oprava kamenného soklu opravným tmelem </t>
  </si>
  <si>
    <t>232052374</t>
  </si>
  <si>
    <t>délka soklu* výška</t>
  </si>
  <si>
    <t>2,513+2,555+0,52+0,25+1,4</t>
  </si>
  <si>
    <t>998772211</t>
  </si>
  <si>
    <t>Přesun hmot procentní pro podlahy z kamene s omezením mechanizace v objektech v do 6 m</t>
  </si>
  <si>
    <t>1407145368</t>
  </si>
  <si>
    <t>https://podminky.urs.cz/item/CS_URS_2025_01/998772211</t>
  </si>
  <si>
    <t>783005789J</t>
  </si>
  <si>
    <t>Patinace kamenných povrchů</t>
  </si>
  <si>
    <t>1991726444</t>
  </si>
  <si>
    <t>46,365*0,15*2</t>
  </si>
  <si>
    <t>46,365*0,3*2</t>
  </si>
  <si>
    <t>783698745J</t>
  </si>
  <si>
    <t>Spárování stupňů, pilířů a dlažby</t>
  </si>
  <si>
    <t>-1024772940</t>
  </si>
  <si>
    <t>stupně vodorovně</t>
  </si>
  <si>
    <t>3,344+3,344+3,19+2,963+2,17+2,17+2,17+1,37+1,37+1,37+1,75+2+2,06</t>
  </si>
  <si>
    <t>0,74+3,334+2,097+1,65+1,11+0,66+0,534+0,593+0,393+0,2+0,122+1,586+1,088+0,572</t>
  </si>
  <si>
    <t>0,24+1,87+19*0,3</t>
  </si>
  <si>
    <t>Mezisoučet</t>
  </si>
  <si>
    <t>stupně svisle</t>
  </si>
  <si>
    <t>0,15*42</t>
  </si>
  <si>
    <t>pilíře</t>
  </si>
  <si>
    <t>0,7*4</t>
  </si>
  <si>
    <t>783826635</t>
  </si>
  <si>
    <t>Hydrofobizační transparentní nátěr kamenných povrchů</t>
  </si>
  <si>
    <t>-414859837</t>
  </si>
  <si>
    <t>https://podminky.urs.cz/item/CS_URS_2024_01/783826635</t>
  </si>
  <si>
    <t>-1883644903</t>
  </si>
  <si>
    <t>-1863283802</t>
  </si>
  <si>
    <t>-191742781</t>
  </si>
  <si>
    <t>2*49*20</t>
  </si>
  <si>
    <t>04 - Stavební úpravy - schodiště 2</t>
  </si>
  <si>
    <t xml:space="preserve">    2 - Zakládání</t>
  </si>
  <si>
    <t xml:space="preserve">    3 - Svislé a kompletní konstrukce</t>
  </si>
  <si>
    <t>Zakládání</t>
  </si>
  <si>
    <t>212J</t>
  </si>
  <si>
    <t>Revize stávající drenáže</t>
  </si>
  <si>
    <t>komp.</t>
  </si>
  <si>
    <t>-481748412</t>
  </si>
  <si>
    <t>Svislé a kompletní konstrukce</t>
  </si>
  <si>
    <t>331211431J</t>
  </si>
  <si>
    <t>Zdivo pilířů z kamene o straně do 750 mm na MC 5 pro spárování</t>
  </si>
  <si>
    <t>1263047409</t>
  </si>
  <si>
    <t>výška*šířka*tloušťka*počet</t>
  </si>
  <si>
    <t>434191421</t>
  </si>
  <si>
    <t>-1212390497</t>
  </si>
  <si>
    <t>https://podminky.urs.cz/item/CS_URS_2025_01/434191421</t>
  </si>
  <si>
    <t>DÉLKA * POČET</t>
  </si>
  <si>
    <t>1,95*24</t>
  </si>
  <si>
    <t>0,15*24</t>
  </si>
  <si>
    <t>434190001M</t>
  </si>
  <si>
    <t xml:space="preserve">Pískovcové stupně </t>
  </si>
  <si>
    <t>508173886</t>
  </si>
  <si>
    <t>434191401</t>
  </si>
  <si>
    <t>Osazení kamenných prvků broušených nebo leštěných na desku</t>
  </si>
  <si>
    <t>940563988</t>
  </si>
  <si>
    <t>10,650</t>
  </si>
  <si>
    <t>434190002M</t>
  </si>
  <si>
    <t>Pískovcová zákrytová deska tl. 100mm</t>
  </si>
  <si>
    <t>-1406747555</t>
  </si>
  <si>
    <t>434001122J</t>
  </si>
  <si>
    <t>Pronájem jeřábu pro přesun Kamenných prvků</t>
  </si>
  <si>
    <t>den</t>
  </si>
  <si>
    <t>704423188</t>
  </si>
  <si>
    <t>622325213</t>
  </si>
  <si>
    <t>Oprava vnější vápenné štukové omítky členitosti 1 stěn v rozsahu přes 30 do 50 %</t>
  </si>
  <si>
    <t>1368994863</t>
  </si>
  <si>
    <t>https://podminky.urs.cz/item/CS_URS_2025_01/622325213</t>
  </si>
  <si>
    <t>plocha z cadu</t>
  </si>
  <si>
    <t>cela strana + druha strana-kašna</t>
  </si>
  <si>
    <t>17,464+17,464-2,137</t>
  </si>
  <si>
    <t>-1492075315</t>
  </si>
  <si>
    <t>schody+pilíře+stěny včet. soklů</t>
  </si>
  <si>
    <t>1,95*0,325*24</t>
  </si>
  <si>
    <t>1,95*0,15*24</t>
  </si>
  <si>
    <t>1*0,3*2*10</t>
  </si>
  <si>
    <t>1*0,45*2*10</t>
  </si>
  <si>
    <t>17,464+17,464</t>
  </si>
  <si>
    <t>2,215+1,087</t>
  </si>
  <si>
    <t>631311125</t>
  </si>
  <si>
    <t>Mazanina tl přes 80 do 120 mm z betonu prostého bez zvýšených nároků na prostředí tř. C 20/25</t>
  </si>
  <si>
    <t>-2017007635</t>
  </si>
  <si>
    <t>https://podminky.urs.cz/item/CS_URS_2025_01/631311125</t>
  </si>
  <si>
    <t>plocha*tl (podesty)</t>
  </si>
  <si>
    <t>1,2*2,08*0,1</t>
  </si>
  <si>
    <t>plocha*tl (ramena)</t>
  </si>
  <si>
    <t>1,97*1,2*0,1</t>
  </si>
  <si>
    <t>2,2*1,2*0,1</t>
  </si>
  <si>
    <t>1,86*1,2*0,1</t>
  </si>
  <si>
    <t>631319183</t>
  </si>
  <si>
    <t>Příplatek k mazanině tl přes 80 do 120 mm za sklon přes 15 do 35°</t>
  </si>
  <si>
    <t>1424171368</t>
  </si>
  <si>
    <t>https://podminky.urs.cz/item/CS_URS_2025_01/631319183</t>
  </si>
  <si>
    <t>941221112</t>
  </si>
  <si>
    <t>Montáž lešení řadového rámového těžkého zatížení do 300 kg/m2 š od 0,9 do 1,2 m v přes 10 do 25 m</t>
  </si>
  <si>
    <t>-1503607533</t>
  </si>
  <si>
    <t>https://podminky.urs.cz/item/CS_URS_2025_01/941221112</t>
  </si>
  <si>
    <t>4,7*6</t>
  </si>
  <si>
    <t>4*2</t>
  </si>
  <si>
    <t>36,2*2</t>
  </si>
  <si>
    <t>941221212</t>
  </si>
  <si>
    <t>Příplatek k lešení řadovému rámovému těžkému do 300 kg/m2 š 0,9 do 1,2 m v přes 10 do 25 m za každý den použití</t>
  </si>
  <si>
    <t>1660624536</t>
  </si>
  <si>
    <t>https://podminky.urs.cz/item/CS_URS_2025_01/941221212</t>
  </si>
  <si>
    <t>72,4*20 'Přepočtené koeficientem množství</t>
  </si>
  <si>
    <t>941221812</t>
  </si>
  <si>
    <t>Demontáž lešení řadového rámového těžkého zatížení do 300 kg/m2 š od 0,9 do 1,2 m v přes 10 do 25 m</t>
  </si>
  <si>
    <t>1754906713</t>
  </si>
  <si>
    <t>https://podminky.urs.cz/item/CS_URS_2025_01/941221812</t>
  </si>
  <si>
    <t>-1262479729</t>
  </si>
  <si>
    <t>-1031427264</t>
  </si>
  <si>
    <t>-1735559766</t>
  </si>
  <si>
    <t>978036161</t>
  </si>
  <si>
    <t>Otlučení (osekání) cementových omítek vnějších ploch v rozsahu přes 40 do 50 %</t>
  </si>
  <si>
    <t>-211767084</t>
  </si>
  <si>
    <t>https://podminky.urs.cz/item/CS_URS_2025_01/978036161</t>
  </si>
  <si>
    <t>962025151J</t>
  </si>
  <si>
    <t>Šetrná demontáž pilířů kamenných k dalšímu použití</t>
  </si>
  <si>
    <t>-1140595378</t>
  </si>
  <si>
    <t>962022390</t>
  </si>
  <si>
    <t>Bourání zdiva nadzákladového kamenného na MV nebo MVC do 1 m3</t>
  </si>
  <si>
    <t>-1220692367</t>
  </si>
  <si>
    <t>https://podminky.urs.cz/item/CS_URS_2025_01/962022390</t>
  </si>
  <si>
    <t>plocha* šířka*počet (nadezdívka z pískovce pod zábradlím)</t>
  </si>
  <si>
    <t>3,015*0,495*2</t>
  </si>
  <si>
    <t>963023712J</t>
  </si>
  <si>
    <t>Šetrná demontáží schodišťových stupňů k dalšímu použití</t>
  </si>
  <si>
    <t>1466157190</t>
  </si>
  <si>
    <t>1,95*3</t>
  </si>
  <si>
    <t>977211132</t>
  </si>
  <si>
    <t>Řezání stěnovou pilou kcí z kamene hl přes 200 do 350 mm</t>
  </si>
  <si>
    <t>282933067</t>
  </si>
  <si>
    <t>https://podminky.urs.cz/item/CS_URS_2025_01/977211132</t>
  </si>
  <si>
    <t>počet stupňu*šířka stupně*2(2 řezy na jednom stupni)</t>
  </si>
  <si>
    <t>24*0,3*2</t>
  </si>
  <si>
    <t>počet řezu* délka řezu</t>
  </si>
  <si>
    <t>10*0,450</t>
  </si>
  <si>
    <t>-416830592</t>
  </si>
  <si>
    <t>1,95*2,08*0,1</t>
  </si>
  <si>
    <t>1,97*1,95*0,1</t>
  </si>
  <si>
    <t>2,2*1,95*0,1</t>
  </si>
  <si>
    <t>1,86*1,95*0,1</t>
  </si>
  <si>
    <t>1270906277</t>
  </si>
  <si>
    <t>-1406030068</t>
  </si>
  <si>
    <t>295903851</t>
  </si>
  <si>
    <t>16,28*10 'Přepočtené koeficientem množství</t>
  </si>
  <si>
    <t>14792183</t>
  </si>
  <si>
    <t>59</t>
  </si>
  <si>
    <t>-1998266779</t>
  </si>
  <si>
    <t>28355022</t>
  </si>
  <si>
    <t>páska pružná těsnící hydroizolační š do 125mm</t>
  </si>
  <si>
    <t>2141886176</t>
  </si>
  <si>
    <t>měření v cadu</t>
  </si>
  <si>
    <t>(2,332+2,08+2,012+2,08+2,144)*2</t>
  </si>
  <si>
    <t>21,296*1,1 'Přepočtené koeficientem množství</t>
  </si>
  <si>
    <t>137124310</t>
  </si>
  <si>
    <t>délka*šířka(podesty)</t>
  </si>
  <si>
    <t>1,2*2,08</t>
  </si>
  <si>
    <t>-1106431736</t>
  </si>
  <si>
    <t>4,992*1,5 'Přepočtené koeficientem množství</t>
  </si>
  <si>
    <t>711112052</t>
  </si>
  <si>
    <t>Provedení izolace proti zemní vlhkosti svislé za studena 2x nátěr tekutou lepenkou</t>
  </si>
  <si>
    <t>618619382</t>
  </si>
  <si>
    <t>https://podminky.urs.cz/item/CS_URS_2025_01/711112052</t>
  </si>
  <si>
    <t>délka*šířka (ramena)</t>
  </si>
  <si>
    <t>1,97*1,2</t>
  </si>
  <si>
    <t>2,2*1,2</t>
  </si>
  <si>
    <t>1,86*1,2</t>
  </si>
  <si>
    <t>-1533601214</t>
  </si>
  <si>
    <t>7,236*1,5 'Přepočtené koeficientem množství</t>
  </si>
  <si>
    <t>711131111</t>
  </si>
  <si>
    <t>Provedení izolace proti zemní vlhkosti pásy na sucho samolepící vodorovné</t>
  </si>
  <si>
    <t>1425844531</t>
  </si>
  <si>
    <t>https://podminky.urs.cz/item/CS_URS_2025_01/711131111</t>
  </si>
  <si>
    <t>62866281</t>
  </si>
  <si>
    <t>pás asfaltový samolepicí modifikovaný SBS s vložkou ze skleněné tkaniny se spalitelnou fólií nebo jemnozrnným minerálním posypem nebo textilií na horním povrchu tl 3,0mm</t>
  </si>
  <si>
    <t>-2138487159</t>
  </si>
  <si>
    <t>4,992*1,1655 'Přepočtené koeficientem množství</t>
  </si>
  <si>
    <t>711132111</t>
  </si>
  <si>
    <t>Provedení izolace proti zemní vlhkosti pásy na sucho samolepící svislé</t>
  </si>
  <si>
    <t>-956226443</t>
  </si>
  <si>
    <t>https://podminky.urs.cz/item/CS_URS_2025_01/711132111</t>
  </si>
  <si>
    <t>-559533718</t>
  </si>
  <si>
    <t>7,236*1,221 'Přepočtené koeficientem množství</t>
  </si>
  <si>
    <t>-446425063</t>
  </si>
  <si>
    <t>711131821</t>
  </si>
  <si>
    <t>Odstranění izolace proti zemní vlhkosti svislé</t>
  </si>
  <si>
    <t>-375529189</t>
  </si>
  <si>
    <t>https://podminky.urs.cz/item/CS_URS_2024_01/711131821</t>
  </si>
  <si>
    <t>1426419460</t>
  </si>
  <si>
    <t>-847386179</t>
  </si>
  <si>
    <t>2*1,3+2,2+1,96+1,86</t>
  </si>
  <si>
    <t>8,62*2</t>
  </si>
  <si>
    <t>767776749</t>
  </si>
  <si>
    <t>délka zábradlí*2</t>
  </si>
  <si>
    <t>-1131717226</t>
  </si>
  <si>
    <t>771591112J</t>
  </si>
  <si>
    <t>Podklad pod dlažbu stěrkem ve dvou vrstvách spol. tl. 100mm</t>
  </si>
  <si>
    <t>1849951135</t>
  </si>
  <si>
    <t>dlažba před schodištěm</t>
  </si>
  <si>
    <t>1,95*0,7</t>
  </si>
  <si>
    <t>772528123</t>
  </si>
  <si>
    <t>Kladení dlažby z kamene na sucho na terče plochy do 0,25 m2 v terče přes 70 do 100 mm</t>
  </si>
  <si>
    <t>-1561385207</t>
  </si>
  <si>
    <t>https://podminky.urs.cz/item/CS_URS_2025_01/772528123</t>
  </si>
  <si>
    <t>1,95*2,08</t>
  </si>
  <si>
    <t>58381913J</t>
  </si>
  <si>
    <t>deska dlažební pískovec tl 60mm</t>
  </si>
  <si>
    <t>738277607</t>
  </si>
  <si>
    <t>9,477*1,04 'Přepočtené koeficientem množství</t>
  </si>
  <si>
    <t>-1539383187</t>
  </si>
  <si>
    <t>plocha podest</t>
  </si>
  <si>
    <t>998772212</t>
  </si>
  <si>
    <t>Přesun hmot procentní pro podlahy z kamene s omezením mechanizace v objektech v přes 6 do 12 m</t>
  </si>
  <si>
    <t>208399866</t>
  </si>
  <si>
    <t>https://podminky.urs.cz/item/CS_URS_2025_01/998772212</t>
  </si>
  <si>
    <t>-1359155118</t>
  </si>
  <si>
    <t>stupně</t>
  </si>
  <si>
    <t>sokl</t>
  </si>
  <si>
    <t>schodišťovy lem</t>
  </si>
  <si>
    <t>3,015*4</t>
  </si>
  <si>
    <t>5,188*4</t>
  </si>
  <si>
    <t>0,11*4</t>
  </si>
  <si>
    <t>-1317935550</t>
  </si>
  <si>
    <t>mezi lemem a stupněma/podestou</t>
  </si>
  <si>
    <t>21*0,15*2</t>
  </si>
  <si>
    <t>21*0,3*2</t>
  </si>
  <si>
    <t>2,08*4</t>
  </si>
  <si>
    <t>meti lemem a pilířem</t>
  </si>
  <si>
    <t>0,445*10*2</t>
  </si>
  <si>
    <t>0,435*10*2</t>
  </si>
  <si>
    <t>dlažby mezi sebou</t>
  </si>
  <si>
    <t>0,52*7</t>
  </si>
  <si>
    <t>0,52*7+1,95*3</t>
  </si>
  <si>
    <t>1566451100</t>
  </si>
  <si>
    <t>1218301649</t>
  </si>
  <si>
    <t>8,62*1*2</t>
  </si>
  <si>
    <t>514470821</t>
  </si>
  <si>
    <t>17,24*3 'Přepočtené koeficientem množství</t>
  </si>
  <si>
    <t>52445514</t>
  </si>
  <si>
    <t>442124755</t>
  </si>
  <si>
    <t>plocha z cadu (stěny bez kašny)</t>
  </si>
  <si>
    <t>kompl.</t>
  </si>
  <si>
    <t>575397705</t>
  </si>
  <si>
    <t>57</t>
  </si>
  <si>
    <t>1709232250</t>
  </si>
  <si>
    <t>58</t>
  </si>
  <si>
    <t>73738572</t>
  </si>
  <si>
    <t>2*49*35</t>
  </si>
  <si>
    <t>05 - Oprava vodorovných a svislých ploch</t>
  </si>
  <si>
    <t xml:space="preserve">    9 - Ostatní konstrukce a práce, bourání</t>
  </si>
  <si>
    <t>Osazení schodišťových stupňů kamenných broušených nebo leštěných</t>
  </si>
  <si>
    <t>-2144028069</t>
  </si>
  <si>
    <t>https://podminky.urs.cz/item/CS_URS_2024_01/434191421</t>
  </si>
  <si>
    <t>1,4*14</t>
  </si>
  <si>
    <t>1,2*17</t>
  </si>
  <si>
    <t>Ostatní konstrukce a práce, bourání</t>
  </si>
  <si>
    <t>938901101</t>
  </si>
  <si>
    <t>Očištění dlažby z lomového kamene nebo z betonových desek od porostu</t>
  </si>
  <si>
    <t>-1171920677</t>
  </si>
  <si>
    <t>https://podminky.urs.cz/item/CS_URS_2025_01/938901101</t>
  </si>
  <si>
    <t>1,2*1,3</t>
  </si>
  <si>
    <t>3,9*3</t>
  </si>
  <si>
    <t>1,8*1,4</t>
  </si>
  <si>
    <t>2,9*2,8</t>
  </si>
  <si>
    <t>1,3*1,1</t>
  </si>
  <si>
    <t>2*3,9</t>
  </si>
  <si>
    <t>0,5*12</t>
  </si>
  <si>
    <t>985131111</t>
  </si>
  <si>
    <t>Očištění ploch stěn, rubu kleneb a podlah tlakovou vodou</t>
  </si>
  <si>
    <t>-1500177874</t>
  </si>
  <si>
    <t>https://podminky.urs.cz/item/CS_URS_2025_01/985131111</t>
  </si>
  <si>
    <t>dlažba</t>
  </si>
  <si>
    <t>40,56</t>
  </si>
  <si>
    <t>stěny</t>
  </si>
  <si>
    <t>25,78</t>
  </si>
  <si>
    <t>19,6*0,45</t>
  </si>
  <si>
    <t>20,4*0,45</t>
  </si>
  <si>
    <t>19,6*0,15</t>
  </si>
  <si>
    <t>20,4*0,15</t>
  </si>
  <si>
    <t>bazének</t>
  </si>
  <si>
    <t>2*4</t>
  </si>
  <si>
    <t>2*4*0,4</t>
  </si>
  <si>
    <t>2*2*0,4</t>
  </si>
  <si>
    <t>pozn. všechny plochy se čistí 2x</t>
  </si>
  <si>
    <t>103,14*2 'Přepočtené koeficientem množství</t>
  </si>
  <si>
    <t>985142111</t>
  </si>
  <si>
    <t>Vysekání spojovací hmoty ze spár zdiva hl do 40 mm dl do 6 m/m2</t>
  </si>
  <si>
    <t>789838326</t>
  </si>
  <si>
    <t>https://podminky.urs.cz/item/CS_URS_2025_01/985142111</t>
  </si>
  <si>
    <t>1*4</t>
  </si>
  <si>
    <t>0,7*0,6</t>
  </si>
  <si>
    <t>2,2*0,9</t>
  </si>
  <si>
    <t>3,5*1,2</t>
  </si>
  <si>
    <t>2*0,7</t>
  </si>
  <si>
    <t>1*0,6</t>
  </si>
  <si>
    <t>4*1</t>
  </si>
  <si>
    <t>5*0,5</t>
  </si>
  <si>
    <t>3*0,4</t>
  </si>
  <si>
    <t>2,5*0,4</t>
  </si>
  <si>
    <t>6,4*0,7</t>
  </si>
  <si>
    <t>985211111</t>
  </si>
  <si>
    <t>Vyklínování uvolněných kamenů ve zdivu se spárami dl do 6 m/m2</t>
  </si>
  <si>
    <t>1340057525</t>
  </si>
  <si>
    <t>https://podminky.urs.cz/item/CS_URS_2025_01/985211111</t>
  </si>
  <si>
    <t>985231111J</t>
  </si>
  <si>
    <t>Spárování zdiva a podlah aktivovanou maltou spára hl do 40 mm dl do 6 m/m2</t>
  </si>
  <si>
    <t>313142272</t>
  </si>
  <si>
    <t>985311111</t>
  </si>
  <si>
    <t>Reprofilace stěn cementovou sanační maltou tl do 10 mm</t>
  </si>
  <si>
    <t>1149343368</t>
  </si>
  <si>
    <t>https://podminky.urs.cz/item/CS_URS_2025_01/985311111</t>
  </si>
  <si>
    <t>stěny bazenku</t>
  </si>
  <si>
    <t>985311311</t>
  </si>
  <si>
    <t>Reprofilace podlah cementovou sanační maltou tl 10 mm</t>
  </si>
  <si>
    <t>84065217</t>
  </si>
  <si>
    <t>https://podminky.urs.cz/item/CS_URS_2024_01/985311311</t>
  </si>
  <si>
    <t>podlaha bazenku</t>
  </si>
  <si>
    <t>985311911</t>
  </si>
  <si>
    <t>Příplatek při reprofilaci sanační maltou za práci ve stísněném prostoru</t>
  </si>
  <si>
    <t>223023683</t>
  </si>
  <si>
    <t>https://podminky.urs.cz/item/CS_URS_2025_01/985311911</t>
  </si>
  <si>
    <t>8+4,8</t>
  </si>
  <si>
    <t>1076206742</t>
  </si>
  <si>
    <t>1900266369</t>
  </si>
  <si>
    <t>-2118645987</t>
  </si>
  <si>
    <t>-1992090140</t>
  </si>
  <si>
    <t>7,693*10 'Přepočtené koeficientem množství</t>
  </si>
  <si>
    <t>252266764</t>
  </si>
  <si>
    <t>-1632315154</t>
  </si>
  <si>
    <t>https://podminky.urs.cz/item/CS_URS_2025_01/998011008</t>
  </si>
  <si>
    <t>-406641559</t>
  </si>
  <si>
    <t>4+2,5+3,3+0,9+4,1+3,5+3+6,3</t>
  </si>
  <si>
    <t>55342281</t>
  </si>
  <si>
    <t>zábradlí s prutovou výplní, horní kotvení, kulatý sloupek</t>
  </si>
  <si>
    <t>563258007</t>
  </si>
  <si>
    <t>998767211</t>
  </si>
  <si>
    <t>Přesun hmot procentní pro zámečnické konstrukce s omezením mechanizace v objektech v do 6 m</t>
  </si>
  <si>
    <t>804165109</t>
  </si>
  <si>
    <t>https://podminky.urs.cz/item/CS_URS_2025_01/998767211</t>
  </si>
  <si>
    <t>-734166062</t>
  </si>
  <si>
    <t>998771211</t>
  </si>
  <si>
    <t>Přesun hmot procentní pro podlahy z dlaždic s omezením mechanizace v objektech v do 6 m</t>
  </si>
  <si>
    <t>1516866900</t>
  </si>
  <si>
    <t>https://podminky.urs.cz/item/CS_URS_2025_01/998771211</t>
  </si>
  <si>
    <t>772521952</t>
  </si>
  <si>
    <t>Výměna nepravidelné desky v dlažbě z měkkých kamenů do 10 ks/m2 do malty tl přes 50 do 100 mm</t>
  </si>
  <si>
    <t>-771758873</t>
  </si>
  <si>
    <t>https://podminky.urs.cz/item/CS_URS_2024_01/772521952</t>
  </si>
  <si>
    <t>typ</t>
  </si>
  <si>
    <t>58381223J</t>
  </si>
  <si>
    <t>božanovský pískovec tl 80mm</t>
  </si>
  <si>
    <t>1560531784</t>
  </si>
  <si>
    <t>1*2*0,08</t>
  </si>
  <si>
    <t>dvojnasobný vyměr (doprava, manipulace, skladování, balení)</t>
  </si>
  <si>
    <t>0,16*2 'Přepočtené koeficientem množství</t>
  </si>
  <si>
    <t>772523811</t>
  </si>
  <si>
    <t>Demontáž dlažby z kamene k dalšímu použití z měkkých kamenů kladených do malty</t>
  </si>
  <si>
    <t>-323679969</t>
  </si>
  <si>
    <t>https://podminky.urs.cz/item/CS_URS_2025_01/772523811</t>
  </si>
  <si>
    <t>772526170</t>
  </si>
  <si>
    <t>Kladení dlažby z kamene z nepravidelných desek řezaných do malty tl přes 70 do 100 mm</t>
  </si>
  <si>
    <t>83780060</t>
  </si>
  <si>
    <t>https://podminky.urs.cz/item/CS_URS_2024_01/772526170</t>
  </si>
  <si>
    <t>772991441</t>
  </si>
  <si>
    <t>Očištění vybouraných kamenných dlažeb k dalšímu použití od malty</t>
  </si>
  <si>
    <t>1062461044</t>
  </si>
  <si>
    <t>https://podminky.urs.cz/item/CS_URS_2025_01/772991441</t>
  </si>
  <si>
    <t>1869434344</t>
  </si>
  <si>
    <t>2029663622</t>
  </si>
  <si>
    <t>bazenek</t>
  </si>
  <si>
    <t>594898199</t>
  </si>
  <si>
    <t>27,6*1,1</t>
  </si>
  <si>
    <t>Spárování stupňů</t>
  </si>
  <si>
    <t>-1938945459</t>
  </si>
  <si>
    <t>svisle</t>
  </si>
  <si>
    <t>14*0,150</t>
  </si>
  <si>
    <t>17*0,150</t>
  </si>
  <si>
    <t>-1814561622</t>
  </si>
  <si>
    <t>-970054785</t>
  </si>
  <si>
    <t>-1433623622</t>
  </si>
  <si>
    <t>-251821489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</si>
</sst>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65049111" TargetMode="External"/><Relationship Id="rId18" Type="http://schemas.openxmlformats.org/officeDocument/2006/relationships/hyperlink" Target="https://podminky.urs.cz/item/CS_URS_2024_01/998011009" TargetMode="External"/><Relationship Id="rId26" Type="http://schemas.openxmlformats.org/officeDocument/2006/relationships/hyperlink" Target="https://podminky.urs.cz/item/CS_URS_2025_01/764011405" TargetMode="External"/><Relationship Id="rId39" Type="http://schemas.openxmlformats.org/officeDocument/2006/relationships/hyperlink" Target="https://podminky.urs.cz/item/CS_URS_2025_01/978036191" TargetMode="External"/><Relationship Id="rId21" Type="http://schemas.openxmlformats.org/officeDocument/2006/relationships/hyperlink" Target="https://podminky.urs.cz/item/CS_URS_2024_01/711131811" TargetMode="External"/><Relationship Id="rId34" Type="http://schemas.openxmlformats.org/officeDocument/2006/relationships/hyperlink" Target="https://podminky.urs.cz/item/CS_URS_2025_01/998764212" TargetMode="External"/><Relationship Id="rId42" Type="http://schemas.openxmlformats.org/officeDocument/2006/relationships/hyperlink" Target="https://podminky.urs.cz/item/CS_URS_2024_01/771591186" TargetMode="External"/><Relationship Id="rId47" Type="http://schemas.openxmlformats.org/officeDocument/2006/relationships/hyperlink" Target="https://podminky.urs.cz/item/CS_URS_2024_01/034103000" TargetMode="External"/><Relationship Id="rId7" Type="http://schemas.openxmlformats.org/officeDocument/2006/relationships/hyperlink" Target="https://podminky.urs.cz/item/CS_URS_2025_01/944511111" TargetMode="External"/><Relationship Id="rId2" Type="http://schemas.openxmlformats.org/officeDocument/2006/relationships/hyperlink" Target="https://podminky.urs.cz/item/CS_URS_2025_01/622325302" TargetMode="External"/><Relationship Id="rId16" Type="http://schemas.openxmlformats.org/officeDocument/2006/relationships/hyperlink" Target="https://podminky.urs.cz/item/CS_URS_2025_01/997013509" TargetMode="External"/><Relationship Id="rId29" Type="http://schemas.openxmlformats.org/officeDocument/2006/relationships/hyperlink" Target="https://podminky.urs.cz/item/CS_URS_2025_01/764212433" TargetMode="External"/><Relationship Id="rId11" Type="http://schemas.openxmlformats.org/officeDocument/2006/relationships/hyperlink" Target="https://podminky.urs.cz/item/CS_URS_2025_01/993111119" TargetMode="External"/><Relationship Id="rId24" Type="http://schemas.openxmlformats.org/officeDocument/2006/relationships/hyperlink" Target="https://podminky.urs.cz/item/CS_URS_2025_01/998713212" TargetMode="External"/><Relationship Id="rId32" Type="http://schemas.openxmlformats.org/officeDocument/2006/relationships/hyperlink" Target="https://podminky.urs.cz/item/CS_URS_2025_01/764511622" TargetMode="External"/><Relationship Id="rId37" Type="http://schemas.openxmlformats.org/officeDocument/2006/relationships/hyperlink" Target="https://podminky.urs.cz/item/CS_URS_2024_01/767161214" TargetMode="External"/><Relationship Id="rId40" Type="http://schemas.openxmlformats.org/officeDocument/2006/relationships/hyperlink" Target="https://podminky.urs.cz/item/CS_URS_2025_01/771573810" TargetMode="External"/><Relationship Id="rId45" Type="http://schemas.openxmlformats.org/officeDocument/2006/relationships/hyperlink" Target="https://podminky.urs.cz/item/CS_URS_2025_01/783827445" TargetMode="External"/><Relationship Id="rId5" Type="http://schemas.openxmlformats.org/officeDocument/2006/relationships/hyperlink" Target="https://podminky.urs.cz/item/CS_URS_2025_01/941211212" TargetMode="External"/><Relationship Id="rId15" Type="http://schemas.openxmlformats.org/officeDocument/2006/relationships/hyperlink" Target="https://podminky.urs.cz/item/CS_URS_2025_01/997013501" TargetMode="External"/><Relationship Id="rId23" Type="http://schemas.openxmlformats.org/officeDocument/2006/relationships/hyperlink" Target="https://podminky.urs.cz/item/CS_URS_2025_01/713141135" TargetMode="External"/><Relationship Id="rId28" Type="http://schemas.openxmlformats.org/officeDocument/2006/relationships/hyperlink" Target="https://podminky.urs.cz/item/CS_URS_2025_01/764004801" TargetMode="External"/><Relationship Id="rId36" Type="http://schemas.openxmlformats.org/officeDocument/2006/relationships/hyperlink" Target="https://podminky.urs.cz/item/CS_URS_2025_01/789221543" TargetMode="External"/><Relationship Id="rId49" Type="http://schemas.openxmlformats.org/officeDocument/2006/relationships/drawing" Target="../drawings/drawing2.xml"/><Relationship Id="rId10" Type="http://schemas.openxmlformats.org/officeDocument/2006/relationships/hyperlink" Target="https://podminky.urs.cz/item/CS_URS_2025_01/993111111" TargetMode="External"/><Relationship Id="rId19" Type="http://schemas.openxmlformats.org/officeDocument/2006/relationships/hyperlink" Target="https://podminky.urs.cz/item/CS_URS_2025_01/711111052" TargetMode="External"/><Relationship Id="rId31" Type="http://schemas.openxmlformats.org/officeDocument/2006/relationships/hyperlink" Target="https://podminky.urs.cz/item/CS_URS_2025_01/764511602" TargetMode="External"/><Relationship Id="rId44" Type="http://schemas.openxmlformats.org/officeDocument/2006/relationships/hyperlink" Target="https://podminky.urs.cz/item/CS_URS_2025_01/783823165" TargetMode="External"/><Relationship Id="rId4" Type="http://schemas.openxmlformats.org/officeDocument/2006/relationships/hyperlink" Target="https://podminky.urs.cz/item/CS_URS_2025_01/941211112" TargetMode="External"/><Relationship Id="rId9" Type="http://schemas.openxmlformats.org/officeDocument/2006/relationships/hyperlink" Target="https://podminky.urs.cz/item/CS_URS_2025_01/944511811" TargetMode="External"/><Relationship Id="rId14" Type="http://schemas.openxmlformats.org/officeDocument/2006/relationships/hyperlink" Target="https://podminky.urs.cz/item/CS_URS_2025_01/997013213" TargetMode="External"/><Relationship Id="rId22" Type="http://schemas.openxmlformats.org/officeDocument/2006/relationships/hyperlink" Target="https://podminky.urs.cz/item/CS_URS_2025_01/998711212" TargetMode="External"/><Relationship Id="rId27" Type="http://schemas.openxmlformats.org/officeDocument/2006/relationships/hyperlink" Target="https://podminky.urs.cz/item/CS_URS_2025_01/764002811" TargetMode="External"/><Relationship Id="rId30" Type="http://schemas.openxmlformats.org/officeDocument/2006/relationships/hyperlink" Target="https://podminky.urs.cz/item/CS_URS_2025_01/764218655" TargetMode="External"/><Relationship Id="rId35" Type="http://schemas.openxmlformats.org/officeDocument/2006/relationships/hyperlink" Target="https://podminky.urs.cz/item/CS_URS_2025_01/767161814" TargetMode="External"/><Relationship Id="rId43" Type="http://schemas.openxmlformats.org/officeDocument/2006/relationships/hyperlink" Target="https://podminky.urs.cz/item/CS_URS_2025_01/998771212" TargetMode="External"/><Relationship Id="rId48" Type="http://schemas.openxmlformats.org/officeDocument/2006/relationships/hyperlink" Target="https://podminky.urs.cz/item/CS_URS_2024_01/081103000" TargetMode="External"/><Relationship Id="rId8" Type="http://schemas.openxmlformats.org/officeDocument/2006/relationships/hyperlink" Target="https://podminky.urs.cz/item/CS_URS_2025_01/944511211" TargetMode="External"/><Relationship Id="rId3" Type="http://schemas.openxmlformats.org/officeDocument/2006/relationships/hyperlink" Target="https://podminky.urs.cz/item/CS_URS_2025_01/622325509" TargetMode="External"/><Relationship Id="rId12" Type="http://schemas.openxmlformats.org/officeDocument/2006/relationships/hyperlink" Target="https://podminky.urs.cz/item/CS_URS_2025_01/965043321" TargetMode="External"/><Relationship Id="rId17" Type="http://schemas.openxmlformats.org/officeDocument/2006/relationships/hyperlink" Target="https://podminky.urs.cz/item/CS_URS_2025_01/997013871J" TargetMode="External"/><Relationship Id="rId25" Type="http://schemas.openxmlformats.org/officeDocument/2006/relationships/hyperlink" Target="https://podminky.urs.cz/item/CS_URS_2025_01/764001901" TargetMode="External"/><Relationship Id="rId33" Type="http://schemas.openxmlformats.org/officeDocument/2006/relationships/hyperlink" Target="https://podminky.urs.cz/item/CS_URS_2025_01/764511642" TargetMode="External"/><Relationship Id="rId38" Type="http://schemas.openxmlformats.org/officeDocument/2006/relationships/hyperlink" Target="https://podminky.urs.cz/item/CS_URS_2025_01/998767212" TargetMode="External"/><Relationship Id="rId46" Type="http://schemas.openxmlformats.org/officeDocument/2006/relationships/hyperlink" Target="https://podminky.urs.cz/item/CS_URS_2024_01/030001000" TargetMode="External"/><Relationship Id="rId20" Type="http://schemas.openxmlformats.org/officeDocument/2006/relationships/hyperlink" Target="https://podminky.urs.cz/item/CS_URS_2025_01/711141559" TargetMode="External"/><Relationship Id="rId41" Type="http://schemas.openxmlformats.org/officeDocument/2006/relationships/hyperlink" Target="https://podminky.urs.cz/item/CS_URS_2024_01/636311132" TargetMode="External"/><Relationship Id="rId1" Type="http://schemas.openxmlformats.org/officeDocument/2006/relationships/hyperlink" Target="https://podminky.urs.cz/item/CS_URS_2025_01/629995101" TargetMode="External"/><Relationship Id="rId6" Type="http://schemas.openxmlformats.org/officeDocument/2006/relationships/hyperlink" Target="https://podminky.urs.cz/item/CS_URS_2025_01/94121181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965049111" TargetMode="External"/><Relationship Id="rId18" Type="http://schemas.openxmlformats.org/officeDocument/2006/relationships/hyperlink" Target="https://podminky.urs.cz/item/CS_URS_2024_01/711111052" TargetMode="External"/><Relationship Id="rId26" Type="http://schemas.openxmlformats.org/officeDocument/2006/relationships/hyperlink" Target="https://podminky.urs.cz/item/CS_URS_2024_01/764002811" TargetMode="External"/><Relationship Id="rId39" Type="http://schemas.openxmlformats.org/officeDocument/2006/relationships/hyperlink" Target="https://podminky.urs.cz/item/CS_URS_2024_01/771573810" TargetMode="External"/><Relationship Id="rId21" Type="http://schemas.openxmlformats.org/officeDocument/2006/relationships/hyperlink" Target="https://podminky.urs.cz/item/CS_URS_2025_01/998711212" TargetMode="External"/><Relationship Id="rId34" Type="http://schemas.openxmlformats.org/officeDocument/2006/relationships/hyperlink" Target="https://podminky.urs.cz/item/CS_URS_2024_01/767161814" TargetMode="External"/><Relationship Id="rId42" Type="http://schemas.openxmlformats.org/officeDocument/2006/relationships/hyperlink" Target="https://podminky.urs.cz/item/CS_URS_2025_01/998771212" TargetMode="External"/><Relationship Id="rId47" Type="http://schemas.openxmlformats.org/officeDocument/2006/relationships/hyperlink" Target="https://podminky.urs.cz/item/CS_URS_2024_01/081103000" TargetMode="External"/><Relationship Id="rId7" Type="http://schemas.openxmlformats.org/officeDocument/2006/relationships/hyperlink" Target="https://podminky.urs.cz/item/CS_URS_2024_01/944511111" TargetMode="External"/><Relationship Id="rId2" Type="http://schemas.openxmlformats.org/officeDocument/2006/relationships/hyperlink" Target="https://podminky.urs.cz/item/CS_URS_2024_01/622325302" TargetMode="External"/><Relationship Id="rId16" Type="http://schemas.openxmlformats.org/officeDocument/2006/relationships/hyperlink" Target="https://podminky.urs.cz/item/CS_URS_2024_01/997013509" TargetMode="External"/><Relationship Id="rId29" Type="http://schemas.openxmlformats.org/officeDocument/2006/relationships/hyperlink" Target="https://podminky.urs.cz/item/CS_URS_2024_01/764218655" TargetMode="External"/><Relationship Id="rId1" Type="http://schemas.openxmlformats.org/officeDocument/2006/relationships/hyperlink" Target="https://podminky.urs.cz/item/CS_URS_2024_01/629995101" TargetMode="External"/><Relationship Id="rId6" Type="http://schemas.openxmlformats.org/officeDocument/2006/relationships/hyperlink" Target="https://podminky.urs.cz/item/CS_URS_2024_01/941211812" TargetMode="External"/><Relationship Id="rId11" Type="http://schemas.openxmlformats.org/officeDocument/2006/relationships/hyperlink" Target="https://podminky.urs.cz/item/CS_URS_2024_01/993111119" TargetMode="External"/><Relationship Id="rId24" Type="http://schemas.openxmlformats.org/officeDocument/2006/relationships/hyperlink" Target="https://podminky.urs.cz/item/CS_URS_2024_01/764001901" TargetMode="External"/><Relationship Id="rId32" Type="http://schemas.openxmlformats.org/officeDocument/2006/relationships/hyperlink" Target="https://podminky.urs.cz/item/CS_URS_2024_01/764511642" TargetMode="External"/><Relationship Id="rId37" Type="http://schemas.openxmlformats.org/officeDocument/2006/relationships/hyperlink" Target="https://podminky.urs.cz/item/CS_URS_2025_01/998767212" TargetMode="External"/><Relationship Id="rId40" Type="http://schemas.openxmlformats.org/officeDocument/2006/relationships/hyperlink" Target="https://podminky.urs.cz/item/CS_URS_2024_01/636311132" TargetMode="External"/><Relationship Id="rId45" Type="http://schemas.openxmlformats.org/officeDocument/2006/relationships/hyperlink" Target="https://podminky.urs.cz/item/CS_URS_2024_01/030001000" TargetMode="External"/><Relationship Id="rId5" Type="http://schemas.openxmlformats.org/officeDocument/2006/relationships/hyperlink" Target="https://podminky.urs.cz/item/CS_URS_2024_01/941211212" TargetMode="External"/><Relationship Id="rId15" Type="http://schemas.openxmlformats.org/officeDocument/2006/relationships/hyperlink" Target="https://podminky.urs.cz/item/CS_URS_2024_01/997013501" TargetMode="External"/><Relationship Id="rId23" Type="http://schemas.openxmlformats.org/officeDocument/2006/relationships/hyperlink" Target="https://podminky.urs.cz/item/CS_URS_2025_01/998713212" TargetMode="External"/><Relationship Id="rId28" Type="http://schemas.openxmlformats.org/officeDocument/2006/relationships/hyperlink" Target="https://podminky.urs.cz/item/CS_URS_2024_01/764212433" TargetMode="External"/><Relationship Id="rId36" Type="http://schemas.openxmlformats.org/officeDocument/2006/relationships/hyperlink" Target="https://podminky.urs.cz/item/CS_URS_2024_01/767161214" TargetMode="External"/><Relationship Id="rId10" Type="http://schemas.openxmlformats.org/officeDocument/2006/relationships/hyperlink" Target="https://podminky.urs.cz/item/CS_URS_2024_01/993111111" TargetMode="External"/><Relationship Id="rId19" Type="http://schemas.openxmlformats.org/officeDocument/2006/relationships/hyperlink" Target="https://podminky.urs.cz/item/CS_URS_2024_01/711141559" TargetMode="External"/><Relationship Id="rId31" Type="http://schemas.openxmlformats.org/officeDocument/2006/relationships/hyperlink" Target="https://podminky.urs.cz/item/CS_URS_2024_01/764511622" TargetMode="External"/><Relationship Id="rId44" Type="http://schemas.openxmlformats.org/officeDocument/2006/relationships/hyperlink" Target="https://podminky.urs.cz/item/CS_URS_2024_01/783827445" TargetMode="External"/><Relationship Id="rId4" Type="http://schemas.openxmlformats.org/officeDocument/2006/relationships/hyperlink" Target="https://podminky.urs.cz/item/CS_URS_2024_01/941211112" TargetMode="External"/><Relationship Id="rId9" Type="http://schemas.openxmlformats.org/officeDocument/2006/relationships/hyperlink" Target="https://podminky.urs.cz/item/CS_URS_2024_01/944511811" TargetMode="External"/><Relationship Id="rId14" Type="http://schemas.openxmlformats.org/officeDocument/2006/relationships/hyperlink" Target="https://podminky.urs.cz/item/CS_URS_2024_01/997013213" TargetMode="External"/><Relationship Id="rId22" Type="http://schemas.openxmlformats.org/officeDocument/2006/relationships/hyperlink" Target="https://podminky.urs.cz/item/CS_URS_2024_01/713141135" TargetMode="External"/><Relationship Id="rId27" Type="http://schemas.openxmlformats.org/officeDocument/2006/relationships/hyperlink" Target="https://podminky.urs.cz/item/CS_URS_2024_01/764004801" TargetMode="External"/><Relationship Id="rId30" Type="http://schemas.openxmlformats.org/officeDocument/2006/relationships/hyperlink" Target="https://podminky.urs.cz/item/CS_URS_2024_01/764511602" TargetMode="External"/><Relationship Id="rId35" Type="http://schemas.openxmlformats.org/officeDocument/2006/relationships/hyperlink" Target="https://podminky.urs.cz/item/CS_URS_2024_01/789221543" TargetMode="External"/><Relationship Id="rId43" Type="http://schemas.openxmlformats.org/officeDocument/2006/relationships/hyperlink" Target="https://podminky.urs.cz/item/CS_URS_2025_01/783823165" TargetMode="External"/><Relationship Id="rId48" Type="http://schemas.openxmlformats.org/officeDocument/2006/relationships/drawing" Target="../drawings/drawing3.xml"/><Relationship Id="rId8" Type="http://schemas.openxmlformats.org/officeDocument/2006/relationships/hyperlink" Target="https://podminky.urs.cz/item/CS_URS_2024_01/944511211" TargetMode="External"/><Relationship Id="rId3" Type="http://schemas.openxmlformats.org/officeDocument/2006/relationships/hyperlink" Target="https://podminky.urs.cz/item/CS_URS_2024_01/622325509" TargetMode="External"/><Relationship Id="rId12" Type="http://schemas.openxmlformats.org/officeDocument/2006/relationships/hyperlink" Target="https://podminky.urs.cz/item/CS_URS_2024_01/965043321" TargetMode="External"/><Relationship Id="rId17" Type="http://schemas.openxmlformats.org/officeDocument/2006/relationships/hyperlink" Target="https://podminky.urs.cz/item/CS_URS_2024_01/998011009" TargetMode="External"/><Relationship Id="rId25" Type="http://schemas.openxmlformats.org/officeDocument/2006/relationships/hyperlink" Target="https://podminky.urs.cz/item/CS_URS_2024_01/764011405" TargetMode="External"/><Relationship Id="rId33" Type="http://schemas.openxmlformats.org/officeDocument/2006/relationships/hyperlink" Target="https://podminky.urs.cz/item/CS_URS_2025_01/998764212" TargetMode="External"/><Relationship Id="rId38" Type="http://schemas.openxmlformats.org/officeDocument/2006/relationships/hyperlink" Target="https://podminky.urs.cz/item/CS_URS_2024_01/978036191" TargetMode="External"/><Relationship Id="rId46" Type="http://schemas.openxmlformats.org/officeDocument/2006/relationships/hyperlink" Target="https://podminky.urs.cz/item/CS_URS_2024_01/034103000" TargetMode="External"/><Relationship Id="rId20" Type="http://schemas.openxmlformats.org/officeDocument/2006/relationships/hyperlink" Target="https://podminky.urs.cz/item/CS_URS_2024_01/711131811" TargetMode="External"/><Relationship Id="rId41" Type="http://schemas.openxmlformats.org/officeDocument/2006/relationships/hyperlink" Target="https://podminky.urs.cz/item/CS_URS_2024_01/771591186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65049111" TargetMode="External"/><Relationship Id="rId13" Type="http://schemas.openxmlformats.org/officeDocument/2006/relationships/hyperlink" Target="https://podminky.urs.cz/item/CS_URS_2024_01/998011008" TargetMode="External"/><Relationship Id="rId18" Type="http://schemas.openxmlformats.org/officeDocument/2006/relationships/hyperlink" Target="https://podminky.urs.cz/item/CS_URS_2024_01/030001000" TargetMode="External"/><Relationship Id="rId3" Type="http://schemas.openxmlformats.org/officeDocument/2006/relationships/hyperlink" Target="https://podminky.urs.cz/item/CS_URS_2025_01/434351146" TargetMode="External"/><Relationship Id="rId21" Type="http://schemas.openxmlformats.org/officeDocument/2006/relationships/drawing" Target="../drawings/drawing4.xml"/><Relationship Id="rId7" Type="http://schemas.openxmlformats.org/officeDocument/2006/relationships/hyperlink" Target="https://podminky.urs.cz/item/CS_URS_2025_01/965043321" TargetMode="External"/><Relationship Id="rId12" Type="http://schemas.openxmlformats.org/officeDocument/2006/relationships/hyperlink" Target="https://podminky.urs.cz/item/CS_URS_2025_01/997013871" TargetMode="External"/><Relationship Id="rId17" Type="http://schemas.openxmlformats.org/officeDocument/2006/relationships/hyperlink" Target="https://podminky.urs.cz/item/CS_URS_2024_01/783826635" TargetMode="External"/><Relationship Id="rId2" Type="http://schemas.openxmlformats.org/officeDocument/2006/relationships/hyperlink" Target="https://podminky.urs.cz/item/CS_URS_2025_01/434351145" TargetMode="External"/><Relationship Id="rId16" Type="http://schemas.openxmlformats.org/officeDocument/2006/relationships/hyperlink" Target="https://podminky.urs.cz/item/CS_URS_2025_01/998772211" TargetMode="External"/><Relationship Id="rId20" Type="http://schemas.openxmlformats.org/officeDocument/2006/relationships/hyperlink" Target="https://podminky.urs.cz/item/CS_URS_2024_01/081103000" TargetMode="External"/><Relationship Id="rId1" Type="http://schemas.openxmlformats.org/officeDocument/2006/relationships/hyperlink" Target="https://podminky.urs.cz/item/CS_URS_2025_01/434191421J" TargetMode="External"/><Relationship Id="rId6" Type="http://schemas.openxmlformats.org/officeDocument/2006/relationships/hyperlink" Target="https://podminky.urs.cz/item/CS_URS_2025_01/631362021" TargetMode="External"/><Relationship Id="rId11" Type="http://schemas.openxmlformats.org/officeDocument/2006/relationships/hyperlink" Target="https://podminky.urs.cz/item/CS_URS_2025_01/997013509" TargetMode="External"/><Relationship Id="rId5" Type="http://schemas.openxmlformats.org/officeDocument/2006/relationships/hyperlink" Target="https://podminky.urs.cz/item/CS_URS_2025_01/631319181" TargetMode="External"/><Relationship Id="rId15" Type="http://schemas.openxmlformats.org/officeDocument/2006/relationships/hyperlink" Target="https://podminky.urs.cz/item/CS_URS_2024_01/772521140" TargetMode="External"/><Relationship Id="rId10" Type="http://schemas.openxmlformats.org/officeDocument/2006/relationships/hyperlink" Target="https://podminky.urs.cz/item/CS_URS_2025_01/997013501" TargetMode="External"/><Relationship Id="rId19" Type="http://schemas.openxmlformats.org/officeDocument/2006/relationships/hyperlink" Target="https://podminky.urs.cz/item/CS_URS_2024_01/034103000" TargetMode="External"/><Relationship Id="rId4" Type="http://schemas.openxmlformats.org/officeDocument/2006/relationships/hyperlink" Target="https://podminky.urs.cz/item/CS_URS_2025_01/631311115" TargetMode="External"/><Relationship Id="rId9" Type="http://schemas.openxmlformats.org/officeDocument/2006/relationships/hyperlink" Target="https://podminky.urs.cz/item/CS_URS_2025_01/997013213" TargetMode="External"/><Relationship Id="rId14" Type="http://schemas.openxmlformats.org/officeDocument/2006/relationships/hyperlink" Target="https://podminky.urs.cz/item/CS_URS_2025_01/77252181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62022390" TargetMode="External"/><Relationship Id="rId18" Type="http://schemas.openxmlformats.org/officeDocument/2006/relationships/hyperlink" Target="https://podminky.urs.cz/item/CS_URS_2025_01/997013509" TargetMode="External"/><Relationship Id="rId26" Type="http://schemas.openxmlformats.org/officeDocument/2006/relationships/hyperlink" Target="https://podminky.urs.cz/item/CS_URS_2024_01/711131821" TargetMode="External"/><Relationship Id="rId39" Type="http://schemas.openxmlformats.org/officeDocument/2006/relationships/hyperlink" Target="https://podminky.urs.cz/item/CS_URS_2024_01/034103000" TargetMode="External"/><Relationship Id="rId21" Type="http://schemas.openxmlformats.org/officeDocument/2006/relationships/hyperlink" Target="https://podminky.urs.cz/item/CS_URS_2025_01/711111052" TargetMode="External"/><Relationship Id="rId34" Type="http://schemas.openxmlformats.org/officeDocument/2006/relationships/hyperlink" Target="https://podminky.urs.cz/item/CS_URS_2024_01/783826635" TargetMode="External"/><Relationship Id="rId7" Type="http://schemas.openxmlformats.org/officeDocument/2006/relationships/hyperlink" Target="https://podminky.urs.cz/item/CS_URS_2025_01/941221212" TargetMode="External"/><Relationship Id="rId2" Type="http://schemas.openxmlformats.org/officeDocument/2006/relationships/hyperlink" Target="https://podminky.urs.cz/item/CS_URS_2025_01/622325213" TargetMode="External"/><Relationship Id="rId16" Type="http://schemas.openxmlformats.org/officeDocument/2006/relationships/hyperlink" Target="https://podminky.urs.cz/item/CS_URS_2025_01/997013213" TargetMode="External"/><Relationship Id="rId20" Type="http://schemas.openxmlformats.org/officeDocument/2006/relationships/hyperlink" Target="https://podminky.urs.cz/item/CS_URS_2024_01/998011009" TargetMode="External"/><Relationship Id="rId29" Type="http://schemas.openxmlformats.org/officeDocument/2006/relationships/hyperlink" Target="https://podminky.urs.cz/item/CS_URS_2025_01/767161814" TargetMode="External"/><Relationship Id="rId41" Type="http://schemas.openxmlformats.org/officeDocument/2006/relationships/drawing" Target="../drawings/drawing5.xml"/><Relationship Id="rId1" Type="http://schemas.openxmlformats.org/officeDocument/2006/relationships/hyperlink" Target="https://podminky.urs.cz/item/CS_URS_2025_01/434191421" TargetMode="External"/><Relationship Id="rId6" Type="http://schemas.openxmlformats.org/officeDocument/2006/relationships/hyperlink" Target="https://podminky.urs.cz/item/CS_URS_2025_01/941221112" TargetMode="External"/><Relationship Id="rId11" Type="http://schemas.openxmlformats.org/officeDocument/2006/relationships/hyperlink" Target="https://podminky.urs.cz/item/CS_URS_2025_01/944511811" TargetMode="External"/><Relationship Id="rId24" Type="http://schemas.openxmlformats.org/officeDocument/2006/relationships/hyperlink" Target="https://podminky.urs.cz/item/CS_URS_2025_01/711132111" TargetMode="External"/><Relationship Id="rId32" Type="http://schemas.openxmlformats.org/officeDocument/2006/relationships/hyperlink" Target="https://podminky.urs.cz/item/CS_URS_2025_01/772521811" TargetMode="External"/><Relationship Id="rId37" Type="http://schemas.openxmlformats.org/officeDocument/2006/relationships/hyperlink" Target="https://podminky.urs.cz/item/CS_URS_2025_01/783827445" TargetMode="External"/><Relationship Id="rId40" Type="http://schemas.openxmlformats.org/officeDocument/2006/relationships/hyperlink" Target="https://podminky.urs.cz/item/CS_URS_2024_01/081103000" TargetMode="External"/><Relationship Id="rId5" Type="http://schemas.openxmlformats.org/officeDocument/2006/relationships/hyperlink" Target="https://podminky.urs.cz/item/CS_URS_2025_01/631319183" TargetMode="External"/><Relationship Id="rId15" Type="http://schemas.openxmlformats.org/officeDocument/2006/relationships/hyperlink" Target="https://podminky.urs.cz/item/CS_URS_2025_01/965043321" TargetMode="External"/><Relationship Id="rId23" Type="http://schemas.openxmlformats.org/officeDocument/2006/relationships/hyperlink" Target="https://podminky.urs.cz/item/CS_URS_2025_01/711131111" TargetMode="External"/><Relationship Id="rId28" Type="http://schemas.openxmlformats.org/officeDocument/2006/relationships/hyperlink" Target="https://podminky.urs.cz/item/CS_URS_2024_01/767161214" TargetMode="External"/><Relationship Id="rId36" Type="http://schemas.openxmlformats.org/officeDocument/2006/relationships/hyperlink" Target="https://podminky.urs.cz/item/CS_URS_2025_01/783823165" TargetMode="External"/><Relationship Id="rId10" Type="http://schemas.openxmlformats.org/officeDocument/2006/relationships/hyperlink" Target="https://podminky.urs.cz/item/CS_URS_2025_01/944511211" TargetMode="External"/><Relationship Id="rId19" Type="http://schemas.openxmlformats.org/officeDocument/2006/relationships/hyperlink" Target="https://podminky.urs.cz/item/CS_URS_2025_01/997013871" TargetMode="External"/><Relationship Id="rId31" Type="http://schemas.openxmlformats.org/officeDocument/2006/relationships/hyperlink" Target="https://podminky.urs.cz/item/CS_URS_2025_01/772528123" TargetMode="External"/><Relationship Id="rId4" Type="http://schemas.openxmlformats.org/officeDocument/2006/relationships/hyperlink" Target="https://podminky.urs.cz/item/CS_URS_2025_01/631311125" TargetMode="External"/><Relationship Id="rId9" Type="http://schemas.openxmlformats.org/officeDocument/2006/relationships/hyperlink" Target="https://podminky.urs.cz/item/CS_URS_2025_01/944511111" TargetMode="External"/><Relationship Id="rId14" Type="http://schemas.openxmlformats.org/officeDocument/2006/relationships/hyperlink" Target="https://podminky.urs.cz/item/CS_URS_2025_01/977211132" TargetMode="External"/><Relationship Id="rId22" Type="http://schemas.openxmlformats.org/officeDocument/2006/relationships/hyperlink" Target="https://podminky.urs.cz/item/CS_URS_2025_01/711112052" TargetMode="External"/><Relationship Id="rId27" Type="http://schemas.openxmlformats.org/officeDocument/2006/relationships/hyperlink" Target="https://podminky.urs.cz/item/CS_URS_2025_01/998711212" TargetMode="External"/><Relationship Id="rId30" Type="http://schemas.openxmlformats.org/officeDocument/2006/relationships/hyperlink" Target="https://podminky.urs.cz/item/CS_URS_2025_01/998767212" TargetMode="External"/><Relationship Id="rId35" Type="http://schemas.openxmlformats.org/officeDocument/2006/relationships/hyperlink" Target="https://podminky.urs.cz/item/CS_URS_2025_01/789221543" TargetMode="External"/><Relationship Id="rId8" Type="http://schemas.openxmlformats.org/officeDocument/2006/relationships/hyperlink" Target="https://podminky.urs.cz/item/CS_URS_2025_01/941221812" TargetMode="External"/><Relationship Id="rId3" Type="http://schemas.openxmlformats.org/officeDocument/2006/relationships/hyperlink" Target="https://podminky.urs.cz/item/CS_URS_2025_01/629995101" TargetMode="External"/><Relationship Id="rId12" Type="http://schemas.openxmlformats.org/officeDocument/2006/relationships/hyperlink" Target="https://podminky.urs.cz/item/CS_URS_2025_01/978036161" TargetMode="External"/><Relationship Id="rId17" Type="http://schemas.openxmlformats.org/officeDocument/2006/relationships/hyperlink" Target="https://podminky.urs.cz/item/CS_URS_2025_01/997013501" TargetMode="External"/><Relationship Id="rId25" Type="http://schemas.openxmlformats.org/officeDocument/2006/relationships/hyperlink" Target="https://podminky.urs.cz/item/CS_URS_2024_01/711131811" TargetMode="External"/><Relationship Id="rId33" Type="http://schemas.openxmlformats.org/officeDocument/2006/relationships/hyperlink" Target="https://podminky.urs.cz/item/CS_URS_2025_01/998772212" TargetMode="External"/><Relationship Id="rId38" Type="http://schemas.openxmlformats.org/officeDocument/2006/relationships/hyperlink" Target="https://podminky.urs.cz/item/CS_URS_2024_01/030001000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85311911" TargetMode="External"/><Relationship Id="rId13" Type="http://schemas.openxmlformats.org/officeDocument/2006/relationships/hyperlink" Target="https://podminky.urs.cz/item/CS_URS_2025_01/998011008" TargetMode="External"/><Relationship Id="rId18" Type="http://schemas.openxmlformats.org/officeDocument/2006/relationships/hyperlink" Target="https://podminky.urs.cz/item/CS_URS_2025_01/772523811" TargetMode="External"/><Relationship Id="rId26" Type="http://schemas.openxmlformats.org/officeDocument/2006/relationships/drawing" Target="../drawings/drawing6.xml"/><Relationship Id="rId3" Type="http://schemas.openxmlformats.org/officeDocument/2006/relationships/hyperlink" Target="https://podminky.urs.cz/item/CS_URS_2025_01/985131111" TargetMode="External"/><Relationship Id="rId21" Type="http://schemas.openxmlformats.org/officeDocument/2006/relationships/hyperlink" Target="https://podminky.urs.cz/item/CS_URS_2025_01/998772211" TargetMode="External"/><Relationship Id="rId7" Type="http://schemas.openxmlformats.org/officeDocument/2006/relationships/hyperlink" Target="https://podminky.urs.cz/item/CS_URS_2024_01/985311311" TargetMode="External"/><Relationship Id="rId12" Type="http://schemas.openxmlformats.org/officeDocument/2006/relationships/hyperlink" Target="https://podminky.urs.cz/item/CS_URS_2025_01/997013871" TargetMode="External"/><Relationship Id="rId17" Type="http://schemas.openxmlformats.org/officeDocument/2006/relationships/hyperlink" Target="https://podminky.urs.cz/item/CS_URS_2024_01/772521952" TargetMode="External"/><Relationship Id="rId25" Type="http://schemas.openxmlformats.org/officeDocument/2006/relationships/hyperlink" Target="https://podminky.urs.cz/item/CS_URS_2024_01/081103000" TargetMode="External"/><Relationship Id="rId2" Type="http://schemas.openxmlformats.org/officeDocument/2006/relationships/hyperlink" Target="https://podminky.urs.cz/item/CS_URS_2025_01/938901101" TargetMode="External"/><Relationship Id="rId16" Type="http://schemas.openxmlformats.org/officeDocument/2006/relationships/hyperlink" Target="https://podminky.urs.cz/item/CS_URS_2025_01/998771211" TargetMode="External"/><Relationship Id="rId20" Type="http://schemas.openxmlformats.org/officeDocument/2006/relationships/hyperlink" Target="https://podminky.urs.cz/item/CS_URS_2025_01/772991441" TargetMode="External"/><Relationship Id="rId1" Type="http://schemas.openxmlformats.org/officeDocument/2006/relationships/hyperlink" Target="https://podminky.urs.cz/item/CS_URS_2024_01/434191421" TargetMode="External"/><Relationship Id="rId6" Type="http://schemas.openxmlformats.org/officeDocument/2006/relationships/hyperlink" Target="https://podminky.urs.cz/item/CS_URS_2025_01/985311111" TargetMode="External"/><Relationship Id="rId11" Type="http://schemas.openxmlformats.org/officeDocument/2006/relationships/hyperlink" Target="https://podminky.urs.cz/item/CS_URS_2025_01/997013509" TargetMode="External"/><Relationship Id="rId24" Type="http://schemas.openxmlformats.org/officeDocument/2006/relationships/hyperlink" Target="https://podminky.urs.cz/item/CS_URS_2024_01/034103000" TargetMode="External"/><Relationship Id="rId5" Type="http://schemas.openxmlformats.org/officeDocument/2006/relationships/hyperlink" Target="https://podminky.urs.cz/item/CS_URS_2025_01/985211111" TargetMode="External"/><Relationship Id="rId15" Type="http://schemas.openxmlformats.org/officeDocument/2006/relationships/hyperlink" Target="https://podminky.urs.cz/item/CS_URS_2025_01/998767211" TargetMode="External"/><Relationship Id="rId23" Type="http://schemas.openxmlformats.org/officeDocument/2006/relationships/hyperlink" Target="https://podminky.urs.cz/item/CS_URS_2024_01/030001000" TargetMode="External"/><Relationship Id="rId10" Type="http://schemas.openxmlformats.org/officeDocument/2006/relationships/hyperlink" Target="https://podminky.urs.cz/item/CS_URS_2025_01/997013501" TargetMode="External"/><Relationship Id="rId19" Type="http://schemas.openxmlformats.org/officeDocument/2006/relationships/hyperlink" Target="https://podminky.urs.cz/item/CS_URS_2024_01/772526170" TargetMode="External"/><Relationship Id="rId4" Type="http://schemas.openxmlformats.org/officeDocument/2006/relationships/hyperlink" Target="https://podminky.urs.cz/item/CS_URS_2025_01/985142111" TargetMode="External"/><Relationship Id="rId9" Type="http://schemas.openxmlformats.org/officeDocument/2006/relationships/hyperlink" Target="https://podminky.urs.cz/item/CS_URS_2025_01/997013213" TargetMode="External"/><Relationship Id="rId14" Type="http://schemas.openxmlformats.org/officeDocument/2006/relationships/hyperlink" Target="https://podminky.urs.cz/item/CS_URS_2024_01/767161214" TargetMode="External"/><Relationship Id="rId22" Type="http://schemas.openxmlformats.org/officeDocument/2006/relationships/hyperlink" Target="https://podminky.urs.cz/item/CS_URS_2024_01/7838266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A2" sqref="A2"/>
    </sheetView>
  </sheetViews>
  <sheetFormatPr defaultRowHeight="14.4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9.9499999999999993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0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R5" s="20"/>
      <c r="BE5" s="201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05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R6" s="20"/>
      <c r="BE6" s="202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2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2"/>
      <c r="BS8" s="17" t="s">
        <v>6</v>
      </c>
    </row>
    <row r="9" spans="1:74" ht="14.45" customHeight="1">
      <c r="B9" s="20"/>
      <c r="AR9" s="20"/>
      <c r="BE9" s="202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02"/>
      <c r="BS10" s="17" t="s">
        <v>6</v>
      </c>
    </row>
    <row r="11" spans="1:74" ht="18.600000000000001" customHeight="1">
      <c r="B11" s="20"/>
      <c r="E11" s="25" t="s">
        <v>17</v>
      </c>
      <c r="AK11" s="27" t="s">
        <v>27</v>
      </c>
      <c r="AN11" s="25" t="s">
        <v>1</v>
      </c>
      <c r="AR11" s="20"/>
      <c r="BE11" s="202"/>
      <c r="BS11" s="17" t="s">
        <v>6</v>
      </c>
    </row>
    <row r="12" spans="1:74" ht="6.95" customHeight="1">
      <c r="B12" s="20"/>
      <c r="AR12" s="20"/>
      <c r="BE12" s="202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02"/>
      <c r="BS13" s="17" t="s">
        <v>6</v>
      </c>
    </row>
    <row r="14" spans="1:74" ht="12.6">
      <c r="B14" s="20"/>
      <c r="E14" s="206" t="s">
        <v>29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7" t="s">
        <v>27</v>
      </c>
      <c r="AN14" s="29" t="s">
        <v>29</v>
      </c>
      <c r="AR14" s="20"/>
      <c r="BE14" s="202"/>
      <c r="BS14" s="17" t="s">
        <v>6</v>
      </c>
    </row>
    <row r="15" spans="1:74" ht="6.95" customHeight="1">
      <c r="B15" s="20"/>
      <c r="AR15" s="20"/>
      <c r="BE15" s="202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02"/>
      <c r="BS16" s="17" t="s">
        <v>4</v>
      </c>
    </row>
    <row r="17" spans="2:71" ht="18.600000000000001" customHeight="1">
      <c r="B17" s="20"/>
      <c r="E17" s="25" t="s">
        <v>31</v>
      </c>
      <c r="AK17" s="27" t="s">
        <v>27</v>
      </c>
      <c r="AN17" s="25" t="s">
        <v>1</v>
      </c>
      <c r="AR17" s="20"/>
      <c r="BE17" s="202"/>
      <c r="BS17" s="17" t="s">
        <v>32</v>
      </c>
    </row>
    <row r="18" spans="2:71" ht="6.95" customHeight="1">
      <c r="B18" s="20"/>
      <c r="AR18" s="20"/>
      <c r="BE18" s="202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02"/>
      <c r="BS19" s="17" t="s">
        <v>6</v>
      </c>
    </row>
    <row r="20" spans="2:71" ht="18.600000000000001" customHeight="1">
      <c r="B20" s="20"/>
      <c r="E20" s="25" t="s">
        <v>31</v>
      </c>
      <c r="AK20" s="27" t="s">
        <v>27</v>
      </c>
      <c r="AN20" s="25" t="s">
        <v>1</v>
      </c>
      <c r="AR20" s="20"/>
      <c r="BE20" s="202"/>
      <c r="BS20" s="17" t="s">
        <v>32</v>
      </c>
    </row>
    <row r="21" spans="2:71" ht="6.95" customHeight="1">
      <c r="B21" s="20"/>
      <c r="AR21" s="20"/>
      <c r="BE21" s="202"/>
    </row>
    <row r="22" spans="2:71" ht="12" customHeight="1">
      <c r="B22" s="20"/>
      <c r="D22" s="27" t="s">
        <v>34</v>
      </c>
      <c r="AR22" s="20"/>
      <c r="BE22" s="202"/>
    </row>
    <row r="23" spans="2:71" ht="16.5" customHeight="1">
      <c r="B23" s="20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20"/>
      <c r="BE23" s="202"/>
    </row>
    <row r="24" spans="2:71" ht="6.95" customHeight="1">
      <c r="B24" s="20"/>
      <c r="AR24" s="20"/>
      <c r="BE24" s="20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2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9">
        <f>ROUND(AG94,2)</f>
        <v>0</v>
      </c>
      <c r="AL26" s="210"/>
      <c r="AM26" s="210"/>
      <c r="AN26" s="210"/>
      <c r="AO26" s="210"/>
      <c r="AR26" s="32"/>
      <c r="BE26" s="202"/>
    </row>
    <row r="27" spans="2:71" s="1" customFormat="1" ht="6.95" customHeight="1">
      <c r="B27" s="32"/>
      <c r="AR27" s="32"/>
      <c r="BE27" s="202"/>
    </row>
    <row r="28" spans="2:71" s="1" customFormat="1" ht="12.6">
      <c r="B28" s="32"/>
      <c r="L28" s="211" t="s">
        <v>36</v>
      </c>
      <c r="M28" s="211"/>
      <c r="N28" s="211"/>
      <c r="O28" s="211"/>
      <c r="P28" s="211"/>
      <c r="W28" s="211" t="s">
        <v>37</v>
      </c>
      <c r="X28" s="211"/>
      <c r="Y28" s="211"/>
      <c r="Z28" s="211"/>
      <c r="AA28" s="211"/>
      <c r="AB28" s="211"/>
      <c r="AC28" s="211"/>
      <c r="AD28" s="211"/>
      <c r="AE28" s="211"/>
      <c r="AK28" s="211" t="s">
        <v>38</v>
      </c>
      <c r="AL28" s="211"/>
      <c r="AM28" s="211"/>
      <c r="AN28" s="211"/>
      <c r="AO28" s="211"/>
      <c r="AR28" s="32"/>
      <c r="BE28" s="202"/>
    </row>
    <row r="29" spans="2:71" s="2" customFormat="1" ht="14.45" customHeight="1">
      <c r="B29" s="35"/>
      <c r="D29" s="27" t="s">
        <v>39</v>
      </c>
      <c r="F29" s="27" t="s">
        <v>40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5"/>
      <c r="BE29" s="203"/>
    </row>
    <row r="30" spans="2:71" s="2" customFormat="1" ht="14.45" customHeight="1">
      <c r="B30" s="35"/>
      <c r="F30" s="27" t="s">
        <v>41</v>
      </c>
      <c r="L30" s="196">
        <v>0.12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5"/>
      <c r="BE30" s="203"/>
    </row>
    <row r="31" spans="2:71" s="2" customFormat="1" ht="14.45" hidden="1" customHeight="1">
      <c r="B31" s="35"/>
      <c r="F31" s="27" t="s">
        <v>42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5"/>
      <c r="BE31" s="203"/>
    </row>
    <row r="32" spans="2:71" s="2" customFormat="1" ht="14.45" hidden="1" customHeight="1">
      <c r="B32" s="35"/>
      <c r="F32" s="27" t="s">
        <v>43</v>
      </c>
      <c r="L32" s="196">
        <v>0.12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5"/>
      <c r="BE32" s="203"/>
    </row>
    <row r="33" spans="2:57" s="2" customFormat="1" ht="14.45" hidden="1" customHeight="1">
      <c r="B33" s="35"/>
      <c r="F33" s="27" t="s">
        <v>44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5"/>
      <c r="BE33" s="203"/>
    </row>
    <row r="34" spans="2:57" s="1" customFormat="1" ht="6.95" customHeight="1">
      <c r="B34" s="32"/>
      <c r="AR34" s="32"/>
      <c r="BE34" s="202"/>
    </row>
    <row r="35" spans="2:57" s="1" customFormat="1" ht="25.9" customHeight="1">
      <c r="B35" s="32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00" t="s">
        <v>47</v>
      </c>
      <c r="Y35" s="198"/>
      <c r="Z35" s="198"/>
      <c r="AA35" s="198"/>
      <c r="AB35" s="198"/>
      <c r="AC35" s="38"/>
      <c r="AD35" s="38"/>
      <c r="AE35" s="38"/>
      <c r="AF35" s="38"/>
      <c r="AG35" s="38"/>
      <c r="AH35" s="38"/>
      <c r="AI35" s="38"/>
      <c r="AJ35" s="38"/>
      <c r="AK35" s="197">
        <f>SUM(AK26:AK33)</f>
        <v>0</v>
      </c>
      <c r="AL35" s="198"/>
      <c r="AM35" s="198"/>
      <c r="AN35" s="198"/>
      <c r="AO35" s="199"/>
      <c r="AP35" s="36"/>
      <c r="AQ35" s="36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2"/>
    </row>
    <row r="50" spans="2:44" ht="9.9499999999999993">
      <c r="B50" s="20"/>
      <c r="AR50" s="20"/>
    </row>
    <row r="51" spans="2:44" ht="9.9499999999999993">
      <c r="B51" s="20"/>
      <c r="AR51" s="20"/>
    </row>
    <row r="52" spans="2:44" ht="9.9499999999999993">
      <c r="B52" s="20"/>
      <c r="AR52" s="20"/>
    </row>
    <row r="53" spans="2:44" ht="9.9499999999999993">
      <c r="B53" s="20"/>
      <c r="AR53" s="20"/>
    </row>
    <row r="54" spans="2:44" ht="9.9499999999999993">
      <c r="B54" s="20"/>
      <c r="AR54" s="20"/>
    </row>
    <row r="55" spans="2:44" ht="9.9499999999999993">
      <c r="B55" s="20"/>
      <c r="AR55" s="20"/>
    </row>
    <row r="56" spans="2:44" ht="9.9499999999999993">
      <c r="B56" s="20"/>
      <c r="AR56" s="20"/>
    </row>
    <row r="57" spans="2:44" ht="9.9499999999999993">
      <c r="B57" s="20"/>
      <c r="AR57" s="20"/>
    </row>
    <row r="58" spans="2:44" ht="9.9499999999999993">
      <c r="B58" s="20"/>
      <c r="AR58" s="20"/>
    </row>
    <row r="59" spans="2:44" ht="9.9499999999999993">
      <c r="B59" s="20"/>
      <c r="AR59" s="20"/>
    </row>
    <row r="60" spans="2:44" s="1" customFormat="1" ht="12.6">
      <c r="B60" s="32"/>
      <c r="D60" s="42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2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2" t="s">
        <v>50</v>
      </c>
      <c r="AI60" s="34"/>
      <c r="AJ60" s="34"/>
      <c r="AK60" s="34"/>
      <c r="AL60" s="34"/>
      <c r="AM60" s="42" t="s">
        <v>51</v>
      </c>
      <c r="AN60" s="34"/>
      <c r="AO60" s="34"/>
      <c r="AR60" s="32"/>
    </row>
    <row r="61" spans="2:44" ht="9.9499999999999993">
      <c r="B61" s="20"/>
      <c r="AR61" s="20"/>
    </row>
    <row r="62" spans="2:44" ht="9.9499999999999993">
      <c r="B62" s="20"/>
      <c r="AR62" s="20"/>
    </row>
    <row r="63" spans="2:44" ht="9.9499999999999993">
      <c r="B63" s="20"/>
      <c r="AR63" s="20"/>
    </row>
    <row r="64" spans="2:44" s="1" customFormat="1" ht="12.95">
      <c r="B64" s="32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2"/>
    </row>
    <row r="65" spans="2:44" ht="9.9499999999999993">
      <c r="B65" s="20"/>
      <c r="AR65" s="20"/>
    </row>
    <row r="66" spans="2:44" ht="9.9499999999999993">
      <c r="B66" s="20"/>
      <c r="AR66" s="20"/>
    </row>
    <row r="67" spans="2:44" ht="9.9499999999999993">
      <c r="B67" s="20"/>
      <c r="AR67" s="20"/>
    </row>
    <row r="68" spans="2:44" ht="9.9499999999999993">
      <c r="B68" s="20"/>
      <c r="AR68" s="20"/>
    </row>
    <row r="69" spans="2:44" ht="9.9499999999999993">
      <c r="B69" s="20"/>
      <c r="AR69" s="20"/>
    </row>
    <row r="70" spans="2:44" ht="9.9499999999999993">
      <c r="B70" s="20"/>
      <c r="AR70" s="20"/>
    </row>
    <row r="71" spans="2:44" ht="9.9499999999999993">
      <c r="B71" s="20"/>
      <c r="AR71" s="20"/>
    </row>
    <row r="72" spans="2:44" ht="9.9499999999999993">
      <c r="B72" s="20"/>
      <c r="AR72" s="20"/>
    </row>
    <row r="73" spans="2:44" ht="9.9499999999999993">
      <c r="B73" s="20"/>
      <c r="AR73" s="20"/>
    </row>
    <row r="74" spans="2:44" ht="9.9499999999999993">
      <c r="B74" s="20"/>
      <c r="AR74" s="20"/>
    </row>
    <row r="75" spans="2:44" s="1" customFormat="1" ht="12.6">
      <c r="B75" s="32"/>
      <c r="D75" s="42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2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2" t="s">
        <v>50</v>
      </c>
      <c r="AI75" s="34"/>
      <c r="AJ75" s="34"/>
      <c r="AK75" s="34"/>
      <c r="AL75" s="34"/>
      <c r="AM75" s="42" t="s">
        <v>51</v>
      </c>
      <c r="AN75" s="34"/>
      <c r="AO75" s="34"/>
      <c r="AR75" s="32"/>
    </row>
    <row r="76" spans="2:44" s="1" customFormat="1" ht="9.9499999999999993">
      <c r="B76" s="32"/>
      <c r="AR76" s="32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2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7"/>
      <c r="C84" s="27" t="s">
        <v>13</v>
      </c>
      <c r="L84" s="3" t="str">
        <f>K5</f>
        <v>2025-007</v>
      </c>
      <c r="AR84" s="47"/>
    </row>
    <row r="85" spans="1:91" s="4" customFormat="1" ht="36.950000000000003" customHeight="1">
      <c r="B85" s="48"/>
      <c r="C85" s="49" t="s">
        <v>16</v>
      </c>
      <c r="L85" s="222" t="str">
        <f>K6</f>
        <v>Dětský domov a Školní jídelna, Nový Jičín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48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0" t="str">
        <f>IF(K8="","",K8)</f>
        <v>Revoluční 1032/56, 741 01 Nový Jičín</v>
      </c>
      <c r="AI87" s="27" t="s">
        <v>22</v>
      </c>
      <c r="AM87" s="224" t="str">
        <f>IF(AN8= "","",AN8)</f>
        <v>27. 2. 2025</v>
      </c>
      <c r="AN87" s="224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Dětský domov a Školní jídelna, Nový Jičín</v>
      </c>
      <c r="AI89" s="27" t="s">
        <v>30</v>
      </c>
      <c r="AM89" s="225" t="str">
        <f>IF(E17="","",E17)</f>
        <v xml:space="preserve"> </v>
      </c>
      <c r="AN89" s="226"/>
      <c r="AO89" s="226"/>
      <c r="AP89" s="226"/>
      <c r="AR89" s="32"/>
      <c r="AS89" s="227" t="s">
        <v>55</v>
      </c>
      <c r="AT89" s="22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25" t="str">
        <f>IF(E20="","",E20)</f>
        <v xml:space="preserve"> </v>
      </c>
      <c r="AN90" s="226"/>
      <c r="AO90" s="226"/>
      <c r="AP90" s="226"/>
      <c r="AR90" s="32"/>
      <c r="AS90" s="229"/>
      <c r="AT90" s="230"/>
      <c r="BD90" s="54"/>
    </row>
    <row r="91" spans="1:91" s="1" customFormat="1" ht="10.7" customHeight="1">
      <c r="B91" s="32"/>
      <c r="AR91" s="32"/>
      <c r="AS91" s="229"/>
      <c r="AT91" s="230"/>
      <c r="BD91" s="54"/>
    </row>
    <row r="92" spans="1:91" s="1" customFormat="1" ht="29.25" customHeight="1">
      <c r="B92" s="32"/>
      <c r="C92" s="215" t="s">
        <v>56</v>
      </c>
      <c r="D92" s="216"/>
      <c r="E92" s="216"/>
      <c r="F92" s="216"/>
      <c r="G92" s="216"/>
      <c r="H92" s="55"/>
      <c r="I92" s="218" t="s">
        <v>57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7" t="s">
        <v>58</v>
      </c>
      <c r="AH92" s="216"/>
      <c r="AI92" s="216"/>
      <c r="AJ92" s="216"/>
      <c r="AK92" s="216"/>
      <c r="AL92" s="216"/>
      <c r="AM92" s="216"/>
      <c r="AN92" s="218" t="s">
        <v>59</v>
      </c>
      <c r="AO92" s="216"/>
      <c r="AP92" s="219"/>
      <c r="AQ92" s="56" t="s">
        <v>60</v>
      </c>
      <c r="AR92" s="32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7" customHeight="1">
      <c r="B93" s="32"/>
      <c r="AR93" s="32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20">
        <f>ROUND(SUM(AG95:AG99),2)</f>
        <v>0</v>
      </c>
      <c r="AH94" s="220"/>
      <c r="AI94" s="220"/>
      <c r="AJ94" s="220"/>
      <c r="AK94" s="220"/>
      <c r="AL94" s="220"/>
      <c r="AM94" s="220"/>
      <c r="AN94" s="221">
        <f t="shared" ref="AN94:AN99" si="0">SUM(AG94,AT94)</f>
        <v>0</v>
      </c>
      <c r="AO94" s="221"/>
      <c r="AP94" s="221"/>
      <c r="AQ94" s="65" t="s">
        <v>1</v>
      </c>
      <c r="AR94" s="61"/>
      <c r="AS94" s="66">
        <f>ROUND(SUM(AS95:AS99),2)</f>
        <v>0</v>
      </c>
      <c r="AT94" s="67">
        <f t="shared" ref="AT94:AT99" si="1">ROUND(SUM(AV94:AW94),2)</f>
        <v>0</v>
      </c>
      <c r="AU94" s="68">
        <f>ROUND(SUM(AU95:AU99),5)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ROUND(SUM(AZ95:AZ99),2)</f>
        <v>0</v>
      </c>
      <c r="BA94" s="67">
        <f>ROUND(SUM(BA95:BA99),2)</f>
        <v>0</v>
      </c>
      <c r="BB94" s="67">
        <f>ROUND(SUM(BB95:BB99),2)</f>
        <v>0</v>
      </c>
      <c r="BC94" s="67">
        <f>ROUND(SUM(BC95:BC99),2)</f>
        <v>0</v>
      </c>
      <c r="BD94" s="69">
        <f>ROUND(SUM(BD95:BD99),2)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5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214" t="s">
        <v>80</v>
      </c>
      <c r="E95" s="214"/>
      <c r="F95" s="214"/>
      <c r="G95" s="214"/>
      <c r="H95" s="214"/>
      <c r="I95" s="75"/>
      <c r="J95" s="214" t="s">
        <v>81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'01 - Stavební úpravy - ve...'!J30</f>
        <v>0</v>
      </c>
      <c r="AH95" s="213"/>
      <c r="AI95" s="213"/>
      <c r="AJ95" s="213"/>
      <c r="AK95" s="213"/>
      <c r="AL95" s="213"/>
      <c r="AM95" s="213"/>
      <c r="AN95" s="212">
        <f t="shared" si="0"/>
        <v>0</v>
      </c>
      <c r="AO95" s="213"/>
      <c r="AP95" s="213"/>
      <c r="AQ95" s="76" t="s">
        <v>82</v>
      </c>
      <c r="AR95" s="73"/>
      <c r="AS95" s="77">
        <v>0</v>
      </c>
      <c r="AT95" s="78">
        <f t="shared" si="1"/>
        <v>0</v>
      </c>
      <c r="AU95" s="79">
        <f>'01 - Stavební úpravy - ve...'!P130</f>
        <v>0</v>
      </c>
      <c r="AV95" s="78">
        <f>'01 - Stavební úpravy - ve...'!J33</f>
        <v>0</v>
      </c>
      <c r="AW95" s="78">
        <f>'01 - Stavební úpravy - ve...'!J34</f>
        <v>0</v>
      </c>
      <c r="AX95" s="78">
        <f>'01 - Stavební úpravy - ve...'!J35</f>
        <v>0</v>
      </c>
      <c r="AY95" s="78">
        <f>'01 - Stavební úpravy - ve...'!J36</f>
        <v>0</v>
      </c>
      <c r="AZ95" s="78">
        <f>'01 - Stavební úpravy - ve...'!F33</f>
        <v>0</v>
      </c>
      <c r="BA95" s="78">
        <f>'01 - Stavební úpravy - ve...'!F34</f>
        <v>0</v>
      </c>
      <c r="BB95" s="78">
        <f>'01 - Stavební úpravy - ve...'!F35</f>
        <v>0</v>
      </c>
      <c r="BC95" s="78">
        <f>'01 - Stavební úpravy - ve...'!F36</f>
        <v>0</v>
      </c>
      <c r="BD95" s="80">
        <f>'01 - Stavební úpravy - ve...'!F37</f>
        <v>0</v>
      </c>
      <c r="BT95" s="81" t="s">
        <v>83</v>
      </c>
      <c r="BV95" s="81" t="s">
        <v>77</v>
      </c>
      <c r="BW95" s="81" t="s">
        <v>84</v>
      </c>
      <c r="BX95" s="81" t="s">
        <v>5</v>
      </c>
      <c r="CL95" s="81" t="s">
        <v>1</v>
      </c>
      <c r="CM95" s="81" t="s">
        <v>83</v>
      </c>
    </row>
    <row r="96" spans="1:91" s="6" customFormat="1" ht="16.5" customHeight="1">
      <c r="A96" s="72" t="s">
        <v>79</v>
      </c>
      <c r="B96" s="73"/>
      <c r="C96" s="74"/>
      <c r="D96" s="214" t="s">
        <v>85</v>
      </c>
      <c r="E96" s="214"/>
      <c r="F96" s="214"/>
      <c r="G96" s="214"/>
      <c r="H96" s="214"/>
      <c r="I96" s="75"/>
      <c r="J96" s="214" t="s">
        <v>86</v>
      </c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2">
        <f>'02 - Stavební úpravy - ma...'!J30</f>
        <v>0</v>
      </c>
      <c r="AH96" s="213"/>
      <c r="AI96" s="213"/>
      <c r="AJ96" s="213"/>
      <c r="AK96" s="213"/>
      <c r="AL96" s="213"/>
      <c r="AM96" s="213"/>
      <c r="AN96" s="212">
        <f t="shared" si="0"/>
        <v>0</v>
      </c>
      <c r="AO96" s="213"/>
      <c r="AP96" s="213"/>
      <c r="AQ96" s="76" t="s">
        <v>82</v>
      </c>
      <c r="AR96" s="73"/>
      <c r="AS96" s="77">
        <v>0</v>
      </c>
      <c r="AT96" s="78">
        <f t="shared" si="1"/>
        <v>0</v>
      </c>
      <c r="AU96" s="79">
        <f>'02 - Stavební úpravy - ma...'!P130</f>
        <v>0</v>
      </c>
      <c r="AV96" s="78">
        <f>'02 - Stavební úpravy - ma...'!J33</f>
        <v>0</v>
      </c>
      <c r="AW96" s="78">
        <f>'02 - Stavební úpravy - ma...'!J34</f>
        <v>0</v>
      </c>
      <c r="AX96" s="78">
        <f>'02 - Stavební úpravy - ma...'!J35</f>
        <v>0</v>
      </c>
      <c r="AY96" s="78">
        <f>'02 - Stavební úpravy - ma...'!J36</f>
        <v>0</v>
      </c>
      <c r="AZ96" s="78">
        <f>'02 - Stavební úpravy - ma...'!F33</f>
        <v>0</v>
      </c>
      <c r="BA96" s="78">
        <f>'02 - Stavební úpravy - ma...'!F34</f>
        <v>0</v>
      </c>
      <c r="BB96" s="78">
        <f>'02 - Stavební úpravy - ma...'!F35</f>
        <v>0</v>
      </c>
      <c r="BC96" s="78">
        <f>'02 - Stavební úpravy - ma...'!F36</f>
        <v>0</v>
      </c>
      <c r="BD96" s="80">
        <f>'02 - Stavební úpravy - ma...'!F37</f>
        <v>0</v>
      </c>
      <c r="BT96" s="81" t="s">
        <v>83</v>
      </c>
      <c r="BV96" s="81" t="s">
        <v>77</v>
      </c>
      <c r="BW96" s="81" t="s">
        <v>87</v>
      </c>
      <c r="BX96" s="81" t="s">
        <v>5</v>
      </c>
      <c r="CL96" s="81" t="s">
        <v>1</v>
      </c>
      <c r="CM96" s="81" t="s">
        <v>83</v>
      </c>
    </row>
    <row r="97" spans="1:91" s="6" customFormat="1" ht="16.5" customHeight="1">
      <c r="A97" s="72" t="s">
        <v>79</v>
      </c>
      <c r="B97" s="73"/>
      <c r="C97" s="74"/>
      <c r="D97" s="214" t="s">
        <v>88</v>
      </c>
      <c r="E97" s="214"/>
      <c r="F97" s="214"/>
      <c r="G97" s="214"/>
      <c r="H97" s="214"/>
      <c r="I97" s="75"/>
      <c r="J97" s="214" t="s">
        <v>89</v>
      </c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2">
        <f>'03 - Stavební úpravy - sc...'!J30</f>
        <v>0</v>
      </c>
      <c r="AH97" s="213"/>
      <c r="AI97" s="213"/>
      <c r="AJ97" s="213"/>
      <c r="AK97" s="213"/>
      <c r="AL97" s="213"/>
      <c r="AM97" s="213"/>
      <c r="AN97" s="212">
        <f t="shared" si="0"/>
        <v>0</v>
      </c>
      <c r="AO97" s="213"/>
      <c r="AP97" s="213"/>
      <c r="AQ97" s="76" t="s">
        <v>82</v>
      </c>
      <c r="AR97" s="73"/>
      <c r="AS97" s="77">
        <v>0</v>
      </c>
      <c r="AT97" s="78">
        <f t="shared" si="1"/>
        <v>0</v>
      </c>
      <c r="AU97" s="79">
        <f>'03 - Stavební úpravy - sc...'!P126</f>
        <v>0</v>
      </c>
      <c r="AV97" s="78">
        <f>'03 - Stavební úpravy - sc...'!J33</f>
        <v>0</v>
      </c>
      <c r="AW97" s="78">
        <f>'03 - Stavební úpravy - sc...'!J34</f>
        <v>0</v>
      </c>
      <c r="AX97" s="78">
        <f>'03 - Stavební úpravy - sc...'!J35</f>
        <v>0</v>
      </c>
      <c r="AY97" s="78">
        <f>'03 - Stavební úpravy - sc...'!J36</f>
        <v>0</v>
      </c>
      <c r="AZ97" s="78">
        <f>'03 - Stavební úpravy - sc...'!F33</f>
        <v>0</v>
      </c>
      <c r="BA97" s="78">
        <f>'03 - Stavební úpravy - sc...'!F34</f>
        <v>0</v>
      </c>
      <c r="BB97" s="78">
        <f>'03 - Stavební úpravy - sc...'!F35</f>
        <v>0</v>
      </c>
      <c r="BC97" s="78">
        <f>'03 - Stavební úpravy - sc...'!F36</f>
        <v>0</v>
      </c>
      <c r="BD97" s="80">
        <f>'03 - Stavební úpravy - sc...'!F37</f>
        <v>0</v>
      </c>
      <c r="BT97" s="81" t="s">
        <v>83</v>
      </c>
      <c r="BV97" s="81" t="s">
        <v>77</v>
      </c>
      <c r="BW97" s="81" t="s">
        <v>90</v>
      </c>
      <c r="BX97" s="81" t="s">
        <v>5</v>
      </c>
      <c r="CL97" s="81" t="s">
        <v>1</v>
      </c>
      <c r="CM97" s="81" t="s">
        <v>83</v>
      </c>
    </row>
    <row r="98" spans="1:91" s="6" customFormat="1" ht="16.5" customHeight="1">
      <c r="A98" s="72" t="s">
        <v>79</v>
      </c>
      <c r="B98" s="73"/>
      <c r="C98" s="74"/>
      <c r="D98" s="214" t="s">
        <v>91</v>
      </c>
      <c r="E98" s="214"/>
      <c r="F98" s="214"/>
      <c r="G98" s="214"/>
      <c r="H98" s="214"/>
      <c r="I98" s="75"/>
      <c r="J98" s="214" t="s">
        <v>92</v>
      </c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2">
        <f>'04 - Stavební úpravy - sc...'!J30</f>
        <v>0</v>
      </c>
      <c r="AH98" s="213"/>
      <c r="AI98" s="213"/>
      <c r="AJ98" s="213"/>
      <c r="AK98" s="213"/>
      <c r="AL98" s="213"/>
      <c r="AM98" s="213"/>
      <c r="AN98" s="212">
        <f t="shared" si="0"/>
        <v>0</v>
      </c>
      <c r="AO98" s="213"/>
      <c r="AP98" s="213"/>
      <c r="AQ98" s="76" t="s">
        <v>82</v>
      </c>
      <c r="AR98" s="73"/>
      <c r="AS98" s="77">
        <v>0</v>
      </c>
      <c r="AT98" s="78">
        <f t="shared" si="1"/>
        <v>0</v>
      </c>
      <c r="AU98" s="79">
        <f>'04 - Stavební úpravy - sc...'!P133</f>
        <v>0</v>
      </c>
      <c r="AV98" s="78">
        <f>'04 - Stavební úpravy - sc...'!J33</f>
        <v>0</v>
      </c>
      <c r="AW98" s="78">
        <f>'04 - Stavební úpravy - sc...'!J34</f>
        <v>0</v>
      </c>
      <c r="AX98" s="78">
        <f>'04 - Stavební úpravy - sc...'!J35</f>
        <v>0</v>
      </c>
      <c r="AY98" s="78">
        <f>'04 - Stavební úpravy - sc...'!J36</f>
        <v>0</v>
      </c>
      <c r="AZ98" s="78">
        <f>'04 - Stavební úpravy - sc...'!F33</f>
        <v>0</v>
      </c>
      <c r="BA98" s="78">
        <f>'04 - Stavební úpravy - sc...'!F34</f>
        <v>0</v>
      </c>
      <c r="BB98" s="78">
        <f>'04 - Stavební úpravy - sc...'!F35</f>
        <v>0</v>
      </c>
      <c r="BC98" s="78">
        <f>'04 - Stavební úpravy - sc...'!F36</f>
        <v>0</v>
      </c>
      <c r="BD98" s="80">
        <f>'04 - Stavební úpravy - sc...'!F37</f>
        <v>0</v>
      </c>
      <c r="BT98" s="81" t="s">
        <v>83</v>
      </c>
      <c r="BV98" s="81" t="s">
        <v>77</v>
      </c>
      <c r="BW98" s="81" t="s">
        <v>93</v>
      </c>
      <c r="BX98" s="81" t="s">
        <v>5</v>
      </c>
      <c r="CL98" s="81" t="s">
        <v>1</v>
      </c>
      <c r="CM98" s="81" t="s">
        <v>83</v>
      </c>
    </row>
    <row r="99" spans="1:91" s="6" customFormat="1" ht="16.5" customHeight="1">
      <c r="A99" s="72" t="s">
        <v>79</v>
      </c>
      <c r="B99" s="73"/>
      <c r="C99" s="74"/>
      <c r="D99" s="214" t="s">
        <v>94</v>
      </c>
      <c r="E99" s="214"/>
      <c r="F99" s="214"/>
      <c r="G99" s="214"/>
      <c r="H99" s="214"/>
      <c r="I99" s="75"/>
      <c r="J99" s="214" t="s">
        <v>95</v>
      </c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  <c r="AG99" s="212">
        <f>'05 - Oprava vodorovných a...'!J30</f>
        <v>0</v>
      </c>
      <c r="AH99" s="213"/>
      <c r="AI99" s="213"/>
      <c r="AJ99" s="213"/>
      <c r="AK99" s="213"/>
      <c r="AL99" s="213"/>
      <c r="AM99" s="213"/>
      <c r="AN99" s="212">
        <f t="shared" si="0"/>
        <v>0</v>
      </c>
      <c r="AO99" s="213"/>
      <c r="AP99" s="213"/>
      <c r="AQ99" s="76" t="s">
        <v>82</v>
      </c>
      <c r="AR99" s="73"/>
      <c r="AS99" s="82">
        <v>0</v>
      </c>
      <c r="AT99" s="83">
        <f t="shared" si="1"/>
        <v>0</v>
      </c>
      <c r="AU99" s="84">
        <f>'05 - Oprava vodorovných a...'!P128</f>
        <v>0</v>
      </c>
      <c r="AV99" s="83">
        <f>'05 - Oprava vodorovných a...'!J33</f>
        <v>0</v>
      </c>
      <c r="AW99" s="83">
        <f>'05 - Oprava vodorovných a...'!J34</f>
        <v>0</v>
      </c>
      <c r="AX99" s="83">
        <f>'05 - Oprava vodorovných a...'!J35</f>
        <v>0</v>
      </c>
      <c r="AY99" s="83">
        <f>'05 - Oprava vodorovných a...'!J36</f>
        <v>0</v>
      </c>
      <c r="AZ99" s="83">
        <f>'05 - Oprava vodorovných a...'!F33</f>
        <v>0</v>
      </c>
      <c r="BA99" s="83">
        <f>'05 - Oprava vodorovných a...'!F34</f>
        <v>0</v>
      </c>
      <c r="BB99" s="83">
        <f>'05 - Oprava vodorovných a...'!F35</f>
        <v>0</v>
      </c>
      <c r="BC99" s="83">
        <f>'05 - Oprava vodorovných a...'!F36</f>
        <v>0</v>
      </c>
      <c r="BD99" s="85">
        <f>'05 - Oprava vodorovných a...'!F37</f>
        <v>0</v>
      </c>
      <c r="BT99" s="81" t="s">
        <v>83</v>
      </c>
      <c r="BV99" s="81" t="s">
        <v>77</v>
      </c>
      <c r="BW99" s="81" t="s">
        <v>96</v>
      </c>
      <c r="BX99" s="81" t="s">
        <v>5</v>
      </c>
      <c r="CL99" s="81" t="s">
        <v>1</v>
      </c>
      <c r="CM99" s="81" t="s">
        <v>83</v>
      </c>
    </row>
    <row r="100" spans="1:91" s="1" customFormat="1" ht="30" customHeight="1">
      <c r="B100" s="32"/>
      <c r="AR100" s="32"/>
    </row>
    <row r="101" spans="1:91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32"/>
    </row>
  </sheetData>
  <sheetProtection algorithmName="SHA-512" hashValue="Gq9/2/n/U6O4y8C7lis68OfR6H8Z+vsKhJUKos+TmTesaw8S0iKywCIUnIDj5H+1IzoJaAnN4AxtsRz9yerUCA==" saltValue="vGOCS9XncyZ5apeUXituhtIz/I7sUXAtLGzYRqgzoX6KakHX0euRRvhzEWdYOvFNHPdRA9+lXPrMpxHb0iWcyA==" spinCount="100000" sheet="1" objects="1" scenarios="1" formatColumns="0" formatRows="0"/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tavební úpravy - ve...'!C2" display="/" xr:uid="{00000000-0004-0000-0000-000000000000}"/>
    <hyperlink ref="A96" location="'02 - Stavební úpravy - ma...'!C2" display="/" xr:uid="{00000000-0004-0000-0000-000001000000}"/>
    <hyperlink ref="A97" location="'03 - Stavební úpravy - sc...'!C2" display="/" xr:uid="{00000000-0004-0000-0000-000002000000}"/>
    <hyperlink ref="A98" location="'04 - Stavební úpravy - sc...'!C2" display="/" xr:uid="{00000000-0004-0000-0000-000003000000}"/>
    <hyperlink ref="A99" location="'05 - Oprava vodorovných a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52"/>
  <sheetViews>
    <sheetView showGridLines="0" workbookViewId="0"/>
  </sheetViews>
  <sheetFormatPr defaultRowHeight="14.4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97</v>
      </c>
      <c r="L4" s="20"/>
      <c r="M4" s="86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2" t="str">
        <f>'Rekapitulace stavby'!K6</f>
        <v>Dětský domov a Školní jídelna, Nový Jičín</v>
      </c>
      <c r="F7" s="233"/>
      <c r="G7" s="233"/>
      <c r="H7" s="233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222" t="s">
        <v>99</v>
      </c>
      <c r="F9" s="231"/>
      <c r="G9" s="231"/>
      <c r="H9" s="231"/>
      <c r="L9" s="32"/>
    </row>
    <row r="10" spans="2:46" s="1" customFormat="1" ht="9.9499999999999993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1" t="str">
        <f>'Rekapitulace stavby'!AN8</f>
        <v>27. 2. 2025</v>
      </c>
      <c r="L12" s="32"/>
    </row>
    <row r="13" spans="2:46" s="1" customFormat="1" ht="10.7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17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204"/>
      <c r="G18" s="204"/>
      <c r="H18" s="20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7"/>
      <c r="E27" s="208" t="s">
        <v>1</v>
      </c>
      <c r="F27" s="208"/>
      <c r="G27" s="208"/>
      <c r="H27" s="208"/>
      <c r="L27" s="87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2"/>
      <c r="E29" s="52"/>
      <c r="F29" s="52"/>
      <c r="G29" s="52"/>
      <c r="H29" s="52"/>
      <c r="I29" s="52"/>
      <c r="J29" s="52"/>
      <c r="K29" s="52"/>
      <c r="L29" s="32"/>
    </row>
    <row r="30" spans="2:12" s="1" customFormat="1" ht="25.35" customHeight="1">
      <c r="B30" s="32"/>
      <c r="D30" s="88" t="s">
        <v>35</v>
      </c>
      <c r="J30" s="64">
        <f>ROUND(J130, 2)</f>
        <v>0</v>
      </c>
      <c r="L30" s="32"/>
    </row>
    <row r="31" spans="2:12" s="1" customFormat="1" ht="6.95" customHeight="1">
      <c r="B31" s="32"/>
      <c r="D31" s="52"/>
      <c r="E31" s="52"/>
      <c r="F31" s="52"/>
      <c r="G31" s="52"/>
      <c r="H31" s="52"/>
      <c r="I31" s="52"/>
      <c r="J31" s="52"/>
      <c r="K31" s="52"/>
      <c r="L31" s="32"/>
    </row>
    <row r="32" spans="2:12" s="1" customFormat="1" ht="14.45" customHeight="1">
      <c r="B32" s="32"/>
      <c r="F32" s="89" t="s">
        <v>37</v>
      </c>
      <c r="I32" s="89" t="s">
        <v>36</v>
      </c>
      <c r="J32" s="89" t="s">
        <v>38</v>
      </c>
      <c r="L32" s="32"/>
    </row>
    <row r="33" spans="2:12" s="1" customFormat="1" ht="14.45" customHeight="1">
      <c r="B33" s="32"/>
      <c r="D33" s="90" t="s">
        <v>39</v>
      </c>
      <c r="E33" s="27" t="s">
        <v>40</v>
      </c>
      <c r="F33" s="91">
        <f>ROUND((SUM(BE130:BE351)),  2)</f>
        <v>0</v>
      </c>
      <c r="I33" s="92">
        <v>0.21</v>
      </c>
      <c r="J33" s="91">
        <f>ROUND(((SUM(BE130:BE351))*I33),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ROUND((SUM(BF130:BF351)),  2)</f>
        <v>0</v>
      </c>
      <c r="I34" s="92">
        <v>0.12</v>
      </c>
      <c r="J34" s="91">
        <f>ROUND(((SUM(BF130:BF351))*I34),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ROUND((SUM(BG130:BG351)),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ROUND((SUM(BH130:BH351)),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ROUND((SUM(BI130:BI351)),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5"/>
      <c r="F39" s="55"/>
      <c r="G39" s="95" t="s">
        <v>46</v>
      </c>
      <c r="H39" s="96" t="s">
        <v>47</v>
      </c>
      <c r="I39" s="55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2"/>
    </row>
    <row r="51" spans="2:12" ht="9.9499999999999993">
      <c r="B51" s="20"/>
      <c r="L51" s="20"/>
    </row>
    <row r="52" spans="2:12" ht="9.9499999999999993">
      <c r="B52" s="20"/>
      <c r="L52" s="20"/>
    </row>
    <row r="53" spans="2:12" ht="9.9499999999999993">
      <c r="B53" s="20"/>
      <c r="L53" s="20"/>
    </row>
    <row r="54" spans="2:12" ht="9.9499999999999993">
      <c r="B54" s="20"/>
      <c r="L54" s="20"/>
    </row>
    <row r="55" spans="2:12" ht="9.9499999999999993">
      <c r="B55" s="20"/>
      <c r="L55" s="20"/>
    </row>
    <row r="56" spans="2:12" ht="9.9499999999999993">
      <c r="B56" s="20"/>
      <c r="L56" s="20"/>
    </row>
    <row r="57" spans="2:12" ht="9.9499999999999993">
      <c r="B57" s="20"/>
      <c r="L57" s="20"/>
    </row>
    <row r="58" spans="2:12" ht="9.9499999999999993">
      <c r="B58" s="20"/>
      <c r="L58" s="20"/>
    </row>
    <row r="59" spans="2:12" ht="9.9499999999999993">
      <c r="B59" s="20"/>
      <c r="L59" s="20"/>
    </row>
    <row r="60" spans="2:12" ht="9.9499999999999993">
      <c r="B60" s="20"/>
      <c r="L60" s="20"/>
    </row>
    <row r="61" spans="2:12" s="1" customFormat="1" ht="12.6">
      <c r="B61" s="32"/>
      <c r="D61" s="42" t="s">
        <v>50</v>
      </c>
      <c r="E61" s="34"/>
      <c r="F61" s="99" t="s">
        <v>51</v>
      </c>
      <c r="G61" s="42" t="s">
        <v>50</v>
      </c>
      <c r="H61" s="34"/>
      <c r="I61" s="34"/>
      <c r="J61" s="100" t="s">
        <v>51</v>
      </c>
      <c r="K61" s="34"/>
      <c r="L61" s="32"/>
    </row>
    <row r="62" spans="2:12" ht="9.9499999999999993">
      <c r="B62" s="20"/>
      <c r="L62" s="20"/>
    </row>
    <row r="63" spans="2:12" ht="9.9499999999999993">
      <c r="B63" s="20"/>
      <c r="L63" s="20"/>
    </row>
    <row r="64" spans="2:12" ht="9.9499999999999993">
      <c r="B64" s="20"/>
      <c r="L64" s="20"/>
    </row>
    <row r="65" spans="2:12" s="1" customFormat="1" ht="12.95">
      <c r="B65" s="32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2"/>
    </row>
    <row r="66" spans="2:12" ht="9.9499999999999993">
      <c r="B66" s="20"/>
      <c r="L66" s="20"/>
    </row>
    <row r="67" spans="2:12" ht="9.9499999999999993">
      <c r="B67" s="20"/>
      <c r="L67" s="20"/>
    </row>
    <row r="68" spans="2:12" ht="9.9499999999999993">
      <c r="B68" s="20"/>
      <c r="L68" s="20"/>
    </row>
    <row r="69" spans="2:12" ht="9.9499999999999993">
      <c r="B69" s="20"/>
      <c r="L69" s="20"/>
    </row>
    <row r="70" spans="2:12" ht="9.9499999999999993">
      <c r="B70" s="20"/>
      <c r="L70" s="20"/>
    </row>
    <row r="71" spans="2:12" ht="9.9499999999999993">
      <c r="B71" s="20"/>
      <c r="L71" s="20"/>
    </row>
    <row r="72" spans="2:12" ht="9.9499999999999993">
      <c r="B72" s="20"/>
      <c r="L72" s="20"/>
    </row>
    <row r="73" spans="2:12" ht="9.9499999999999993">
      <c r="B73" s="20"/>
      <c r="L73" s="20"/>
    </row>
    <row r="74" spans="2:12" ht="9.9499999999999993">
      <c r="B74" s="20"/>
      <c r="L74" s="20"/>
    </row>
    <row r="75" spans="2:12" ht="9.9499999999999993">
      <c r="B75" s="20"/>
      <c r="L75" s="20"/>
    </row>
    <row r="76" spans="2:12" s="1" customFormat="1" ht="12.6">
      <c r="B76" s="32"/>
      <c r="D76" s="42" t="s">
        <v>50</v>
      </c>
      <c r="E76" s="34"/>
      <c r="F76" s="99" t="s">
        <v>51</v>
      </c>
      <c r="G76" s="42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2" t="str">
        <f>E7</f>
        <v>Dětský domov a Školní jídelna, Nový Jičín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222" t="str">
        <f>E9</f>
        <v>01 - Stavební úpravy - velký balkón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Revoluční 1032/56, 741 01 Nový Jičín</v>
      </c>
      <c r="I89" s="27" t="s">
        <v>22</v>
      </c>
      <c r="J89" s="51" t="str">
        <f>IF(J12="","",J12)</f>
        <v>27. 2. 2025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Dětský domov a Školní jídelna, Nový Jičín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" customHeight="1">
      <c r="B96" s="32"/>
      <c r="C96" s="103" t="s">
        <v>103</v>
      </c>
      <c r="J96" s="64">
        <f>J130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2" s="9" customFormat="1" ht="19.899999999999999" customHeight="1">
      <c r="B98" s="108"/>
      <c r="D98" s="109" t="s">
        <v>106</v>
      </c>
      <c r="E98" s="110"/>
      <c r="F98" s="110"/>
      <c r="G98" s="110"/>
      <c r="H98" s="110"/>
      <c r="I98" s="110"/>
      <c r="J98" s="111">
        <f>J132</f>
        <v>0</v>
      </c>
      <c r="L98" s="108"/>
    </row>
    <row r="99" spans="2:12" s="9" customFormat="1" ht="19.899999999999999" customHeight="1">
      <c r="B99" s="108"/>
      <c r="D99" s="109" t="s">
        <v>107</v>
      </c>
      <c r="E99" s="110"/>
      <c r="F99" s="110"/>
      <c r="G99" s="110"/>
      <c r="H99" s="110"/>
      <c r="I99" s="110"/>
      <c r="J99" s="111">
        <f>J163</f>
        <v>0</v>
      </c>
      <c r="L99" s="108"/>
    </row>
    <row r="100" spans="2:12" s="9" customFormat="1" ht="19.899999999999999" customHeight="1">
      <c r="B100" s="108"/>
      <c r="D100" s="109" t="s">
        <v>108</v>
      </c>
      <c r="E100" s="110"/>
      <c r="F100" s="110"/>
      <c r="G100" s="110"/>
      <c r="H100" s="110"/>
      <c r="I100" s="110"/>
      <c r="J100" s="111">
        <f>J197</f>
        <v>0</v>
      </c>
      <c r="L100" s="108"/>
    </row>
    <row r="101" spans="2:12" s="9" customFormat="1" ht="19.899999999999999" customHeight="1">
      <c r="B101" s="108"/>
      <c r="D101" s="109" t="s">
        <v>109</v>
      </c>
      <c r="E101" s="110"/>
      <c r="F101" s="110"/>
      <c r="G101" s="110"/>
      <c r="H101" s="110"/>
      <c r="I101" s="110"/>
      <c r="J101" s="111">
        <f>J206</f>
        <v>0</v>
      </c>
      <c r="L101" s="108"/>
    </row>
    <row r="102" spans="2:12" s="9" customFormat="1" ht="19.899999999999999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J216</f>
        <v>0</v>
      </c>
      <c r="L102" s="108"/>
    </row>
    <row r="103" spans="2:12" s="8" customFormat="1" ht="24.95" customHeight="1">
      <c r="B103" s="104"/>
      <c r="D103" s="105" t="s">
        <v>111</v>
      </c>
      <c r="E103" s="106"/>
      <c r="F103" s="106"/>
      <c r="G103" s="106"/>
      <c r="H103" s="106"/>
      <c r="I103" s="106"/>
      <c r="J103" s="107">
        <f>J219</f>
        <v>0</v>
      </c>
      <c r="L103" s="104"/>
    </row>
    <row r="104" spans="2:12" s="9" customFormat="1" ht="19.899999999999999" customHeight="1">
      <c r="B104" s="108"/>
      <c r="D104" s="109" t="s">
        <v>112</v>
      </c>
      <c r="E104" s="110"/>
      <c r="F104" s="110"/>
      <c r="G104" s="110"/>
      <c r="H104" s="110"/>
      <c r="I104" s="110"/>
      <c r="J104" s="111">
        <f>J220</f>
        <v>0</v>
      </c>
      <c r="L104" s="108"/>
    </row>
    <row r="105" spans="2:12" s="9" customFormat="1" ht="19.899999999999999" customHeight="1">
      <c r="B105" s="108"/>
      <c r="D105" s="109" t="s">
        <v>113</v>
      </c>
      <c r="E105" s="110"/>
      <c r="F105" s="110"/>
      <c r="G105" s="110"/>
      <c r="H105" s="110"/>
      <c r="I105" s="110"/>
      <c r="J105" s="111">
        <f>J239</f>
        <v>0</v>
      </c>
      <c r="L105" s="108"/>
    </row>
    <row r="106" spans="2:12" s="9" customFormat="1" ht="19.899999999999999" customHeight="1">
      <c r="B106" s="108"/>
      <c r="D106" s="109" t="s">
        <v>114</v>
      </c>
      <c r="E106" s="110"/>
      <c r="F106" s="110"/>
      <c r="G106" s="110"/>
      <c r="H106" s="110"/>
      <c r="I106" s="110"/>
      <c r="J106" s="111">
        <f>J248</f>
        <v>0</v>
      </c>
      <c r="L106" s="108"/>
    </row>
    <row r="107" spans="2:12" s="9" customFormat="1" ht="19.899999999999999" customHeight="1">
      <c r="B107" s="108"/>
      <c r="D107" s="109" t="s">
        <v>115</v>
      </c>
      <c r="E107" s="110"/>
      <c r="F107" s="110"/>
      <c r="G107" s="110"/>
      <c r="H107" s="110"/>
      <c r="I107" s="110"/>
      <c r="J107" s="111">
        <f>J283</f>
        <v>0</v>
      </c>
      <c r="L107" s="108"/>
    </row>
    <row r="108" spans="2:12" s="9" customFormat="1" ht="19.899999999999999" customHeight="1">
      <c r="B108" s="108"/>
      <c r="D108" s="109" t="s">
        <v>116</v>
      </c>
      <c r="E108" s="110"/>
      <c r="F108" s="110"/>
      <c r="G108" s="110"/>
      <c r="H108" s="110"/>
      <c r="I108" s="110"/>
      <c r="J108" s="111">
        <f>J305</f>
        <v>0</v>
      </c>
      <c r="L108" s="108"/>
    </row>
    <row r="109" spans="2:12" s="9" customFormat="1" ht="19.899999999999999" customHeight="1">
      <c r="B109" s="108"/>
      <c r="D109" s="109" t="s">
        <v>117</v>
      </c>
      <c r="E109" s="110"/>
      <c r="F109" s="110"/>
      <c r="G109" s="110"/>
      <c r="H109" s="110"/>
      <c r="I109" s="110"/>
      <c r="J109" s="111">
        <f>J331</f>
        <v>0</v>
      </c>
      <c r="L109" s="108"/>
    </row>
    <row r="110" spans="2:12" s="8" customFormat="1" ht="24.95" customHeight="1">
      <c r="B110" s="104"/>
      <c r="D110" s="105" t="s">
        <v>118</v>
      </c>
      <c r="E110" s="106"/>
      <c r="F110" s="106"/>
      <c r="G110" s="106"/>
      <c r="H110" s="106"/>
      <c r="I110" s="106"/>
      <c r="J110" s="107">
        <f>J342</f>
        <v>0</v>
      </c>
      <c r="L110" s="104"/>
    </row>
    <row r="111" spans="2:12" s="1" customFormat="1" ht="21.75" customHeight="1">
      <c r="B111" s="32"/>
      <c r="L111" s="32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2"/>
    </row>
    <row r="116" spans="2:12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2"/>
    </row>
    <row r="117" spans="2:12" s="1" customFormat="1" ht="24.95" customHeight="1">
      <c r="B117" s="32"/>
      <c r="C117" s="21" t="s">
        <v>119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32" t="str">
        <f>E7</f>
        <v>Dětský domov a Školní jídelna, Nový Jičín</v>
      </c>
      <c r="F120" s="233"/>
      <c r="G120" s="233"/>
      <c r="H120" s="233"/>
      <c r="L120" s="32"/>
    </row>
    <row r="121" spans="2:12" s="1" customFormat="1" ht="12" customHeight="1">
      <c r="B121" s="32"/>
      <c r="C121" s="27" t="s">
        <v>98</v>
      </c>
      <c r="L121" s="32"/>
    </row>
    <row r="122" spans="2:12" s="1" customFormat="1" ht="16.5" customHeight="1">
      <c r="B122" s="32"/>
      <c r="E122" s="222" t="str">
        <f>E9</f>
        <v>01 - Stavební úpravy - velký balkón</v>
      </c>
      <c r="F122" s="231"/>
      <c r="G122" s="231"/>
      <c r="H122" s="231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20</v>
      </c>
      <c r="F124" s="25" t="str">
        <f>F12</f>
        <v>Revoluční 1032/56, 741 01 Nový Jičín</v>
      </c>
      <c r="I124" s="27" t="s">
        <v>22</v>
      </c>
      <c r="J124" s="51" t="str">
        <f>IF(J12="","",J12)</f>
        <v>27. 2. 2025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24</v>
      </c>
      <c r="F126" s="25" t="str">
        <f>E15</f>
        <v>Dětský domov a Školní jídelna, Nový Jičín</v>
      </c>
      <c r="I126" s="27" t="s">
        <v>30</v>
      </c>
      <c r="J126" s="30" t="str">
        <f>E21</f>
        <v xml:space="preserve"> </v>
      </c>
      <c r="L126" s="32"/>
    </row>
    <row r="127" spans="2:12" s="1" customFormat="1" ht="15.2" customHeight="1">
      <c r="B127" s="32"/>
      <c r="C127" s="27" t="s">
        <v>28</v>
      </c>
      <c r="F127" s="25" t="str">
        <f>IF(E18="","",E18)</f>
        <v>Vyplň údaj</v>
      </c>
      <c r="I127" s="27" t="s">
        <v>33</v>
      </c>
      <c r="J127" s="30" t="str">
        <f>E24</f>
        <v xml:space="preserve"> 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2"/>
      <c r="C129" s="113" t="s">
        <v>120</v>
      </c>
      <c r="D129" s="114" t="s">
        <v>60</v>
      </c>
      <c r="E129" s="114" t="s">
        <v>56</v>
      </c>
      <c r="F129" s="114" t="s">
        <v>57</v>
      </c>
      <c r="G129" s="114" t="s">
        <v>121</v>
      </c>
      <c r="H129" s="114" t="s">
        <v>122</v>
      </c>
      <c r="I129" s="114" t="s">
        <v>123</v>
      </c>
      <c r="J129" s="115" t="s">
        <v>102</v>
      </c>
      <c r="K129" s="116" t="s">
        <v>124</v>
      </c>
      <c r="L129" s="112"/>
      <c r="M129" s="57" t="s">
        <v>1</v>
      </c>
      <c r="N129" s="58" t="s">
        <v>39</v>
      </c>
      <c r="O129" s="58" t="s">
        <v>125</v>
      </c>
      <c r="P129" s="58" t="s">
        <v>126</v>
      </c>
      <c r="Q129" s="58" t="s">
        <v>127</v>
      </c>
      <c r="R129" s="58" t="s">
        <v>128</v>
      </c>
      <c r="S129" s="58" t="s">
        <v>129</v>
      </c>
      <c r="T129" s="59" t="s">
        <v>130</v>
      </c>
    </row>
    <row r="130" spans="2:65" s="1" customFormat="1" ht="22.7" customHeight="1">
      <c r="B130" s="32"/>
      <c r="C130" s="62" t="s">
        <v>131</v>
      </c>
      <c r="J130" s="117">
        <f>BK130</f>
        <v>0</v>
      </c>
      <c r="L130" s="32"/>
      <c r="M130" s="60"/>
      <c r="N130" s="52"/>
      <c r="O130" s="52"/>
      <c r="P130" s="118">
        <f>P131+P219+P342</f>
        <v>0</v>
      </c>
      <c r="Q130" s="52"/>
      <c r="R130" s="118">
        <f>R131+R219+R342</f>
        <v>1.61642139</v>
      </c>
      <c r="S130" s="52"/>
      <c r="T130" s="119">
        <f>T131+T219+T342</f>
        <v>5.8140337500000001</v>
      </c>
      <c r="AT130" s="17" t="s">
        <v>74</v>
      </c>
      <c r="AU130" s="17" t="s">
        <v>104</v>
      </c>
      <c r="BK130" s="120">
        <f>BK131+BK219+BK342</f>
        <v>0</v>
      </c>
    </row>
    <row r="131" spans="2:65" s="11" customFormat="1" ht="25.9" customHeight="1">
      <c r="B131" s="121"/>
      <c r="D131" s="122" t="s">
        <v>74</v>
      </c>
      <c r="E131" s="123" t="s">
        <v>132</v>
      </c>
      <c r="F131" s="123" t="s">
        <v>133</v>
      </c>
      <c r="I131" s="124"/>
      <c r="J131" s="125">
        <f>BK131</f>
        <v>0</v>
      </c>
      <c r="L131" s="121"/>
      <c r="M131" s="126"/>
      <c r="P131" s="127">
        <f>P132+P163+P197+P206+P216</f>
        <v>0</v>
      </c>
      <c r="R131" s="127">
        <f>R132+R163+R197+R206+R216</f>
        <v>0.85561653999999998</v>
      </c>
      <c r="T131" s="128">
        <f>T132+T163+T197+T206+T216</f>
        <v>4.6764960000000002</v>
      </c>
      <c r="AR131" s="122" t="s">
        <v>83</v>
      </c>
      <c r="AT131" s="129" t="s">
        <v>74</v>
      </c>
      <c r="AU131" s="129" t="s">
        <v>75</v>
      </c>
      <c r="AY131" s="122" t="s">
        <v>134</v>
      </c>
      <c r="BK131" s="130">
        <f>BK132+BK163+BK197+BK206+BK216</f>
        <v>0</v>
      </c>
    </row>
    <row r="132" spans="2:65" s="11" customFormat="1" ht="22.7" customHeight="1">
      <c r="B132" s="121"/>
      <c r="D132" s="122" t="s">
        <v>74</v>
      </c>
      <c r="E132" s="131" t="s">
        <v>135</v>
      </c>
      <c r="F132" s="131" t="s">
        <v>136</v>
      </c>
      <c r="I132" s="124"/>
      <c r="J132" s="132">
        <f>BK132</f>
        <v>0</v>
      </c>
      <c r="L132" s="121"/>
      <c r="M132" s="126"/>
      <c r="P132" s="127">
        <f>SUM(P133:P162)</f>
        <v>0</v>
      </c>
      <c r="R132" s="127">
        <f>SUM(R133:R162)</f>
        <v>0.85561653999999998</v>
      </c>
      <c r="T132" s="128">
        <f>SUM(T133:T162)</f>
        <v>0</v>
      </c>
      <c r="AR132" s="122" t="s">
        <v>83</v>
      </c>
      <c r="AT132" s="129" t="s">
        <v>74</v>
      </c>
      <c r="AU132" s="129" t="s">
        <v>83</v>
      </c>
      <c r="AY132" s="122" t="s">
        <v>134</v>
      </c>
      <c r="BK132" s="130">
        <f>SUM(BK133:BK162)</f>
        <v>0</v>
      </c>
    </row>
    <row r="133" spans="2:65" s="1" customFormat="1" ht="24.2" customHeight="1">
      <c r="B133" s="32"/>
      <c r="C133" s="133" t="s">
        <v>83</v>
      </c>
      <c r="D133" s="133" t="s">
        <v>137</v>
      </c>
      <c r="E133" s="134" t="s">
        <v>138</v>
      </c>
      <c r="F133" s="135" t="s">
        <v>139</v>
      </c>
      <c r="G133" s="136" t="s">
        <v>140</v>
      </c>
      <c r="H133" s="137">
        <v>106.6</v>
      </c>
      <c r="I133" s="138"/>
      <c r="J133" s="139">
        <f>ROUND(I133*H133,2)</f>
        <v>0</v>
      </c>
      <c r="K133" s="140"/>
      <c r="L133" s="32"/>
      <c r="M133" s="141" t="s">
        <v>1</v>
      </c>
      <c r="N133" s="142" t="s">
        <v>41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141</v>
      </c>
      <c r="AT133" s="145" t="s">
        <v>137</v>
      </c>
      <c r="AU133" s="145" t="s">
        <v>142</v>
      </c>
      <c r="AY133" s="17" t="s">
        <v>134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7" t="s">
        <v>142</v>
      </c>
      <c r="BK133" s="146">
        <f>ROUND(I133*H133,2)</f>
        <v>0</v>
      </c>
      <c r="BL133" s="17" t="s">
        <v>141</v>
      </c>
      <c r="BM133" s="145" t="s">
        <v>143</v>
      </c>
    </row>
    <row r="134" spans="2:65" s="12" customFormat="1" ht="9.9499999999999993">
      <c r="B134" s="147"/>
      <c r="D134" s="148" t="s">
        <v>144</v>
      </c>
      <c r="E134" s="149" t="s">
        <v>1</v>
      </c>
      <c r="F134" s="150" t="s">
        <v>145</v>
      </c>
      <c r="H134" s="149" t="s">
        <v>1</v>
      </c>
      <c r="I134" s="151"/>
      <c r="L134" s="147"/>
      <c r="M134" s="152"/>
      <c r="T134" s="153"/>
      <c r="AT134" s="149" t="s">
        <v>144</v>
      </c>
      <c r="AU134" s="149" t="s">
        <v>142</v>
      </c>
      <c r="AV134" s="12" t="s">
        <v>83</v>
      </c>
      <c r="AW134" s="12" t="s">
        <v>32</v>
      </c>
      <c r="AX134" s="12" t="s">
        <v>75</v>
      </c>
      <c r="AY134" s="149" t="s">
        <v>134</v>
      </c>
    </row>
    <row r="135" spans="2:65" s="13" customFormat="1" ht="9.9499999999999993">
      <c r="B135" s="154"/>
      <c r="D135" s="148" t="s">
        <v>144</v>
      </c>
      <c r="E135" s="155" t="s">
        <v>1</v>
      </c>
      <c r="F135" s="156" t="s">
        <v>146</v>
      </c>
      <c r="H135" s="157">
        <v>22</v>
      </c>
      <c r="I135" s="158"/>
      <c r="L135" s="154"/>
      <c r="M135" s="159"/>
      <c r="T135" s="160"/>
      <c r="AT135" s="155" t="s">
        <v>144</v>
      </c>
      <c r="AU135" s="155" t="s">
        <v>142</v>
      </c>
      <c r="AV135" s="13" t="s">
        <v>142</v>
      </c>
      <c r="AW135" s="13" t="s">
        <v>32</v>
      </c>
      <c r="AX135" s="13" t="s">
        <v>75</v>
      </c>
      <c r="AY135" s="155" t="s">
        <v>134</v>
      </c>
    </row>
    <row r="136" spans="2:65" s="13" customFormat="1" ht="9.9499999999999993">
      <c r="B136" s="154"/>
      <c r="D136" s="148" t="s">
        <v>144</v>
      </c>
      <c r="E136" s="155" t="s">
        <v>1</v>
      </c>
      <c r="F136" s="156" t="s">
        <v>146</v>
      </c>
      <c r="H136" s="157">
        <v>22</v>
      </c>
      <c r="I136" s="158"/>
      <c r="L136" s="154"/>
      <c r="M136" s="159"/>
      <c r="T136" s="160"/>
      <c r="AT136" s="155" t="s">
        <v>144</v>
      </c>
      <c r="AU136" s="155" t="s">
        <v>142</v>
      </c>
      <c r="AV136" s="13" t="s">
        <v>142</v>
      </c>
      <c r="AW136" s="13" t="s">
        <v>32</v>
      </c>
      <c r="AX136" s="13" t="s">
        <v>75</v>
      </c>
      <c r="AY136" s="155" t="s">
        <v>134</v>
      </c>
    </row>
    <row r="137" spans="2:65" s="13" customFormat="1" ht="9.9499999999999993">
      <c r="B137" s="154"/>
      <c r="D137" s="148" t="s">
        <v>144</v>
      </c>
      <c r="E137" s="155" t="s">
        <v>1</v>
      </c>
      <c r="F137" s="156" t="s">
        <v>147</v>
      </c>
      <c r="H137" s="157">
        <v>17</v>
      </c>
      <c r="I137" s="158"/>
      <c r="L137" s="154"/>
      <c r="M137" s="159"/>
      <c r="T137" s="160"/>
      <c r="AT137" s="155" t="s">
        <v>144</v>
      </c>
      <c r="AU137" s="155" t="s">
        <v>142</v>
      </c>
      <c r="AV137" s="13" t="s">
        <v>142</v>
      </c>
      <c r="AW137" s="13" t="s">
        <v>32</v>
      </c>
      <c r="AX137" s="13" t="s">
        <v>75</v>
      </c>
      <c r="AY137" s="155" t="s">
        <v>134</v>
      </c>
    </row>
    <row r="138" spans="2:65" s="13" customFormat="1" ht="9.9499999999999993">
      <c r="B138" s="154"/>
      <c r="D138" s="148" t="s">
        <v>144</v>
      </c>
      <c r="E138" s="155" t="s">
        <v>1</v>
      </c>
      <c r="F138" s="156" t="s">
        <v>147</v>
      </c>
      <c r="H138" s="157">
        <v>17</v>
      </c>
      <c r="I138" s="158"/>
      <c r="L138" s="154"/>
      <c r="M138" s="159"/>
      <c r="T138" s="160"/>
      <c r="AT138" s="155" t="s">
        <v>144</v>
      </c>
      <c r="AU138" s="155" t="s">
        <v>142</v>
      </c>
      <c r="AV138" s="13" t="s">
        <v>142</v>
      </c>
      <c r="AW138" s="13" t="s">
        <v>32</v>
      </c>
      <c r="AX138" s="13" t="s">
        <v>75</v>
      </c>
      <c r="AY138" s="155" t="s">
        <v>134</v>
      </c>
    </row>
    <row r="139" spans="2:65" s="13" customFormat="1" ht="9.9499999999999993">
      <c r="B139" s="154"/>
      <c r="D139" s="148" t="s">
        <v>144</v>
      </c>
      <c r="E139" s="155" t="s">
        <v>1</v>
      </c>
      <c r="F139" s="156" t="s">
        <v>148</v>
      </c>
      <c r="H139" s="157">
        <v>22</v>
      </c>
      <c r="I139" s="158"/>
      <c r="L139" s="154"/>
      <c r="M139" s="159"/>
      <c r="T139" s="160"/>
      <c r="AT139" s="155" t="s">
        <v>144</v>
      </c>
      <c r="AU139" s="155" t="s">
        <v>142</v>
      </c>
      <c r="AV139" s="13" t="s">
        <v>142</v>
      </c>
      <c r="AW139" s="13" t="s">
        <v>32</v>
      </c>
      <c r="AX139" s="13" t="s">
        <v>75</v>
      </c>
      <c r="AY139" s="155" t="s">
        <v>134</v>
      </c>
    </row>
    <row r="140" spans="2:65" s="13" customFormat="1" ht="9.9499999999999993">
      <c r="B140" s="154"/>
      <c r="D140" s="148" t="s">
        <v>144</v>
      </c>
      <c r="E140" s="155" t="s">
        <v>1</v>
      </c>
      <c r="F140" s="156" t="s">
        <v>149</v>
      </c>
      <c r="H140" s="157">
        <v>3.3</v>
      </c>
      <c r="I140" s="158"/>
      <c r="L140" s="154"/>
      <c r="M140" s="159"/>
      <c r="T140" s="160"/>
      <c r="AT140" s="155" t="s">
        <v>144</v>
      </c>
      <c r="AU140" s="155" t="s">
        <v>142</v>
      </c>
      <c r="AV140" s="13" t="s">
        <v>142</v>
      </c>
      <c r="AW140" s="13" t="s">
        <v>32</v>
      </c>
      <c r="AX140" s="13" t="s">
        <v>75</v>
      </c>
      <c r="AY140" s="155" t="s">
        <v>134</v>
      </c>
    </row>
    <row r="141" spans="2:65" s="13" customFormat="1" ht="9.9499999999999993">
      <c r="B141" s="154"/>
      <c r="D141" s="148" t="s">
        <v>144</v>
      </c>
      <c r="E141" s="155" t="s">
        <v>1</v>
      </c>
      <c r="F141" s="156" t="s">
        <v>149</v>
      </c>
      <c r="H141" s="157">
        <v>3.3</v>
      </c>
      <c r="I141" s="158"/>
      <c r="L141" s="154"/>
      <c r="M141" s="159"/>
      <c r="T141" s="160"/>
      <c r="AT141" s="155" t="s">
        <v>144</v>
      </c>
      <c r="AU141" s="155" t="s">
        <v>142</v>
      </c>
      <c r="AV141" s="13" t="s">
        <v>142</v>
      </c>
      <c r="AW141" s="13" t="s">
        <v>32</v>
      </c>
      <c r="AX141" s="13" t="s">
        <v>75</v>
      </c>
      <c r="AY141" s="155" t="s">
        <v>134</v>
      </c>
    </row>
    <row r="142" spans="2:65" s="14" customFormat="1" ht="9.9499999999999993">
      <c r="B142" s="161"/>
      <c r="D142" s="148" t="s">
        <v>144</v>
      </c>
      <c r="E142" s="162" t="s">
        <v>1</v>
      </c>
      <c r="F142" s="163" t="s">
        <v>150</v>
      </c>
      <c r="H142" s="164">
        <v>106.6</v>
      </c>
      <c r="I142" s="165"/>
      <c r="L142" s="161"/>
      <c r="M142" s="166"/>
      <c r="T142" s="167"/>
      <c r="AT142" s="162" t="s">
        <v>144</v>
      </c>
      <c r="AU142" s="162" t="s">
        <v>142</v>
      </c>
      <c r="AV142" s="14" t="s">
        <v>141</v>
      </c>
      <c r="AW142" s="14" t="s">
        <v>32</v>
      </c>
      <c r="AX142" s="14" t="s">
        <v>83</v>
      </c>
      <c r="AY142" s="162" t="s">
        <v>134</v>
      </c>
    </row>
    <row r="143" spans="2:65" s="1" customFormat="1" ht="16.5" customHeight="1">
      <c r="B143" s="32"/>
      <c r="C143" s="133" t="s">
        <v>142</v>
      </c>
      <c r="D143" s="133" t="s">
        <v>137</v>
      </c>
      <c r="E143" s="134" t="s">
        <v>151</v>
      </c>
      <c r="F143" s="135" t="s">
        <v>152</v>
      </c>
      <c r="G143" s="136" t="s">
        <v>140</v>
      </c>
      <c r="H143" s="137">
        <v>36.667999999999999</v>
      </c>
      <c r="I143" s="138"/>
      <c r="J143" s="139">
        <f>ROUND(I143*H143,2)</f>
        <v>0</v>
      </c>
      <c r="K143" s="140"/>
      <c r="L143" s="32"/>
      <c r="M143" s="141" t="s">
        <v>1</v>
      </c>
      <c r="N143" s="142" t="s">
        <v>41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141</v>
      </c>
      <c r="AT143" s="145" t="s">
        <v>137</v>
      </c>
      <c r="AU143" s="145" t="s">
        <v>142</v>
      </c>
      <c r="AY143" s="17" t="s">
        <v>134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142</v>
      </c>
      <c r="BK143" s="146">
        <f>ROUND(I143*H143,2)</f>
        <v>0</v>
      </c>
      <c r="BL143" s="17" t="s">
        <v>141</v>
      </c>
      <c r="BM143" s="145" t="s">
        <v>153</v>
      </c>
    </row>
    <row r="144" spans="2:65" s="1" customFormat="1" ht="9.9499999999999993">
      <c r="B144" s="32"/>
      <c r="D144" s="168" t="s">
        <v>154</v>
      </c>
      <c r="F144" s="169" t="s">
        <v>155</v>
      </c>
      <c r="I144" s="170"/>
      <c r="L144" s="32"/>
      <c r="M144" s="171"/>
      <c r="T144" s="54"/>
      <c r="AT144" s="17" t="s">
        <v>154</v>
      </c>
      <c r="AU144" s="17" t="s">
        <v>142</v>
      </c>
    </row>
    <row r="145" spans="2:65" s="12" customFormat="1" ht="9.9499999999999993">
      <c r="B145" s="147"/>
      <c r="D145" s="148" t="s">
        <v>144</v>
      </c>
      <c r="E145" s="149" t="s">
        <v>1</v>
      </c>
      <c r="F145" s="150" t="s">
        <v>156</v>
      </c>
      <c r="H145" s="149" t="s">
        <v>1</v>
      </c>
      <c r="I145" s="151"/>
      <c r="L145" s="147"/>
      <c r="M145" s="152"/>
      <c r="T145" s="153"/>
      <c r="AT145" s="149" t="s">
        <v>144</v>
      </c>
      <c r="AU145" s="149" t="s">
        <v>142</v>
      </c>
      <c r="AV145" s="12" t="s">
        <v>83</v>
      </c>
      <c r="AW145" s="12" t="s">
        <v>32</v>
      </c>
      <c r="AX145" s="12" t="s">
        <v>75</v>
      </c>
      <c r="AY145" s="149" t="s">
        <v>134</v>
      </c>
    </row>
    <row r="146" spans="2:65" s="13" customFormat="1" ht="9.9499999999999993">
      <c r="B146" s="154"/>
      <c r="D146" s="148" t="s">
        <v>144</v>
      </c>
      <c r="E146" s="155" t="s">
        <v>1</v>
      </c>
      <c r="F146" s="156" t="s">
        <v>157</v>
      </c>
      <c r="H146" s="157">
        <v>36.667999999999999</v>
      </c>
      <c r="I146" s="158"/>
      <c r="L146" s="154"/>
      <c r="M146" s="159"/>
      <c r="T146" s="160"/>
      <c r="AT146" s="155" t="s">
        <v>144</v>
      </c>
      <c r="AU146" s="155" t="s">
        <v>142</v>
      </c>
      <c r="AV146" s="13" t="s">
        <v>142</v>
      </c>
      <c r="AW146" s="13" t="s">
        <v>32</v>
      </c>
      <c r="AX146" s="13" t="s">
        <v>83</v>
      </c>
      <c r="AY146" s="155" t="s">
        <v>134</v>
      </c>
    </row>
    <row r="147" spans="2:65" s="1" customFormat="1" ht="24.2" customHeight="1">
      <c r="B147" s="32"/>
      <c r="C147" s="133" t="s">
        <v>158</v>
      </c>
      <c r="D147" s="133" t="s">
        <v>137</v>
      </c>
      <c r="E147" s="134" t="s">
        <v>159</v>
      </c>
      <c r="F147" s="135" t="s">
        <v>160</v>
      </c>
      <c r="G147" s="136" t="s">
        <v>140</v>
      </c>
      <c r="H147" s="137">
        <v>31.326000000000001</v>
      </c>
      <c r="I147" s="138"/>
      <c r="J147" s="139">
        <f>ROUND(I147*H147,2)</f>
        <v>0</v>
      </c>
      <c r="K147" s="140"/>
      <c r="L147" s="32"/>
      <c r="M147" s="141" t="s">
        <v>1</v>
      </c>
      <c r="N147" s="142" t="s">
        <v>41</v>
      </c>
      <c r="P147" s="143">
        <f>O147*H147</f>
        <v>0</v>
      </c>
      <c r="Q147" s="143">
        <v>1.4069999999999999E-2</v>
      </c>
      <c r="R147" s="143">
        <f>Q147*H147</f>
        <v>0.44075681999999999</v>
      </c>
      <c r="S147" s="143">
        <v>0</v>
      </c>
      <c r="T147" s="144">
        <f>S147*H147</f>
        <v>0</v>
      </c>
      <c r="AR147" s="145" t="s">
        <v>141</v>
      </c>
      <c r="AT147" s="145" t="s">
        <v>137</v>
      </c>
      <c r="AU147" s="145" t="s">
        <v>142</v>
      </c>
      <c r="AY147" s="17" t="s">
        <v>134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142</v>
      </c>
      <c r="BK147" s="146">
        <f>ROUND(I147*H147,2)</f>
        <v>0</v>
      </c>
      <c r="BL147" s="17" t="s">
        <v>141</v>
      </c>
      <c r="BM147" s="145" t="s">
        <v>161</v>
      </c>
    </row>
    <row r="148" spans="2:65" s="1" customFormat="1" ht="9.9499999999999993">
      <c r="B148" s="32"/>
      <c r="D148" s="168" t="s">
        <v>154</v>
      </c>
      <c r="F148" s="169" t="s">
        <v>162</v>
      </c>
      <c r="I148" s="170"/>
      <c r="L148" s="32"/>
      <c r="M148" s="171"/>
      <c r="T148" s="54"/>
      <c r="AT148" s="17" t="s">
        <v>154</v>
      </c>
      <c r="AU148" s="17" t="s">
        <v>142</v>
      </c>
    </row>
    <row r="149" spans="2:65" s="12" customFormat="1" ht="9.9499999999999993">
      <c r="B149" s="147"/>
      <c r="D149" s="148" t="s">
        <v>144</v>
      </c>
      <c r="E149" s="149" t="s">
        <v>1</v>
      </c>
      <c r="F149" s="150" t="s">
        <v>163</v>
      </c>
      <c r="H149" s="149" t="s">
        <v>1</v>
      </c>
      <c r="I149" s="151"/>
      <c r="L149" s="147"/>
      <c r="M149" s="152"/>
      <c r="T149" s="153"/>
      <c r="AT149" s="149" t="s">
        <v>144</v>
      </c>
      <c r="AU149" s="149" t="s">
        <v>142</v>
      </c>
      <c r="AV149" s="12" t="s">
        <v>83</v>
      </c>
      <c r="AW149" s="12" t="s">
        <v>32</v>
      </c>
      <c r="AX149" s="12" t="s">
        <v>75</v>
      </c>
      <c r="AY149" s="149" t="s">
        <v>134</v>
      </c>
    </row>
    <row r="150" spans="2:65" s="13" customFormat="1" ht="9.9499999999999993">
      <c r="B150" s="154"/>
      <c r="D150" s="148" t="s">
        <v>144</v>
      </c>
      <c r="E150" s="155" t="s">
        <v>1</v>
      </c>
      <c r="F150" s="156" t="s">
        <v>164</v>
      </c>
      <c r="H150" s="157">
        <v>21.478000000000002</v>
      </c>
      <c r="I150" s="158"/>
      <c r="L150" s="154"/>
      <c r="M150" s="159"/>
      <c r="T150" s="160"/>
      <c r="AT150" s="155" t="s">
        <v>144</v>
      </c>
      <c r="AU150" s="155" t="s">
        <v>142</v>
      </c>
      <c r="AV150" s="13" t="s">
        <v>142</v>
      </c>
      <c r="AW150" s="13" t="s">
        <v>32</v>
      </c>
      <c r="AX150" s="13" t="s">
        <v>75</v>
      </c>
      <c r="AY150" s="155" t="s">
        <v>134</v>
      </c>
    </row>
    <row r="151" spans="2:65" s="12" customFormat="1" ht="9.9499999999999993">
      <c r="B151" s="147"/>
      <c r="D151" s="148" t="s">
        <v>144</v>
      </c>
      <c r="E151" s="149" t="s">
        <v>1</v>
      </c>
      <c r="F151" s="150" t="s">
        <v>165</v>
      </c>
      <c r="H151" s="149" t="s">
        <v>1</v>
      </c>
      <c r="I151" s="151"/>
      <c r="L151" s="147"/>
      <c r="M151" s="152"/>
      <c r="T151" s="153"/>
      <c r="AT151" s="149" t="s">
        <v>144</v>
      </c>
      <c r="AU151" s="149" t="s">
        <v>142</v>
      </c>
      <c r="AV151" s="12" t="s">
        <v>83</v>
      </c>
      <c r="AW151" s="12" t="s">
        <v>32</v>
      </c>
      <c r="AX151" s="12" t="s">
        <v>75</v>
      </c>
      <c r="AY151" s="149" t="s">
        <v>134</v>
      </c>
    </row>
    <row r="152" spans="2:65" s="13" customFormat="1" ht="9.9499999999999993">
      <c r="B152" s="154"/>
      <c r="D152" s="148" t="s">
        <v>144</v>
      </c>
      <c r="E152" s="155" t="s">
        <v>1</v>
      </c>
      <c r="F152" s="156" t="s">
        <v>166</v>
      </c>
      <c r="H152" s="157">
        <v>4.9169999999999998</v>
      </c>
      <c r="I152" s="158"/>
      <c r="L152" s="154"/>
      <c r="M152" s="159"/>
      <c r="T152" s="160"/>
      <c r="AT152" s="155" t="s">
        <v>144</v>
      </c>
      <c r="AU152" s="155" t="s">
        <v>142</v>
      </c>
      <c r="AV152" s="13" t="s">
        <v>142</v>
      </c>
      <c r="AW152" s="13" t="s">
        <v>32</v>
      </c>
      <c r="AX152" s="13" t="s">
        <v>75</v>
      </c>
      <c r="AY152" s="155" t="s">
        <v>134</v>
      </c>
    </row>
    <row r="153" spans="2:65" s="13" customFormat="1" ht="9.9499999999999993">
      <c r="B153" s="154"/>
      <c r="D153" s="148" t="s">
        <v>144</v>
      </c>
      <c r="E153" s="155" t="s">
        <v>1</v>
      </c>
      <c r="F153" s="156" t="s">
        <v>167</v>
      </c>
      <c r="H153" s="157">
        <v>4.931</v>
      </c>
      <c r="I153" s="158"/>
      <c r="L153" s="154"/>
      <c r="M153" s="159"/>
      <c r="T153" s="160"/>
      <c r="AT153" s="155" t="s">
        <v>144</v>
      </c>
      <c r="AU153" s="155" t="s">
        <v>142</v>
      </c>
      <c r="AV153" s="13" t="s">
        <v>142</v>
      </c>
      <c r="AW153" s="13" t="s">
        <v>32</v>
      </c>
      <c r="AX153" s="13" t="s">
        <v>75</v>
      </c>
      <c r="AY153" s="155" t="s">
        <v>134</v>
      </c>
    </row>
    <row r="154" spans="2:65" s="14" customFormat="1" ht="9.9499999999999993">
      <c r="B154" s="161"/>
      <c r="D154" s="148" t="s">
        <v>144</v>
      </c>
      <c r="E154" s="162" t="s">
        <v>1</v>
      </c>
      <c r="F154" s="163" t="s">
        <v>150</v>
      </c>
      <c r="H154" s="164">
        <v>31.326000000000001</v>
      </c>
      <c r="I154" s="165"/>
      <c r="L154" s="161"/>
      <c r="M154" s="166"/>
      <c r="T154" s="167"/>
      <c r="AT154" s="162" t="s">
        <v>144</v>
      </c>
      <c r="AU154" s="162" t="s">
        <v>142</v>
      </c>
      <c r="AV154" s="14" t="s">
        <v>141</v>
      </c>
      <c r="AW154" s="14" t="s">
        <v>32</v>
      </c>
      <c r="AX154" s="14" t="s">
        <v>83</v>
      </c>
      <c r="AY154" s="162" t="s">
        <v>134</v>
      </c>
    </row>
    <row r="155" spans="2:65" s="1" customFormat="1" ht="24.2" customHeight="1">
      <c r="B155" s="32"/>
      <c r="C155" s="133" t="s">
        <v>141</v>
      </c>
      <c r="D155" s="133" t="s">
        <v>137</v>
      </c>
      <c r="E155" s="134" t="s">
        <v>168</v>
      </c>
      <c r="F155" s="135" t="s">
        <v>169</v>
      </c>
      <c r="G155" s="136" t="s">
        <v>140</v>
      </c>
      <c r="H155" s="137">
        <v>5.3419999999999996</v>
      </c>
      <c r="I155" s="138"/>
      <c r="J155" s="139">
        <f>ROUND(I155*H155,2)</f>
        <v>0</v>
      </c>
      <c r="K155" s="140"/>
      <c r="L155" s="32"/>
      <c r="M155" s="141" t="s">
        <v>1</v>
      </c>
      <c r="N155" s="142" t="s">
        <v>41</v>
      </c>
      <c r="P155" s="143">
        <f>O155*H155</f>
        <v>0</v>
      </c>
      <c r="Q155" s="143">
        <v>7.7660000000000007E-2</v>
      </c>
      <c r="R155" s="143">
        <f>Q155*H155</f>
        <v>0.41485971999999999</v>
      </c>
      <c r="S155" s="143">
        <v>0</v>
      </c>
      <c r="T155" s="144">
        <f>S155*H155</f>
        <v>0</v>
      </c>
      <c r="AR155" s="145" t="s">
        <v>141</v>
      </c>
      <c r="AT155" s="145" t="s">
        <v>137</v>
      </c>
      <c r="AU155" s="145" t="s">
        <v>142</v>
      </c>
      <c r="AY155" s="17" t="s">
        <v>134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142</v>
      </c>
      <c r="BK155" s="146">
        <f>ROUND(I155*H155,2)</f>
        <v>0</v>
      </c>
      <c r="BL155" s="17" t="s">
        <v>141</v>
      </c>
      <c r="BM155" s="145" t="s">
        <v>170</v>
      </c>
    </row>
    <row r="156" spans="2:65" s="1" customFormat="1" ht="9.9499999999999993">
      <c r="B156" s="32"/>
      <c r="D156" s="168" t="s">
        <v>154</v>
      </c>
      <c r="F156" s="169" t="s">
        <v>171</v>
      </c>
      <c r="I156" s="170"/>
      <c r="L156" s="32"/>
      <c r="M156" s="171"/>
      <c r="T156" s="54"/>
      <c r="AT156" s="17" t="s">
        <v>154</v>
      </c>
      <c r="AU156" s="17" t="s">
        <v>142</v>
      </c>
    </row>
    <row r="157" spans="2:65" s="12" customFormat="1" ht="9.9499999999999993">
      <c r="B157" s="147"/>
      <c r="D157" s="148" t="s">
        <v>144</v>
      </c>
      <c r="E157" s="149" t="s">
        <v>1</v>
      </c>
      <c r="F157" s="150" t="s">
        <v>172</v>
      </c>
      <c r="H157" s="149" t="s">
        <v>1</v>
      </c>
      <c r="I157" s="151"/>
      <c r="L157" s="147"/>
      <c r="M157" s="152"/>
      <c r="T157" s="153"/>
      <c r="AT157" s="149" t="s">
        <v>144</v>
      </c>
      <c r="AU157" s="149" t="s">
        <v>142</v>
      </c>
      <c r="AV157" s="12" t="s">
        <v>83</v>
      </c>
      <c r="AW157" s="12" t="s">
        <v>32</v>
      </c>
      <c r="AX157" s="12" t="s">
        <v>75</v>
      </c>
      <c r="AY157" s="149" t="s">
        <v>134</v>
      </c>
    </row>
    <row r="158" spans="2:65" s="12" customFormat="1" ht="9.9499999999999993">
      <c r="B158" s="147"/>
      <c r="D158" s="148" t="s">
        <v>144</v>
      </c>
      <c r="E158" s="149" t="s">
        <v>1</v>
      </c>
      <c r="F158" s="150" t="s">
        <v>173</v>
      </c>
      <c r="H158" s="149" t="s">
        <v>1</v>
      </c>
      <c r="I158" s="151"/>
      <c r="L158" s="147"/>
      <c r="M158" s="152"/>
      <c r="T158" s="153"/>
      <c r="AT158" s="149" t="s">
        <v>144</v>
      </c>
      <c r="AU158" s="149" t="s">
        <v>142</v>
      </c>
      <c r="AV158" s="12" t="s">
        <v>83</v>
      </c>
      <c r="AW158" s="12" t="s">
        <v>32</v>
      </c>
      <c r="AX158" s="12" t="s">
        <v>75</v>
      </c>
      <c r="AY158" s="149" t="s">
        <v>134</v>
      </c>
    </row>
    <row r="159" spans="2:65" s="13" customFormat="1" ht="9.9499999999999993">
      <c r="B159" s="154"/>
      <c r="D159" s="148" t="s">
        <v>144</v>
      </c>
      <c r="E159" s="155" t="s">
        <v>1</v>
      </c>
      <c r="F159" s="156" t="s">
        <v>174</v>
      </c>
      <c r="H159" s="157">
        <v>0.8</v>
      </c>
      <c r="I159" s="158"/>
      <c r="L159" s="154"/>
      <c r="M159" s="159"/>
      <c r="T159" s="160"/>
      <c r="AT159" s="155" t="s">
        <v>144</v>
      </c>
      <c r="AU159" s="155" t="s">
        <v>142</v>
      </c>
      <c r="AV159" s="13" t="s">
        <v>142</v>
      </c>
      <c r="AW159" s="13" t="s">
        <v>32</v>
      </c>
      <c r="AX159" s="13" t="s">
        <v>75</v>
      </c>
      <c r="AY159" s="155" t="s">
        <v>134</v>
      </c>
    </row>
    <row r="160" spans="2:65" s="12" customFormat="1" ht="9.9499999999999993">
      <c r="B160" s="147"/>
      <c r="D160" s="148" t="s">
        <v>144</v>
      </c>
      <c r="E160" s="149" t="s">
        <v>1</v>
      </c>
      <c r="F160" s="150" t="s">
        <v>175</v>
      </c>
      <c r="H160" s="149" t="s">
        <v>1</v>
      </c>
      <c r="I160" s="151"/>
      <c r="L160" s="147"/>
      <c r="M160" s="152"/>
      <c r="T160" s="153"/>
      <c r="AT160" s="149" t="s">
        <v>144</v>
      </c>
      <c r="AU160" s="149" t="s">
        <v>142</v>
      </c>
      <c r="AV160" s="12" t="s">
        <v>83</v>
      </c>
      <c r="AW160" s="12" t="s">
        <v>32</v>
      </c>
      <c r="AX160" s="12" t="s">
        <v>75</v>
      </c>
      <c r="AY160" s="149" t="s">
        <v>134</v>
      </c>
    </row>
    <row r="161" spans="2:65" s="13" customFormat="1" ht="9.9499999999999993">
      <c r="B161" s="154"/>
      <c r="D161" s="148" t="s">
        <v>144</v>
      </c>
      <c r="E161" s="155" t="s">
        <v>1</v>
      </c>
      <c r="F161" s="156" t="s">
        <v>176</v>
      </c>
      <c r="H161" s="157">
        <v>4.5419999999999998</v>
      </c>
      <c r="I161" s="158"/>
      <c r="L161" s="154"/>
      <c r="M161" s="159"/>
      <c r="T161" s="160"/>
      <c r="AT161" s="155" t="s">
        <v>144</v>
      </c>
      <c r="AU161" s="155" t="s">
        <v>142</v>
      </c>
      <c r="AV161" s="13" t="s">
        <v>142</v>
      </c>
      <c r="AW161" s="13" t="s">
        <v>32</v>
      </c>
      <c r="AX161" s="13" t="s">
        <v>75</v>
      </c>
      <c r="AY161" s="155" t="s">
        <v>134</v>
      </c>
    </row>
    <row r="162" spans="2:65" s="14" customFormat="1" ht="9.9499999999999993">
      <c r="B162" s="161"/>
      <c r="D162" s="148" t="s">
        <v>144</v>
      </c>
      <c r="E162" s="162" t="s">
        <v>1</v>
      </c>
      <c r="F162" s="163" t="s">
        <v>150</v>
      </c>
      <c r="H162" s="164">
        <v>5.3419999999999996</v>
      </c>
      <c r="I162" s="165"/>
      <c r="L162" s="161"/>
      <c r="M162" s="166"/>
      <c r="T162" s="167"/>
      <c r="AT162" s="162" t="s">
        <v>144</v>
      </c>
      <c r="AU162" s="162" t="s">
        <v>142</v>
      </c>
      <c r="AV162" s="14" t="s">
        <v>141</v>
      </c>
      <c r="AW162" s="14" t="s">
        <v>32</v>
      </c>
      <c r="AX162" s="14" t="s">
        <v>83</v>
      </c>
      <c r="AY162" s="162" t="s">
        <v>134</v>
      </c>
    </row>
    <row r="163" spans="2:65" s="11" customFormat="1" ht="22.7" customHeight="1">
      <c r="B163" s="121"/>
      <c r="D163" s="122" t="s">
        <v>74</v>
      </c>
      <c r="E163" s="131" t="s">
        <v>177</v>
      </c>
      <c r="F163" s="131" t="s">
        <v>178</v>
      </c>
      <c r="I163" s="124"/>
      <c r="J163" s="132">
        <f>BK163</f>
        <v>0</v>
      </c>
      <c r="L163" s="121"/>
      <c r="M163" s="126"/>
      <c r="P163" s="127">
        <f>SUM(P164:P196)</f>
        <v>0</v>
      </c>
      <c r="R163" s="127">
        <f>SUM(R164:R196)</f>
        <v>0</v>
      </c>
      <c r="T163" s="128">
        <f>SUM(T164:T196)</f>
        <v>0</v>
      </c>
      <c r="AR163" s="122" t="s">
        <v>83</v>
      </c>
      <c r="AT163" s="129" t="s">
        <v>74</v>
      </c>
      <c r="AU163" s="129" t="s">
        <v>83</v>
      </c>
      <c r="AY163" s="122" t="s">
        <v>134</v>
      </c>
      <c r="BK163" s="130">
        <f>SUM(BK164:BK196)</f>
        <v>0</v>
      </c>
    </row>
    <row r="164" spans="2:65" s="1" customFormat="1" ht="33" customHeight="1">
      <c r="B164" s="32"/>
      <c r="C164" s="133" t="s">
        <v>179</v>
      </c>
      <c r="D164" s="133" t="s">
        <v>137</v>
      </c>
      <c r="E164" s="134" t="s">
        <v>180</v>
      </c>
      <c r="F164" s="135" t="s">
        <v>181</v>
      </c>
      <c r="G164" s="136" t="s">
        <v>140</v>
      </c>
      <c r="H164" s="137">
        <v>120</v>
      </c>
      <c r="I164" s="138"/>
      <c r="J164" s="139">
        <f>ROUND(I164*H164,2)</f>
        <v>0</v>
      </c>
      <c r="K164" s="140"/>
      <c r="L164" s="32"/>
      <c r="M164" s="141" t="s">
        <v>1</v>
      </c>
      <c r="N164" s="142" t="s">
        <v>41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141</v>
      </c>
      <c r="AT164" s="145" t="s">
        <v>137</v>
      </c>
      <c r="AU164" s="145" t="s">
        <v>142</v>
      </c>
      <c r="AY164" s="17" t="s">
        <v>134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7" t="s">
        <v>142</v>
      </c>
      <c r="BK164" s="146">
        <f>ROUND(I164*H164,2)</f>
        <v>0</v>
      </c>
      <c r="BL164" s="17" t="s">
        <v>141</v>
      </c>
      <c r="BM164" s="145" t="s">
        <v>182</v>
      </c>
    </row>
    <row r="165" spans="2:65" s="1" customFormat="1" ht="9.9499999999999993">
      <c r="B165" s="32"/>
      <c r="D165" s="168" t="s">
        <v>154</v>
      </c>
      <c r="F165" s="169" t="s">
        <v>183</v>
      </c>
      <c r="I165" s="170"/>
      <c r="L165" s="32"/>
      <c r="M165" s="171"/>
      <c r="T165" s="54"/>
      <c r="AT165" s="17" t="s">
        <v>154</v>
      </c>
      <c r="AU165" s="17" t="s">
        <v>142</v>
      </c>
    </row>
    <row r="166" spans="2:65" s="12" customFormat="1" ht="9.9499999999999993">
      <c r="B166" s="147"/>
      <c r="D166" s="148" t="s">
        <v>144</v>
      </c>
      <c r="E166" s="149" t="s">
        <v>1</v>
      </c>
      <c r="F166" s="150" t="s">
        <v>184</v>
      </c>
      <c r="H166" s="149" t="s">
        <v>1</v>
      </c>
      <c r="I166" s="151"/>
      <c r="L166" s="147"/>
      <c r="M166" s="152"/>
      <c r="T166" s="153"/>
      <c r="AT166" s="149" t="s">
        <v>144</v>
      </c>
      <c r="AU166" s="149" t="s">
        <v>142</v>
      </c>
      <c r="AV166" s="12" t="s">
        <v>83</v>
      </c>
      <c r="AW166" s="12" t="s">
        <v>32</v>
      </c>
      <c r="AX166" s="12" t="s">
        <v>75</v>
      </c>
      <c r="AY166" s="149" t="s">
        <v>134</v>
      </c>
    </row>
    <row r="167" spans="2:65" s="13" customFormat="1" ht="9.9499999999999993">
      <c r="B167" s="154"/>
      <c r="D167" s="148" t="s">
        <v>144</v>
      </c>
      <c r="E167" s="155" t="s">
        <v>1</v>
      </c>
      <c r="F167" s="156" t="s">
        <v>185</v>
      </c>
      <c r="H167" s="157">
        <v>24</v>
      </c>
      <c r="I167" s="158"/>
      <c r="L167" s="154"/>
      <c r="M167" s="159"/>
      <c r="T167" s="160"/>
      <c r="AT167" s="155" t="s">
        <v>144</v>
      </c>
      <c r="AU167" s="155" t="s">
        <v>142</v>
      </c>
      <c r="AV167" s="13" t="s">
        <v>142</v>
      </c>
      <c r="AW167" s="13" t="s">
        <v>32</v>
      </c>
      <c r="AX167" s="13" t="s">
        <v>75</v>
      </c>
      <c r="AY167" s="155" t="s">
        <v>134</v>
      </c>
    </row>
    <row r="168" spans="2:65" s="13" customFormat="1" ht="9.9499999999999993">
      <c r="B168" s="154"/>
      <c r="D168" s="148" t="s">
        <v>144</v>
      </c>
      <c r="E168" s="155" t="s">
        <v>1</v>
      </c>
      <c r="F168" s="156" t="s">
        <v>185</v>
      </c>
      <c r="H168" s="157">
        <v>24</v>
      </c>
      <c r="I168" s="158"/>
      <c r="L168" s="154"/>
      <c r="M168" s="159"/>
      <c r="T168" s="160"/>
      <c r="AT168" s="155" t="s">
        <v>144</v>
      </c>
      <c r="AU168" s="155" t="s">
        <v>142</v>
      </c>
      <c r="AV168" s="13" t="s">
        <v>142</v>
      </c>
      <c r="AW168" s="13" t="s">
        <v>32</v>
      </c>
      <c r="AX168" s="13" t="s">
        <v>75</v>
      </c>
      <c r="AY168" s="155" t="s">
        <v>134</v>
      </c>
    </row>
    <row r="169" spans="2:65" s="13" customFormat="1" ht="9.9499999999999993">
      <c r="B169" s="154"/>
      <c r="D169" s="148" t="s">
        <v>144</v>
      </c>
      <c r="E169" s="155" t="s">
        <v>1</v>
      </c>
      <c r="F169" s="156" t="s">
        <v>185</v>
      </c>
      <c r="H169" s="157">
        <v>24</v>
      </c>
      <c r="I169" s="158"/>
      <c r="L169" s="154"/>
      <c r="M169" s="159"/>
      <c r="T169" s="160"/>
      <c r="AT169" s="155" t="s">
        <v>144</v>
      </c>
      <c r="AU169" s="155" t="s">
        <v>142</v>
      </c>
      <c r="AV169" s="13" t="s">
        <v>142</v>
      </c>
      <c r="AW169" s="13" t="s">
        <v>32</v>
      </c>
      <c r="AX169" s="13" t="s">
        <v>75</v>
      </c>
      <c r="AY169" s="155" t="s">
        <v>134</v>
      </c>
    </row>
    <row r="170" spans="2:65" s="13" customFormat="1" ht="9.9499999999999993">
      <c r="B170" s="154"/>
      <c r="D170" s="148" t="s">
        <v>144</v>
      </c>
      <c r="E170" s="155" t="s">
        <v>1</v>
      </c>
      <c r="F170" s="156" t="s">
        <v>185</v>
      </c>
      <c r="H170" s="157">
        <v>24</v>
      </c>
      <c r="I170" s="158"/>
      <c r="L170" s="154"/>
      <c r="M170" s="159"/>
      <c r="T170" s="160"/>
      <c r="AT170" s="155" t="s">
        <v>144</v>
      </c>
      <c r="AU170" s="155" t="s">
        <v>142</v>
      </c>
      <c r="AV170" s="13" t="s">
        <v>142</v>
      </c>
      <c r="AW170" s="13" t="s">
        <v>32</v>
      </c>
      <c r="AX170" s="13" t="s">
        <v>75</v>
      </c>
      <c r="AY170" s="155" t="s">
        <v>134</v>
      </c>
    </row>
    <row r="171" spans="2:65" s="13" customFormat="1" ht="9.9499999999999993">
      <c r="B171" s="154"/>
      <c r="D171" s="148" t="s">
        <v>144</v>
      </c>
      <c r="E171" s="155" t="s">
        <v>1</v>
      </c>
      <c r="F171" s="156" t="s">
        <v>185</v>
      </c>
      <c r="H171" s="157">
        <v>24</v>
      </c>
      <c r="I171" s="158"/>
      <c r="L171" s="154"/>
      <c r="M171" s="159"/>
      <c r="T171" s="160"/>
      <c r="AT171" s="155" t="s">
        <v>144</v>
      </c>
      <c r="AU171" s="155" t="s">
        <v>142</v>
      </c>
      <c r="AV171" s="13" t="s">
        <v>142</v>
      </c>
      <c r="AW171" s="13" t="s">
        <v>32</v>
      </c>
      <c r="AX171" s="13" t="s">
        <v>75</v>
      </c>
      <c r="AY171" s="155" t="s">
        <v>134</v>
      </c>
    </row>
    <row r="172" spans="2:65" s="14" customFormat="1" ht="9.9499999999999993">
      <c r="B172" s="161"/>
      <c r="D172" s="148" t="s">
        <v>144</v>
      </c>
      <c r="E172" s="162" t="s">
        <v>1</v>
      </c>
      <c r="F172" s="163" t="s">
        <v>150</v>
      </c>
      <c r="H172" s="164">
        <v>120</v>
      </c>
      <c r="I172" s="165"/>
      <c r="L172" s="161"/>
      <c r="M172" s="166"/>
      <c r="T172" s="167"/>
      <c r="AT172" s="162" t="s">
        <v>144</v>
      </c>
      <c r="AU172" s="162" t="s">
        <v>142</v>
      </c>
      <c r="AV172" s="14" t="s">
        <v>141</v>
      </c>
      <c r="AW172" s="14" t="s">
        <v>32</v>
      </c>
      <c r="AX172" s="14" t="s">
        <v>83</v>
      </c>
      <c r="AY172" s="162" t="s">
        <v>134</v>
      </c>
    </row>
    <row r="173" spans="2:65" s="1" customFormat="1" ht="37.700000000000003" customHeight="1">
      <c r="B173" s="32"/>
      <c r="C173" s="133" t="s">
        <v>186</v>
      </c>
      <c r="D173" s="133" t="s">
        <v>137</v>
      </c>
      <c r="E173" s="134" t="s">
        <v>187</v>
      </c>
      <c r="F173" s="135" t="s">
        <v>188</v>
      </c>
      <c r="G173" s="136" t="s">
        <v>140</v>
      </c>
      <c r="H173" s="137">
        <v>7200</v>
      </c>
      <c r="I173" s="138"/>
      <c r="J173" s="139">
        <f>ROUND(I173*H173,2)</f>
        <v>0</v>
      </c>
      <c r="K173" s="140"/>
      <c r="L173" s="32"/>
      <c r="M173" s="141" t="s">
        <v>1</v>
      </c>
      <c r="N173" s="142" t="s">
        <v>41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5" t="s">
        <v>141</v>
      </c>
      <c r="AT173" s="145" t="s">
        <v>137</v>
      </c>
      <c r="AU173" s="145" t="s">
        <v>142</v>
      </c>
      <c r="AY173" s="17" t="s">
        <v>134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7" t="s">
        <v>142</v>
      </c>
      <c r="BK173" s="146">
        <f>ROUND(I173*H173,2)</f>
        <v>0</v>
      </c>
      <c r="BL173" s="17" t="s">
        <v>141</v>
      </c>
      <c r="BM173" s="145" t="s">
        <v>189</v>
      </c>
    </row>
    <row r="174" spans="2:65" s="1" customFormat="1" ht="9.9499999999999993">
      <c r="B174" s="32"/>
      <c r="D174" s="168" t="s">
        <v>154</v>
      </c>
      <c r="F174" s="169" t="s">
        <v>190</v>
      </c>
      <c r="I174" s="170"/>
      <c r="L174" s="32"/>
      <c r="M174" s="171"/>
      <c r="T174" s="54"/>
      <c r="AT174" s="17" t="s">
        <v>154</v>
      </c>
      <c r="AU174" s="17" t="s">
        <v>142</v>
      </c>
    </row>
    <row r="175" spans="2:65" s="12" customFormat="1" ht="9.9499999999999993">
      <c r="B175" s="147"/>
      <c r="D175" s="148" t="s">
        <v>144</v>
      </c>
      <c r="E175" s="149" t="s">
        <v>1</v>
      </c>
      <c r="F175" s="150" t="s">
        <v>184</v>
      </c>
      <c r="H175" s="149" t="s">
        <v>1</v>
      </c>
      <c r="I175" s="151"/>
      <c r="L175" s="147"/>
      <c r="M175" s="152"/>
      <c r="T175" s="153"/>
      <c r="AT175" s="149" t="s">
        <v>144</v>
      </c>
      <c r="AU175" s="149" t="s">
        <v>142</v>
      </c>
      <c r="AV175" s="12" t="s">
        <v>83</v>
      </c>
      <c r="AW175" s="12" t="s">
        <v>32</v>
      </c>
      <c r="AX175" s="12" t="s">
        <v>75</v>
      </c>
      <c r="AY175" s="149" t="s">
        <v>134</v>
      </c>
    </row>
    <row r="176" spans="2:65" s="13" customFormat="1" ht="9.9499999999999993">
      <c r="B176" s="154"/>
      <c r="D176" s="148" t="s">
        <v>144</v>
      </c>
      <c r="E176" s="155" t="s">
        <v>1</v>
      </c>
      <c r="F176" s="156" t="s">
        <v>185</v>
      </c>
      <c r="H176" s="157">
        <v>24</v>
      </c>
      <c r="I176" s="158"/>
      <c r="L176" s="154"/>
      <c r="M176" s="159"/>
      <c r="T176" s="160"/>
      <c r="AT176" s="155" t="s">
        <v>144</v>
      </c>
      <c r="AU176" s="155" t="s">
        <v>142</v>
      </c>
      <c r="AV176" s="13" t="s">
        <v>142</v>
      </c>
      <c r="AW176" s="13" t="s">
        <v>32</v>
      </c>
      <c r="AX176" s="13" t="s">
        <v>75</v>
      </c>
      <c r="AY176" s="155" t="s">
        <v>134</v>
      </c>
    </row>
    <row r="177" spans="2:65" s="13" customFormat="1" ht="9.9499999999999993">
      <c r="B177" s="154"/>
      <c r="D177" s="148" t="s">
        <v>144</v>
      </c>
      <c r="E177" s="155" t="s">
        <v>1</v>
      </c>
      <c r="F177" s="156" t="s">
        <v>185</v>
      </c>
      <c r="H177" s="157">
        <v>24</v>
      </c>
      <c r="I177" s="158"/>
      <c r="L177" s="154"/>
      <c r="M177" s="159"/>
      <c r="T177" s="160"/>
      <c r="AT177" s="155" t="s">
        <v>144</v>
      </c>
      <c r="AU177" s="155" t="s">
        <v>142</v>
      </c>
      <c r="AV177" s="13" t="s">
        <v>142</v>
      </c>
      <c r="AW177" s="13" t="s">
        <v>32</v>
      </c>
      <c r="AX177" s="13" t="s">
        <v>75</v>
      </c>
      <c r="AY177" s="155" t="s">
        <v>134</v>
      </c>
    </row>
    <row r="178" spans="2:65" s="13" customFormat="1" ht="9.9499999999999993">
      <c r="B178" s="154"/>
      <c r="D178" s="148" t="s">
        <v>144</v>
      </c>
      <c r="E178" s="155" t="s">
        <v>1</v>
      </c>
      <c r="F178" s="156" t="s">
        <v>185</v>
      </c>
      <c r="H178" s="157">
        <v>24</v>
      </c>
      <c r="I178" s="158"/>
      <c r="L178" s="154"/>
      <c r="M178" s="159"/>
      <c r="T178" s="160"/>
      <c r="AT178" s="155" t="s">
        <v>144</v>
      </c>
      <c r="AU178" s="155" t="s">
        <v>142</v>
      </c>
      <c r="AV178" s="13" t="s">
        <v>142</v>
      </c>
      <c r="AW178" s="13" t="s">
        <v>32</v>
      </c>
      <c r="AX178" s="13" t="s">
        <v>75</v>
      </c>
      <c r="AY178" s="155" t="s">
        <v>134</v>
      </c>
    </row>
    <row r="179" spans="2:65" s="13" customFormat="1" ht="9.9499999999999993">
      <c r="B179" s="154"/>
      <c r="D179" s="148" t="s">
        <v>144</v>
      </c>
      <c r="E179" s="155" t="s">
        <v>1</v>
      </c>
      <c r="F179" s="156" t="s">
        <v>185</v>
      </c>
      <c r="H179" s="157">
        <v>24</v>
      </c>
      <c r="I179" s="158"/>
      <c r="L179" s="154"/>
      <c r="M179" s="159"/>
      <c r="T179" s="160"/>
      <c r="AT179" s="155" t="s">
        <v>144</v>
      </c>
      <c r="AU179" s="155" t="s">
        <v>142</v>
      </c>
      <c r="AV179" s="13" t="s">
        <v>142</v>
      </c>
      <c r="AW179" s="13" t="s">
        <v>32</v>
      </c>
      <c r="AX179" s="13" t="s">
        <v>75</v>
      </c>
      <c r="AY179" s="155" t="s">
        <v>134</v>
      </c>
    </row>
    <row r="180" spans="2:65" s="13" customFormat="1" ht="9.9499999999999993">
      <c r="B180" s="154"/>
      <c r="D180" s="148" t="s">
        <v>144</v>
      </c>
      <c r="E180" s="155" t="s">
        <v>1</v>
      </c>
      <c r="F180" s="156" t="s">
        <v>185</v>
      </c>
      <c r="H180" s="157">
        <v>24</v>
      </c>
      <c r="I180" s="158"/>
      <c r="L180" s="154"/>
      <c r="M180" s="159"/>
      <c r="T180" s="160"/>
      <c r="AT180" s="155" t="s">
        <v>144</v>
      </c>
      <c r="AU180" s="155" t="s">
        <v>142</v>
      </c>
      <c r="AV180" s="13" t="s">
        <v>142</v>
      </c>
      <c r="AW180" s="13" t="s">
        <v>32</v>
      </c>
      <c r="AX180" s="13" t="s">
        <v>75</v>
      </c>
      <c r="AY180" s="155" t="s">
        <v>134</v>
      </c>
    </row>
    <row r="181" spans="2:65" s="14" customFormat="1" ht="9.9499999999999993">
      <c r="B181" s="161"/>
      <c r="D181" s="148" t="s">
        <v>144</v>
      </c>
      <c r="E181" s="162" t="s">
        <v>1</v>
      </c>
      <c r="F181" s="163" t="s">
        <v>150</v>
      </c>
      <c r="H181" s="164">
        <v>120</v>
      </c>
      <c r="I181" s="165"/>
      <c r="L181" s="161"/>
      <c r="M181" s="166"/>
      <c r="T181" s="167"/>
      <c r="AT181" s="162" t="s">
        <v>144</v>
      </c>
      <c r="AU181" s="162" t="s">
        <v>142</v>
      </c>
      <c r="AV181" s="14" t="s">
        <v>141</v>
      </c>
      <c r="AW181" s="14" t="s">
        <v>32</v>
      </c>
      <c r="AX181" s="14" t="s">
        <v>83</v>
      </c>
      <c r="AY181" s="162" t="s">
        <v>134</v>
      </c>
    </row>
    <row r="182" spans="2:65" s="13" customFormat="1" ht="9.9499999999999993">
      <c r="B182" s="154"/>
      <c r="D182" s="148" t="s">
        <v>144</v>
      </c>
      <c r="F182" s="156" t="s">
        <v>191</v>
      </c>
      <c r="H182" s="157">
        <v>7200</v>
      </c>
      <c r="I182" s="158"/>
      <c r="L182" s="154"/>
      <c r="M182" s="159"/>
      <c r="T182" s="160"/>
      <c r="AT182" s="155" t="s">
        <v>144</v>
      </c>
      <c r="AU182" s="155" t="s">
        <v>142</v>
      </c>
      <c r="AV182" s="13" t="s">
        <v>142</v>
      </c>
      <c r="AW182" s="13" t="s">
        <v>4</v>
      </c>
      <c r="AX182" s="13" t="s">
        <v>83</v>
      </c>
      <c r="AY182" s="155" t="s">
        <v>134</v>
      </c>
    </row>
    <row r="183" spans="2:65" s="1" customFormat="1" ht="33" customHeight="1">
      <c r="B183" s="32"/>
      <c r="C183" s="133" t="s">
        <v>192</v>
      </c>
      <c r="D183" s="133" t="s">
        <v>137</v>
      </c>
      <c r="E183" s="134" t="s">
        <v>193</v>
      </c>
      <c r="F183" s="135" t="s">
        <v>194</v>
      </c>
      <c r="G183" s="136" t="s">
        <v>140</v>
      </c>
      <c r="H183" s="137">
        <v>120</v>
      </c>
      <c r="I183" s="138"/>
      <c r="J183" s="139">
        <f>ROUND(I183*H183,2)</f>
        <v>0</v>
      </c>
      <c r="K183" s="140"/>
      <c r="L183" s="32"/>
      <c r="M183" s="141" t="s">
        <v>1</v>
      </c>
      <c r="N183" s="142" t="s">
        <v>41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141</v>
      </c>
      <c r="AT183" s="145" t="s">
        <v>137</v>
      </c>
      <c r="AU183" s="145" t="s">
        <v>142</v>
      </c>
      <c r="AY183" s="17" t="s">
        <v>134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142</v>
      </c>
      <c r="BK183" s="146">
        <f>ROUND(I183*H183,2)</f>
        <v>0</v>
      </c>
      <c r="BL183" s="17" t="s">
        <v>141</v>
      </c>
      <c r="BM183" s="145" t="s">
        <v>195</v>
      </c>
    </row>
    <row r="184" spans="2:65" s="1" customFormat="1" ht="9.9499999999999993">
      <c r="B184" s="32"/>
      <c r="D184" s="168" t="s">
        <v>154</v>
      </c>
      <c r="F184" s="169" t="s">
        <v>196</v>
      </c>
      <c r="I184" s="170"/>
      <c r="L184" s="32"/>
      <c r="M184" s="171"/>
      <c r="T184" s="54"/>
      <c r="AT184" s="17" t="s">
        <v>154</v>
      </c>
      <c r="AU184" s="17" t="s">
        <v>142</v>
      </c>
    </row>
    <row r="185" spans="2:65" s="1" customFormat="1" ht="16.5" customHeight="1">
      <c r="B185" s="32"/>
      <c r="C185" s="133" t="s">
        <v>197</v>
      </c>
      <c r="D185" s="133" t="s">
        <v>137</v>
      </c>
      <c r="E185" s="134" t="s">
        <v>198</v>
      </c>
      <c r="F185" s="135" t="s">
        <v>199</v>
      </c>
      <c r="G185" s="136" t="s">
        <v>140</v>
      </c>
      <c r="H185" s="137">
        <v>120</v>
      </c>
      <c r="I185" s="138"/>
      <c r="J185" s="139">
        <f>ROUND(I185*H185,2)</f>
        <v>0</v>
      </c>
      <c r="K185" s="140"/>
      <c r="L185" s="32"/>
      <c r="M185" s="141" t="s">
        <v>1</v>
      </c>
      <c r="N185" s="142" t="s">
        <v>41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141</v>
      </c>
      <c r="AT185" s="145" t="s">
        <v>137</v>
      </c>
      <c r="AU185" s="145" t="s">
        <v>142</v>
      </c>
      <c r="AY185" s="17" t="s">
        <v>134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7" t="s">
        <v>142</v>
      </c>
      <c r="BK185" s="146">
        <f>ROUND(I185*H185,2)</f>
        <v>0</v>
      </c>
      <c r="BL185" s="17" t="s">
        <v>141</v>
      </c>
      <c r="BM185" s="145" t="s">
        <v>200</v>
      </c>
    </row>
    <row r="186" spans="2:65" s="1" customFormat="1" ht="9.9499999999999993">
      <c r="B186" s="32"/>
      <c r="D186" s="168" t="s">
        <v>154</v>
      </c>
      <c r="F186" s="169" t="s">
        <v>201</v>
      </c>
      <c r="I186" s="170"/>
      <c r="L186" s="32"/>
      <c r="M186" s="171"/>
      <c r="T186" s="54"/>
      <c r="AT186" s="17" t="s">
        <v>154</v>
      </c>
      <c r="AU186" s="17" t="s">
        <v>142</v>
      </c>
    </row>
    <row r="187" spans="2:65" s="1" customFormat="1" ht="16.5" customHeight="1">
      <c r="B187" s="32"/>
      <c r="C187" s="133" t="s">
        <v>202</v>
      </c>
      <c r="D187" s="133" t="s">
        <v>137</v>
      </c>
      <c r="E187" s="134" t="s">
        <v>203</v>
      </c>
      <c r="F187" s="135" t="s">
        <v>204</v>
      </c>
      <c r="G187" s="136" t="s">
        <v>140</v>
      </c>
      <c r="H187" s="137">
        <v>7200</v>
      </c>
      <c r="I187" s="138"/>
      <c r="J187" s="139">
        <f>ROUND(I187*H187,2)</f>
        <v>0</v>
      </c>
      <c r="K187" s="140"/>
      <c r="L187" s="32"/>
      <c r="M187" s="141" t="s">
        <v>1</v>
      </c>
      <c r="N187" s="142" t="s">
        <v>41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141</v>
      </c>
      <c r="AT187" s="145" t="s">
        <v>137</v>
      </c>
      <c r="AU187" s="145" t="s">
        <v>142</v>
      </c>
      <c r="AY187" s="17" t="s">
        <v>134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142</v>
      </c>
      <c r="BK187" s="146">
        <f>ROUND(I187*H187,2)</f>
        <v>0</v>
      </c>
      <c r="BL187" s="17" t="s">
        <v>141</v>
      </c>
      <c r="BM187" s="145" t="s">
        <v>205</v>
      </c>
    </row>
    <row r="188" spans="2:65" s="1" customFormat="1" ht="9.9499999999999993">
      <c r="B188" s="32"/>
      <c r="D188" s="168" t="s">
        <v>154</v>
      </c>
      <c r="F188" s="169" t="s">
        <v>206</v>
      </c>
      <c r="I188" s="170"/>
      <c r="L188" s="32"/>
      <c r="M188" s="171"/>
      <c r="T188" s="54"/>
      <c r="AT188" s="17" t="s">
        <v>154</v>
      </c>
      <c r="AU188" s="17" t="s">
        <v>142</v>
      </c>
    </row>
    <row r="189" spans="2:65" s="13" customFormat="1" ht="9.9499999999999993">
      <c r="B189" s="154"/>
      <c r="D189" s="148" t="s">
        <v>144</v>
      </c>
      <c r="F189" s="156" t="s">
        <v>191</v>
      </c>
      <c r="H189" s="157">
        <v>7200</v>
      </c>
      <c r="I189" s="158"/>
      <c r="L189" s="154"/>
      <c r="M189" s="159"/>
      <c r="T189" s="160"/>
      <c r="AT189" s="155" t="s">
        <v>144</v>
      </c>
      <c r="AU189" s="155" t="s">
        <v>142</v>
      </c>
      <c r="AV189" s="13" t="s">
        <v>142</v>
      </c>
      <c r="AW189" s="13" t="s">
        <v>4</v>
      </c>
      <c r="AX189" s="13" t="s">
        <v>83</v>
      </c>
      <c r="AY189" s="155" t="s">
        <v>134</v>
      </c>
    </row>
    <row r="190" spans="2:65" s="1" customFormat="1" ht="21.75" customHeight="1">
      <c r="B190" s="32"/>
      <c r="C190" s="133" t="s">
        <v>207</v>
      </c>
      <c r="D190" s="133" t="s">
        <v>137</v>
      </c>
      <c r="E190" s="134" t="s">
        <v>208</v>
      </c>
      <c r="F190" s="135" t="s">
        <v>209</v>
      </c>
      <c r="G190" s="136" t="s">
        <v>140</v>
      </c>
      <c r="H190" s="137">
        <v>120</v>
      </c>
      <c r="I190" s="138"/>
      <c r="J190" s="139">
        <f>ROUND(I190*H190,2)</f>
        <v>0</v>
      </c>
      <c r="K190" s="140"/>
      <c r="L190" s="32"/>
      <c r="M190" s="141" t="s">
        <v>1</v>
      </c>
      <c r="N190" s="142" t="s">
        <v>41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141</v>
      </c>
      <c r="AT190" s="145" t="s">
        <v>137</v>
      </c>
      <c r="AU190" s="145" t="s">
        <v>142</v>
      </c>
      <c r="AY190" s="17" t="s">
        <v>134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142</v>
      </c>
      <c r="BK190" s="146">
        <f>ROUND(I190*H190,2)</f>
        <v>0</v>
      </c>
      <c r="BL190" s="17" t="s">
        <v>141</v>
      </c>
      <c r="BM190" s="145" t="s">
        <v>210</v>
      </c>
    </row>
    <row r="191" spans="2:65" s="1" customFormat="1" ht="9.9499999999999993">
      <c r="B191" s="32"/>
      <c r="D191" s="168" t="s">
        <v>154</v>
      </c>
      <c r="F191" s="169" t="s">
        <v>211</v>
      </c>
      <c r="I191" s="170"/>
      <c r="L191" s="32"/>
      <c r="M191" s="171"/>
      <c r="T191" s="54"/>
      <c r="AT191" s="17" t="s">
        <v>154</v>
      </c>
      <c r="AU191" s="17" t="s">
        <v>142</v>
      </c>
    </row>
    <row r="192" spans="2:65" s="1" customFormat="1" ht="24.2" customHeight="1">
      <c r="B192" s="32"/>
      <c r="C192" s="133" t="s">
        <v>212</v>
      </c>
      <c r="D192" s="133" t="s">
        <v>137</v>
      </c>
      <c r="E192" s="134" t="s">
        <v>213</v>
      </c>
      <c r="F192" s="135" t="s">
        <v>214</v>
      </c>
      <c r="G192" s="136" t="s">
        <v>140</v>
      </c>
      <c r="H192" s="137">
        <v>120</v>
      </c>
      <c r="I192" s="138"/>
      <c r="J192" s="139">
        <f>ROUND(I192*H192,2)</f>
        <v>0</v>
      </c>
      <c r="K192" s="140"/>
      <c r="L192" s="32"/>
      <c r="M192" s="141" t="s">
        <v>1</v>
      </c>
      <c r="N192" s="142" t="s">
        <v>41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141</v>
      </c>
      <c r="AT192" s="145" t="s">
        <v>137</v>
      </c>
      <c r="AU192" s="145" t="s">
        <v>142</v>
      </c>
      <c r="AY192" s="17" t="s">
        <v>134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142</v>
      </c>
      <c r="BK192" s="146">
        <f>ROUND(I192*H192,2)</f>
        <v>0</v>
      </c>
      <c r="BL192" s="17" t="s">
        <v>141</v>
      </c>
      <c r="BM192" s="145" t="s">
        <v>215</v>
      </c>
    </row>
    <row r="193" spans="2:65" s="1" customFormat="1" ht="9.9499999999999993">
      <c r="B193" s="32"/>
      <c r="D193" s="168" t="s">
        <v>154</v>
      </c>
      <c r="F193" s="169" t="s">
        <v>216</v>
      </c>
      <c r="I193" s="170"/>
      <c r="L193" s="32"/>
      <c r="M193" s="171"/>
      <c r="T193" s="54"/>
      <c r="AT193" s="17" t="s">
        <v>154</v>
      </c>
      <c r="AU193" s="17" t="s">
        <v>142</v>
      </c>
    </row>
    <row r="194" spans="2:65" s="1" customFormat="1" ht="24.2" customHeight="1">
      <c r="B194" s="32"/>
      <c r="C194" s="133" t="s">
        <v>8</v>
      </c>
      <c r="D194" s="133" t="s">
        <v>137</v>
      </c>
      <c r="E194" s="134" t="s">
        <v>217</v>
      </c>
      <c r="F194" s="135" t="s">
        <v>218</v>
      </c>
      <c r="G194" s="136" t="s">
        <v>140</v>
      </c>
      <c r="H194" s="137">
        <v>240</v>
      </c>
      <c r="I194" s="138"/>
      <c r="J194" s="139">
        <f>ROUND(I194*H194,2)</f>
        <v>0</v>
      </c>
      <c r="K194" s="140"/>
      <c r="L194" s="32"/>
      <c r="M194" s="141" t="s">
        <v>1</v>
      </c>
      <c r="N194" s="142" t="s">
        <v>41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AR194" s="145" t="s">
        <v>141</v>
      </c>
      <c r="AT194" s="145" t="s">
        <v>137</v>
      </c>
      <c r="AU194" s="145" t="s">
        <v>142</v>
      </c>
      <c r="AY194" s="17" t="s">
        <v>134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7" t="s">
        <v>142</v>
      </c>
      <c r="BK194" s="146">
        <f>ROUND(I194*H194,2)</f>
        <v>0</v>
      </c>
      <c r="BL194" s="17" t="s">
        <v>141</v>
      </c>
      <c r="BM194" s="145" t="s">
        <v>219</v>
      </c>
    </row>
    <row r="195" spans="2:65" s="1" customFormat="1" ht="9.9499999999999993">
      <c r="B195" s="32"/>
      <c r="D195" s="168" t="s">
        <v>154</v>
      </c>
      <c r="F195" s="169" t="s">
        <v>220</v>
      </c>
      <c r="I195" s="170"/>
      <c r="L195" s="32"/>
      <c r="M195" s="171"/>
      <c r="T195" s="54"/>
      <c r="AT195" s="17" t="s">
        <v>154</v>
      </c>
      <c r="AU195" s="17" t="s">
        <v>142</v>
      </c>
    </row>
    <row r="196" spans="2:65" s="13" customFormat="1" ht="9.9499999999999993">
      <c r="B196" s="154"/>
      <c r="D196" s="148" t="s">
        <v>144</v>
      </c>
      <c r="F196" s="156" t="s">
        <v>221</v>
      </c>
      <c r="H196" s="157">
        <v>240</v>
      </c>
      <c r="I196" s="158"/>
      <c r="L196" s="154"/>
      <c r="M196" s="159"/>
      <c r="T196" s="160"/>
      <c r="AT196" s="155" t="s">
        <v>144</v>
      </c>
      <c r="AU196" s="155" t="s">
        <v>142</v>
      </c>
      <c r="AV196" s="13" t="s">
        <v>142</v>
      </c>
      <c r="AW196" s="13" t="s">
        <v>4</v>
      </c>
      <c r="AX196" s="13" t="s">
        <v>83</v>
      </c>
      <c r="AY196" s="155" t="s">
        <v>134</v>
      </c>
    </row>
    <row r="197" spans="2:65" s="11" customFormat="1" ht="22.7" customHeight="1">
      <c r="B197" s="121"/>
      <c r="D197" s="122" t="s">
        <v>74</v>
      </c>
      <c r="E197" s="131" t="s">
        <v>222</v>
      </c>
      <c r="F197" s="131" t="s">
        <v>223</v>
      </c>
      <c r="I197" s="124"/>
      <c r="J197" s="132">
        <f>BK197</f>
        <v>0</v>
      </c>
      <c r="L197" s="121"/>
      <c r="M197" s="126"/>
      <c r="P197" s="127">
        <f>SUM(P198:P205)</f>
        <v>0</v>
      </c>
      <c r="R197" s="127">
        <f>SUM(R198:R205)</f>
        <v>0</v>
      </c>
      <c r="T197" s="128">
        <f>SUM(T198:T205)</f>
        <v>4.6764960000000002</v>
      </c>
      <c r="AR197" s="122" t="s">
        <v>83</v>
      </c>
      <c r="AT197" s="129" t="s">
        <v>74</v>
      </c>
      <c r="AU197" s="129" t="s">
        <v>83</v>
      </c>
      <c r="AY197" s="122" t="s">
        <v>134</v>
      </c>
      <c r="BK197" s="130">
        <f>SUM(BK198:BK205)</f>
        <v>0</v>
      </c>
    </row>
    <row r="198" spans="2:65" s="1" customFormat="1" ht="33" customHeight="1">
      <c r="B198" s="32"/>
      <c r="C198" s="133" t="s">
        <v>224</v>
      </c>
      <c r="D198" s="133" t="s">
        <v>137</v>
      </c>
      <c r="E198" s="134" t="s">
        <v>225</v>
      </c>
      <c r="F198" s="135" t="s">
        <v>226</v>
      </c>
      <c r="G198" s="136" t="s">
        <v>227</v>
      </c>
      <c r="H198" s="137">
        <v>2.0840000000000001</v>
      </c>
      <c r="I198" s="138"/>
      <c r="J198" s="139">
        <f>ROUND(I198*H198,2)</f>
        <v>0</v>
      </c>
      <c r="K198" s="140"/>
      <c r="L198" s="32"/>
      <c r="M198" s="141" t="s">
        <v>1</v>
      </c>
      <c r="N198" s="142" t="s">
        <v>41</v>
      </c>
      <c r="P198" s="143">
        <f>O198*H198</f>
        <v>0</v>
      </c>
      <c r="Q198" s="143">
        <v>0</v>
      </c>
      <c r="R198" s="143">
        <f>Q198*H198</f>
        <v>0</v>
      </c>
      <c r="S198" s="143">
        <v>2.2000000000000002</v>
      </c>
      <c r="T198" s="144">
        <f>S198*H198</f>
        <v>4.5848000000000004</v>
      </c>
      <c r="AR198" s="145" t="s">
        <v>141</v>
      </c>
      <c r="AT198" s="145" t="s">
        <v>137</v>
      </c>
      <c r="AU198" s="145" t="s">
        <v>142</v>
      </c>
      <c r="AY198" s="17" t="s">
        <v>134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142</v>
      </c>
      <c r="BK198" s="146">
        <f>ROUND(I198*H198,2)</f>
        <v>0</v>
      </c>
      <c r="BL198" s="17" t="s">
        <v>141</v>
      </c>
      <c r="BM198" s="145" t="s">
        <v>228</v>
      </c>
    </row>
    <row r="199" spans="2:65" s="1" customFormat="1" ht="9.9499999999999993">
      <c r="B199" s="32"/>
      <c r="D199" s="168" t="s">
        <v>154</v>
      </c>
      <c r="F199" s="169" t="s">
        <v>229</v>
      </c>
      <c r="I199" s="170"/>
      <c r="L199" s="32"/>
      <c r="M199" s="171"/>
      <c r="T199" s="54"/>
      <c r="AT199" s="17" t="s">
        <v>154</v>
      </c>
      <c r="AU199" s="17" t="s">
        <v>142</v>
      </c>
    </row>
    <row r="200" spans="2:65" s="12" customFormat="1" ht="9.9499999999999993">
      <c r="B200" s="147"/>
      <c r="D200" s="148" t="s">
        <v>144</v>
      </c>
      <c r="E200" s="149" t="s">
        <v>1</v>
      </c>
      <c r="F200" s="150" t="s">
        <v>230</v>
      </c>
      <c r="H200" s="149" t="s">
        <v>1</v>
      </c>
      <c r="I200" s="151"/>
      <c r="L200" s="147"/>
      <c r="M200" s="152"/>
      <c r="T200" s="153"/>
      <c r="AT200" s="149" t="s">
        <v>144</v>
      </c>
      <c r="AU200" s="149" t="s">
        <v>142</v>
      </c>
      <c r="AV200" s="12" t="s">
        <v>83</v>
      </c>
      <c r="AW200" s="12" t="s">
        <v>32</v>
      </c>
      <c r="AX200" s="12" t="s">
        <v>75</v>
      </c>
      <c r="AY200" s="149" t="s">
        <v>134</v>
      </c>
    </row>
    <row r="201" spans="2:65" s="13" customFormat="1" ht="9.9499999999999993">
      <c r="B201" s="154"/>
      <c r="D201" s="148" t="s">
        <v>144</v>
      </c>
      <c r="E201" s="155" t="s">
        <v>1</v>
      </c>
      <c r="F201" s="156" t="s">
        <v>231</v>
      </c>
      <c r="H201" s="157">
        <v>2.0840000000000001</v>
      </c>
      <c r="I201" s="158"/>
      <c r="L201" s="154"/>
      <c r="M201" s="159"/>
      <c r="T201" s="160"/>
      <c r="AT201" s="155" t="s">
        <v>144</v>
      </c>
      <c r="AU201" s="155" t="s">
        <v>142</v>
      </c>
      <c r="AV201" s="13" t="s">
        <v>142</v>
      </c>
      <c r="AW201" s="13" t="s">
        <v>32</v>
      </c>
      <c r="AX201" s="13" t="s">
        <v>83</v>
      </c>
      <c r="AY201" s="155" t="s">
        <v>134</v>
      </c>
    </row>
    <row r="202" spans="2:65" s="1" customFormat="1" ht="33" customHeight="1">
      <c r="B202" s="32"/>
      <c r="C202" s="133" t="s">
        <v>232</v>
      </c>
      <c r="D202" s="133" t="s">
        <v>137</v>
      </c>
      <c r="E202" s="134" t="s">
        <v>233</v>
      </c>
      <c r="F202" s="135" t="s">
        <v>234</v>
      </c>
      <c r="G202" s="136" t="s">
        <v>227</v>
      </c>
      <c r="H202" s="137">
        <v>2.0840000000000001</v>
      </c>
      <c r="I202" s="138"/>
      <c r="J202" s="139">
        <f>ROUND(I202*H202,2)</f>
        <v>0</v>
      </c>
      <c r="K202" s="140"/>
      <c r="L202" s="32"/>
      <c r="M202" s="141" t="s">
        <v>1</v>
      </c>
      <c r="N202" s="142" t="s">
        <v>41</v>
      </c>
      <c r="P202" s="143">
        <f>O202*H202</f>
        <v>0</v>
      </c>
      <c r="Q202" s="143">
        <v>0</v>
      </c>
      <c r="R202" s="143">
        <f>Q202*H202</f>
        <v>0</v>
      </c>
      <c r="S202" s="143">
        <v>4.3999999999999997E-2</v>
      </c>
      <c r="T202" s="144">
        <f>S202*H202</f>
        <v>9.1696E-2</v>
      </c>
      <c r="AR202" s="145" t="s">
        <v>141</v>
      </c>
      <c r="AT202" s="145" t="s">
        <v>137</v>
      </c>
      <c r="AU202" s="145" t="s">
        <v>142</v>
      </c>
      <c r="AY202" s="17" t="s">
        <v>134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142</v>
      </c>
      <c r="BK202" s="146">
        <f>ROUND(I202*H202,2)</f>
        <v>0</v>
      </c>
      <c r="BL202" s="17" t="s">
        <v>141</v>
      </c>
      <c r="BM202" s="145" t="s">
        <v>235</v>
      </c>
    </row>
    <row r="203" spans="2:65" s="1" customFormat="1" ht="9.9499999999999993">
      <c r="B203" s="32"/>
      <c r="D203" s="168" t="s">
        <v>154</v>
      </c>
      <c r="F203" s="169" t="s">
        <v>236</v>
      </c>
      <c r="I203" s="170"/>
      <c r="L203" s="32"/>
      <c r="M203" s="171"/>
      <c r="T203" s="54"/>
      <c r="AT203" s="17" t="s">
        <v>154</v>
      </c>
      <c r="AU203" s="17" t="s">
        <v>142</v>
      </c>
    </row>
    <row r="204" spans="2:65" s="12" customFormat="1" ht="9.9499999999999993">
      <c r="B204" s="147"/>
      <c r="D204" s="148" t="s">
        <v>144</v>
      </c>
      <c r="E204" s="149" t="s">
        <v>1</v>
      </c>
      <c r="F204" s="150" t="s">
        <v>230</v>
      </c>
      <c r="H204" s="149" t="s">
        <v>1</v>
      </c>
      <c r="I204" s="151"/>
      <c r="L204" s="147"/>
      <c r="M204" s="152"/>
      <c r="T204" s="153"/>
      <c r="AT204" s="149" t="s">
        <v>144</v>
      </c>
      <c r="AU204" s="149" t="s">
        <v>142</v>
      </c>
      <c r="AV204" s="12" t="s">
        <v>83</v>
      </c>
      <c r="AW204" s="12" t="s">
        <v>32</v>
      </c>
      <c r="AX204" s="12" t="s">
        <v>75</v>
      </c>
      <c r="AY204" s="149" t="s">
        <v>134</v>
      </c>
    </row>
    <row r="205" spans="2:65" s="13" customFormat="1" ht="9.9499999999999993">
      <c r="B205" s="154"/>
      <c r="D205" s="148" t="s">
        <v>144</v>
      </c>
      <c r="E205" s="155" t="s">
        <v>1</v>
      </c>
      <c r="F205" s="156" t="s">
        <v>231</v>
      </c>
      <c r="H205" s="157">
        <v>2.0840000000000001</v>
      </c>
      <c r="I205" s="158"/>
      <c r="L205" s="154"/>
      <c r="M205" s="159"/>
      <c r="T205" s="160"/>
      <c r="AT205" s="155" t="s">
        <v>144</v>
      </c>
      <c r="AU205" s="155" t="s">
        <v>142</v>
      </c>
      <c r="AV205" s="13" t="s">
        <v>142</v>
      </c>
      <c r="AW205" s="13" t="s">
        <v>32</v>
      </c>
      <c r="AX205" s="13" t="s">
        <v>83</v>
      </c>
      <c r="AY205" s="155" t="s">
        <v>134</v>
      </c>
    </row>
    <row r="206" spans="2:65" s="11" customFormat="1" ht="22.7" customHeight="1">
      <c r="B206" s="121"/>
      <c r="D206" s="122" t="s">
        <v>74</v>
      </c>
      <c r="E206" s="131" t="s">
        <v>237</v>
      </c>
      <c r="F206" s="131" t="s">
        <v>238</v>
      </c>
      <c r="I206" s="124"/>
      <c r="J206" s="132">
        <f>BK206</f>
        <v>0</v>
      </c>
      <c r="L206" s="121"/>
      <c r="M206" s="126"/>
      <c r="P206" s="127">
        <f>SUM(P207:P215)</f>
        <v>0</v>
      </c>
      <c r="R206" s="127">
        <f>SUM(R207:R215)</f>
        <v>0</v>
      </c>
      <c r="T206" s="128">
        <f>SUM(T207:T215)</f>
        <v>0</v>
      </c>
      <c r="AR206" s="122" t="s">
        <v>83</v>
      </c>
      <c r="AT206" s="129" t="s">
        <v>74</v>
      </c>
      <c r="AU206" s="129" t="s">
        <v>83</v>
      </c>
      <c r="AY206" s="122" t="s">
        <v>134</v>
      </c>
      <c r="BK206" s="130">
        <f>SUM(BK207:BK215)</f>
        <v>0</v>
      </c>
    </row>
    <row r="207" spans="2:65" s="1" customFormat="1" ht="24.2" customHeight="1">
      <c r="B207" s="32"/>
      <c r="C207" s="133" t="s">
        <v>239</v>
      </c>
      <c r="D207" s="133" t="s">
        <v>137</v>
      </c>
      <c r="E207" s="134" t="s">
        <v>240</v>
      </c>
      <c r="F207" s="135" t="s">
        <v>241</v>
      </c>
      <c r="G207" s="136" t="s">
        <v>242</v>
      </c>
      <c r="H207" s="137">
        <v>5.8140000000000001</v>
      </c>
      <c r="I207" s="138"/>
      <c r="J207" s="139">
        <f>ROUND(I207*H207,2)</f>
        <v>0</v>
      </c>
      <c r="K207" s="140"/>
      <c r="L207" s="32"/>
      <c r="M207" s="141" t="s">
        <v>1</v>
      </c>
      <c r="N207" s="142" t="s">
        <v>41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141</v>
      </c>
      <c r="AT207" s="145" t="s">
        <v>137</v>
      </c>
      <c r="AU207" s="145" t="s">
        <v>142</v>
      </c>
      <c r="AY207" s="17" t="s">
        <v>134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7" t="s">
        <v>142</v>
      </c>
      <c r="BK207" s="146">
        <f>ROUND(I207*H207,2)</f>
        <v>0</v>
      </c>
      <c r="BL207" s="17" t="s">
        <v>141</v>
      </c>
      <c r="BM207" s="145" t="s">
        <v>243</v>
      </c>
    </row>
    <row r="208" spans="2:65" s="1" customFormat="1" ht="9.9499999999999993">
      <c r="B208" s="32"/>
      <c r="D208" s="168" t="s">
        <v>154</v>
      </c>
      <c r="F208" s="169" t="s">
        <v>244</v>
      </c>
      <c r="I208" s="170"/>
      <c r="L208" s="32"/>
      <c r="M208" s="171"/>
      <c r="T208" s="54"/>
      <c r="AT208" s="17" t="s">
        <v>154</v>
      </c>
      <c r="AU208" s="17" t="s">
        <v>142</v>
      </c>
    </row>
    <row r="209" spans="2:65" s="1" customFormat="1" ht="24.2" customHeight="1">
      <c r="B209" s="32"/>
      <c r="C209" s="133" t="s">
        <v>245</v>
      </c>
      <c r="D209" s="133" t="s">
        <v>137</v>
      </c>
      <c r="E209" s="134" t="s">
        <v>246</v>
      </c>
      <c r="F209" s="135" t="s">
        <v>247</v>
      </c>
      <c r="G209" s="136" t="s">
        <v>242</v>
      </c>
      <c r="H209" s="137">
        <v>5.8140000000000001</v>
      </c>
      <c r="I209" s="138"/>
      <c r="J209" s="139">
        <f>ROUND(I209*H209,2)</f>
        <v>0</v>
      </c>
      <c r="K209" s="140"/>
      <c r="L209" s="32"/>
      <c r="M209" s="141" t="s">
        <v>1</v>
      </c>
      <c r="N209" s="142" t="s">
        <v>41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141</v>
      </c>
      <c r="AT209" s="145" t="s">
        <v>137</v>
      </c>
      <c r="AU209" s="145" t="s">
        <v>142</v>
      </c>
      <c r="AY209" s="17" t="s">
        <v>134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7" t="s">
        <v>142</v>
      </c>
      <c r="BK209" s="146">
        <f>ROUND(I209*H209,2)</f>
        <v>0</v>
      </c>
      <c r="BL209" s="17" t="s">
        <v>141</v>
      </c>
      <c r="BM209" s="145" t="s">
        <v>248</v>
      </c>
    </row>
    <row r="210" spans="2:65" s="1" customFormat="1" ht="9.9499999999999993">
      <c r="B210" s="32"/>
      <c r="D210" s="168" t="s">
        <v>154</v>
      </c>
      <c r="F210" s="169" t="s">
        <v>249</v>
      </c>
      <c r="I210" s="170"/>
      <c r="L210" s="32"/>
      <c r="M210" s="171"/>
      <c r="T210" s="54"/>
      <c r="AT210" s="17" t="s">
        <v>154</v>
      </c>
      <c r="AU210" s="17" t="s">
        <v>142</v>
      </c>
    </row>
    <row r="211" spans="2:65" s="1" customFormat="1" ht="24.2" customHeight="1">
      <c r="B211" s="32"/>
      <c r="C211" s="133" t="s">
        <v>250</v>
      </c>
      <c r="D211" s="133" t="s">
        <v>137</v>
      </c>
      <c r="E211" s="134" t="s">
        <v>251</v>
      </c>
      <c r="F211" s="135" t="s">
        <v>252</v>
      </c>
      <c r="G211" s="136" t="s">
        <v>242</v>
      </c>
      <c r="H211" s="137">
        <v>81.396000000000001</v>
      </c>
      <c r="I211" s="138"/>
      <c r="J211" s="139">
        <f>ROUND(I211*H211,2)</f>
        <v>0</v>
      </c>
      <c r="K211" s="140"/>
      <c r="L211" s="32"/>
      <c r="M211" s="141" t="s">
        <v>1</v>
      </c>
      <c r="N211" s="142" t="s">
        <v>41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AR211" s="145" t="s">
        <v>141</v>
      </c>
      <c r="AT211" s="145" t="s">
        <v>137</v>
      </c>
      <c r="AU211" s="145" t="s">
        <v>142</v>
      </c>
      <c r="AY211" s="17" t="s">
        <v>134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142</v>
      </c>
      <c r="BK211" s="146">
        <f>ROUND(I211*H211,2)</f>
        <v>0</v>
      </c>
      <c r="BL211" s="17" t="s">
        <v>141</v>
      </c>
      <c r="BM211" s="145" t="s">
        <v>253</v>
      </c>
    </row>
    <row r="212" spans="2:65" s="1" customFormat="1" ht="9.9499999999999993">
      <c r="B212" s="32"/>
      <c r="D212" s="168" t="s">
        <v>154</v>
      </c>
      <c r="F212" s="169" t="s">
        <v>254</v>
      </c>
      <c r="I212" s="170"/>
      <c r="L212" s="32"/>
      <c r="M212" s="171"/>
      <c r="T212" s="54"/>
      <c r="AT212" s="17" t="s">
        <v>154</v>
      </c>
      <c r="AU212" s="17" t="s">
        <v>142</v>
      </c>
    </row>
    <row r="213" spans="2:65" s="13" customFormat="1" ht="9.9499999999999993">
      <c r="B213" s="154"/>
      <c r="D213" s="148" t="s">
        <v>144</v>
      </c>
      <c r="F213" s="156" t="s">
        <v>255</v>
      </c>
      <c r="H213" s="157">
        <v>81.396000000000001</v>
      </c>
      <c r="I213" s="158"/>
      <c r="L213" s="154"/>
      <c r="M213" s="159"/>
      <c r="T213" s="160"/>
      <c r="AT213" s="155" t="s">
        <v>144</v>
      </c>
      <c r="AU213" s="155" t="s">
        <v>142</v>
      </c>
      <c r="AV213" s="13" t="s">
        <v>142</v>
      </c>
      <c r="AW213" s="13" t="s">
        <v>4</v>
      </c>
      <c r="AX213" s="13" t="s">
        <v>83</v>
      </c>
      <c r="AY213" s="155" t="s">
        <v>134</v>
      </c>
    </row>
    <row r="214" spans="2:65" s="1" customFormat="1" ht="44.25" customHeight="1">
      <c r="B214" s="32"/>
      <c r="C214" s="133" t="s">
        <v>256</v>
      </c>
      <c r="D214" s="133" t="s">
        <v>137</v>
      </c>
      <c r="E214" s="134" t="s">
        <v>257</v>
      </c>
      <c r="F214" s="135" t="s">
        <v>258</v>
      </c>
      <c r="G214" s="136" t="s">
        <v>242</v>
      </c>
      <c r="H214" s="137">
        <v>5.8140000000000001</v>
      </c>
      <c r="I214" s="138"/>
      <c r="J214" s="139">
        <f>ROUND(I214*H214,2)</f>
        <v>0</v>
      </c>
      <c r="K214" s="140"/>
      <c r="L214" s="32"/>
      <c r="M214" s="141" t="s">
        <v>1</v>
      </c>
      <c r="N214" s="142" t="s">
        <v>41</v>
      </c>
      <c r="P214" s="143">
        <f>O214*H214</f>
        <v>0</v>
      </c>
      <c r="Q214" s="143">
        <v>0</v>
      </c>
      <c r="R214" s="143">
        <f>Q214*H214</f>
        <v>0</v>
      </c>
      <c r="S214" s="143">
        <v>0</v>
      </c>
      <c r="T214" s="144">
        <f>S214*H214</f>
        <v>0</v>
      </c>
      <c r="AR214" s="145" t="s">
        <v>141</v>
      </c>
      <c r="AT214" s="145" t="s">
        <v>137</v>
      </c>
      <c r="AU214" s="145" t="s">
        <v>142</v>
      </c>
      <c r="AY214" s="17" t="s">
        <v>134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7" t="s">
        <v>142</v>
      </c>
      <c r="BK214" s="146">
        <f>ROUND(I214*H214,2)</f>
        <v>0</v>
      </c>
      <c r="BL214" s="17" t="s">
        <v>141</v>
      </c>
      <c r="BM214" s="145" t="s">
        <v>259</v>
      </c>
    </row>
    <row r="215" spans="2:65" s="1" customFormat="1" ht="9.9499999999999993">
      <c r="B215" s="32"/>
      <c r="D215" s="168" t="s">
        <v>154</v>
      </c>
      <c r="F215" s="169" t="s">
        <v>260</v>
      </c>
      <c r="I215" s="170"/>
      <c r="L215" s="32"/>
      <c r="M215" s="171"/>
      <c r="T215" s="54"/>
      <c r="AT215" s="17" t="s">
        <v>154</v>
      </c>
      <c r="AU215" s="17" t="s">
        <v>142</v>
      </c>
    </row>
    <row r="216" spans="2:65" s="11" customFormat="1" ht="22.7" customHeight="1">
      <c r="B216" s="121"/>
      <c r="D216" s="122" t="s">
        <v>74</v>
      </c>
      <c r="E216" s="131" t="s">
        <v>261</v>
      </c>
      <c r="F216" s="131" t="s">
        <v>262</v>
      </c>
      <c r="I216" s="124"/>
      <c r="J216" s="132">
        <f>BK216</f>
        <v>0</v>
      </c>
      <c r="L216" s="121"/>
      <c r="M216" s="126"/>
      <c r="P216" s="127">
        <f>SUM(P217:P218)</f>
        <v>0</v>
      </c>
      <c r="R216" s="127">
        <f>SUM(R217:R218)</f>
        <v>0</v>
      </c>
      <c r="T216" s="128">
        <f>SUM(T217:T218)</f>
        <v>0</v>
      </c>
      <c r="AR216" s="122" t="s">
        <v>83</v>
      </c>
      <c r="AT216" s="129" t="s">
        <v>74</v>
      </c>
      <c r="AU216" s="129" t="s">
        <v>83</v>
      </c>
      <c r="AY216" s="122" t="s">
        <v>134</v>
      </c>
      <c r="BK216" s="130">
        <f>SUM(BK217:BK218)</f>
        <v>0</v>
      </c>
    </row>
    <row r="217" spans="2:65" s="1" customFormat="1" ht="24.2" customHeight="1">
      <c r="B217" s="32"/>
      <c r="C217" s="133" t="s">
        <v>263</v>
      </c>
      <c r="D217" s="133" t="s">
        <v>137</v>
      </c>
      <c r="E217" s="134" t="s">
        <v>264</v>
      </c>
      <c r="F217" s="135" t="s">
        <v>265</v>
      </c>
      <c r="G217" s="136" t="s">
        <v>242</v>
      </c>
      <c r="H217" s="137">
        <v>0.85599999999999998</v>
      </c>
      <c r="I217" s="138"/>
      <c r="J217" s="139">
        <f>ROUND(I217*H217,2)</f>
        <v>0</v>
      </c>
      <c r="K217" s="140"/>
      <c r="L217" s="32"/>
      <c r="M217" s="141" t="s">
        <v>1</v>
      </c>
      <c r="N217" s="142" t="s">
        <v>41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141</v>
      </c>
      <c r="AT217" s="145" t="s">
        <v>137</v>
      </c>
      <c r="AU217" s="145" t="s">
        <v>142</v>
      </c>
      <c r="AY217" s="17" t="s">
        <v>134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142</v>
      </c>
      <c r="BK217" s="146">
        <f>ROUND(I217*H217,2)</f>
        <v>0</v>
      </c>
      <c r="BL217" s="17" t="s">
        <v>141</v>
      </c>
      <c r="BM217" s="145" t="s">
        <v>266</v>
      </c>
    </row>
    <row r="218" spans="2:65" s="1" customFormat="1" ht="9.9499999999999993">
      <c r="B218" s="32"/>
      <c r="D218" s="168" t="s">
        <v>154</v>
      </c>
      <c r="F218" s="169" t="s">
        <v>267</v>
      </c>
      <c r="I218" s="170"/>
      <c r="L218" s="32"/>
      <c r="M218" s="171"/>
      <c r="T218" s="54"/>
      <c r="AT218" s="17" t="s">
        <v>154</v>
      </c>
      <c r="AU218" s="17" t="s">
        <v>142</v>
      </c>
    </row>
    <row r="219" spans="2:65" s="11" customFormat="1" ht="25.9" customHeight="1">
      <c r="B219" s="121"/>
      <c r="D219" s="122" t="s">
        <v>74</v>
      </c>
      <c r="E219" s="123" t="s">
        <v>268</v>
      </c>
      <c r="F219" s="123" t="s">
        <v>269</v>
      </c>
      <c r="I219" s="124"/>
      <c r="J219" s="125">
        <f>BK219</f>
        <v>0</v>
      </c>
      <c r="L219" s="121"/>
      <c r="M219" s="126"/>
      <c r="P219" s="127">
        <f>P220+P239+P248+P283+P305+P331</f>
        <v>0</v>
      </c>
      <c r="R219" s="127">
        <f>R220+R239+R248+R283+R305+R331</f>
        <v>0.76080484999999998</v>
      </c>
      <c r="T219" s="128">
        <f>T220+T239+T248+T283+T305+T331</f>
        <v>1.1375377499999999</v>
      </c>
      <c r="AR219" s="122" t="s">
        <v>142</v>
      </c>
      <c r="AT219" s="129" t="s">
        <v>74</v>
      </c>
      <c r="AU219" s="129" t="s">
        <v>75</v>
      </c>
      <c r="AY219" s="122" t="s">
        <v>134</v>
      </c>
      <c r="BK219" s="130">
        <f>BK220+BK239+BK248+BK283+BK305+BK331</f>
        <v>0</v>
      </c>
    </row>
    <row r="220" spans="2:65" s="11" customFormat="1" ht="22.7" customHeight="1">
      <c r="B220" s="121"/>
      <c r="D220" s="122" t="s">
        <v>74</v>
      </c>
      <c r="E220" s="131" t="s">
        <v>270</v>
      </c>
      <c r="F220" s="131" t="s">
        <v>271</v>
      </c>
      <c r="I220" s="124"/>
      <c r="J220" s="132">
        <f>BK220</f>
        <v>0</v>
      </c>
      <c r="L220" s="121"/>
      <c r="M220" s="126"/>
      <c r="P220" s="127">
        <f>SUM(P221:P238)</f>
        <v>0</v>
      </c>
      <c r="R220" s="127">
        <f>SUM(R221:R238)</f>
        <v>0.1040982</v>
      </c>
      <c r="T220" s="128">
        <f>SUM(T221:T238)</f>
        <v>5.5560000000000005E-2</v>
      </c>
      <c r="AR220" s="122" t="s">
        <v>142</v>
      </c>
      <c r="AT220" s="129" t="s">
        <v>74</v>
      </c>
      <c r="AU220" s="129" t="s">
        <v>83</v>
      </c>
      <c r="AY220" s="122" t="s">
        <v>134</v>
      </c>
      <c r="BK220" s="130">
        <f>SUM(BK221:BK238)</f>
        <v>0</v>
      </c>
    </row>
    <row r="221" spans="2:65" s="1" customFormat="1" ht="24.2" customHeight="1">
      <c r="B221" s="32"/>
      <c r="C221" s="133" t="s">
        <v>272</v>
      </c>
      <c r="D221" s="133" t="s">
        <v>137</v>
      </c>
      <c r="E221" s="134" t="s">
        <v>273</v>
      </c>
      <c r="F221" s="135" t="s">
        <v>274</v>
      </c>
      <c r="G221" s="136" t="s">
        <v>140</v>
      </c>
      <c r="H221" s="137">
        <v>13.89</v>
      </c>
      <c r="I221" s="138"/>
      <c r="J221" s="139">
        <f>ROUND(I221*H221,2)</f>
        <v>0</v>
      </c>
      <c r="K221" s="140"/>
      <c r="L221" s="32"/>
      <c r="M221" s="141" t="s">
        <v>1</v>
      </c>
      <c r="N221" s="142" t="s">
        <v>41</v>
      </c>
      <c r="P221" s="143">
        <f>O221*H221</f>
        <v>0</v>
      </c>
      <c r="Q221" s="143">
        <v>0</v>
      </c>
      <c r="R221" s="143">
        <f>Q221*H221</f>
        <v>0</v>
      </c>
      <c r="S221" s="143">
        <v>0</v>
      </c>
      <c r="T221" s="144">
        <f>S221*H221</f>
        <v>0</v>
      </c>
      <c r="AR221" s="145" t="s">
        <v>245</v>
      </c>
      <c r="AT221" s="145" t="s">
        <v>137</v>
      </c>
      <c r="AU221" s="145" t="s">
        <v>142</v>
      </c>
      <c r="AY221" s="17" t="s">
        <v>134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7" t="s">
        <v>142</v>
      </c>
      <c r="BK221" s="146">
        <f>ROUND(I221*H221,2)</f>
        <v>0</v>
      </c>
      <c r="BL221" s="17" t="s">
        <v>245</v>
      </c>
      <c r="BM221" s="145" t="s">
        <v>275</v>
      </c>
    </row>
    <row r="222" spans="2:65" s="1" customFormat="1" ht="9.9499999999999993">
      <c r="B222" s="32"/>
      <c r="D222" s="168" t="s">
        <v>154</v>
      </c>
      <c r="F222" s="169" t="s">
        <v>276</v>
      </c>
      <c r="I222" s="170"/>
      <c r="L222" s="32"/>
      <c r="M222" s="171"/>
      <c r="T222" s="54"/>
      <c r="AT222" s="17" t="s">
        <v>154</v>
      </c>
      <c r="AU222" s="17" t="s">
        <v>142</v>
      </c>
    </row>
    <row r="223" spans="2:65" s="12" customFormat="1" ht="9.9499999999999993">
      <c r="B223" s="147"/>
      <c r="D223" s="148" t="s">
        <v>144</v>
      </c>
      <c r="E223" s="149" t="s">
        <v>1</v>
      </c>
      <c r="F223" s="150" t="s">
        <v>277</v>
      </c>
      <c r="H223" s="149" t="s">
        <v>1</v>
      </c>
      <c r="I223" s="151"/>
      <c r="L223" s="147"/>
      <c r="M223" s="152"/>
      <c r="T223" s="153"/>
      <c r="AT223" s="149" t="s">
        <v>144</v>
      </c>
      <c r="AU223" s="149" t="s">
        <v>142</v>
      </c>
      <c r="AV223" s="12" t="s">
        <v>83</v>
      </c>
      <c r="AW223" s="12" t="s">
        <v>32</v>
      </c>
      <c r="AX223" s="12" t="s">
        <v>75</v>
      </c>
      <c r="AY223" s="149" t="s">
        <v>134</v>
      </c>
    </row>
    <row r="224" spans="2:65" s="13" customFormat="1" ht="9.9499999999999993">
      <c r="B224" s="154"/>
      <c r="D224" s="148" t="s">
        <v>144</v>
      </c>
      <c r="E224" s="155" t="s">
        <v>1</v>
      </c>
      <c r="F224" s="156" t="s">
        <v>278</v>
      </c>
      <c r="H224" s="157">
        <v>13.89</v>
      </c>
      <c r="I224" s="158"/>
      <c r="L224" s="154"/>
      <c r="M224" s="159"/>
      <c r="T224" s="160"/>
      <c r="AT224" s="155" t="s">
        <v>144</v>
      </c>
      <c r="AU224" s="155" t="s">
        <v>142</v>
      </c>
      <c r="AV224" s="13" t="s">
        <v>142</v>
      </c>
      <c r="AW224" s="13" t="s">
        <v>32</v>
      </c>
      <c r="AX224" s="13" t="s">
        <v>83</v>
      </c>
      <c r="AY224" s="155" t="s">
        <v>134</v>
      </c>
    </row>
    <row r="225" spans="2:65" s="1" customFormat="1" ht="24.2" customHeight="1">
      <c r="B225" s="32"/>
      <c r="C225" s="172" t="s">
        <v>7</v>
      </c>
      <c r="D225" s="172" t="s">
        <v>279</v>
      </c>
      <c r="E225" s="173" t="s">
        <v>280</v>
      </c>
      <c r="F225" s="174" t="s">
        <v>281</v>
      </c>
      <c r="G225" s="175" t="s">
        <v>282</v>
      </c>
      <c r="H225" s="176">
        <v>20.835000000000001</v>
      </c>
      <c r="I225" s="177"/>
      <c r="J225" s="178">
        <f>ROUND(I225*H225,2)</f>
        <v>0</v>
      </c>
      <c r="K225" s="179"/>
      <c r="L225" s="180"/>
      <c r="M225" s="181" t="s">
        <v>1</v>
      </c>
      <c r="N225" s="182" t="s">
        <v>41</v>
      </c>
      <c r="P225" s="143">
        <f>O225*H225</f>
        <v>0</v>
      </c>
      <c r="Q225" s="143">
        <v>1E-3</v>
      </c>
      <c r="R225" s="143">
        <f>Q225*H225</f>
        <v>2.0835000000000003E-2</v>
      </c>
      <c r="S225" s="143">
        <v>0</v>
      </c>
      <c r="T225" s="144">
        <f>S225*H225</f>
        <v>0</v>
      </c>
      <c r="AR225" s="145" t="s">
        <v>283</v>
      </c>
      <c r="AT225" s="145" t="s">
        <v>279</v>
      </c>
      <c r="AU225" s="145" t="s">
        <v>142</v>
      </c>
      <c r="AY225" s="17" t="s">
        <v>134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142</v>
      </c>
      <c r="BK225" s="146">
        <f>ROUND(I225*H225,2)</f>
        <v>0</v>
      </c>
      <c r="BL225" s="17" t="s">
        <v>245</v>
      </c>
      <c r="BM225" s="145" t="s">
        <v>284</v>
      </c>
    </row>
    <row r="226" spans="2:65" s="13" customFormat="1" ht="9.9499999999999993">
      <c r="B226" s="154"/>
      <c r="D226" s="148" t="s">
        <v>144</v>
      </c>
      <c r="E226" s="155" t="s">
        <v>1</v>
      </c>
      <c r="F226" s="156" t="s">
        <v>285</v>
      </c>
      <c r="H226" s="157">
        <v>20.835000000000001</v>
      </c>
      <c r="I226" s="158"/>
      <c r="L226" s="154"/>
      <c r="M226" s="159"/>
      <c r="T226" s="160"/>
      <c r="AT226" s="155" t="s">
        <v>144</v>
      </c>
      <c r="AU226" s="155" t="s">
        <v>142</v>
      </c>
      <c r="AV226" s="13" t="s">
        <v>142</v>
      </c>
      <c r="AW226" s="13" t="s">
        <v>32</v>
      </c>
      <c r="AX226" s="13" t="s">
        <v>83</v>
      </c>
      <c r="AY226" s="155" t="s">
        <v>134</v>
      </c>
    </row>
    <row r="227" spans="2:65" s="1" customFormat="1" ht="24.2" customHeight="1">
      <c r="B227" s="32"/>
      <c r="C227" s="133" t="s">
        <v>286</v>
      </c>
      <c r="D227" s="133" t="s">
        <v>137</v>
      </c>
      <c r="E227" s="134" t="s">
        <v>287</v>
      </c>
      <c r="F227" s="135" t="s">
        <v>288</v>
      </c>
      <c r="G227" s="136" t="s">
        <v>140</v>
      </c>
      <c r="H227" s="137">
        <v>13.89</v>
      </c>
      <c r="I227" s="138"/>
      <c r="J227" s="139">
        <f>ROUND(I227*H227,2)</f>
        <v>0</v>
      </c>
      <c r="K227" s="140"/>
      <c r="L227" s="32"/>
      <c r="M227" s="141" t="s">
        <v>1</v>
      </c>
      <c r="N227" s="142" t="s">
        <v>41</v>
      </c>
      <c r="P227" s="143">
        <f>O227*H227</f>
        <v>0</v>
      </c>
      <c r="Q227" s="143">
        <v>4.0000000000000002E-4</v>
      </c>
      <c r="R227" s="143">
        <f>Q227*H227</f>
        <v>5.5560000000000002E-3</v>
      </c>
      <c r="S227" s="143">
        <v>0</v>
      </c>
      <c r="T227" s="144">
        <f>S227*H227</f>
        <v>0</v>
      </c>
      <c r="AR227" s="145" t="s">
        <v>245</v>
      </c>
      <c r="AT227" s="145" t="s">
        <v>137</v>
      </c>
      <c r="AU227" s="145" t="s">
        <v>142</v>
      </c>
      <c r="AY227" s="17" t="s">
        <v>134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142</v>
      </c>
      <c r="BK227" s="146">
        <f>ROUND(I227*H227,2)</f>
        <v>0</v>
      </c>
      <c r="BL227" s="17" t="s">
        <v>245</v>
      </c>
      <c r="BM227" s="145" t="s">
        <v>289</v>
      </c>
    </row>
    <row r="228" spans="2:65" s="1" customFormat="1" ht="9.9499999999999993">
      <c r="B228" s="32"/>
      <c r="D228" s="168" t="s">
        <v>154</v>
      </c>
      <c r="F228" s="169" t="s">
        <v>290</v>
      </c>
      <c r="I228" s="170"/>
      <c r="L228" s="32"/>
      <c r="M228" s="171"/>
      <c r="T228" s="54"/>
      <c r="AT228" s="17" t="s">
        <v>154</v>
      </c>
      <c r="AU228" s="17" t="s">
        <v>142</v>
      </c>
    </row>
    <row r="229" spans="2:65" s="12" customFormat="1" ht="9.9499999999999993">
      <c r="B229" s="147"/>
      <c r="D229" s="148" t="s">
        <v>144</v>
      </c>
      <c r="E229" s="149" t="s">
        <v>1</v>
      </c>
      <c r="F229" s="150" t="s">
        <v>277</v>
      </c>
      <c r="H229" s="149" t="s">
        <v>1</v>
      </c>
      <c r="I229" s="151"/>
      <c r="L229" s="147"/>
      <c r="M229" s="152"/>
      <c r="T229" s="153"/>
      <c r="AT229" s="149" t="s">
        <v>144</v>
      </c>
      <c r="AU229" s="149" t="s">
        <v>142</v>
      </c>
      <c r="AV229" s="12" t="s">
        <v>83</v>
      </c>
      <c r="AW229" s="12" t="s">
        <v>32</v>
      </c>
      <c r="AX229" s="12" t="s">
        <v>75</v>
      </c>
      <c r="AY229" s="149" t="s">
        <v>134</v>
      </c>
    </row>
    <row r="230" spans="2:65" s="13" customFormat="1" ht="9.9499999999999993">
      <c r="B230" s="154"/>
      <c r="D230" s="148" t="s">
        <v>144</v>
      </c>
      <c r="E230" s="155" t="s">
        <v>1</v>
      </c>
      <c r="F230" s="156" t="s">
        <v>278</v>
      </c>
      <c r="H230" s="157">
        <v>13.89</v>
      </c>
      <c r="I230" s="158"/>
      <c r="L230" s="154"/>
      <c r="M230" s="159"/>
      <c r="T230" s="160"/>
      <c r="AT230" s="155" t="s">
        <v>144</v>
      </c>
      <c r="AU230" s="155" t="s">
        <v>142</v>
      </c>
      <c r="AV230" s="13" t="s">
        <v>142</v>
      </c>
      <c r="AW230" s="13" t="s">
        <v>32</v>
      </c>
      <c r="AX230" s="13" t="s">
        <v>83</v>
      </c>
      <c r="AY230" s="155" t="s">
        <v>134</v>
      </c>
    </row>
    <row r="231" spans="2:65" s="1" customFormat="1" ht="37.700000000000003" customHeight="1">
      <c r="B231" s="32"/>
      <c r="C231" s="172" t="s">
        <v>291</v>
      </c>
      <c r="D231" s="172" t="s">
        <v>279</v>
      </c>
      <c r="E231" s="173" t="s">
        <v>292</v>
      </c>
      <c r="F231" s="174" t="s">
        <v>293</v>
      </c>
      <c r="G231" s="175" t="s">
        <v>140</v>
      </c>
      <c r="H231" s="176">
        <v>16.189</v>
      </c>
      <c r="I231" s="177"/>
      <c r="J231" s="178">
        <f>ROUND(I231*H231,2)</f>
        <v>0</v>
      </c>
      <c r="K231" s="179"/>
      <c r="L231" s="180"/>
      <c r="M231" s="181" t="s">
        <v>1</v>
      </c>
      <c r="N231" s="182" t="s">
        <v>41</v>
      </c>
      <c r="P231" s="143">
        <f>O231*H231</f>
        <v>0</v>
      </c>
      <c r="Q231" s="143">
        <v>4.7999999999999996E-3</v>
      </c>
      <c r="R231" s="143">
        <f>Q231*H231</f>
        <v>7.770719999999999E-2</v>
      </c>
      <c r="S231" s="143">
        <v>0</v>
      </c>
      <c r="T231" s="144">
        <f>S231*H231</f>
        <v>0</v>
      </c>
      <c r="AR231" s="145" t="s">
        <v>283</v>
      </c>
      <c r="AT231" s="145" t="s">
        <v>279</v>
      </c>
      <c r="AU231" s="145" t="s">
        <v>142</v>
      </c>
      <c r="AY231" s="17" t="s">
        <v>134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142</v>
      </c>
      <c r="BK231" s="146">
        <f>ROUND(I231*H231,2)</f>
        <v>0</v>
      </c>
      <c r="BL231" s="17" t="s">
        <v>245</v>
      </c>
      <c r="BM231" s="145" t="s">
        <v>294</v>
      </c>
    </row>
    <row r="232" spans="2:65" s="13" customFormat="1" ht="9.9499999999999993">
      <c r="B232" s="154"/>
      <c r="D232" s="148" t="s">
        <v>144</v>
      </c>
      <c r="F232" s="156" t="s">
        <v>295</v>
      </c>
      <c r="H232" s="157">
        <v>16.189</v>
      </c>
      <c r="I232" s="158"/>
      <c r="L232" s="154"/>
      <c r="M232" s="159"/>
      <c r="T232" s="160"/>
      <c r="AT232" s="155" t="s">
        <v>144</v>
      </c>
      <c r="AU232" s="155" t="s">
        <v>142</v>
      </c>
      <c r="AV232" s="13" t="s">
        <v>142</v>
      </c>
      <c r="AW232" s="13" t="s">
        <v>4</v>
      </c>
      <c r="AX232" s="13" t="s">
        <v>83</v>
      </c>
      <c r="AY232" s="155" t="s">
        <v>134</v>
      </c>
    </row>
    <row r="233" spans="2:65" s="1" customFormat="1" ht="16.5" customHeight="1">
      <c r="B233" s="32"/>
      <c r="C233" s="133" t="s">
        <v>296</v>
      </c>
      <c r="D233" s="133" t="s">
        <v>137</v>
      </c>
      <c r="E233" s="134" t="s">
        <v>297</v>
      </c>
      <c r="F233" s="135" t="s">
        <v>298</v>
      </c>
      <c r="G233" s="136" t="s">
        <v>140</v>
      </c>
      <c r="H233" s="137">
        <v>13.89</v>
      </c>
      <c r="I233" s="138"/>
      <c r="J233" s="139">
        <f>ROUND(I233*H233,2)</f>
        <v>0</v>
      </c>
      <c r="K233" s="140"/>
      <c r="L233" s="32"/>
      <c r="M233" s="141" t="s">
        <v>1</v>
      </c>
      <c r="N233" s="142" t="s">
        <v>41</v>
      </c>
      <c r="P233" s="143">
        <f>O233*H233</f>
        <v>0</v>
      </c>
      <c r="Q233" s="143">
        <v>0</v>
      </c>
      <c r="R233" s="143">
        <f>Q233*H233</f>
        <v>0</v>
      </c>
      <c r="S233" s="143">
        <v>4.0000000000000001E-3</v>
      </c>
      <c r="T233" s="144">
        <f>S233*H233</f>
        <v>5.5560000000000005E-2</v>
      </c>
      <c r="AR233" s="145" t="s">
        <v>245</v>
      </c>
      <c r="AT233" s="145" t="s">
        <v>137</v>
      </c>
      <c r="AU233" s="145" t="s">
        <v>142</v>
      </c>
      <c r="AY233" s="17" t="s">
        <v>134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142</v>
      </c>
      <c r="BK233" s="146">
        <f>ROUND(I233*H233,2)</f>
        <v>0</v>
      </c>
      <c r="BL233" s="17" t="s">
        <v>245</v>
      </c>
      <c r="BM233" s="145" t="s">
        <v>299</v>
      </c>
    </row>
    <row r="234" spans="2:65" s="1" customFormat="1" ht="9.9499999999999993">
      <c r="B234" s="32"/>
      <c r="D234" s="168" t="s">
        <v>154</v>
      </c>
      <c r="F234" s="169" t="s">
        <v>300</v>
      </c>
      <c r="I234" s="170"/>
      <c r="L234" s="32"/>
      <c r="M234" s="171"/>
      <c r="T234" s="54"/>
      <c r="AT234" s="17" t="s">
        <v>154</v>
      </c>
      <c r="AU234" s="17" t="s">
        <v>142</v>
      </c>
    </row>
    <row r="235" spans="2:65" s="12" customFormat="1" ht="9.9499999999999993">
      <c r="B235" s="147"/>
      <c r="D235" s="148" t="s">
        <v>144</v>
      </c>
      <c r="E235" s="149" t="s">
        <v>1</v>
      </c>
      <c r="F235" s="150" t="s">
        <v>301</v>
      </c>
      <c r="H235" s="149" t="s">
        <v>1</v>
      </c>
      <c r="I235" s="151"/>
      <c r="L235" s="147"/>
      <c r="M235" s="152"/>
      <c r="T235" s="153"/>
      <c r="AT235" s="149" t="s">
        <v>144</v>
      </c>
      <c r="AU235" s="149" t="s">
        <v>142</v>
      </c>
      <c r="AV235" s="12" t="s">
        <v>83</v>
      </c>
      <c r="AW235" s="12" t="s">
        <v>32</v>
      </c>
      <c r="AX235" s="12" t="s">
        <v>75</v>
      </c>
      <c r="AY235" s="149" t="s">
        <v>134</v>
      </c>
    </row>
    <row r="236" spans="2:65" s="13" customFormat="1" ht="9.9499999999999993">
      <c r="B236" s="154"/>
      <c r="D236" s="148" t="s">
        <v>144</v>
      </c>
      <c r="E236" s="155" t="s">
        <v>1</v>
      </c>
      <c r="F236" s="156" t="s">
        <v>278</v>
      </c>
      <c r="H236" s="157">
        <v>13.89</v>
      </c>
      <c r="I236" s="158"/>
      <c r="L236" s="154"/>
      <c r="M236" s="159"/>
      <c r="T236" s="160"/>
      <c r="AT236" s="155" t="s">
        <v>144</v>
      </c>
      <c r="AU236" s="155" t="s">
        <v>142</v>
      </c>
      <c r="AV236" s="13" t="s">
        <v>142</v>
      </c>
      <c r="AW236" s="13" t="s">
        <v>32</v>
      </c>
      <c r="AX236" s="13" t="s">
        <v>83</v>
      </c>
      <c r="AY236" s="155" t="s">
        <v>134</v>
      </c>
    </row>
    <row r="237" spans="2:65" s="1" customFormat="1" ht="37.700000000000003" customHeight="1">
      <c r="B237" s="32"/>
      <c r="C237" s="133" t="s">
        <v>302</v>
      </c>
      <c r="D237" s="133" t="s">
        <v>137</v>
      </c>
      <c r="E237" s="134" t="s">
        <v>303</v>
      </c>
      <c r="F237" s="135" t="s">
        <v>304</v>
      </c>
      <c r="G237" s="136" t="s">
        <v>305</v>
      </c>
      <c r="H237" s="183"/>
      <c r="I237" s="138"/>
      <c r="J237" s="139">
        <f>ROUND(I237*H237,2)</f>
        <v>0</v>
      </c>
      <c r="K237" s="140"/>
      <c r="L237" s="32"/>
      <c r="M237" s="141" t="s">
        <v>1</v>
      </c>
      <c r="N237" s="142" t="s">
        <v>41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AR237" s="145" t="s">
        <v>245</v>
      </c>
      <c r="AT237" s="145" t="s">
        <v>137</v>
      </c>
      <c r="AU237" s="145" t="s">
        <v>142</v>
      </c>
      <c r="AY237" s="17" t="s">
        <v>134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142</v>
      </c>
      <c r="BK237" s="146">
        <f>ROUND(I237*H237,2)</f>
        <v>0</v>
      </c>
      <c r="BL237" s="17" t="s">
        <v>245</v>
      </c>
      <c r="BM237" s="145" t="s">
        <v>306</v>
      </c>
    </row>
    <row r="238" spans="2:65" s="1" customFormat="1" ht="9.9499999999999993">
      <c r="B238" s="32"/>
      <c r="D238" s="168" t="s">
        <v>154</v>
      </c>
      <c r="F238" s="169" t="s">
        <v>307</v>
      </c>
      <c r="I238" s="170"/>
      <c r="L238" s="32"/>
      <c r="M238" s="171"/>
      <c r="T238" s="54"/>
      <c r="AT238" s="17" t="s">
        <v>154</v>
      </c>
      <c r="AU238" s="17" t="s">
        <v>142</v>
      </c>
    </row>
    <row r="239" spans="2:65" s="11" customFormat="1" ht="22.7" customHeight="1">
      <c r="B239" s="121"/>
      <c r="D239" s="122" t="s">
        <v>74</v>
      </c>
      <c r="E239" s="131" t="s">
        <v>308</v>
      </c>
      <c r="F239" s="131" t="s">
        <v>309</v>
      </c>
      <c r="I239" s="124"/>
      <c r="J239" s="132">
        <f>BK239</f>
        <v>0</v>
      </c>
      <c r="L239" s="121"/>
      <c r="M239" s="126"/>
      <c r="P239" s="127">
        <f>SUM(P240:P247)</f>
        <v>0</v>
      </c>
      <c r="R239" s="127">
        <f>SUM(R240:R247)</f>
        <v>3.4309200000000005E-2</v>
      </c>
      <c r="T239" s="128">
        <f>SUM(T240:T247)</f>
        <v>0</v>
      </c>
      <c r="AR239" s="122" t="s">
        <v>142</v>
      </c>
      <c r="AT239" s="129" t="s">
        <v>74</v>
      </c>
      <c r="AU239" s="129" t="s">
        <v>83</v>
      </c>
      <c r="AY239" s="122" t="s">
        <v>134</v>
      </c>
      <c r="BK239" s="130">
        <f>SUM(BK240:BK247)</f>
        <v>0</v>
      </c>
    </row>
    <row r="240" spans="2:65" s="1" customFormat="1" ht="33" customHeight="1">
      <c r="B240" s="32"/>
      <c r="C240" s="133" t="s">
        <v>310</v>
      </c>
      <c r="D240" s="133" t="s">
        <v>137</v>
      </c>
      <c r="E240" s="134" t="s">
        <v>311</v>
      </c>
      <c r="F240" s="135" t="s">
        <v>312</v>
      </c>
      <c r="G240" s="136" t="s">
        <v>140</v>
      </c>
      <c r="H240" s="137">
        <v>13.89</v>
      </c>
      <c r="I240" s="138"/>
      <c r="J240" s="139">
        <f>ROUND(I240*H240,2)</f>
        <v>0</v>
      </c>
      <c r="K240" s="140"/>
      <c r="L240" s="32"/>
      <c r="M240" s="141" t="s">
        <v>1</v>
      </c>
      <c r="N240" s="142" t="s">
        <v>41</v>
      </c>
      <c r="P240" s="143">
        <f>O240*H240</f>
        <v>0</v>
      </c>
      <c r="Q240" s="143">
        <v>5.8E-4</v>
      </c>
      <c r="R240" s="143">
        <f>Q240*H240</f>
        <v>8.0562000000000012E-3</v>
      </c>
      <c r="S240" s="143">
        <v>0</v>
      </c>
      <c r="T240" s="144">
        <f>S240*H240</f>
        <v>0</v>
      </c>
      <c r="AR240" s="145" t="s">
        <v>245</v>
      </c>
      <c r="AT240" s="145" t="s">
        <v>137</v>
      </c>
      <c r="AU240" s="145" t="s">
        <v>142</v>
      </c>
      <c r="AY240" s="17" t="s">
        <v>134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7" t="s">
        <v>142</v>
      </c>
      <c r="BK240" s="146">
        <f>ROUND(I240*H240,2)</f>
        <v>0</v>
      </c>
      <c r="BL240" s="17" t="s">
        <v>245</v>
      </c>
      <c r="BM240" s="145" t="s">
        <v>313</v>
      </c>
    </row>
    <row r="241" spans="2:65" s="1" customFormat="1" ht="9.9499999999999993">
      <c r="B241" s="32"/>
      <c r="D241" s="168" t="s">
        <v>154</v>
      </c>
      <c r="F241" s="169" t="s">
        <v>314</v>
      </c>
      <c r="I241" s="170"/>
      <c r="L241" s="32"/>
      <c r="M241" s="171"/>
      <c r="T241" s="54"/>
      <c r="AT241" s="17" t="s">
        <v>154</v>
      </c>
      <c r="AU241" s="17" t="s">
        <v>142</v>
      </c>
    </row>
    <row r="242" spans="2:65" s="12" customFormat="1" ht="9.9499999999999993">
      <c r="B242" s="147"/>
      <c r="D242" s="148" t="s">
        <v>144</v>
      </c>
      <c r="E242" s="149" t="s">
        <v>1</v>
      </c>
      <c r="F242" s="150" t="s">
        <v>315</v>
      </c>
      <c r="H242" s="149" t="s">
        <v>1</v>
      </c>
      <c r="I242" s="151"/>
      <c r="L242" s="147"/>
      <c r="M242" s="152"/>
      <c r="T242" s="153"/>
      <c r="AT242" s="149" t="s">
        <v>144</v>
      </c>
      <c r="AU242" s="149" t="s">
        <v>142</v>
      </c>
      <c r="AV242" s="12" t="s">
        <v>83</v>
      </c>
      <c r="AW242" s="12" t="s">
        <v>32</v>
      </c>
      <c r="AX242" s="12" t="s">
        <v>75</v>
      </c>
      <c r="AY242" s="149" t="s">
        <v>134</v>
      </c>
    </row>
    <row r="243" spans="2:65" s="13" customFormat="1" ht="9.9499999999999993">
      <c r="B243" s="154"/>
      <c r="D243" s="148" t="s">
        <v>144</v>
      </c>
      <c r="E243" s="155" t="s">
        <v>1</v>
      </c>
      <c r="F243" s="156" t="s">
        <v>278</v>
      </c>
      <c r="H243" s="157">
        <v>13.89</v>
      </c>
      <c r="I243" s="158"/>
      <c r="L243" s="154"/>
      <c r="M243" s="159"/>
      <c r="T243" s="160"/>
      <c r="AT243" s="155" t="s">
        <v>144</v>
      </c>
      <c r="AU243" s="155" t="s">
        <v>142</v>
      </c>
      <c r="AV243" s="13" t="s">
        <v>142</v>
      </c>
      <c r="AW243" s="13" t="s">
        <v>32</v>
      </c>
      <c r="AX243" s="13" t="s">
        <v>83</v>
      </c>
      <c r="AY243" s="155" t="s">
        <v>134</v>
      </c>
    </row>
    <row r="244" spans="2:65" s="1" customFormat="1" ht="24.2" customHeight="1">
      <c r="B244" s="32"/>
      <c r="C244" s="172" t="s">
        <v>316</v>
      </c>
      <c r="D244" s="172" t="s">
        <v>279</v>
      </c>
      <c r="E244" s="173" t="s">
        <v>317</v>
      </c>
      <c r="F244" s="174" t="s">
        <v>318</v>
      </c>
      <c r="G244" s="175" t="s">
        <v>140</v>
      </c>
      <c r="H244" s="176">
        <v>14.585000000000001</v>
      </c>
      <c r="I244" s="177"/>
      <c r="J244" s="178">
        <f>ROUND(I244*H244,2)</f>
        <v>0</v>
      </c>
      <c r="K244" s="179"/>
      <c r="L244" s="180"/>
      <c r="M244" s="181" t="s">
        <v>1</v>
      </c>
      <c r="N244" s="182" t="s">
        <v>41</v>
      </c>
      <c r="P244" s="143">
        <f>O244*H244</f>
        <v>0</v>
      </c>
      <c r="Q244" s="143">
        <v>1.8E-3</v>
      </c>
      <c r="R244" s="143">
        <f>Q244*H244</f>
        <v>2.6253000000000002E-2</v>
      </c>
      <c r="S244" s="143">
        <v>0</v>
      </c>
      <c r="T244" s="144">
        <f>S244*H244</f>
        <v>0</v>
      </c>
      <c r="AR244" s="145" t="s">
        <v>283</v>
      </c>
      <c r="AT244" s="145" t="s">
        <v>279</v>
      </c>
      <c r="AU244" s="145" t="s">
        <v>142</v>
      </c>
      <c r="AY244" s="17" t="s">
        <v>134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142</v>
      </c>
      <c r="BK244" s="146">
        <f>ROUND(I244*H244,2)</f>
        <v>0</v>
      </c>
      <c r="BL244" s="17" t="s">
        <v>245</v>
      </c>
      <c r="BM244" s="145" t="s">
        <v>319</v>
      </c>
    </row>
    <row r="245" spans="2:65" s="13" customFormat="1" ht="9.9499999999999993">
      <c r="B245" s="154"/>
      <c r="D245" s="148" t="s">
        <v>144</v>
      </c>
      <c r="F245" s="156" t="s">
        <v>320</v>
      </c>
      <c r="H245" s="157">
        <v>14.585000000000001</v>
      </c>
      <c r="I245" s="158"/>
      <c r="L245" s="154"/>
      <c r="M245" s="159"/>
      <c r="T245" s="160"/>
      <c r="AT245" s="155" t="s">
        <v>144</v>
      </c>
      <c r="AU245" s="155" t="s">
        <v>142</v>
      </c>
      <c r="AV245" s="13" t="s">
        <v>142</v>
      </c>
      <c r="AW245" s="13" t="s">
        <v>4</v>
      </c>
      <c r="AX245" s="13" t="s">
        <v>83</v>
      </c>
      <c r="AY245" s="155" t="s">
        <v>134</v>
      </c>
    </row>
    <row r="246" spans="2:65" s="1" customFormat="1" ht="33" customHeight="1">
      <c r="B246" s="32"/>
      <c r="C246" s="133" t="s">
        <v>321</v>
      </c>
      <c r="D246" s="133" t="s">
        <v>137</v>
      </c>
      <c r="E246" s="134" t="s">
        <v>322</v>
      </c>
      <c r="F246" s="135" t="s">
        <v>323</v>
      </c>
      <c r="G246" s="136" t="s">
        <v>305</v>
      </c>
      <c r="H246" s="183"/>
      <c r="I246" s="138"/>
      <c r="J246" s="139">
        <f>ROUND(I246*H246,2)</f>
        <v>0</v>
      </c>
      <c r="K246" s="140"/>
      <c r="L246" s="32"/>
      <c r="M246" s="141" t="s">
        <v>1</v>
      </c>
      <c r="N246" s="142" t="s">
        <v>41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245</v>
      </c>
      <c r="AT246" s="145" t="s">
        <v>137</v>
      </c>
      <c r="AU246" s="145" t="s">
        <v>142</v>
      </c>
      <c r="AY246" s="17" t="s">
        <v>134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142</v>
      </c>
      <c r="BK246" s="146">
        <f>ROUND(I246*H246,2)</f>
        <v>0</v>
      </c>
      <c r="BL246" s="17" t="s">
        <v>245</v>
      </c>
      <c r="BM246" s="145" t="s">
        <v>324</v>
      </c>
    </row>
    <row r="247" spans="2:65" s="1" customFormat="1" ht="9.9499999999999993">
      <c r="B247" s="32"/>
      <c r="D247" s="168" t="s">
        <v>154</v>
      </c>
      <c r="F247" s="169" t="s">
        <v>325</v>
      </c>
      <c r="I247" s="170"/>
      <c r="L247" s="32"/>
      <c r="M247" s="171"/>
      <c r="T247" s="54"/>
      <c r="AT247" s="17" t="s">
        <v>154</v>
      </c>
      <c r="AU247" s="17" t="s">
        <v>142</v>
      </c>
    </row>
    <row r="248" spans="2:65" s="11" customFormat="1" ht="22.7" customHeight="1">
      <c r="B248" s="121"/>
      <c r="D248" s="122" t="s">
        <v>74</v>
      </c>
      <c r="E248" s="131" t="s">
        <v>326</v>
      </c>
      <c r="F248" s="131" t="s">
        <v>327</v>
      </c>
      <c r="I248" s="124"/>
      <c r="J248" s="132">
        <f>BK248</f>
        <v>0</v>
      </c>
      <c r="L248" s="121"/>
      <c r="M248" s="126"/>
      <c r="P248" s="127">
        <f>SUM(P249:P282)</f>
        <v>0</v>
      </c>
      <c r="R248" s="127">
        <f>SUM(R249:R282)</f>
        <v>0.11757951</v>
      </c>
      <c r="T248" s="128">
        <f>SUM(T249:T282)</f>
        <v>5.0060750000000001E-2</v>
      </c>
      <c r="AR248" s="122" t="s">
        <v>142</v>
      </c>
      <c r="AT248" s="129" t="s">
        <v>74</v>
      </c>
      <c r="AU248" s="129" t="s">
        <v>83</v>
      </c>
      <c r="AY248" s="122" t="s">
        <v>134</v>
      </c>
      <c r="BK248" s="130">
        <f>SUM(BK249:BK282)</f>
        <v>0</v>
      </c>
    </row>
    <row r="249" spans="2:65" s="1" customFormat="1" ht="24.2" customHeight="1">
      <c r="B249" s="32"/>
      <c r="C249" s="133" t="s">
        <v>328</v>
      </c>
      <c r="D249" s="133" t="s">
        <v>137</v>
      </c>
      <c r="E249" s="134" t="s">
        <v>329</v>
      </c>
      <c r="F249" s="135" t="s">
        <v>330</v>
      </c>
      <c r="G249" s="136" t="s">
        <v>331</v>
      </c>
      <c r="H249" s="137">
        <v>1</v>
      </c>
      <c r="I249" s="138"/>
      <c r="J249" s="139">
        <f>ROUND(I249*H249,2)</f>
        <v>0</v>
      </c>
      <c r="K249" s="140"/>
      <c r="L249" s="32"/>
      <c r="M249" s="141" t="s">
        <v>1</v>
      </c>
      <c r="N249" s="142" t="s">
        <v>41</v>
      </c>
      <c r="P249" s="143">
        <f>O249*H249</f>
        <v>0</v>
      </c>
      <c r="Q249" s="143">
        <v>0</v>
      </c>
      <c r="R249" s="143">
        <f>Q249*H249</f>
        <v>0</v>
      </c>
      <c r="S249" s="143">
        <v>0</v>
      </c>
      <c r="T249" s="144">
        <f>S249*H249</f>
        <v>0</v>
      </c>
      <c r="AR249" s="145" t="s">
        <v>245</v>
      </c>
      <c r="AT249" s="145" t="s">
        <v>137</v>
      </c>
      <c r="AU249" s="145" t="s">
        <v>142</v>
      </c>
      <c r="AY249" s="17" t="s">
        <v>134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7" t="s">
        <v>142</v>
      </c>
      <c r="BK249" s="146">
        <f>ROUND(I249*H249,2)</f>
        <v>0</v>
      </c>
      <c r="BL249" s="17" t="s">
        <v>245</v>
      </c>
      <c r="BM249" s="145" t="s">
        <v>332</v>
      </c>
    </row>
    <row r="250" spans="2:65" s="1" customFormat="1" ht="9.9499999999999993">
      <c r="B250" s="32"/>
      <c r="D250" s="168" t="s">
        <v>154</v>
      </c>
      <c r="F250" s="169" t="s">
        <v>333</v>
      </c>
      <c r="I250" s="170"/>
      <c r="L250" s="32"/>
      <c r="M250" s="171"/>
      <c r="T250" s="54"/>
      <c r="AT250" s="17" t="s">
        <v>154</v>
      </c>
      <c r="AU250" s="17" t="s">
        <v>142</v>
      </c>
    </row>
    <row r="251" spans="2:65" s="12" customFormat="1" ht="9.9499999999999993">
      <c r="B251" s="147"/>
      <c r="D251" s="148" t="s">
        <v>144</v>
      </c>
      <c r="E251" s="149" t="s">
        <v>1</v>
      </c>
      <c r="F251" s="150" t="s">
        <v>334</v>
      </c>
      <c r="H251" s="149" t="s">
        <v>1</v>
      </c>
      <c r="I251" s="151"/>
      <c r="L251" s="147"/>
      <c r="M251" s="152"/>
      <c r="T251" s="153"/>
      <c r="AT251" s="149" t="s">
        <v>144</v>
      </c>
      <c r="AU251" s="149" t="s">
        <v>142</v>
      </c>
      <c r="AV251" s="12" t="s">
        <v>83</v>
      </c>
      <c r="AW251" s="12" t="s">
        <v>32</v>
      </c>
      <c r="AX251" s="12" t="s">
        <v>75</v>
      </c>
      <c r="AY251" s="149" t="s">
        <v>134</v>
      </c>
    </row>
    <row r="252" spans="2:65" s="13" customFormat="1" ht="9.9499999999999993">
      <c r="B252" s="154"/>
      <c r="D252" s="148" t="s">
        <v>144</v>
      </c>
      <c r="E252" s="155" t="s">
        <v>1</v>
      </c>
      <c r="F252" s="156" t="s">
        <v>83</v>
      </c>
      <c r="H252" s="157">
        <v>1</v>
      </c>
      <c r="I252" s="158"/>
      <c r="L252" s="154"/>
      <c r="M252" s="159"/>
      <c r="T252" s="160"/>
      <c r="AT252" s="155" t="s">
        <v>144</v>
      </c>
      <c r="AU252" s="155" t="s">
        <v>142</v>
      </c>
      <c r="AV252" s="13" t="s">
        <v>142</v>
      </c>
      <c r="AW252" s="13" t="s">
        <v>32</v>
      </c>
      <c r="AX252" s="13" t="s">
        <v>83</v>
      </c>
      <c r="AY252" s="155" t="s">
        <v>134</v>
      </c>
    </row>
    <row r="253" spans="2:65" s="1" customFormat="1" ht="33" customHeight="1">
      <c r="B253" s="32"/>
      <c r="C253" s="133" t="s">
        <v>335</v>
      </c>
      <c r="D253" s="133" t="s">
        <v>137</v>
      </c>
      <c r="E253" s="134" t="s">
        <v>336</v>
      </c>
      <c r="F253" s="135" t="s">
        <v>337</v>
      </c>
      <c r="G253" s="136" t="s">
        <v>338</v>
      </c>
      <c r="H253" s="137">
        <v>11.355</v>
      </c>
      <c r="I253" s="138"/>
      <c r="J253" s="139">
        <f>ROUND(I253*H253,2)</f>
        <v>0</v>
      </c>
      <c r="K253" s="140"/>
      <c r="L253" s="32"/>
      <c r="M253" s="141" t="s">
        <v>1</v>
      </c>
      <c r="N253" s="142" t="s">
        <v>41</v>
      </c>
      <c r="P253" s="143">
        <f>O253*H253</f>
        <v>0</v>
      </c>
      <c r="Q253" s="143">
        <v>2.0899999999999998E-3</v>
      </c>
      <c r="R253" s="143">
        <f>Q253*H253</f>
        <v>2.3731949999999998E-2</v>
      </c>
      <c r="S253" s="143">
        <v>0</v>
      </c>
      <c r="T253" s="144">
        <f>S253*H253</f>
        <v>0</v>
      </c>
      <c r="AR253" s="145" t="s">
        <v>245</v>
      </c>
      <c r="AT253" s="145" t="s">
        <v>137</v>
      </c>
      <c r="AU253" s="145" t="s">
        <v>142</v>
      </c>
      <c r="AY253" s="17" t="s">
        <v>134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7" t="s">
        <v>142</v>
      </c>
      <c r="BK253" s="146">
        <f>ROUND(I253*H253,2)</f>
        <v>0</v>
      </c>
      <c r="BL253" s="17" t="s">
        <v>245</v>
      </c>
      <c r="BM253" s="145" t="s">
        <v>339</v>
      </c>
    </row>
    <row r="254" spans="2:65" s="1" customFormat="1" ht="9.9499999999999993">
      <c r="B254" s="32"/>
      <c r="D254" s="168" t="s">
        <v>154</v>
      </c>
      <c r="F254" s="169" t="s">
        <v>340</v>
      </c>
      <c r="I254" s="170"/>
      <c r="L254" s="32"/>
      <c r="M254" s="171"/>
      <c r="T254" s="54"/>
      <c r="AT254" s="17" t="s">
        <v>154</v>
      </c>
      <c r="AU254" s="17" t="s">
        <v>142</v>
      </c>
    </row>
    <row r="255" spans="2:65" s="12" customFormat="1" ht="9.9499999999999993">
      <c r="B255" s="147"/>
      <c r="D255" s="148" t="s">
        <v>144</v>
      </c>
      <c r="E255" s="149" t="s">
        <v>1</v>
      </c>
      <c r="F255" s="150" t="s">
        <v>341</v>
      </c>
      <c r="H255" s="149" t="s">
        <v>1</v>
      </c>
      <c r="I255" s="151"/>
      <c r="L255" s="147"/>
      <c r="M255" s="152"/>
      <c r="T255" s="153"/>
      <c r="AT255" s="149" t="s">
        <v>144</v>
      </c>
      <c r="AU255" s="149" t="s">
        <v>142</v>
      </c>
      <c r="AV255" s="12" t="s">
        <v>83</v>
      </c>
      <c r="AW255" s="12" t="s">
        <v>32</v>
      </c>
      <c r="AX255" s="12" t="s">
        <v>75</v>
      </c>
      <c r="AY255" s="149" t="s">
        <v>134</v>
      </c>
    </row>
    <row r="256" spans="2:65" s="13" customFormat="1" ht="9.9499999999999993">
      <c r="B256" s="154"/>
      <c r="D256" s="148" t="s">
        <v>144</v>
      </c>
      <c r="E256" s="155" t="s">
        <v>1</v>
      </c>
      <c r="F256" s="156" t="s">
        <v>342</v>
      </c>
      <c r="H256" s="157">
        <v>11.355</v>
      </c>
      <c r="I256" s="158"/>
      <c r="L256" s="154"/>
      <c r="M256" s="159"/>
      <c r="T256" s="160"/>
      <c r="AT256" s="155" t="s">
        <v>144</v>
      </c>
      <c r="AU256" s="155" t="s">
        <v>142</v>
      </c>
      <c r="AV256" s="13" t="s">
        <v>142</v>
      </c>
      <c r="AW256" s="13" t="s">
        <v>32</v>
      </c>
      <c r="AX256" s="13" t="s">
        <v>83</v>
      </c>
      <c r="AY256" s="155" t="s">
        <v>134</v>
      </c>
    </row>
    <row r="257" spans="2:65" s="1" customFormat="1" ht="24.2" customHeight="1">
      <c r="B257" s="32"/>
      <c r="C257" s="133" t="s">
        <v>343</v>
      </c>
      <c r="D257" s="133" t="s">
        <v>137</v>
      </c>
      <c r="E257" s="134" t="s">
        <v>344</v>
      </c>
      <c r="F257" s="135" t="s">
        <v>345</v>
      </c>
      <c r="G257" s="136" t="s">
        <v>338</v>
      </c>
      <c r="H257" s="137">
        <v>11.355</v>
      </c>
      <c r="I257" s="138"/>
      <c r="J257" s="139">
        <f>ROUND(I257*H257,2)</f>
        <v>0</v>
      </c>
      <c r="K257" s="140"/>
      <c r="L257" s="32"/>
      <c r="M257" s="141" t="s">
        <v>1</v>
      </c>
      <c r="N257" s="142" t="s">
        <v>41</v>
      </c>
      <c r="P257" s="143">
        <f>O257*H257</f>
        <v>0</v>
      </c>
      <c r="Q257" s="143">
        <v>0</v>
      </c>
      <c r="R257" s="143">
        <f>Q257*H257</f>
        <v>0</v>
      </c>
      <c r="S257" s="143">
        <v>1.7700000000000001E-3</v>
      </c>
      <c r="T257" s="144">
        <f>S257*H257</f>
        <v>2.0098350000000001E-2</v>
      </c>
      <c r="AR257" s="145" t="s">
        <v>245</v>
      </c>
      <c r="AT257" s="145" t="s">
        <v>137</v>
      </c>
      <c r="AU257" s="145" t="s">
        <v>142</v>
      </c>
      <c r="AY257" s="17" t="s">
        <v>134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7" t="s">
        <v>142</v>
      </c>
      <c r="BK257" s="146">
        <f>ROUND(I257*H257,2)</f>
        <v>0</v>
      </c>
      <c r="BL257" s="17" t="s">
        <v>245</v>
      </c>
      <c r="BM257" s="145" t="s">
        <v>346</v>
      </c>
    </row>
    <row r="258" spans="2:65" s="1" customFormat="1" ht="9.9499999999999993">
      <c r="B258" s="32"/>
      <c r="D258" s="168" t="s">
        <v>154</v>
      </c>
      <c r="F258" s="169" t="s">
        <v>347</v>
      </c>
      <c r="I258" s="170"/>
      <c r="L258" s="32"/>
      <c r="M258" s="171"/>
      <c r="T258" s="54"/>
      <c r="AT258" s="17" t="s">
        <v>154</v>
      </c>
      <c r="AU258" s="17" t="s">
        <v>142</v>
      </c>
    </row>
    <row r="259" spans="2:65" s="12" customFormat="1" ht="9.9499999999999993">
      <c r="B259" s="147"/>
      <c r="D259" s="148" t="s">
        <v>144</v>
      </c>
      <c r="E259" s="149" t="s">
        <v>1</v>
      </c>
      <c r="F259" s="150" t="s">
        <v>341</v>
      </c>
      <c r="H259" s="149" t="s">
        <v>1</v>
      </c>
      <c r="I259" s="151"/>
      <c r="L259" s="147"/>
      <c r="M259" s="152"/>
      <c r="T259" s="153"/>
      <c r="AT259" s="149" t="s">
        <v>144</v>
      </c>
      <c r="AU259" s="149" t="s">
        <v>142</v>
      </c>
      <c r="AV259" s="12" t="s">
        <v>83</v>
      </c>
      <c r="AW259" s="12" t="s">
        <v>32</v>
      </c>
      <c r="AX259" s="12" t="s">
        <v>75</v>
      </c>
      <c r="AY259" s="149" t="s">
        <v>134</v>
      </c>
    </row>
    <row r="260" spans="2:65" s="13" customFormat="1" ht="9.9499999999999993">
      <c r="B260" s="154"/>
      <c r="D260" s="148" t="s">
        <v>144</v>
      </c>
      <c r="E260" s="155" t="s">
        <v>1</v>
      </c>
      <c r="F260" s="156" t="s">
        <v>342</v>
      </c>
      <c r="H260" s="157">
        <v>11.355</v>
      </c>
      <c r="I260" s="158"/>
      <c r="L260" s="154"/>
      <c r="M260" s="159"/>
      <c r="T260" s="160"/>
      <c r="AT260" s="155" t="s">
        <v>144</v>
      </c>
      <c r="AU260" s="155" t="s">
        <v>142</v>
      </c>
      <c r="AV260" s="13" t="s">
        <v>142</v>
      </c>
      <c r="AW260" s="13" t="s">
        <v>32</v>
      </c>
      <c r="AX260" s="13" t="s">
        <v>83</v>
      </c>
      <c r="AY260" s="155" t="s">
        <v>134</v>
      </c>
    </row>
    <row r="261" spans="2:65" s="1" customFormat="1" ht="16.5" customHeight="1">
      <c r="B261" s="32"/>
      <c r="C261" s="133" t="s">
        <v>283</v>
      </c>
      <c r="D261" s="133" t="s">
        <v>137</v>
      </c>
      <c r="E261" s="134" t="s">
        <v>348</v>
      </c>
      <c r="F261" s="135" t="s">
        <v>349</v>
      </c>
      <c r="G261" s="136" t="s">
        <v>338</v>
      </c>
      <c r="H261" s="137">
        <v>11.523999999999999</v>
      </c>
      <c r="I261" s="138"/>
      <c r="J261" s="139">
        <f>ROUND(I261*H261,2)</f>
        <v>0</v>
      </c>
      <c r="K261" s="140"/>
      <c r="L261" s="32"/>
      <c r="M261" s="141" t="s">
        <v>1</v>
      </c>
      <c r="N261" s="142" t="s">
        <v>41</v>
      </c>
      <c r="P261" s="143">
        <f>O261*H261</f>
        <v>0</v>
      </c>
      <c r="Q261" s="143">
        <v>0</v>
      </c>
      <c r="R261" s="143">
        <f>Q261*H261</f>
        <v>0</v>
      </c>
      <c r="S261" s="143">
        <v>2.5999999999999999E-3</v>
      </c>
      <c r="T261" s="144">
        <f>S261*H261</f>
        <v>2.9962399999999997E-2</v>
      </c>
      <c r="AR261" s="145" t="s">
        <v>245</v>
      </c>
      <c r="AT261" s="145" t="s">
        <v>137</v>
      </c>
      <c r="AU261" s="145" t="s">
        <v>142</v>
      </c>
      <c r="AY261" s="17" t="s">
        <v>134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142</v>
      </c>
      <c r="BK261" s="146">
        <f>ROUND(I261*H261,2)</f>
        <v>0</v>
      </c>
      <c r="BL261" s="17" t="s">
        <v>245</v>
      </c>
      <c r="BM261" s="145" t="s">
        <v>350</v>
      </c>
    </row>
    <row r="262" spans="2:65" s="1" customFormat="1" ht="9.9499999999999993">
      <c r="B262" s="32"/>
      <c r="D262" s="168" t="s">
        <v>154</v>
      </c>
      <c r="F262" s="169" t="s">
        <v>351</v>
      </c>
      <c r="I262" s="170"/>
      <c r="L262" s="32"/>
      <c r="M262" s="171"/>
      <c r="T262" s="54"/>
      <c r="AT262" s="17" t="s">
        <v>154</v>
      </c>
      <c r="AU262" s="17" t="s">
        <v>142</v>
      </c>
    </row>
    <row r="263" spans="2:65" s="13" customFormat="1" ht="9.9499999999999993">
      <c r="B263" s="154"/>
      <c r="D263" s="148" t="s">
        <v>144</v>
      </c>
      <c r="E263" s="155" t="s">
        <v>1</v>
      </c>
      <c r="F263" s="156" t="s">
        <v>352</v>
      </c>
      <c r="H263" s="157">
        <v>11.523999999999999</v>
      </c>
      <c r="I263" s="158"/>
      <c r="L263" s="154"/>
      <c r="M263" s="159"/>
      <c r="T263" s="160"/>
      <c r="AT263" s="155" t="s">
        <v>144</v>
      </c>
      <c r="AU263" s="155" t="s">
        <v>142</v>
      </c>
      <c r="AV263" s="13" t="s">
        <v>142</v>
      </c>
      <c r="AW263" s="13" t="s">
        <v>32</v>
      </c>
      <c r="AX263" s="13" t="s">
        <v>83</v>
      </c>
      <c r="AY263" s="155" t="s">
        <v>134</v>
      </c>
    </row>
    <row r="264" spans="2:65" s="1" customFormat="1" ht="24.2" customHeight="1">
      <c r="B264" s="32"/>
      <c r="C264" s="133" t="s">
        <v>353</v>
      </c>
      <c r="D264" s="133" t="s">
        <v>137</v>
      </c>
      <c r="E264" s="134" t="s">
        <v>354</v>
      </c>
      <c r="F264" s="135" t="s">
        <v>355</v>
      </c>
      <c r="G264" s="136" t="s">
        <v>338</v>
      </c>
      <c r="H264" s="137">
        <v>11.355</v>
      </c>
      <c r="I264" s="138"/>
      <c r="J264" s="139">
        <f>ROUND(I264*H264,2)</f>
        <v>0</v>
      </c>
      <c r="K264" s="140"/>
      <c r="L264" s="32"/>
      <c r="M264" s="141" t="s">
        <v>1</v>
      </c>
      <c r="N264" s="142" t="s">
        <v>41</v>
      </c>
      <c r="P264" s="143">
        <f>O264*H264</f>
        <v>0</v>
      </c>
      <c r="Q264" s="143">
        <v>1.4499999999999999E-3</v>
      </c>
      <c r="R264" s="143">
        <f>Q264*H264</f>
        <v>1.646475E-2</v>
      </c>
      <c r="S264" s="143">
        <v>0</v>
      </c>
      <c r="T264" s="144">
        <f>S264*H264</f>
        <v>0</v>
      </c>
      <c r="AR264" s="145" t="s">
        <v>245</v>
      </c>
      <c r="AT264" s="145" t="s">
        <v>137</v>
      </c>
      <c r="AU264" s="145" t="s">
        <v>142</v>
      </c>
      <c r="AY264" s="17" t="s">
        <v>134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7" t="s">
        <v>142</v>
      </c>
      <c r="BK264" s="146">
        <f>ROUND(I264*H264,2)</f>
        <v>0</v>
      </c>
      <c r="BL264" s="17" t="s">
        <v>245</v>
      </c>
      <c r="BM264" s="145" t="s">
        <v>356</v>
      </c>
    </row>
    <row r="265" spans="2:65" s="1" customFormat="1" ht="9.9499999999999993">
      <c r="B265" s="32"/>
      <c r="D265" s="168" t="s">
        <v>154</v>
      </c>
      <c r="F265" s="169" t="s">
        <v>357</v>
      </c>
      <c r="I265" s="170"/>
      <c r="L265" s="32"/>
      <c r="M265" s="171"/>
      <c r="T265" s="54"/>
      <c r="AT265" s="17" t="s">
        <v>154</v>
      </c>
      <c r="AU265" s="17" t="s">
        <v>142</v>
      </c>
    </row>
    <row r="266" spans="2:65" s="12" customFormat="1" ht="9.9499999999999993">
      <c r="B266" s="147"/>
      <c r="D266" s="148" t="s">
        <v>144</v>
      </c>
      <c r="E266" s="149" t="s">
        <v>1</v>
      </c>
      <c r="F266" s="150" t="s">
        <v>341</v>
      </c>
      <c r="H266" s="149" t="s">
        <v>1</v>
      </c>
      <c r="I266" s="151"/>
      <c r="L266" s="147"/>
      <c r="M266" s="152"/>
      <c r="T266" s="153"/>
      <c r="AT266" s="149" t="s">
        <v>144</v>
      </c>
      <c r="AU266" s="149" t="s">
        <v>142</v>
      </c>
      <c r="AV266" s="12" t="s">
        <v>83</v>
      </c>
      <c r="AW266" s="12" t="s">
        <v>32</v>
      </c>
      <c r="AX266" s="12" t="s">
        <v>75</v>
      </c>
      <c r="AY266" s="149" t="s">
        <v>134</v>
      </c>
    </row>
    <row r="267" spans="2:65" s="13" customFormat="1" ht="9.9499999999999993">
      <c r="B267" s="154"/>
      <c r="D267" s="148" t="s">
        <v>144</v>
      </c>
      <c r="E267" s="155" t="s">
        <v>1</v>
      </c>
      <c r="F267" s="156" t="s">
        <v>342</v>
      </c>
      <c r="H267" s="157">
        <v>11.355</v>
      </c>
      <c r="I267" s="158"/>
      <c r="L267" s="154"/>
      <c r="M267" s="159"/>
      <c r="T267" s="160"/>
      <c r="AT267" s="155" t="s">
        <v>144</v>
      </c>
      <c r="AU267" s="155" t="s">
        <v>142</v>
      </c>
      <c r="AV267" s="13" t="s">
        <v>142</v>
      </c>
      <c r="AW267" s="13" t="s">
        <v>32</v>
      </c>
      <c r="AX267" s="13" t="s">
        <v>83</v>
      </c>
      <c r="AY267" s="155" t="s">
        <v>134</v>
      </c>
    </row>
    <row r="268" spans="2:65" s="1" customFormat="1" ht="33" customHeight="1">
      <c r="B268" s="32"/>
      <c r="C268" s="133" t="s">
        <v>358</v>
      </c>
      <c r="D268" s="133" t="s">
        <v>137</v>
      </c>
      <c r="E268" s="134" t="s">
        <v>359</v>
      </c>
      <c r="F268" s="135" t="s">
        <v>360</v>
      </c>
      <c r="G268" s="136" t="s">
        <v>338</v>
      </c>
      <c r="H268" s="137">
        <v>11.355</v>
      </c>
      <c r="I268" s="138"/>
      <c r="J268" s="139">
        <f>ROUND(I268*H268,2)</f>
        <v>0</v>
      </c>
      <c r="K268" s="140"/>
      <c r="L268" s="32"/>
      <c r="M268" s="141" t="s">
        <v>1</v>
      </c>
      <c r="N268" s="142" t="s">
        <v>41</v>
      </c>
      <c r="P268" s="143">
        <f>O268*H268</f>
        <v>0</v>
      </c>
      <c r="Q268" s="143">
        <v>3.7100000000000002E-3</v>
      </c>
      <c r="R268" s="143">
        <f>Q268*H268</f>
        <v>4.2127050000000006E-2</v>
      </c>
      <c r="S268" s="143">
        <v>0</v>
      </c>
      <c r="T268" s="144">
        <f>S268*H268</f>
        <v>0</v>
      </c>
      <c r="AR268" s="145" t="s">
        <v>245</v>
      </c>
      <c r="AT268" s="145" t="s">
        <v>137</v>
      </c>
      <c r="AU268" s="145" t="s">
        <v>142</v>
      </c>
      <c r="AY268" s="17" t="s">
        <v>134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7" t="s">
        <v>142</v>
      </c>
      <c r="BK268" s="146">
        <f>ROUND(I268*H268,2)</f>
        <v>0</v>
      </c>
      <c r="BL268" s="17" t="s">
        <v>245</v>
      </c>
      <c r="BM268" s="145" t="s">
        <v>361</v>
      </c>
    </row>
    <row r="269" spans="2:65" s="1" customFormat="1" ht="9.9499999999999993">
      <c r="B269" s="32"/>
      <c r="D269" s="168" t="s">
        <v>154</v>
      </c>
      <c r="F269" s="169" t="s">
        <v>362</v>
      </c>
      <c r="I269" s="170"/>
      <c r="L269" s="32"/>
      <c r="M269" s="171"/>
      <c r="T269" s="54"/>
      <c r="AT269" s="17" t="s">
        <v>154</v>
      </c>
      <c r="AU269" s="17" t="s">
        <v>142</v>
      </c>
    </row>
    <row r="270" spans="2:65" s="12" customFormat="1" ht="9.9499999999999993">
      <c r="B270" s="147"/>
      <c r="D270" s="148" t="s">
        <v>144</v>
      </c>
      <c r="E270" s="149" t="s">
        <v>1</v>
      </c>
      <c r="F270" s="150" t="s">
        <v>341</v>
      </c>
      <c r="H270" s="149" t="s">
        <v>1</v>
      </c>
      <c r="I270" s="151"/>
      <c r="L270" s="147"/>
      <c r="M270" s="152"/>
      <c r="T270" s="153"/>
      <c r="AT270" s="149" t="s">
        <v>144</v>
      </c>
      <c r="AU270" s="149" t="s">
        <v>142</v>
      </c>
      <c r="AV270" s="12" t="s">
        <v>83</v>
      </c>
      <c r="AW270" s="12" t="s">
        <v>32</v>
      </c>
      <c r="AX270" s="12" t="s">
        <v>75</v>
      </c>
      <c r="AY270" s="149" t="s">
        <v>134</v>
      </c>
    </row>
    <row r="271" spans="2:65" s="13" customFormat="1" ht="9.9499999999999993">
      <c r="B271" s="154"/>
      <c r="D271" s="148" t="s">
        <v>144</v>
      </c>
      <c r="E271" s="155" t="s">
        <v>1</v>
      </c>
      <c r="F271" s="156" t="s">
        <v>342</v>
      </c>
      <c r="H271" s="157">
        <v>11.355</v>
      </c>
      <c r="I271" s="158"/>
      <c r="L271" s="154"/>
      <c r="M271" s="159"/>
      <c r="T271" s="160"/>
      <c r="AT271" s="155" t="s">
        <v>144</v>
      </c>
      <c r="AU271" s="155" t="s">
        <v>142</v>
      </c>
      <c r="AV271" s="13" t="s">
        <v>142</v>
      </c>
      <c r="AW271" s="13" t="s">
        <v>32</v>
      </c>
      <c r="AX271" s="13" t="s">
        <v>83</v>
      </c>
      <c r="AY271" s="155" t="s">
        <v>134</v>
      </c>
    </row>
    <row r="272" spans="2:65" s="1" customFormat="1" ht="24.2" customHeight="1">
      <c r="B272" s="32"/>
      <c r="C272" s="133" t="s">
        <v>363</v>
      </c>
      <c r="D272" s="133" t="s">
        <v>137</v>
      </c>
      <c r="E272" s="134" t="s">
        <v>364</v>
      </c>
      <c r="F272" s="135" t="s">
        <v>365</v>
      </c>
      <c r="G272" s="136" t="s">
        <v>338</v>
      </c>
      <c r="H272" s="137">
        <v>11.523999999999999</v>
      </c>
      <c r="I272" s="138"/>
      <c r="J272" s="139">
        <f>ROUND(I272*H272,2)</f>
        <v>0</v>
      </c>
      <c r="K272" s="140"/>
      <c r="L272" s="32"/>
      <c r="M272" s="141" t="s">
        <v>1</v>
      </c>
      <c r="N272" s="142" t="s">
        <v>41</v>
      </c>
      <c r="P272" s="143">
        <f>O272*H272</f>
        <v>0</v>
      </c>
      <c r="Q272" s="143">
        <v>2.7399999999999998E-3</v>
      </c>
      <c r="R272" s="143">
        <f>Q272*H272</f>
        <v>3.1575759999999994E-2</v>
      </c>
      <c r="S272" s="143">
        <v>0</v>
      </c>
      <c r="T272" s="144">
        <f>S272*H272</f>
        <v>0</v>
      </c>
      <c r="AR272" s="145" t="s">
        <v>245</v>
      </c>
      <c r="AT272" s="145" t="s">
        <v>137</v>
      </c>
      <c r="AU272" s="145" t="s">
        <v>142</v>
      </c>
      <c r="AY272" s="17" t="s">
        <v>134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7" t="s">
        <v>142</v>
      </c>
      <c r="BK272" s="146">
        <f>ROUND(I272*H272,2)</f>
        <v>0</v>
      </c>
      <c r="BL272" s="17" t="s">
        <v>245</v>
      </c>
      <c r="BM272" s="145" t="s">
        <v>366</v>
      </c>
    </row>
    <row r="273" spans="2:65" s="1" customFormat="1" ht="9.9499999999999993">
      <c r="B273" s="32"/>
      <c r="D273" s="168" t="s">
        <v>154</v>
      </c>
      <c r="F273" s="169" t="s">
        <v>367</v>
      </c>
      <c r="I273" s="170"/>
      <c r="L273" s="32"/>
      <c r="M273" s="171"/>
      <c r="T273" s="54"/>
      <c r="AT273" s="17" t="s">
        <v>154</v>
      </c>
      <c r="AU273" s="17" t="s">
        <v>142</v>
      </c>
    </row>
    <row r="274" spans="2:65" s="13" customFormat="1" ht="9.9499999999999993">
      <c r="B274" s="154"/>
      <c r="D274" s="148" t="s">
        <v>144</v>
      </c>
      <c r="E274" s="155" t="s">
        <v>1</v>
      </c>
      <c r="F274" s="156" t="s">
        <v>352</v>
      </c>
      <c r="H274" s="157">
        <v>11.523999999999999</v>
      </c>
      <c r="I274" s="158"/>
      <c r="L274" s="154"/>
      <c r="M274" s="159"/>
      <c r="T274" s="160"/>
      <c r="AT274" s="155" t="s">
        <v>144</v>
      </c>
      <c r="AU274" s="155" t="s">
        <v>142</v>
      </c>
      <c r="AV274" s="13" t="s">
        <v>142</v>
      </c>
      <c r="AW274" s="13" t="s">
        <v>32</v>
      </c>
      <c r="AX274" s="13" t="s">
        <v>83</v>
      </c>
      <c r="AY274" s="155" t="s">
        <v>134</v>
      </c>
    </row>
    <row r="275" spans="2:65" s="1" customFormat="1" ht="24.2" customHeight="1">
      <c r="B275" s="32"/>
      <c r="C275" s="133" t="s">
        <v>368</v>
      </c>
      <c r="D275" s="133" t="s">
        <v>137</v>
      </c>
      <c r="E275" s="134" t="s">
        <v>369</v>
      </c>
      <c r="F275" s="135" t="s">
        <v>370</v>
      </c>
      <c r="G275" s="136" t="s">
        <v>331</v>
      </c>
      <c r="H275" s="137">
        <v>4</v>
      </c>
      <c r="I275" s="138"/>
      <c r="J275" s="139">
        <f>ROUND(I275*H275,2)</f>
        <v>0</v>
      </c>
      <c r="K275" s="140"/>
      <c r="L275" s="32"/>
      <c r="M275" s="141" t="s">
        <v>1</v>
      </c>
      <c r="N275" s="142" t="s">
        <v>41</v>
      </c>
      <c r="P275" s="143">
        <f>O275*H275</f>
        <v>0</v>
      </c>
      <c r="Q275" s="143">
        <v>8.0999999999999996E-4</v>
      </c>
      <c r="R275" s="143">
        <f>Q275*H275</f>
        <v>3.2399999999999998E-3</v>
      </c>
      <c r="S275" s="143">
        <v>0</v>
      </c>
      <c r="T275" s="144">
        <f>S275*H275</f>
        <v>0</v>
      </c>
      <c r="AR275" s="145" t="s">
        <v>245</v>
      </c>
      <c r="AT275" s="145" t="s">
        <v>137</v>
      </c>
      <c r="AU275" s="145" t="s">
        <v>142</v>
      </c>
      <c r="AY275" s="17" t="s">
        <v>134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7" t="s">
        <v>142</v>
      </c>
      <c r="BK275" s="146">
        <f>ROUND(I275*H275,2)</f>
        <v>0</v>
      </c>
      <c r="BL275" s="17" t="s">
        <v>245</v>
      </c>
      <c r="BM275" s="145" t="s">
        <v>371</v>
      </c>
    </row>
    <row r="276" spans="2:65" s="1" customFormat="1" ht="9.9499999999999993">
      <c r="B276" s="32"/>
      <c r="D276" s="168" t="s">
        <v>154</v>
      </c>
      <c r="F276" s="169" t="s">
        <v>372</v>
      </c>
      <c r="I276" s="170"/>
      <c r="L276" s="32"/>
      <c r="M276" s="171"/>
      <c r="T276" s="54"/>
      <c r="AT276" s="17" t="s">
        <v>154</v>
      </c>
      <c r="AU276" s="17" t="s">
        <v>142</v>
      </c>
    </row>
    <row r="277" spans="2:65" s="13" customFormat="1" ht="9.9499999999999993">
      <c r="B277" s="154"/>
      <c r="D277" s="148" t="s">
        <v>144</v>
      </c>
      <c r="E277" s="155" t="s">
        <v>1</v>
      </c>
      <c r="F277" s="156" t="s">
        <v>141</v>
      </c>
      <c r="H277" s="157">
        <v>4</v>
      </c>
      <c r="I277" s="158"/>
      <c r="L277" s="154"/>
      <c r="M277" s="159"/>
      <c r="T277" s="160"/>
      <c r="AT277" s="155" t="s">
        <v>144</v>
      </c>
      <c r="AU277" s="155" t="s">
        <v>142</v>
      </c>
      <c r="AV277" s="13" t="s">
        <v>142</v>
      </c>
      <c r="AW277" s="13" t="s">
        <v>32</v>
      </c>
      <c r="AX277" s="13" t="s">
        <v>83</v>
      </c>
      <c r="AY277" s="155" t="s">
        <v>134</v>
      </c>
    </row>
    <row r="278" spans="2:65" s="1" customFormat="1" ht="24.2" customHeight="1">
      <c r="B278" s="32"/>
      <c r="C278" s="133" t="s">
        <v>373</v>
      </c>
      <c r="D278" s="133" t="s">
        <v>137</v>
      </c>
      <c r="E278" s="134" t="s">
        <v>374</v>
      </c>
      <c r="F278" s="135" t="s">
        <v>375</v>
      </c>
      <c r="G278" s="136" t="s">
        <v>331</v>
      </c>
      <c r="H278" s="137">
        <v>1</v>
      </c>
      <c r="I278" s="138"/>
      <c r="J278" s="139">
        <f>ROUND(I278*H278,2)</f>
        <v>0</v>
      </c>
      <c r="K278" s="140"/>
      <c r="L278" s="32"/>
      <c r="M278" s="141" t="s">
        <v>1</v>
      </c>
      <c r="N278" s="142" t="s">
        <v>41</v>
      </c>
      <c r="P278" s="143">
        <f>O278*H278</f>
        <v>0</v>
      </c>
      <c r="Q278" s="143">
        <v>4.4000000000000002E-4</v>
      </c>
      <c r="R278" s="143">
        <f>Q278*H278</f>
        <v>4.4000000000000002E-4</v>
      </c>
      <c r="S278" s="143">
        <v>0</v>
      </c>
      <c r="T278" s="144">
        <f>S278*H278</f>
        <v>0</v>
      </c>
      <c r="AR278" s="145" t="s">
        <v>245</v>
      </c>
      <c r="AT278" s="145" t="s">
        <v>137</v>
      </c>
      <c r="AU278" s="145" t="s">
        <v>142</v>
      </c>
      <c r="AY278" s="17" t="s">
        <v>134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142</v>
      </c>
      <c r="BK278" s="146">
        <f>ROUND(I278*H278,2)</f>
        <v>0</v>
      </c>
      <c r="BL278" s="17" t="s">
        <v>245</v>
      </c>
      <c r="BM278" s="145" t="s">
        <v>376</v>
      </c>
    </row>
    <row r="279" spans="2:65" s="1" customFormat="1" ht="9.9499999999999993">
      <c r="B279" s="32"/>
      <c r="D279" s="168" t="s">
        <v>154</v>
      </c>
      <c r="F279" s="169" t="s">
        <v>377</v>
      </c>
      <c r="I279" s="170"/>
      <c r="L279" s="32"/>
      <c r="M279" s="171"/>
      <c r="T279" s="54"/>
      <c r="AT279" s="17" t="s">
        <v>154</v>
      </c>
      <c r="AU279" s="17" t="s">
        <v>142</v>
      </c>
    </row>
    <row r="280" spans="2:65" s="13" customFormat="1" ht="9.9499999999999993">
      <c r="B280" s="154"/>
      <c r="D280" s="148" t="s">
        <v>144</v>
      </c>
      <c r="E280" s="155" t="s">
        <v>1</v>
      </c>
      <c r="F280" s="156" t="s">
        <v>83</v>
      </c>
      <c r="H280" s="157">
        <v>1</v>
      </c>
      <c r="I280" s="158"/>
      <c r="L280" s="154"/>
      <c r="M280" s="159"/>
      <c r="T280" s="160"/>
      <c r="AT280" s="155" t="s">
        <v>144</v>
      </c>
      <c r="AU280" s="155" t="s">
        <v>142</v>
      </c>
      <c r="AV280" s="13" t="s">
        <v>142</v>
      </c>
      <c r="AW280" s="13" t="s">
        <v>32</v>
      </c>
      <c r="AX280" s="13" t="s">
        <v>83</v>
      </c>
      <c r="AY280" s="155" t="s">
        <v>134</v>
      </c>
    </row>
    <row r="281" spans="2:65" s="1" customFormat="1" ht="33" customHeight="1">
      <c r="B281" s="32"/>
      <c r="C281" s="133" t="s">
        <v>378</v>
      </c>
      <c r="D281" s="133" t="s">
        <v>137</v>
      </c>
      <c r="E281" s="134" t="s">
        <v>379</v>
      </c>
      <c r="F281" s="135" t="s">
        <v>380</v>
      </c>
      <c r="G281" s="136" t="s">
        <v>305</v>
      </c>
      <c r="H281" s="183"/>
      <c r="I281" s="138"/>
      <c r="J281" s="139">
        <f>ROUND(I281*H281,2)</f>
        <v>0</v>
      </c>
      <c r="K281" s="140"/>
      <c r="L281" s="32"/>
      <c r="M281" s="141" t="s">
        <v>1</v>
      </c>
      <c r="N281" s="142" t="s">
        <v>41</v>
      </c>
      <c r="P281" s="143">
        <f>O281*H281</f>
        <v>0</v>
      </c>
      <c r="Q281" s="143">
        <v>0</v>
      </c>
      <c r="R281" s="143">
        <f>Q281*H281</f>
        <v>0</v>
      </c>
      <c r="S281" s="143">
        <v>0</v>
      </c>
      <c r="T281" s="144">
        <f>S281*H281</f>
        <v>0</v>
      </c>
      <c r="AR281" s="145" t="s">
        <v>245</v>
      </c>
      <c r="AT281" s="145" t="s">
        <v>137</v>
      </c>
      <c r="AU281" s="145" t="s">
        <v>142</v>
      </c>
      <c r="AY281" s="17" t="s">
        <v>134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7" t="s">
        <v>142</v>
      </c>
      <c r="BK281" s="146">
        <f>ROUND(I281*H281,2)</f>
        <v>0</v>
      </c>
      <c r="BL281" s="17" t="s">
        <v>245</v>
      </c>
      <c r="BM281" s="145" t="s">
        <v>381</v>
      </c>
    </row>
    <row r="282" spans="2:65" s="1" customFormat="1" ht="9.9499999999999993">
      <c r="B282" s="32"/>
      <c r="D282" s="168" t="s">
        <v>154</v>
      </c>
      <c r="F282" s="169" t="s">
        <v>382</v>
      </c>
      <c r="I282" s="170"/>
      <c r="L282" s="32"/>
      <c r="M282" s="171"/>
      <c r="T282" s="54"/>
      <c r="AT282" s="17" t="s">
        <v>154</v>
      </c>
      <c r="AU282" s="17" t="s">
        <v>142</v>
      </c>
    </row>
    <row r="283" spans="2:65" s="11" customFormat="1" ht="22.7" customHeight="1">
      <c r="B283" s="121"/>
      <c r="D283" s="122" t="s">
        <v>74</v>
      </c>
      <c r="E283" s="131" t="s">
        <v>383</v>
      </c>
      <c r="F283" s="131" t="s">
        <v>384</v>
      </c>
      <c r="I283" s="124"/>
      <c r="J283" s="132">
        <f>BK283</f>
        <v>0</v>
      </c>
      <c r="L283" s="121"/>
      <c r="M283" s="126"/>
      <c r="P283" s="127">
        <f>SUM(P284:P304)</f>
        <v>0</v>
      </c>
      <c r="R283" s="127">
        <f>SUM(R284:R304)</f>
        <v>0.13988520000000002</v>
      </c>
      <c r="T283" s="128">
        <f>SUM(T284:T304)</f>
        <v>0.27450000000000002</v>
      </c>
      <c r="AR283" s="122" t="s">
        <v>142</v>
      </c>
      <c r="AT283" s="129" t="s">
        <v>74</v>
      </c>
      <c r="AU283" s="129" t="s">
        <v>83</v>
      </c>
      <c r="AY283" s="122" t="s">
        <v>134</v>
      </c>
      <c r="BK283" s="130">
        <f>SUM(BK284:BK304)</f>
        <v>0</v>
      </c>
    </row>
    <row r="284" spans="2:65" s="1" customFormat="1" ht="16.5" customHeight="1">
      <c r="B284" s="32"/>
      <c r="C284" s="133" t="s">
        <v>385</v>
      </c>
      <c r="D284" s="133" t="s">
        <v>137</v>
      </c>
      <c r="E284" s="134" t="s">
        <v>386</v>
      </c>
      <c r="F284" s="135" t="s">
        <v>387</v>
      </c>
      <c r="G284" s="136" t="s">
        <v>331</v>
      </c>
      <c r="H284" s="137">
        <v>1</v>
      </c>
      <c r="I284" s="138"/>
      <c r="J284" s="139">
        <f>ROUND(I284*H284,2)</f>
        <v>0</v>
      </c>
      <c r="K284" s="140"/>
      <c r="L284" s="32"/>
      <c r="M284" s="141" t="s">
        <v>1</v>
      </c>
      <c r="N284" s="142" t="s">
        <v>41</v>
      </c>
      <c r="P284" s="143">
        <f>O284*H284</f>
        <v>0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45" t="s">
        <v>245</v>
      </c>
      <c r="AT284" s="145" t="s">
        <v>137</v>
      </c>
      <c r="AU284" s="145" t="s">
        <v>142</v>
      </c>
      <c r="AY284" s="17" t="s">
        <v>134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7" t="s">
        <v>142</v>
      </c>
      <c r="BK284" s="146">
        <f>ROUND(I284*H284,2)</f>
        <v>0</v>
      </c>
      <c r="BL284" s="17" t="s">
        <v>245</v>
      </c>
      <c r="BM284" s="145" t="s">
        <v>388</v>
      </c>
    </row>
    <row r="285" spans="2:65" s="1" customFormat="1" ht="24.2" customHeight="1">
      <c r="B285" s="32"/>
      <c r="C285" s="133" t="s">
        <v>389</v>
      </c>
      <c r="D285" s="133" t="s">
        <v>137</v>
      </c>
      <c r="E285" s="134" t="s">
        <v>390</v>
      </c>
      <c r="F285" s="135" t="s">
        <v>391</v>
      </c>
      <c r="G285" s="136" t="s">
        <v>338</v>
      </c>
      <c r="H285" s="137">
        <v>5.49</v>
      </c>
      <c r="I285" s="138"/>
      <c r="J285" s="139">
        <f>ROUND(I285*H285,2)</f>
        <v>0</v>
      </c>
      <c r="K285" s="140"/>
      <c r="L285" s="32"/>
      <c r="M285" s="141" t="s">
        <v>1</v>
      </c>
      <c r="N285" s="142" t="s">
        <v>41</v>
      </c>
      <c r="P285" s="143">
        <f>O285*H285</f>
        <v>0</v>
      </c>
      <c r="Q285" s="143">
        <v>0</v>
      </c>
      <c r="R285" s="143">
        <f>Q285*H285</f>
        <v>0</v>
      </c>
      <c r="S285" s="143">
        <v>2.5000000000000001E-2</v>
      </c>
      <c r="T285" s="144">
        <f>S285*H285</f>
        <v>0.13725000000000001</v>
      </c>
      <c r="AR285" s="145" t="s">
        <v>245</v>
      </c>
      <c r="AT285" s="145" t="s">
        <v>137</v>
      </c>
      <c r="AU285" s="145" t="s">
        <v>142</v>
      </c>
      <c r="AY285" s="17" t="s">
        <v>134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7" t="s">
        <v>142</v>
      </c>
      <c r="BK285" s="146">
        <f>ROUND(I285*H285,2)</f>
        <v>0</v>
      </c>
      <c r="BL285" s="17" t="s">
        <v>245</v>
      </c>
      <c r="BM285" s="145" t="s">
        <v>392</v>
      </c>
    </row>
    <row r="286" spans="2:65" s="1" customFormat="1" ht="9.9499999999999993">
      <c r="B286" s="32"/>
      <c r="D286" s="168" t="s">
        <v>154</v>
      </c>
      <c r="F286" s="169" t="s">
        <v>393</v>
      </c>
      <c r="I286" s="170"/>
      <c r="L286" s="32"/>
      <c r="M286" s="171"/>
      <c r="T286" s="54"/>
      <c r="AT286" s="17" t="s">
        <v>154</v>
      </c>
      <c r="AU286" s="17" t="s">
        <v>142</v>
      </c>
    </row>
    <row r="287" spans="2:65" s="12" customFormat="1" ht="9.9499999999999993">
      <c r="B287" s="147"/>
      <c r="D287" s="148" t="s">
        <v>144</v>
      </c>
      <c r="E287" s="149" t="s">
        <v>1</v>
      </c>
      <c r="F287" s="150" t="s">
        <v>394</v>
      </c>
      <c r="H287" s="149" t="s">
        <v>1</v>
      </c>
      <c r="I287" s="151"/>
      <c r="L287" s="147"/>
      <c r="M287" s="152"/>
      <c r="T287" s="153"/>
      <c r="AT287" s="149" t="s">
        <v>144</v>
      </c>
      <c r="AU287" s="149" t="s">
        <v>142</v>
      </c>
      <c r="AV287" s="12" t="s">
        <v>83</v>
      </c>
      <c r="AW287" s="12" t="s">
        <v>32</v>
      </c>
      <c r="AX287" s="12" t="s">
        <v>75</v>
      </c>
      <c r="AY287" s="149" t="s">
        <v>134</v>
      </c>
    </row>
    <row r="288" spans="2:65" s="13" customFormat="1" ht="9.9499999999999993">
      <c r="B288" s="154"/>
      <c r="D288" s="148" t="s">
        <v>144</v>
      </c>
      <c r="E288" s="155" t="s">
        <v>1</v>
      </c>
      <c r="F288" s="156" t="s">
        <v>395</v>
      </c>
      <c r="H288" s="157">
        <v>5.49</v>
      </c>
      <c r="I288" s="158"/>
      <c r="L288" s="154"/>
      <c r="M288" s="159"/>
      <c r="T288" s="160"/>
      <c r="AT288" s="155" t="s">
        <v>144</v>
      </c>
      <c r="AU288" s="155" t="s">
        <v>142</v>
      </c>
      <c r="AV288" s="13" t="s">
        <v>142</v>
      </c>
      <c r="AW288" s="13" t="s">
        <v>32</v>
      </c>
      <c r="AX288" s="13" t="s">
        <v>83</v>
      </c>
      <c r="AY288" s="155" t="s">
        <v>134</v>
      </c>
    </row>
    <row r="289" spans="2:65" s="1" customFormat="1" ht="16.5" customHeight="1">
      <c r="B289" s="32"/>
      <c r="C289" s="133" t="s">
        <v>396</v>
      </c>
      <c r="D289" s="133" t="s">
        <v>137</v>
      </c>
      <c r="E289" s="134" t="s">
        <v>397</v>
      </c>
      <c r="F289" s="135" t="s">
        <v>398</v>
      </c>
      <c r="G289" s="136" t="s">
        <v>399</v>
      </c>
      <c r="H289" s="137">
        <v>94</v>
      </c>
      <c r="I289" s="138"/>
      <c r="J289" s="139">
        <f>ROUND(I289*H289,2)</f>
        <v>0</v>
      </c>
      <c r="K289" s="140"/>
      <c r="L289" s="32"/>
      <c r="M289" s="141" t="s">
        <v>1</v>
      </c>
      <c r="N289" s="142" t="s">
        <v>41</v>
      </c>
      <c r="P289" s="143">
        <f>O289*H289</f>
        <v>0</v>
      </c>
      <c r="Q289" s="143">
        <v>0</v>
      </c>
      <c r="R289" s="143">
        <f>Q289*H289</f>
        <v>0</v>
      </c>
      <c r="S289" s="143">
        <v>0</v>
      </c>
      <c r="T289" s="144">
        <f>S289*H289</f>
        <v>0</v>
      </c>
      <c r="AR289" s="145" t="s">
        <v>245</v>
      </c>
      <c r="AT289" s="145" t="s">
        <v>137</v>
      </c>
      <c r="AU289" s="145" t="s">
        <v>142</v>
      </c>
      <c r="AY289" s="17" t="s">
        <v>134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7" t="s">
        <v>142</v>
      </c>
      <c r="BK289" s="146">
        <f>ROUND(I289*H289,2)</f>
        <v>0</v>
      </c>
      <c r="BL289" s="17" t="s">
        <v>245</v>
      </c>
      <c r="BM289" s="145" t="s">
        <v>400</v>
      </c>
    </row>
    <row r="290" spans="2:65" s="13" customFormat="1" ht="9.9499999999999993">
      <c r="B290" s="154"/>
      <c r="D290" s="148" t="s">
        <v>144</v>
      </c>
      <c r="F290" s="156" t="s">
        <v>401</v>
      </c>
      <c r="H290" s="157">
        <v>94</v>
      </c>
      <c r="I290" s="158"/>
      <c r="L290" s="154"/>
      <c r="M290" s="159"/>
      <c r="T290" s="160"/>
      <c r="AT290" s="155" t="s">
        <v>144</v>
      </c>
      <c r="AU290" s="155" t="s">
        <v>142</v>
      </c>
      <c r="AV290" s="13" t="s">
        <v>142</v>
      </c>
      <c r="AW290" s="13" t="s">
        <v>4</v>
      </c>
      <c r="AX290" s="13" t="s">
        <v>83</v>
      </c>
      <c r="AY290" s="155" t="s">
        <v>134</v>
      </c>
    </row>
    <row r="291" spans="2:65" s="1" customFormat="1" ht="24.2" customHeight="1">
      <c r="B291" s="32"/>
      <c r="C291" s="133" t="s">
        <v>402</v>
      </c>
      <c r="D291" s="133" t="s">
        <v>137</v>
      </c>
      <c r="E291" s="134" t="s">
        <v>403</v>
      </c>
      <c r="F291" s="135" t="s">
        <v>404</v>
      </c>
      <c r="G291" s="136" t="s">
        <v>140</v>
      </c>
      <c r="H291" s="137">
        <v>5.49</v>
      </c>
      <c r="I291" s="138"/>
      <c r="J291" s="139">
        <f>ROUND(I291*H291,2)</f>
        <v>0</v>
      </c>
      <c r="K291" s="140"/>
      <c r="L291" s="32"/>
      <c r="M291" s="141" t="s">
        <v>1</v>
      </c>
      <c r="N291" s="142" t="s">
        <v>41</v>
      </c>
      <c r="P291" s="143">
        <f>O291*H291</f>
        <v>0</v>
      </c>
      <c r="Q291" s="143">
        <v>2.5000000000000001E-2</v>
      </c>
      <c r="R291" s="143">
        <f>Q291*H291</f>
        <v>0.13725000000000001</v>
      </c>
      <c r="S291" s="143">
        <v>2.5000000000000001E-2</v>
      </c>
      <c r="T291" s="144">
        <f>S291*H291</f>
        <v>0.13725000000000001</v>
      </c>
      <c r="AR291" s="145" t="s">
        <v>245</v>
      </c>
      <c r="AT291" s="145" t="s">
        <v>137</v>
      </c>
      <c r="AU291" s="145" t="s">
        <v>142</v>
      </c>
      <c r="AY291" s="17" t="s">
        <v>134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7" t="s">
        <v>142</v>
      </c>
      <c r="BK291" s="146">
        <f>ROUND(I291*H291,2)</f>
        <v>0</v>
      </c>
      <c r="BL291" s="17" t="s">
        <v>245</v>
      </c>
      <c r="BM291" s="145" t="s">
        <v>405</v>
      </c>
    </row>
    <row r="292" spans="2:65" s="1" customFormat="1" ht="9.9499999999999993">
      <c r="B292" s="32"/>
      <c r="D292" s="168" t="s">
        <v>154</v>
      </c>
      <c r="F292" s="169" t="s">
        <v>406</v>
      </c>
      <c r="I292" s="170"/>
      <c r="L292" s="32"/>
      <c r="M292" s="171"/>
      <c r="T292" s="54"/>
      <c r="AT292" s="17" t="s">
        <v>154</v>
      </c>
      <c r="AU292" s="17" t="s">
        <v>142</v>
      </c>
    </row>
    <row r="293" spans="2:65" s="12" customFormat="1" ht="9.9499999999999993">
      <c r="B293" s="147"/>
      <c r="D293" s="148" t="s">
        <v>144</v>
      </c>
      <c r="E293" s="149" t="s">
        <v>1</v>
      </c>
      <c r="F293" s="150" t="s">
        <v>407</v>
      </c>
      <c r="H293" s="149" t="s">
        <v>1</v>
      </c>
      <c r="I293" s="151"/>
      <c r="L293" s="147"/>
      <c r="M293" s="152"/>
      <c r="T293" s="153"/>
      <c r="AT293" s="149" t="s">
        <v>144</v>
      </c>
      <c r="AU293" s="149" t="s">
        <v>142</v>
      </c>
      <c r="AV293" s="12" t="s">
        <v>83</v>
      </c>
      <c r="AW293" s="12" t="s">
        <v>32</v>
      </c>
      <c r="AX293" s="12" t="s">
        <v>75</v>
      </c>
      <c r="AY293" s="149" t="s">
        <v>134</v>
      </c>
    </row>
    <row r="294" spans="2:65" s="13" customFormat="1" ht="9.9499999999999993">
      <c r="B294" s="154"/>
      <c r="D294" s="148" t="s">
        <v>144</v>
      </c>
      <c r="E294" s="155" t="s">
        <v>1</v>
      </c>
      <c r="F294" s="156" t="s">
        <v>408</v>
      </c>
      <c r="H294" s="157">
        <v>5.49</v>
      </c>
      <c r="I294" s="158"/>
      <c r="L294" s="154"/>
      <c r="M294" s="159"/>
      <c r="T294" s="160"/>
      <c r="AT294" s="155" t="s">
        <v>144</v>
      </c>
      <c r="AU294" s="155" t="s">
        <v>142</v>
      </c>
      <c r="AV294" s="13" t="s">
        <v>142</v>
      </c>
      <c r="AW294" s="13" t="s">
        <v>32</v>
      </c>
      <c r="AX294" s="13" t="s">
        <v>83</v>
      </c>
      <c r="AY294" s="155" t="s">
        <v>134</v>
      </c>
    </row>
    <row r="295" spans="2:65" s="1" customFormat="1" ht="21.75" customHeight="1">
      <c r="B295" s="32"/>
      <c r="C295" s="133" t="s">
        <v>409</v>
      </c>
      <c r="D295" s="133" t="s">
        <v>137</v>
      </c>
      <c r="E295" s="134" t="s">
        <v>410</v>
      </c>
      <c r="F295" s="135" t="s">
        <v>411</v>
      </c>
      <c r="G295" s="136" t="s">
        <v>140</v>
      </c>
      <c r="H295" s="137">
        <v>16.47</v>
      </c>
      <c r="I295" s="138"/>
      <c r="J295" s="139">
        <f>ROUND(I295*H295,2)</f>
        <v>0</v>
      </c>
      <c r="K295" s="140"/>
      <c r="L295" s="32"/>
      <c r="M295" s="141" t="s">
        <v>1</v>
      </c>
      <c r="N295" s="142" t="s">
        <v>41</v>
      </c>
      <c r="P295" s="143">
        <f>O295*H295</f>
        <v>0</v>
      </c>
      <c r="Q295" s="143">
        <v>1.3999999999999999E-4</v>
      </c>
      <c r="R295" s="143">
        <f>Q295*H295</f>
        <v>2.3057999999999998E-3</v>
      </c>
      <c r="S295" s="143">
        <v>0</v>
      </c>
      <c r="T295" s="144">
        <f>S295*H295</f>
        <v>0</v>
      </c>
      <c r="AR295" s="145" t="s">
        <v>245</v>
      </c>
      <c r="AT295" s="145" t="s">
        <v>137</v>
      </c>
      <c r="AU295" s="145" t="s">
        <v>142</v>
      </c>
      <c r="AY295" s="17" t="s">
        <v>134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7" t="s">
        <v>142</v>
      </c>
      <c r="BK295" s="146">
        <f>ROUND(I295*H295,2)</f>
        <v>0</v>
      </c>
      <c r="BL295" s="17" t="s">
        <v>245</v>
      </c>
      <c r="BM295" s="145" t="s">
        <v>412</v>
      </c>
    </row>
    <row r="296" spans="2:65" s="12" customFormat="1" ht="9.9499999999999993">
      <c r="B296" s="147"/>
      <c r="D296" s="148" t="s">
        <v>144</v>
      </c>
      <c r="E296" s="149" t="s">
        <v>1</v>
      </c>
      <c r="F296" s="150" t="s">
        <v>407</v>
      </c>
      <c r="H296" s="149" t="s">
        <v>1</v>
      </c>
      <c r="I296" s="151"/>
      <c r="L296" s="147"/>
      <c r="M296" s="152"/>
      <c r="T296" s="153"/>
      <c r="AT296" s="149" t="s">
        <v>144</v>
      </c>
      <c r="AU296" s="149" t="s">
        <v>142</v>
      </c>
      <c r="AV296" s="12" t="s">
        <v>83</v>
      </c>
      <c r="AW296" s="12" t="s">
        <v>32</v>
      </c>
      <c r="AX296" s="12" t="s">
        <v>75</v>
      </c>
      <c r="AY296" s="149" t="s">
        <v>134</v>
      </c>
    </row>
    <row r="297" spans="2:65" s="13" customFormat="1" ht="9.9499999999999993">
      <c r="B297" s="154"/>
      <c r="D297" s="148" t="s">
        <v>144</v>
      </c>
      <c r="E297" s="155" t="s">
        <v>1</v>
      </c>
      <c r="F297" s="156" t="s">
        <v>408</v>
      </c>
      <c r="H297" s="157">
        <v>5.49</v>
      </c>
      <c r="I297" s="158"/>
      <c r="L297" s="154"/>
      <c r="M297" s="159"/>
      <c r="T297" s="160"/>
      <c r="AT297" s="155" t="s">
        <v>144</v>
      </c>
      <c r="AU297" s="155" t="s">
        <v>142</v>
      </c>
      <c r="AV297" s="13" t="s">
        <v>142</v>
      </c>
      <c r="AW297" s="13" t="s">
        <v>32</v>
      </c>
      <c r="AX297" s="13" t="s">
        <v>83</v>
      </c>
      <c r="AY297" s="155" t="s">
        <v>134</v>
      </c>
    </row>
    <row r="298" spans="2:65" s="13" customFormat="1" ht="9.9499999999999993">
      <c r="B298" s="154"/>
      <c r="D298" s="148" t="s">
        <v>144</v>
      </c>
      <c r="F298" s="156" t="s">
        <v>413</v>
      </c>
      <c r="H298" s="157">
        <v>16.47</v>
      </c>
      <c r="I298" s="158"/>
      <c r="L298" s="154"/>
      <c r="M298" s="159"/>
      <c r="T298" s="160"/>
      <c r="AT298" s="155" t="s">
        <v>144</v>
      </c>
      <c r="AU298" s="155" t="s">
        <v>142</v>
      </c>
      <c r="AV298" s="13" t="s">
        <v>142</v>
      </c>
      <c r="AW298" s="13" t="s">
        <v>4</v>
      </c>
      <c r="AX298" s="13" t="s">
        <v>83</v>
      </c>
      <c r="AY298" s="155" t="s">
        <v>134</v>
      </c>
    </row>
    <row r="299" spans="2:65" s="1" customFormat="1" ht="24.2" customHeight="1">
      <c r="B299" s="32"/>
      <c r="C299" s="133" t="s">
        <v>414</v>
      </c>
      <c r="D299" s="133" t="s">
        <v>137</v>
      </c>
      <c r="E299" s="134" t="s">
        <v>415</v>
      </c>
      <c r="F299" s="135" t="s">
        <v>416</v>
      </c>
      <c r="G299" s="136" t="s">
        <v>338</v>
      </c>
      <c r="H299" s="137">
        <v>5.49</v>
      </c>
      <c r="I299" s="138"/>
      <c r="J299" s="139">
        <f>ROUND(I299*H299,2)</f>
        <v>0</v>
      </c>
      <c r="K299" s="140"/>
      <c r="L299" s="32"/>
      <c r="M299" s="141" t="s">
        <v>1</v>
      </c>
      <c r="N299" s="142" t="s">
        <v>41</v>
      </c>
      <c r="P299" s="143">
        <f>O299*H299</f>
        <v>0</v>
      </c>
      <c r="Q299" s="143">
        <v>6.0000000000000002E-5</v>
      </c>
      <c r="R299" s="143">
        <f>Q299*H299</f>
        <v>3.2940000000000004E-4</v>
      </c>
      <c r="S299" s="143">
        <v>0</v>
      </c>
      <c r="T299" s="144">
        <f>S299*H299</f>
        <v>0</v>
      </c>
      <c r="AR299" s="145" t="s">
        <v>245</v>
      </c>
      <c r="AT299" s="145" t="s">
        <v>137</v>
      </c>
      <c r="AU299" s="145" t="s">
        <v>142</v>
      </c>
      <c r="AY299" s="17" t="s">
        <v>134</v>
      </c>
      <c r="BE299" s="146">
        <f>IF(N299="základní",J299,0)</f>
        <v>0</v>
      </c>
      <c r="BF299" s="146">
        <f>IF(N299="snížená",J299,0)</f>
        <v>0</v>
      </c>
      <c r="BG299" s="146">
        <f>IF(N299="zákl. přenesená",J299,0)</f>
        <v>0</v>
      </c>
      <c r="BH299" s="146">
        <f>IF(N299="sníž. přenesená",J299,0)</f>
        <v>0</v>
      </c>
      <c r="BI299" s="146">
        <f>IF(N299="nulová",J299,0)</f>
        <v>0</v>
      </c>
      <c r="BJ299" s="17" t="s">
        <v>142</v>
      </c>
      <c r="BK299" s="146">
        <f>ROUND(I299*H299,2)</f>
        <v>0</v>
      </c>
      <c r="BL299" s="17" t="s">
        <v>245</v>
      </c>
      <c r="BM299" s="145" t="s">
        <v>417</v>
      </c>
    </row>
    <row r="300" spans="2:65" s="1" customFormat="1" ht="9.9499999999999993">
      <c r="B300" s="32"/>
      <c r="D300" s="168" t="s">
        <v>154</v>
      </c>
      <c r="F300" s="169" t="s">
        <v>418</v>
      </c>
      <c r="I300" s="170"/>
      <c r="L300" s="32"/>
      <c r="M300" s="171"/>
      <c r="T300" s="54"/>
      <c r="AT300" s="17" t="s">
        <v>154</v>
      </c>
      <c r="AU300" s="17" t="s">
        <v>142</v>
      </c>
    </row>
    <row r="301" spans="2:65" s="12" customFormat="1" ht="9.9499999999999993">
      <c r="B301" s="147"/>
      <c r="D301" s="148" t="s">
        <v>144</v>
      </c>
      <c r="E301" s="149" t="s">
        <v>1</v>
      </c>
      <c r="F301" s="150" t="s">
        <v>394</v>
      </c>
      <c r="H301" s="149" t="s">
        <v>1</v>
      </c>
      <c r="I301" s="151"/>
      <c r="L301" s="147"/>
      <c r="M301" s="152"/>
      <c r="T301" s="153"/>
      <c r="AT301" s="149" t="s">
        <v>144</v>
      </c>
      <c r="AU301" s="149" t="s">
        <v>142</v>
      </c>
      <c r="AV301" s="12" t="s">
        <v>83</v>
      </c>
      <c r="AW301" s="12" t="s">
        <v>32</v>
      </c>
      <c r="AX301" s="12" t="s">
        <v>75</v>
      </c>
      <c r="AY301" s="149" t="s">
        <v>134</v>
      </c>
    </row>
    <row r="302" spans="2:65" s="13" customFormat="1" ht="9.9499999999999993">
      <c r="B302" s="154"/>
      <c r="D302" s="148" t="s">
        <v>144</v>
      </c>
      <c r="E302" s="155" t="s">
        <v>1</v>
      </c>
      <c r="F302" s="156" t="s">
        <v>395</v>
      </c>
      <c r="H302" s="157">
        <v>5.49</v>
      </c>
      <c r="I302" s="158"/>
      <c r="L302" s="154"/>
      <c r="M302" s="159"/>
      <c r="T302" s="160"/>
      <c r="AT302" s="155" t="s">
        <v>144</v>
      </c>
      <c r="AU302" s="155" t="s">
        <v>142</v>
      </c>
      <c r="AV302" s="13" t="s">
        <v>142</v>
      </c>
      <c r="AW302" s="13" t="s">
        <v>32</v>
      </c>
      <c r="AX302" s="13" t="s">
        <v>83</v>
      </c>
      <c r="AY302" s="155" t="s">
        <v>134</v>
      </c>
    </row>
    <row r="303" spans="2:65" s="1" customFormat="1" ht="33" customHeight="1">
      <c r="B303" s="32"/>
      <c r="C303" s="133" t="s">
        <v>419</v>
      </c>
      <c r="D303" s="133" t="s">
        <v>137</v>
      </c>
      <c r="E303" s="134" t="s">
        <v>420</v>
      </c>
      <c r="F303" s="135" t="s">
        <v>421</v>
      </c>
      <c r="G303" s="136" t="s">
        <v>305</v>
      </c>
      <c r="H303" s="183"/>
      <c r="I303" s="138"/>
      <c r="J303" s="139">
        <f>ROUND(I303*H303,2)</f>
        <v>0</v>
      </c>
      <c r="K303" s="140"/>
      <c r="L303" s="32"/>
      <c r="M303" s="141" t="s">
        <v>1</v>
      </c>
      <c r="N303" s="142" t="s">
        <v>41</v>
      </c>
      <c r="P303" s="143">
        <f>O303*H303</f>
        <v>0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AR303" s="145" t="s">
        <v>245</v>
      </c>
      <c r="AT303" s="145" t="s">
        <v>137</v>
      </c>
      <c r="AU303" s="145" t="s">
        <v>142</v>
      </c>
      <c r="AY303" s="17" t="s">
        <v>134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7" t="s">
        <v>142</v>
      </c>
      <c r="BK303" s="146">
        <f>ROUND(I303*H303,2)</f>
        <v>0</v>
      </c>
      <c r="BL303" s="17" t="s">
        <v>245</v>
      </c>
      <c r="BM303" s="145" t="s">
        <v>422</v>
      </c>
    </row>
    <row r="304" spans="2:65" s="1" customFormat="1" ht="9.9499999999999993">
      <c r="B304" s="32"/>
      <c r="D304" s="168" t="s">
        <v>154</v>
      </c>
      <c r="F304" s="169" t="s">
        <v>423</v>
      </c>
      <c r="I304" s="170"/>
      <c r="L304" s="32"/>
      <c r="M304" s="171"/>
      <c r="T304" s="54"/>
      <c r="AT304" s="17" t="s">
        <v>154</v>
      </c>
      <c r="AU304" s="17" t="s">
        <v>142</v>
      </c>
    </row>
    <row r="305" spans="2:65" s="11" customFormat="1" ht="22.7" customHeight="1">
      <c r="B305" s="121"/>
      <c r="D305" s="122" t="s">
        <v>74</v>
      </c>
      <c r="E305" s="131" t="s">
        <v>424</v>
      </c>
      <c r="F305" s="131" t="s">
        <v>425</v>
      </c>
      <c r="I305" s="124"/>
      <c r="J305" s="132">
        <f>BK305</f>
        <v>0</v>
      </c>
      <c r="L305" s="121"/>
      <c r="M305" s="126"/>
      <c r="P305" s="127">
        <f>SUM(P306:P330)</f>
        <v>0</v>
      </c>
      <c r="R305" s="127">
        <f>SUM(R306:R330)</f>
        <v>0.33391999999999999</v>
      </c>
      <c r="T305" s="128">
        <f>SUM(T306:T330)</f>
        <v>0.75741700000000001</v>
      </c>
      <c r="AR305" s="122" t="s">
        <v>142</v>
      </c>
      <c r="AT305" s="129" t="s">
        <v>74</v>
      </c>
      <c r="AU305" s="129" t="s">
        <v>83</v>
      </c>
      <c r="AY305" s="122" t="s">
        <v>134</v>
      </c>
      <c r="BK305" s="130">
        <f>SUM(BK306:BK330)</f>
        <v>0</v>
      </c>
    </row>
    <row r="306" spans="2:65" s="1" customFormat="1" ht="24.2" customHeight="1">
      <c r="B306" s="32"/>
      <c r="C306" s="133" t="s">
        <v>426</v>
      </c>
      <c r="D306" s="133" t="s">
        <v>137</v>
      </c>
      <c r="E306" s="134" t="s">
        <v>427</v>
      </c>
      <c r="F306" s="135" t="s">
        <v>428</v>
      </c>
      <c r="G306" s="136" t="s">
        <v>140</v>
      </c>
      <c r="H306" s="137">
        <v>5.3419999999999996</v>
      </c>
      <c r="I306" s="138"/>
      <c r="J306" s="139">
        <f>ROUND(I306*H306,2)</f>
        <v>0</v>
      </c>
      <c r="K306" s="140"/>
      <c r="L306" s="32"/>
      <c r="M306" s="141" t="s">
        <v>1</v>
      </c>
      <c r="N306" s="142" t="s">
        <v>41</v>
      </c>
      <c r="P306" s="143">
        <f>O306*H306</f>
        <v>0</v>
      </c>
      <c r="Q306" s="143">
        <v>0</v>
      </c>
      <c r="R306" s="143">
        <f>Q306*H306</f>
        <v>0</v>
      </c>
      <c r="S306" s="143">
        <v>0.05</v>
      </c>
      <c r="T306" s="144">
        <f>S306*H306</f>
        <v>0.2671</v>
      </c>
      <c r="AR306" s="145" t="s">
        <v>245</v>
      </c>
      <c r="AT306" s="145" t="s">
        <v>137</v>
      </c>
      <c r="AU306" s="145" t="s">
        <v>142</v>
      </c>
      <c r="AY306" s="17" t="s">
        <v>134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7" t="s">
        <v>142</v>
      </c>
      <c r="BK306" s="146">
        <f>ROUND(I306*H306,2)</f>
        <v>0</v>
      </c>
      <c r="BL306" s="17" t="s">
        <v>245</v>
      </c>
      <c r="BM306" s="145" t="s">
        <v>429</v>
      </c>
    </row>
    <row r="307" spans="2:65" s="1" customFormat="1" ht="9.9499999999999993">
      <c r="B307" s="32"/>
      <c r="D307" s="168" t="s">
        <v>154</v>
      </c>
      <c r="F307" s="169" t="s">
        <v>430</v>
      </c>
      <c r="I307" s="170"/>
      <c r="L307" s="32"/>
      <c r="M307" s="171"/>
      <c r="T307" s="54"/>
      <c r="AT307" s="17" t="s">
        <v>154</v>
      </c>
      <c r="AU307" s="17" t="s">
        <v>142</v>
      </c>
    </row>
    <row r="308" spans="2:65" s="12" customFormat="1" ht="9.9499999999999993">
      <c r="B308" s="147"/>
      <c r="D308" s="148" t="s">
        <v>144</v>
      </c>
      <c r="E308" s="149" t="s">
        <v>1</v>
      </c>
      <c r="F308" s="150" t="s">
        <v>431</v>
      </c>
      <c r="H308" s="149" t="s">
        <v>1</v>
      </c>
      <c r="I308" s="151"/>
      <c r="L308" s="147"/>
      <c r="M308" s="152"/>
      <c r="T308" s="153"/>
      <c r="AT308" s="149" t="s">
        <v>144</v>
      </c>
      <c r="AU308" s="149" t="s">
        <v>142</v>
      </c>
      <c r="AV308" s="12" t="s">
        <v>83</v>
      </c>
      <c r="AW308" s="12" t="s">
        <v>32</v>
      </c>
      <c r="AX308" s="12" t="s">
        <v>75</v>
      </c>
      <c r="AY308" s="149" t="s">
        <v>134</v>
      </c>
    </row>
    <row r="309" spans="2:65" s="12" customFormat="1" ht="9.9499999999999993">
      <c r="B309" s="147"/>
      <c r="D309" s="148" t="s">
        <v>144</v>
      </c>
      <c r="E309" s="149" t="s">
        <v>1</v>
      </c>
      <c r="F309" s="150" t="s">
        <v>173</v>
      </c>
      <c r="H309" s="149" t="s">
        <v>1</v>
      </c>
      <c r="I309" s="151"/>
      <c r="L309" s="147"/>
      <c r="M309" s="152"/>
      <c r="T309" s="153"/>
      <c r="AT309" s="149" t="s">
        <v>144</v>
      </c>
      <c r="AU309" s="149" t="s">
        <v>142</v>
      </c>
      <c r="AV309" s="12" t="s">
        <v>83</v>
      </c>
      <c r="AW309" s="12" t="s">
        <v>32</v>
      </c>
      <c r="AX309" s="12" t="s">
        <v>75</v>
      </c>
      <c r="AY309" s="149" t="s">
        <v>134</v>
      </c>
    </row>
    <row r="310" spans="2:65" s="13" customFormat="1" ht="9.9499999999999993">
      <c r="B310" s="154"/>
      <c r="D310" s="148" t="s">
        <v>144</v>
      </c>
      <c r="E310" s="155" t="s">
        <v>1</v>
      </c>
      <c r="F310" s="156" t="s">
        <v>174</v>
      </c>
      <c r="H310" s="157">
        <v>0.8</v>
      </c>
      <c r="I310" s="158"/>
      <c r="L310" s="154"/>
      <c r="M310" s="159"/>
      <c r="T310" s="160"/>
      <c r="AT310" s="155" t="s">
        <v>144</v>
      </c>
      <c r="AU310" s="155" t="s">
        <v>142</v>
      </c>
      <c r="AV310" s="13" t="s">
        <v>142</v>
      </c>
      <c r="AW310" s="13" t="s">
        <v>32</v>
      </c>
      <c r="AX310" s="13" t="s">
        <v>75</v>
      </c>
      <c r="AY310" s="155" t="s">
        <v>134</v>
      </c>
    </row>
    <row r="311" spans="2:65" s="12" customFormat="1" ht="9.9499999999999993">
      <c r="B311" s="147"/>
      <c r="D311" s="148" t="s">
        <v>144</v>
      </c>
      <c r="E311" s="149" t="s">
        <v>1</v>
      </c>
      <c r="F311" s="150" t="s">
        <v>432</v>
      </c>
      <c r="H311" s="149" t="s">
        <v>1</v>
      </c>
      <c r="I311" s="151"/>
      <c r="L311" s="147"/>
      <c r="M311" s="152"/>
      <c r="T311" s="153"/>
      <c r="AT311" s="149" t="s">
        <v>144</v>
      </c>
      <c r="AU311" s="149" t="s">
        <v>142</v>
      </c>
      <c r="AV311" s="12" t="s">
        <v>83</v>
      </c>
      <c r="AW311" s="12" t="s">
        <v>32</v>
      </c>
      <c r="AX311" s="12" t="s">
        <v>75</v>
      </c>
      <c r="AY311" s="149" t="s">
        <v>134</v>
      </c>
    </row>
    <row r="312" spans="2:65" s="12" customFormat="1" ht="9.9499999999999993">
      <c r="B312" s="147"/>
      <c r="D312" s="148" t="s">
        <v>144</v>
      </c>
      <c r="E312" s="149" t="s">
        <v>1</v>
      </c>
      <c r="F312" s="150" t="s">
        <v>433</v>
      </c>
      <c r="H312" s="149" t="s">
        <v>1</v>
      </c>
      <c r="I312" s="151"/>
      <c r="L312" s="147"/>
      <c r="M312" s="152"/>
      <c r="T312" s="153"/>
      <c r="AT312" s="149" t="s">
        <v>144</v>
      </c>
      <c r="AU312" s="149" t="s">
        <v>142</v>
      </c>
      <c r="AV312" s="12" t="s">
        <v>83</v>
      </c>
      <c r="AW312" s="12" t="s">
        <v>32</v>
      </c>
      <c r="AX312" s="12" t="s">
        <v>75</v>
      </c>
      <c r="AY312" s="149" t="s">
        <v>134</v>
      </c>
    </row>
    <row r="313" spans="2:65" s="13" customFormat="1" ht="9.9499999999999993">
      <c r="B313" s="154"/>
      <c r="D313" s="148" t="s">
        <v>144</v>
      </c>
      <c r="E313" s="155" t="s">
        <v>1</v>
      </c>
      <c r="F313" s="156" t="s">
        <v>176</v>
      </c>
      <c r="H313" s="157">
        <v>4.5419999999999998</v>
      </c>
      <c r="I313" s="158"/>
      <c r="L313" s="154"/>
      <c r="M313" s="159"/>
      <c r="T313" s="160"/>
      <c r="AT313" s="155" t="s">
        <v>144</v>
      </c>
      <c r="AU313" s="155" t="s">
        <v>142</v>
      </c>
      <c r="AV313" s="13" t="s">
        <v>142</v>
      </c>
      <c r="AW313" s="13" t="s">
        <v>32</v>
      </c>
      <c r="AX313" s="13" t="s">
        <v>75</v>
      </c>
      <c r="AY313" s="155" t="s">
        <v>134</v>
      </c>
    </row>
    <row r="314" spans="2:65" s="14" customFormat="1" ht="9.9499999999999993">
      <c r="B314" s="161"/>
      <c r="D314" s="148" t="s">
        <v>144</v>
      </c>
      <c r="E314" s="162" t="s">
        <v>1</v>
      </c>
      <c r="F314" s="163" t="s">
        <v>150</v>
      </c>
      <c r="H314" s="164">
        <v>5.3419999999999996</v>
      </c>
      <c r="I314" s="165"/>
      <c r="L314" s="161"/>
      <c r="M314" s="166"/>
      <c r="T314" s="167"/>
      <c r="AT314" s="162" t="s">
        <v>144</v>
      </c>
      <c r="AU314" s="162" t="s">
        <v>142</v>
      </c>
      <c r="AV314" s="14" t="s">
        <v>141</v>
      </c>
      <c r="AW314" s="14" t="s">
        <v>32</v>
      </c>
      <c r="AX314" s="14" t="s">
        <v>83</v>
      </c>
      <c r="AY314" s="162" t="s">
        <v>134</v>
      </c>
    </row>
    <row r="315" spans="2:65" s="1" customFormat="1" ht="16.5" customHeight="1">
      <c r="B315" s="32"/>
      <c r="C315" s="133" t="s">
        <v>434</v>
      </c>
      <c r="D315" s="133" t="s">
        <v>137</v>
      </c>
      <c r="E315" s="134" t="s">
        <v>435</v>
      </c>
      <c r="F315" s="135" t="s">
        <v>436</v>
      </c>
      <c r="G315" s="136" t="s">
        <v>140</v>
      </c>
      <c r="H315" s="137">
        <v>13.89</v>
      </c>
      <c r="I315" s="138"/>
      <c r="J315" s="139">
        <f>ROUND(I315*H315,2)</f>
        <v>0</v>
      </c>
      <c r="K315" s="140"/>
      <c r="L315" s="32"/>
      <c r="M315" s="141" t="s">
        <v>1</v>
      </c>
      <c r="N315" s="142" t="s">
        <v>41</v>
      </c>
      <c r="P315" s="143">
        <f>O315*H315</f>
        <v>0</v>
      </c>
      <c r="Q315" s="143">
        <v>0</v>
      </c>
      <c r="R315" s="143">
        <f>Q315*H315</f>
        <v>0</v>
      </c>
      <c r="S315" s="143">
        <v>3.5299999999999998E-2</v>
      </c>
      <c r="T315" s="144">
        <f>S315*H315</f>
        <v>0.490317</v>
      </c>
      <c r="AR315" s="145" t="s">
        <v>245</v>
      </c>
      <c r="AT315" s="145" t="s">
        <v>137</v>
      </c>
      <c r="AU315" s="145" t="s">
        <v>142</v>
      </c>
      <c r="AY315" s="17" t="s">
        <v>134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7" t="s">
        <v>142</v>
      </c>
      <c r="BK315" s="146">
        <f>ROUND(I315*H315,2)</f>
        <v>0</v>
      </c>
      <c r="BL315" s="17" t="s">
        <v>245</v>
      </c>
      <c r="BM315" s="145" t="s">
        <v>437</v>
      </c>
    </row>
    <row r="316" spans="2:65" s="1" customFormat="1" ht="9.9499999999999993">
      <c r="B316" s="32"/>
      <c r="D316" s="168" t="s">
        <v>154</v>
      </c>
      <c r="F316" s="169" t="s">
        <v>438</v>
      </c>
      <c r="I316" s="170"/>
      <c r="L316" s="32"/>
      <c r="M316" s="171"/>
      <c r="T316" s="54"/>
      <c r="AT316" s="17" t="s">
        <v>154</v>
      </c>
      <c r="AU316" s="17" t="s">
        <v>142</v>
      </c>
    </row>
    <row r="317" spans="2:65" s="12" customFormat="1" ht="9.9499999999999993">
      <c r="B317" s="147"/>
      <c r="D317" s="148" t="s">
        <v>144</v>
      </c>
      <c r="E317" s="149" t="s">
        <v>1</v>
      </c>
      <c r="F317" s="150" t="s">
        <v>439</v>
      </c>
      <c r="H317" s="149" t="s">
        <v>1</v>
      </c>
      <c r="I317" s="151"/>
      <c r="L317" s="147"/>
      <c r="M317" s="152"/>
      <c r="T317" s="153"/>
      <c r="AT317" s="149" t="s">
        <v>144</v>
      </c>
      <c r="AU317" s="149" t="s">
        <v>142</v>
      </c>
      <c r="AV317" s="12" t="s">
        <v>83</v>
      </c>
      <c r="AW317" s="12" t="s">
        <v>32</v>
      </c>
      <c r="AX317" s="12" t="s">
        <v>75</v>
      </c>
      <c r="AY317" s="149" t="s">
        <v>134</v>
      </c>
    </row>
    <row r="318" spans="2:65" s="13" customFormat="1" ht="9.9499999999999993">
      <c r="B318" s="154"/>
      <c r="D318" s="148" t="s">
        <v>144</v>
      </c>
      <c r="E318" s="155" t="s">
        <v>1</v>
      </c>
      <c r="F318" s="156" t="s">
        <v>278</v>
      </c>
      <c r="H318" s="157">
        <v>13.89</v>
      </c>
      <c r="I318" s="158"/>
      <c r="L318" s="154"/>
      <c r="M318" s="159"/>
      <c r="T318" s="160"/>
      <c r="AT318" s="155" t="s">
        <v>144</v>
      </c>
      <c r="AU318" s="155" t="s">
        <v>142</v>
      </c>
      <c r="AV318" s="13" t="s">
        <v>142</v>
      </c>
      <c r="AW318" s="13" t="s">
        <v>32</v>
      </c>
      <c r="AX318" s="13" t="s">
        <v>83</v>
      </c>
      <c r="AY318" s="155" t="s">
        <v>134</v>
      </c>
    </row>
    <row r="319" spans="2:65" s="1" customFormat="1" ht="37.700000000000003" customHeight="1">
      <c r="B319" s="32"/>
      <c r="C319" s="133" t="s">
        <v>440</v>
      </c>
      <c r="D319" s="133" t="s">
        <v>137</v>
      </c>
      <c r="E319" s="134" t="s">
        <v>441</v>
      </c>
      <c r="F319" s="135" t="s">
        <v>442</v>
      </c>
      <c r="G319" s="136" t="s">
        <v>140</v>
      </c>
      <c r="H319" s="137">
        <v>13.89</v>
      </c>
      <c r="I319" s="138"/>
      <c r="J319" s="139">
        <f>ROUND(I319*H319,2)</f>
        <v>0</v>
      </c>
      <c r="K319" s="140"/>
      <c r="L319" s="32"/>
      <c r="M319" s="141" t="s">
        <v>1</v>
      </c>
      <c r="N319" s="142" t="s">
        <v>41</v>
      </c>
      <c r="P319" s="143">
        <f>O319*H319</f>
        <v>0</v>
      </c>
      <c r="Q319" s="143">
        <v>1.6000000000000001E-3</v>
      </c>
      <c r="R319" s="143">
        <f>Q319*H319</f>
        <v>2.2224000000000001E-2</v>
      </c>
      <c r="S319" s="143">
        <v>0</v>
      </c>
      <c r="T319" s="144">
        <f>S319*H319</f>
        <v>0</v>
      </c>
      <c r="AR319" s="145" t="s">
        <v>245</v>
      </c>
      <c r="AT319" s="145" t="s">
        <v>137</v>
      </c>
      <c r="AU319" s="145" t="s">
        <v>142</v>
      </c>
      <c r="AY319" s="17" t="s">
        <v>134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7" t="s">
        <v>142</v>
      </c>
      <c r="BK319" s="146">
        <f>ROUND(I319*H319,2)</f>
        <v>0</v>
      </c>
      <c r="BL319" s="17" t="s">
        <v>245</v>
      </c>
      <c r="BM319" s="145" t="s">
        <v>443</v>
      </c>
    </row>
    <row r="320" spans="2:65" s="1" customFormat="1" ht="9.9499999999999993">
      <c r="B320" s="32"/>
      <c r="D320" s="168" t="s">
        <v>154</v>
      </c>
      <c r="F320" s="169" t="s">
        <v>444</v>
      </c>
      <c r="I320" s="170"/>
      <c r="L320" s="32"/>
      <c r="M320" s="171"/>
      <c r="T320" s="54"/>
      <c r="AT320" s="17" t="s">
        <v>154</v>
      </c>
      <c r="AU320" s="17" t="s">
        <v>142</v>
      </c>
    </row>
    <row r="321" spans="2:65" s="12" customFormat="1" ht="9.9499999999999993">
      <c r="B321" s="147"/>
      <c r="D321" s="148" t="s">
        <v>144</v>
      </c>
      <c r="E321" s="149" t="s">
        <v>1</v>
      </c>
      <c r="F321" s="150" t="s">
        <v>439</v>
      </c>
      <c r="H321" s="149" t="s">
        <v>1</v>
      </c>
      <c r="I321" s="151"/>
      <c r="L321" s="147"/>
      <c r="M321" s="152"/>
      <c r="T321" s="153"/>
      <c r="AT321" s="149" t="s">
        <v>144</v>
      </c>
      <c r="AU321" s="149" t="s">
        <v>142</v>
      </c>
      <c r="AV321" s="12" t="s">
        <v>83</v>
      </c>
      <c r="AW321" s="12" t="s">
        <v>32</v>
      </c>
      <c r="AX321" s="12" t="s">
        <v>75</v>
      </c>
      <c r="AY321" s="149" t="s">
        <v>134</v>
      </c>
    </row>
    <row r="322" spans="2:65" s="13" customFormat="1" ht="9.9499999999999993">
      <c r="B322" s="154"/>
      <c r="D322" s="148" t="s">
        <v>144</v>
      </c>
      <c r="E322" s="155" t="s">
        <v>1</v>
      </c>
      <c r="F322" s="156" t="s">
        <v>278</v>
      </c>
      <c r="H322" s="157">
        <v>13.89</v>
      </c>
      <c r="I322" s="158"/>
      <c r="L322" s="154"/>
      <c r="M322" s="159"/>
      <c r="T322" s="160"/>
      <c r="AT322" s="155" t="s">
        <v>144</v>
      </c>
      <c r="AU322" s="155" t="s">
        <v>142</v>
      </c>
      <c r="AV322" s="13" t="s">
        <v>142</v>
      </c>
      <c r="AW322" s="13" t="s">
        <v>32</v>
      </c>
      <c r="AX322" s="13" t="s">
        <v>83</v>
      </c>
      <c r="AY322" s="155" t="s">
        <v>134</v>
      </c>
    </row>
    <row r="323" spans="2:65" s="1" customFormat="1" ht="33" customHeight="1">
      <c r="B323" s="32"/>
      <c r="C323" s="172" t="s">
        <v>445</v>
      </c>
      <c r="D323" s="172" t="s">
        <v>279</v>
      </c>
      <c r="E323" s="173" t="s">
        <v>446</v>
      </c>
      <c r="F323" s="174" t="s">
        <v>447</v>
      </c>
      <c r="G323" s="175" t="s">
        <v>140</v>
      </c>
      <c r="H323" s="176">
        <v>14.167999999999999</v>
      </c>
      <c r="I323" s="177"/>
      <c r="J323" s="178">
        <f>ROUND(I323*H323,2)</f>
        <v>0</v>
      </c>
      <c r="K323" s="179"/>
      <c r="L323" s="180"/>
      <c r="M323" s="181" t="s">
        <v>1</v>
      </c>
      <c r="N323" s="182" t="s">
        <v>41</v>
      </c>
      <c r="P323" s="143">
        <f>O323*H323</f>
        <v>0</v>
      </c>
      <c r="Q323" s="143">
        <v>2.1999999999999999E-2</v>
      </c>
      <c r="R323" s="143">
        <f>Q323*H323</f>
        <v>0.31169599999999997</v>
      </c>
      <c r="S323" s="143">
        <v>0</v>
      </c>
      <c r="T323" s="144">
        <f>S323*H323</f>
        <v>0</v>
      </c>
      <c r="AR323" s="145" t="s">
        <v>283</v>
      </c>
      <c r="AT323" s="145" t="s">
        <v>279</v>
      </c>
      <c r="AU323" s="145" t="s">
        <v>142</v>
      </c>
      <c r="AY323" s="17" t="s">
        <v>134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7" t="s">
        <v>142</v>
      </c>
      <c r="BK323" s="146">
        <f>ROUND(I323*H323,2)</f>
        <v>0</v>
      </c>
      <c r="BL323" s="17" t="s">
        <v>245</v>
      </c>
      <c r="BM323" s="145" t="s">
        <v>448</v>
      </c>
    </row>
    <row r="324" spans="2:65" s="13" customFormat="1" ht="9.9499999999999993">
      <c r="B324" s="154"/>
      <c r="D324" s="148" t="s">
        <v>144</v>
      </c>
      <c r="F324" s="156" t="s">
        <v>449</v>
      </c>
      <c r="H324" s="157">
        <v>14.167999999999999</v>
      </c>
      <c r="I324" s="158"/>
      <c r="L324" s="154"/>
      <c r="M324" s="159"/>
      <c r="T324" s="160"/>
      <c r="AT324" s="155" t="s">
        <v>144</v>
      </c>
      <c r="AU324" s="155" t="s">
        <v>142</v>
      </c>
      <c r="AV324" s="13" t="s">
        <v>142</v>
      </c>
      <c r="AW324" s="13" t="s">
        <v>4</v>
      </c>
      <c r="AX324" s="13" t="s">
        <v>83</v>
      </c>
      <c r="AY324" s="155" t="s">
        <v>134</v>
      </c>
    </row>
    <row r="325" spans="2:65" s="1" customFormat="1" ht="21.75" customHeight="1">
      <c r="B325" s="32"/>
      <c r="C325" s="133" t="s">
        <v>450</v>
      </c>
      <c r="D325" s="133" t="s">
        <v>137</v>
      </c>
      <c r="E325" s="134" t="s">
        <v>451</v>
      </c>
      <c r="F325" s="135" t="s">
        <v>452</v>
      </c>
      <c r="G325" s="136" t="s">
        <v>338</v>
      </c>
      <c r="H325" s="137">
        <v>10.358000000000001</v>
      </c>
      <c r="I325" s="138"/>
      <c r="J325" s="139">
        <f>ROUND(I325*H325,2)</f>
        <v>0</v>
      </c>
      <c r="K325" s="140"/>
      <c r="L325" s="32"/>
      <c r="M325" s="141" t="s">
        <v>1</v>
      </c>
      <c r="N325" s="142" t="s">
        <v>41</v>
      </c>
      <c r="P325" s="143">
        <f>O325*H325</f>
        <v>0</v>
      </c>
      <c r="Q325" s="143">
        <v>0</v>
      </c>
      <c r="R325" s="143">
        <f>Q325*H325</f>
        <v>0</v>
      </c>
      <c r="S325" s="143">
        <v>0</v>
      </c>
      <c r="T325" s="144">
        <f>S325*H325</f>
        <v>0</v>
      </c>
      <c r="AR325" s="145" t="s">
        <v>245</v>
      </c>
      <c r="AT325" s="145" t="s">
        <v>137</v>
      </c>
      <c r="AU325" s="145" t="s">
        <v>142</v>
      </c>
      <c r="AY325" s="17" t="s">
        <v>134</v>
      </c>
      <c r="BE325" s="146">
        <f>IF(N325="základní",J325,0)</f>
        <v>0</v>
      </c>
      <c r="BF325" s="146">
        <f>IF(N325="snížená",J325,0)</f>
        <v>0</v>
      </c>
      <c r="BG325" s="146">
        <f>IF(N325="zákl. přenesená",J325,0)</f>
        <v>0</v>
      </c>
      <c r="BH325" s="146">
        <f>IF(N325="sníž. přenesená",J325,0)</f>
        <v>0</v>
      </c>
      <c r="BI325" s="146">
        <f>IF(N325="nulová",J325,0)</f>
        <v>0</v>
      </c>
      <c r="BJ325" s="17" t="s">
        <v>142</v>
      </c>
      <c r="BK325" s="146">
        <f>ROUND(I325*H325,2)</f>
        <v>0</v>
      </c>
      <c r="BL325" s="17" t="s">
        <v>245</v>
      </c>
      <c r="BM325" s="145" t="s">
        <v>453</v>
      </c>
    </row>
    <row r="326" spans="2:65" s="1" customFormat="1" ht="9.9499999999999993">
      <c r="B326" s="32"/>
      <c r="D326" s="168" t="s">
        <v>154</v>
      </c>
      <c r="F326" s="169" t="s">
        <v>454</v>
      </c>
      <c r="I326" s="170"/>
      <c r="L326" s="32"/>
      <c r="M326" s="171"/>
      <c r="T326" s="54"/>
      <c r="AT326" s="17" t="s">
        <v>154</v>
      </c>
      <c r="AU326" s="17" t="s">
        <v>142</v>
      </c>
    </row>
    <row r="327" spans="2:65" s="12" customFormat="1" ht="9.9499999999999993">
      <c r="B327" s="147"/>
      <c r="D327" s="148" t="s">
        <v>144</v>
      </c>
      <c r="E327" s="149" t="s">
        <v>1</v>
      </c>
      <c r="F327" s="150" t="s">
        <v>455</v>
      </c>
      <c r="H327" s="149" t="s">
        <v>1</v>
      </c>
      <c r="I327" s="151"/>
      <c r="L327" s="147"/>
      <c r="M327" s="152"/>
      <c r="T327" s="153"/>
      <c r="AT327" s="149" t="s">
        <v>144</v>
      </c>
      <c r="AU327" s="149" t="s">
        <v>142</v>
      </c>
      <c r="AV327" s="12" t="s">
        <v>83</v>
      </c>
      <c r="AW327" s="12" t="s">
        <v>32</v>
      </c>
      <c r="AX327" s="12" t="s">
        <v>75</v>
      </c>
      <c r="AY327" s="149" t="s">
        <v>134</v>
      </c>
    </row>
    <row r="328" spans="2:65" s="13" customFormat="1" ht="9.9499999999999993">
      <c r="B328" s="154"/>
      <c r="D328" s="148" t="s">
        <v>144</v>
      </c>
      <c r="E328" s="155" t="s">
        <v>1</v>
      </c>
      <c r="F328" s="156" t="s">
        <v>456</v>
      </c>
      <c r="H328" s="157">
        <v>10.358000000000001</v>
      </c>
      <c r="I328" s="158"/>
      <c r="L328" s="154"/>
      <c r="M328" s="159"/>
      <c r="T328" s="160"/>
      <c r="AT328" s="155" t="s">
        <v>144</v>
      </c>
      <c r="AU328" s="155" t="s">
        <v>142</v>
      </c>
      <c r="AV328" s="13" t="s">
        <v>142</v>
      </c>
      <c r="AW328" s="13" t="s">
        <v>32</v>
      </c>
      <c r="AX328" s="13" t="s">
        <v>83</v>
      </c>
      <c r="AY328" s="155" t="s">
        <v>134</v>
      </c>
    </row>
    <row r="329" spans="2:65" s="1" customFormat="1" ht="33" customHeight="1">
      <c r="B329" s="32"/>
      <c r="C329" s="133" t="s">
        <v>457</v>
      </c>
      <c r="D329" s="133" t="s">
        <v>137</v>
      </c>
      <c r="E329" s="134" t="s">
        <v>458</v>
      </c>
      <c r="F329" s="135" t="s">
        <v>459</v>
      </c>
      <c r="G329" s="136" t="s">
        <v>305</v>
      </c>
      <c r="H329" s="183"/>
      <c r="I329" s="138"/>
      <c r="J329" s="139">
        <f>ROUND(I329*H329,2)</f>
        <v>0</v>
      </c>
      <c r="K329" s="140"/>
      <c r="L329" s="32"/>
      <c r="M329" s="141" t="s">
        <v>1</v>
      </c>
      <c r="N329" s="142" t="s">
        <v>41</v>
      </c>
      <c r="P329" s="143">
        <f>O329*H329</f>
        <v>0</v>
      </c>
      <c r="Q329" s="143">
        <v>0</v>
      </c>
      <c r="R329" s="143">
        <f>Q329*H329</f>
        <v>0</v>
      </c>
      <c r="S329" s="143">
        <v>0</v>
      </c>
      <c r="T329" s="144">
        <f>S329*H329</f>
        <v>0</v>
      </c>
      <c r="AR329" s="145" t="s">
        <v>245</v>
      </c>
      <c r="AT329" s="145" t="s">
        <v>137</v>
      </c>
      <c r="AU329" s="145" t="s">
        <v>142</v>
      </c>
      <c r="AY329" s="17" t="s">
        <v>134</v>
      </c>
      <c r="BE329" s="146">
        <f>IF(N329="základní",J329,0)</f>
        <v>0</v>
      </c>
      <c r="BF329" s="146">
        <f>IF(N329="snížená",J329,0)</f>
        <v>0</v>
      </c>
      <c r="BG329" s="146">
        <f>IF(N329="zákl. přenesená",J329,0)</f>
        <v>0</v>
      </c>
      <c r="BH329" s="146">
        <f>IF(N329="sníž. přenesená",J329,0)</f>
        <v>0</v>
      </c>
      <c r="BI329" s="146">
        <f>IF(N329="nulová",J329,0)</f>
        <v>0</v>
      </c>
      <c r="BJ329" s="17" t="s">
        <v>142</v>
      </c>
      <c r="BK329" s="146">
        <f>ROUND(I329*H329,2)</f>
        <v>0</v>
      </c>
      <c r="BL329" s="17" t="s">
        <v>245</v>
      </c>
      <c r="BM329" s="145" t="s">
        <v>460</v>
      </c>
    </row>
    <row r="330" spans="2:65" s="1" customFormat="1" ht="9.9499999999999993">
      <c r="B330" s="32"/>
      <c r="D330" s="168" t="s">
        <v>154</v>
      </c>
      <c r="F330" s="169" t="s">
        <v>461</v>
      </c>
      <c r="I330" s="170"/>
      <c r="L330" s="32"/>
      <c r="M330" s="171"/>
      <c r="T330" s="54"/>
      <c r="AT330" s="17" t="s">
        <v>154</v>
      </c>
      <c r="AU330" s="17" t="s">
        <v>142</v>
      </c>
    </row>
    <row r="331" spans="2:65" s="11" customFormat="1" ht="22.7" customHeight="1">
      <c r="B331" s="121"/>
      <c r="D331" s="122" t="s">
        <v>74</v>
      </c>
      <c r="E331" s="131" t="s">
        <v>462</v>
      </c>
      <c r="F331" s="131" t="s">
        <v>463</v>
      </c>
      <c r="I331" s="124"/>
      <c r="J331" s="132">
        <f>BK331</f>
        <v>0</v>
      </c>
      <c r="L331" s="121"/>
      <c r="M331" s="126"/>
      <c r="P331" s="127">
        <f>SUM(P332:P341)</f>
        <v>0</v>
      </c>
      <c r="R331" s="127">
        <f>SUM(R332:R341)</f>
        <v>3.1012740000000004E-2</v>
      </c>
      <c r="T331" s="128">
        <f>SUM(T332:T341)</f>
        <v>0</v>
      </c>
      <c r="AR331" s="122" t="s">
        <v>142</v>
      </c>
      <c r="AT331" s="129" t="s">
        <v>74</v>
      </c>
      <c r="AU331" s="129" t="s">
        <v>83</v>
      </c>
      <c r="AY331" s="122" t="s">
        <v>134</v>
      </c>
      <c r="BK331" s="130">
        <f>SUM(BK332:BK341)</f>
        <v>0</v>
      </c>
    </row>
    <row r="332" spans="2:65" s="1" customFormat="1" ht="21.75" customHeight="1">
      <c r="B332" s="32"/>
      <c r="C332" s="133" t="s">
        <v>464</v>
      </c>
      <c r="D332" s="133" t="s">
        <v>137</v>
      </c>
      <c r="E332" s="134" t="s">
        <v>465</v>
      </c>
      <c r="F332" s="135" t="s">
        <v>466</v>
      </c>
      <c r="G332" s="136" t="s">
        <v>140</v>
      </c>
      <c r="H332" s="137">
        <v>31.326000000000001</v>
      </c>
      <c r="I332" s="138"/>
      <c r="J332" s="139">
        <f>ROUND(I332*H332,2)</f>
        <v>0</v>
      </c>
      <c r="K332" s="140"/>
      <c r="L332" s="32"/>
      <c r="M332" s="141" t="s">
        <v>1</v>
      </c>
      <c r="N332" s="142" t="s">
        <v>41</v>
      </c>
      <c r="P332" s="143">
        <f>O332*H332</f>
        <v>0</v>
      </c>
      <c r="Q332" s="143">
        <v>1.6000000000000001E-4</v>
      </c>
      <c r="R332" s="143">
        <f>Q332*H332</f>
        <v>5.0121600000000007E-3</v>
      </c>
      <c r="S332" s="143">
        <v>0</v>
      </c>
      <c r="T332" s="144">
        <f>S332*H332</f>
        <v>0</v>
      </c>
      <c r="AR332" s="145" t="s">
        <v>245</v>
      </c>
      <c r="AT332" s="145" t="s">
        <v>137</v>
      </c>
      <c r="AU332" s="145" t="s">
        <v>142</v>
      </c>
      <c r="AY332" s="17" t="s">
        <v>134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7" t="s">
        <v>142</v>
      </c>
      <c r="BK332" s="146">
        <f>ROUND(I332*H332,2)</f>
        <v>0</v>
      </c>
      <c r="BL332" s="17" t="s">
        <v>245</v>
      </c>
      <c r="BM332" s="145" t="s">
        <v>467</v>
      </c>
    </row>
    <row r="333" spans="2:65" s="1" customFormat="1" ht="9.9499999999999993">
      <c r="B333" s="32"/>
      <c r="D333" s="168" t="s">
        <v>154</v>
      </c>
      <c r="F333" s="169" t="s">
        <v>468</v>
      </c>
      <c r="I333" s="170"/>
      <c r="L333" s="32"/>
      <c r="M333" s="171"/>
      <c r="T333" s="54"/>
      <c r="AT333" s="17" t="s">
        <v>154</v>
      </c>
      <c r="AU333" s="17" t="s">
        <v>142</v>
      </c>
    </row>
    <row r="334" spans="2:65" s="1" customFormat="1" ht="24.2" customHeight="1">
      <c r="B334" s="32"/>
      <c r="C334" s="133" t="s">
        <v>469</v>
      </c>
      <c r="D334" s="133" t="s">
        <v>137</v>
      </c>
      <c r="E334" s="134" t="s">
        <v>470</v>
      </c>
      <c r="F334" s="135" t="s">
        <v>471</v>
      </c>
      <c r="G334" s="136" t="s">
        <v>140</v>
      </c>
      <c r="H334" s="137">
        <v>31.326000000000001</v>
      </c>
      <c r="I334" s="138"/>
      <c r="J334" s="139">
        <f>ROUND(I334*H334,2)</f>
        <v>0</v>
      </c>
      <c r="K334" s="140"/>
      <c r="L334" s="32"/>
      <c r="M334" s="141" t="s">
        <v>1</v>
      </c>
      <c r="N334" s="142" t="s">
        <v>41</v>
      </c>
      <c r="P334" s="143">
        <f>O334*H334</f>
        <v>0</v>
      </c>
      <c r="Q334" s="143">
        <v>8.3000000000000001E-4</v>
      </c>
      <c r="R334" s="143">
        <f>Q334*H334</f>
        <v>2.6000580000000002E-2</v>
      </c>
      <c r="S334" s="143">
        <v>0</v>
      </c>
      <c r="T334" s="144">
        <f>S334*H334</f>
        <v>0</v>
      </c>
      <c r="AR334" s="145" t="s">
        <v>245</v>
      </c>
      <c r="AT334" s="145" t="s">
        <v>137</v>
      </c>
      <c r="AU334" s="145" t="s">
        <v>142</v>
      </c>
      <c r="AY334" s="17" t="s">
        <v>134</v>
      </c>
      <c r="BE334" s="146">
        <f>IF(N334="základní",J334,0)</f>
        <v>0</v>
      </c>
      <c r="BF334" s="146">
        <f>IF(N334="snížená",J334,0)</f>
        <v>0</v>
      </c>
      <c r="BG334" s="146">
        <f>IF(N334="zákl. přenesená",J334,0)</f>
        <v>0</v>
      </c>
      <c r="BH334" s="146">
        <f>IF(N334="sníž. přenesená",J334,0)</f>
        <v>0</v>
      </c>
      <c r="BI334" s="146">
        <f>IF(N334="nulová",J334,0)</f>
        <v>0</v>
      </c>
      <c r="BJ334" s="17" t="s">
        <v>142</v>
      </c>
      <c r="BK334" s="146">
        <f>ROUND(I334*H334,2)</f>
        <v>0</v>
      </c>
      <c r="BL334" s="17" t="s">
        <v>245</v>
      </c>
      <c r="BM334" s="145" t="s">
        <v>472</v>
      </c>
    </row>
    <row r="335" spans="2:65" s="1" customFormat="1" ht="9.9499999999999993">
      <c r="B335" s="32"/>
      <c r="D335" s="168" t="s">
        <v>154</v>
      </c>
      <c r="F335" s="169" t="s">
        <v>473</v>
      </c>
      <c r="I335" s="170"/>
      <c r="L335" s="32"/>
      <c r="M335" s="171"/>
      <c r="T335" s="54"/>
      <c r="AT335" s="17" t="s">
        <v>154</v>
      </c>
      <c r="AU335" s="17" t="s">
        <v>142</v>
      </c>
    </row>
    <row r="336" spans="2:65" s="12" customFormat="1" ht="9.9499999999999993">
      <c r="B336" s="147"/>
      <c r="D336" s="148" t="s">
        <v>144</v>
      </c>
      <c r="E336" s="149" t="s">
        <v>1</v>
      </c>
      <c r="F336" s="150" t="s">
        <v>163</v>
      </c>
      <c r="H336" s="149" t="s">
        <v>1</v>
      </c>
      <c r="I336" s="151"/>
      <c r="L336" s="147"/>
      <c r="M336" s="152"/>
      <c r="T336" s="153"/>
      <c r="AT336" s="149" t="s">
        <v>144</v>
      </c>
      <c r="AU336" s="149" t="s">
        <v>142</v>
      </c>
      <c r="AV336" s="12" t="s">
        <v>83</v>
      </c>
      <c r="AW336" s="12" t="s">
        <v>32</v>
      </c>
      <c r="AX336" s="12" t="s">
        <v>75</v>
      </c>
      <c r="AY336" s="149" t="s">
        <v>134</v>
      </c>
    </row>
    <row r="337" spans="2:65" s="13" customFormat="1" ht="9.9499999999999993">
      <c r="B337" s="154"/>
      <c r="D337" s="148" t="s">
        <v>144</v>
      </c>
      <c r="E337" s="155" t="s">
        <v>1</v>
      </c>
      <c r="F337" s="156" t="s">
        <v>164</v>
      </c>
      <c r="H337" s="157">
        <v>21.478000000000002</v>
      </c>
      <c r="I337" s="158"/>
      <c r="L337" s="154"/>
      <c r="M337" s="159"/>
      <c r="T337" s="160"/>
      <c r="AT337" s="155" t="s">
        <v>144</v>
      </c>
      <c r="AU337" s="155" t="s">
        <v>142</v>
      </c>
      <c r="AV337" s="13" t="s">
        <v>142</v>
      </c>
      <c r="AW337" s="13" t="s">
        <v>32</v>
      </c>
      <c r="AX337" s="13" t="s">
        <v>75</v>
      </c>
      <c r="AY337" s="155" t="s">
        <v>134</v>
      </c>
    </row>
    <row r="338" spans="2:65" s="12" customFormat="1" ht="9.9499999999999993">
      <c r="B338" s="147"/>
      <c r="D338" s="148" t="s">
        <v>144</v>
      </c>
      <c r="E338" s="149" t="s">
        <v>1</v>
      </c>
      <c r="F338" s="150" t="s">
        <v>165</v>
      </c>
      <c r="H338" s="149" t="s">
        <v>1</v>
      </c>
      <c r="I338" s="151"/>
      <c r="L338" s="147"/>
      <c r="M338" s="152"/>
      <c r="T338" s="153"/>
      <c r="AT338" s="149" t="s">
        <v>144</v>
      </c>
      <c r="AU338" s="149" t="s">
        <v>142</v>
      </c>
      <c r="AV338" s="12" t="s">
        <v>83</v>
      </c>
      <c r="AW338" s="12" t="s">
        <v>32</v>
      </c>
      <c r="AX338" s="12" t="s">
        <v>75</v>
      </c>
      <c r="AY338" s="149" t="s">
        <v>134</v>
      </c>
    </row>
    <row r="339" spans="2:65" s="13" customFormat="1" ht="9.9499999999999993">
      <c r="B339" s="154"/>
      <c r="D339" s="148" t="s">
        <v>144</v>
      </c>
      <c r="E339" s="155" t="s">
        <v>1</v>
      </c>
      <c r="F339" s="156" t="s">
        <v>166</v>
      </c>
      <c r="H339" s="157">
        <v>4.9169999999999998</v>
      </c>
      <c r="I339" s="158"/>
      <c r="L339" s="154"/>
      <c r="M339" s="159"/>
      <c r="T339" s="160"/>
      <c r="AT339" s="155" t="s">
        <v>144</v>
      </c>
      <c r="AU339" s="155" t="s">
        <v>142</v>
      </c>
      <c r="AV339" s="13" t="s">
        <v>142</v>
      </c>
      <c r="AW339" s="13" t="s">
        <v>32</v>
      </c>
      <c r="AX339" s="13" t="s">
        <v>75</v>
      </c>
      <c r="AY339" s="155" t="s">
        <v>134</v>
      </c>
    </row>
    <row r="340" spans="2:65" s="13" customFormat="1" ht="9.9499999999999993">
      <c r="B340" s="154"/>
      <c r="D340" s="148" t="s">
        <v>144</v>
      </c>
      <c r="E340" s="155" t="s">
        <v>1</v>
      </c>
      <c r="F340" s="156" t="s">
        <v>167</v>
      </c>
      <c r="H340" s="157">
        <v>4.931</v>
      </c>
      <c r="I340" s="158"/>
      <c r="L340" s="154"/>
      <c r="M340" s="159"/>
      <c r="T340" s="160"/>
      <c r="AT340" s="155" t="s">
        <v>144</v>
      </c>
      <c r="AU340" s="155" t="s">
        <v>142</v>
      </c>
      <c r="AV340" s="13" t="s">
        <v>142</v>
      </c>
      <c r="AW340" s="13" t="s">
        <v>32</v>
      </c>
      <c r="AX340" s="13" t="s">
        <v>75</v>
      </c>
      <c r="AY340" s="155" t="s">
        <v>134</v>
      </c>
    </row>
    <row r="341" spans="2:65" s="14" customFormat="1" ht="9.9499999999999993">
      <c r="B341" s="161"/>
      <c r="D341" s="148" t="s">
        <v>144</v>
      </c>
      <c r="E341" s="162" t="s">
        <v>1</v>
      </c>
      <c r="F341" s="163" t="s">
        <v>150</v>
      </c>
      <c r="H341" s="164">
        <v>31.326000000000001</v>
      </c>
      <c r="I341" s="165"/>
      <c r="L341" s="161"/>
      <c r="M341" s="166"/>
      <c r="T341" s="167"/>
      <c r="AT341" s="162" t="s">
        <v>144</v>
      </c>
      <c r="AU341" s="162" t="s">
        <v>142</v>
      </c>
      <c r="AV341" s="14" t="s">
        <v>141</v>
      </c>
      <c r="AW341" s="14" t="s">
        <v>32</v>
      </c>
      <c r="AX341" s="14" t="s">
        <v>83</v>
      </c>
      <c r="AY341" s="162" t="s">
        <v>134</v>
      </c>
    </row>
    <row r="342" spans="2:65" s="11" customFormat="1" ht="25.9" customHeight="1">
      <c r="B342" s="121"/>
      <c r="D342" s="122" t="s">
        <v>74</v>
      </c>
      <c r="E342" s="123" t="s">
        <v>474</v>
      </c>
      <c r="F342" s="123" t="s">
        <v>475</v>
      </c>
      <c r="I342" s="124"/>
      <c r="J342" s="125">
        <f>BK342</f>
        <v>0</v>
      </c>
      <c r="L342" s="121"/>
      <c r="M342" s="126"/>
      <c r="P342" s="127">
        <f>SUM(P343:P351)</f>
        <v>0</v>
      </c>
      <c r="R342" s="127">
        <f>SUM(R343:R351)</f>
        <v>0</v>
      </c>
      <c r="T342" s="128">
        <f>SUM(T343:T351)</f>
        <v>0</v>
      </c>
      <c r="AR342" s="122" t="s">
        <v>179</v>
      </c>
      <c r="AT342" s="129" t="s">
        <v>74</v>
      </c>
      <c r="AU342" s="129" t="s">
        <v>75</v>
      </c>
      <c r="AY342" s="122" t="s">
        <v>134</v>
      </c>
      <c r="BK342" s="130">
        <f>SUM(BK343:BK351)</f>
        <v>0</v>
      </c>
    </row>
    <row r="343" spans="2:65" s="1" customFormat="1" ht="16.5" customHeight="1">
      <c r="B343" s="32"/>
      <c r="C343" s="133" t="s">
        <v>476</v>
      </c>
      <c r="D343" s="133" t="s">
        <v>137</v>
      </c>
      <c r="E343" s="134" t="s">
        <v>477</v>
      </c>
      <c r="F343" s="135" t="s">
        <v>478</v>
      </c>
      <c r="G343" s="136" t="s">
        <v>479</v>
      </c>
      <c r="H343" s="137">
        <v>1</v>
      </c>
      <c r="I343" s="138"/>
      <c r="J343" s="139">
        <f>ROUND(I343*H343,2)</f>
        <v>0</v>
      </c>
      <c r="K343" s="140"/>
      <c r="L343" s="32"/>
      <c r="M343" s="141" t="s">
        <v>1</v>
      </c>
      <c r="N343" s="142" t="s">
        <v>41</v>
      </c>
      <c r="P343" s="143">
        <f>O343*H343</f>
        <v>0</v>
      </c>
      <c r="Q343" s="143">
        <v>0</v>
      </c>
      <c r="R343" s="143">
        <f>Q343*H343</f>
        <v>0</v>
      </c>
      <c r="S343" s="143">
        <v>0</v>
      </c>
      <c r="T343" s="144">
        <f>S343*H343</f>
        <v>0</v>
      </c>
      <c r="AR343" s="145" t="s">
        <v>480</v>
      </c>
      <c r="AT343" s="145" t="s">
        <v>137</v>
      </c>
      <c r="AU343" s="145" t="s">
        <v>83</v>
      </c>
      <c r="AY343" s="17" t="s">
        <v>134</v>
      </c>
      <c r="BE343" s="146">
        <f>IF(N343="základní",J343,0)</f>
        <v>0</v>
      </c>
      <c r="BF343" s="146">
        <f>IF(N343="snížená",J343,0)</f>
        <v>0</v>
      </c>
      <c r="BG343" s="146">
        <f>IF(N343="zákl. přenesená",J343,0)</f>
        <v>0</v>
      </c>
      <c r="BH343" s="146">
        <f>IF(N343="sníž. přenesená",J343,0)</f>
        <v>0</v>
      </c>
      <c r="BI343" s="146">
        <f>IF(N343="nulová",J343,0)</f>
        <v>0</v>
      </c>
      <c r="BJ343" s="17" t="s">
        <v>142</v>
      </c>
      <c r="BK343" s="146">
        <f>ROUND(I343*H343,2)</f>
        <v>0</v>
      </c>
      <c r="BL343" s="17" t="s">
        <v>480</v>
      </c>
      <c r="BM343" s="145" t="s">
        <v>481</v>
      </c>
    </row>
    <row r="344" spans="2:65" s="1" customFormat="1" ht="9.9499999999999993">
      <c r="B344" s="32"/>
      <c r="D344" s="168" t="s">
        <v>154</v>
      </c>
      <c r="F344" s="169" t="s">
        <v>482</v>
      </c>
      <c r="I344" s="170"/>
      <c r="L344" s="32"/>
      <c r="M344" s="171"/>
      <c r="T344" s="54"/>
      <c r="AT344" s="17" t="s">
        <v>154</v>
      </c>
      <c r="AU344" s="17" t="s">
        <v>83</v>
      </c>
    </row>
    <row r="345" spans="2:65" s="1" customFormat="1" ht="16.5" customHeight="1">
      <c r="B345" s="32"/>
      <c r="C345" s="133" t="s">
        <v>483</v>
      </c>
      <c r="D345" s="133" t="s">
        <v>137</v>
      </c>
      <c r="E345" s="134" t="s">
        <v>484</v>
      </c>
      <c r="F345" s="135" t="s">
        <v>485</v>
      </c>
      <c r="G345" s="136" t="s">
        <v>479</v>
      </c>
      <c r="H345" s="137">
        <v>1</v>
      </c>
      <c r="I345" s="138"/>
      <c r="J345" s="139">
        <f>ROUND(I345*H345,2)</f>
        <v>0</v>
      </c>
      <c r="K345" s="140"/>
      <c r="L345" s="32"/>
      <c r="M345" s="141" t="s">
        <v>1</v>
      </c>
      <c r="N345" s="142" t="s">
        <v>41</v>
      </c>
      <c r="P345" s="143">
        <f>O345*H345</f>
        <v>0</v>
      </c>
      <c r="Q345" s="143">
        <v>0</v>
      </c>
      <c r="R345" s="143">
        <f>Q345*H345</f>
        <v>0</v>
      </c>
      <c r="S345" s="143">
        <v>0</v>
      </c>
      <c r="T345" s="144">
        <f>S345*H345</f>
        <v>0</v>
      </c>
      <c r="AR345" s="145" t="s">
        <v>480</v>
      </c>
      <c r="AT345" s="145" t="s">
        <v>137</v>
      </c>
      <c r="AU345" s="145" t="s">
        <v>83</v>
      </c>
      <c r="AY345" s="17" t="s">
        <v>134</v>
      </c>
      <c r="BE345" s="146">
        <f>IF(N345="základní",J345,0)</f>
        <v>0</v>
      </c>
      <c r="BF345" s="146">
        <f>IF(N345="snížená",J345,0)</f>
        <v>0</v>
      </c>
      <c r="BG345" s="146">
        <f>IF(N345="zákl. přenesená",J345,0)</f>
        <v>0</v>
      </c>
      <c r="BH345" s="146">
        <f>IF(N345="sníž. přenesená",J345,0)</f>
        <v>0</v>
      </c>
      <c r="BI345" s="146">
        <f>IF(N345="nulová",J345,0)</f>
        <v>0</v>
      </c>
      <c r="BJ345" s="17" t="s">
        <v>142</v>
      </c>
      <c r="BK345" s="146">
        <f>ROUND(I345*H345,2)</f>
        <v>0</v>
      </c>
      <c r="BL345" s="17" t="s">
        <v>480</v>
      </c>
      <c r="BM345" s="145" t="s">
        <v>486</v>
      </c>
    </row>
    <row r="346" spans="2:65" s="1" customFormat="1" ht="9.9499999999999993">
      <c r="B346" s="32"/>
      <c r="D346" s="168" t="s">
        <v>154</v>
      </c>
      <c r="F346" s="169" t="s">
        <v>487</v>
      </c>
      <c r="I346" s="170"/>
      <c r="L346" s="32"/>
      <c r="M346" s="171"/>
      <c r="T346" s="54"/>
      <c r="AT346" s="17" t="s">
        <v>154</v>
      </c>
      <c r="AU346" s="17" t="s">
        <v>83</v>
      </c>
    </row>
    <row r="347" spans="2:65" s="1" customFormat="1" ht="16.5" customHeight="1">
      <c r="B347" s="32"/>
      <c r="C347" s="133" t="s">
        <v>488</v>
      </c>
      <c r="D347" s="133" t="s">
        <v>137</v>
      </c>
      <c r="E347" s="134" t="s">
        <v>489</v>
      </c>
      <c r="F347" s="135" t="s">
        <v>490</v>
      </c>
      <c r="G347" s="136" t="s">
        <v>399</v>
      </c>
      <c r="H347" s="137">
        <v>980</v>
      </c>
      <c r="I347" s="138"/>
      <c r="J347" s="139">
        <f>ROUND(I347*H347,2)</f>
        <v>0</v>
      </c>
      <c r="K347" s="140"/>
      <c r="L347" s="32"/>
      <c r="M347" s="141" t="s">
        <v>1</v>
      </c>
      <c r="N347" s="142" t="s">
        <v>41</v>
      </c>
      <c r="P347" s="143">
        <f>O347*H347</f>
        <v>0</v>
      </c>
      <c r="Q347" s="143">
        <v>0</v>
      </c>
      <c r="R347" s="143">
        <f>Q347*H347</f>
        <v>0</v>
      </c>
      <c r="S347" s="143">
        <v>0</v>
      </c>
      <c r="T347" s="144">
        <f>S347*H347</f>
        <v>0</v>
      </c>
      <c r="AR347" s="145" t="s">
        <v>480</v>
      </c>
      <c r="AT347" s="145" t="s">
        <v>137</v>
      </c>
      <c r="AU347" s="145" t="s">
        <v>83</v>
      </c>
      <c r="AY347" s="17" t="s">
        <v>134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7" t="s">
        <v>142</v>
      </c>
      <c r="BK347" s="146">
        <f>ROUND(I347*H347,2)</f>
        <v>0</v>
      </c>
      <c r="BL347" s="17" t="s">
        <v>480</v>
      </c>
      <c r="BM347" s="145" t="s">
        <v>491</v>
      </c>
    </row>
    <row r="348" spans="2:65" s="1" customFormat="1" ht="9.9499999999999993">
      <c r="B348" s="32"/>
      <c r="D348" s="168" t="s">
        <v>154</v>
      </c>
      <c r="F348" s="169" t="s">
        <v>492</v>
      </c>
      <c r="I348" s="170"/>
      <c r="L348" s="32"/>
      <c r="M348" s="171"/>
      <c r="T348" s="54"/>
      <c r="AT348" s="17" t="s">
        <v>154</v>
      </c>
      <c r="AU348" s="17" t="s">
        <v>83</v>
      </c>
    </row>
    <row r="349" spans="2:65" s="12" customFormat="1" ht="9.9499999999999993">
      <c r="B349" s="147"/>
      <c r="D349" s="148" t="s">
        <v>144</v>
      </c>
      <c r="E349" s="149" t="s">
        <v>1</v>
      </c>
      <c r="F349" s="150" t="s">
        <v>493</v>
      </c>
      <c r="H349" s="149" t="s">
        <v>1</v>
      </c>
      <c r="I349" s="151"/>
      <c r="L349" s="147"/>
      <c r="M349" s="152"/>
      <c r="T349" s="153"/>
      <c r="AT349" s="149" t="s">
        <v>144</v>
      </c>
      <c r="AU349" s="149" t="s">
        <v>83</v>
      </c>
      <c r="AV349" s="12" t="s">
        <v>83</v>
      </c>
      <c r="AW349" s="12" t="s">
        <v>32</v>
      </c>
      <c r="AX349" s="12" t="s">
        <v>75</v>
      </c>
      <c r="AY349" s="149" t="s">
        <v>134</v>
      </c>
    </row>
    <row r="350" spans="2:65" s="13" customFormat="1" ht="9.9499999999999993">
      <c r="B350" s="154"/>
      <c r="D350" s="148" t="s">
        <v>144</v>
      </c>
      <c r="E350" s="155" t="s">
        <v>1</v>
      </c>
      <c r="F350" s="156" t="s">
        <v>494</v>
      </c>
      <c r="H350" s="157">
        <v>980</v>
      </c>
      <c r="I350" s="158"/>
      <c r="L350" s="154"/>
      <c r="M350" s="159"/>
      <c r="T350" s="160"/>
      <c r="AT350" s="155" t="s">
        <v>144</v>
      </c>
      <c r="AU350" s="155" t="s">
        <v>83</v>
      </c>
      <c r="AV350" s="13" t="s">
        <v>142</v>
      </c>
      <c r="AW350" s="13" t="s">
        <v>32</v>
      </c>
      <c r="AX350" s="13" t="s">
        <v>75</v>
      </c>
      <c r="AY350" s="155" t="s">
        <v>134</v>
      </c>
    </row>
    <row r="351" spans="2:65" s="14" customFormat="1" ht="9.9499999999999993">
      <c r="B351" s="161"/>
      <c r="D351" s="148" t="s">
        <v>144</v>
      </c>
      <c r="E351" s="162" t="s">
        <v>1</v>
      </c>
      <c r="F351" s="163" t="s">
        <v>150</v>
      </c>
      <c r="H351" s="164">
        <v>980</v>
      </c>
      <c r="I351" s="165"/>
      <c r="L351" s="161"/>
      <c r="M351" s="184"/>
      <c r="N351" s="185"/>
      <c r="O351" s="185"/>
      <c r="P351" s="185"/>
      <c r="Q351" s="185"/>
      <c r="R351" s="185"/>
      <c r="S351" s="185"/>
      <c r="T351" s="186"/>
      <c r="AT351" s="162" t="s">
        <v>144</v>
      </c>
      <c r="AU351" s="162" t="s">
        <v>83</v>
      </c>
      <c r="AV351" s="14" t="s">
        <v>141</v>
      </c>
      <c r="AW351" s="14" t="s">
        <v>32</v>
      </c>
      <c r="AX351" s="14" t="s">
        <v>83</v>
      </c>
      <c r="AY351" s="162" t="s">
        <v>134</v>
      </c>
    </row>
    <row r="352" spans="2:65" s="1" customFormat="1" ht="6.95" customHeight="1">
      <c r="B352" s="43"/>
      <c r="C352" s="44"/>
      <c r="D352" s="44"/>
      <c r="E352" s="44"/>
      <c r="F352" s="44"/>
      <c r="G352" s="44"/>
      <c r="H352" s="44"/>
      <c r="I352" s="44"/>
      <c r="J352" s="44"/>
      <c r="K352" s="44"/>
      <c r="L352" s="32"/>
    </row>
  </sheetData>
  <sheetProtection algorithmName="SHA-512" hashValue="xW3JDEyi8+tjgZrfpawA4w+ml2GzTxNhNhAD226Cp2EOXRRcD5Jzy0aT2wqPWZFyvAqb28luhxzkRHRgIfcQNg==" saltValue="35gvTgiE28r4fzGzNjDz9k2v5Q1ihhdAZg06Ai9YWN5GKnRQPfH/qNL03PgTd1sdJV1LGCHMFUxFJL6RaLU5NQ==" spinCount="100000" sheet="1" objects="1" scenarios="1" formatColumns="0" formatRows="0" autoFilter="0"/>
  <autoFilter ref="C129:K351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44" r:id="rId1" xr:uid="{00000000-0004-0000-0100-000000000000}"/>
    <hyperlink ref="F148" r:id="rId2" xr:uid="{00000000-0004-0000-0100-000001000000}"/>
    <hyperlink ref="F156" r:id="rId3" xr:uid="{00000000-0004-0000-0100-000002000000}"/>
    <hyperlink ref="F165" r:id="rId4" xr:uid="{00000000-0004-0000-0100-000003000000}"/>
    <hyperlink ref="F174" r:id="rId5" xr:uid="{00000000-0004-0000-0100-000004000000}"/>
    <hyperlink ref="F184" r:id="rId6" xr:uid="{00000000-0004-0000-0100-000005000000}"/>
    <hyperlink ref="F186" r:id="rId7" xr:uid="{00000000-0004-0000-0100-000006000000}"/>
    <hyperlink ref="F188" r:id="rId8" xr:uid="{00000000-0004-0000-0100-000007000000}"/>
    <hyperlink ref="F191" r:id="rId9" xr:uid="{00000000-0004-0000-0100-000008000000}"/>
    <hyperlink ref="F193" r:id="rId10" xr:uid="{00000000-0004-0000-0100-000009000000}"/>
    <hyperlink ref="F195" r:id="rId11" xr:uid="{00000000-0004-0000-0100-00000A000000}"/>
    <hyperlink ref="F199" r:id="rId12" xr:uid="{00000000-0004-0000-0100-00000B000000}"/>
    <hyperlink ref="F203" r:id="rId13" xr:uid="{00000000-0004-0000-0100-00000C000000}"/>
    <hyperlink ref="F208" r:id="rId14" xr:uid="{00000000-0004-0000-0100-00000D000000}"/>
    <hyperlink ref="F210" r:id="rId15" xr:uid="{00000000-0004-0000-0100-00000E000000}"/>
    <hyperlink ref="F212" r:id="rId16" xr:uid="{00000000-0004-0000-0100-00000F000000}"/>
    <hyperlink ref="F215" r:id="rId17" xr:uid="{00000000-0004-0000-0100-000010000000}"/>
    <hyperlink ref="F218" r:id="rId18" xr:uid="{00000000-0004-0000-0100-000011000000}"/>
    <hyperlink ref="F222" r:id="rId19" xr:uid="{00000000-0004-0000-0100-000012000000}"/>
    <hyperlink ref="F228" r:id="rId20" xr:uid="{00000000-0004-0000-0100-000013000000}"/>
    <hyperlink ref="F234" r:id="rId21" xr:uid="{00000000-0004-0000-0100-000014000000}"/>
    <hyperlink ref="F238" r:id="rId22" xr:uid="{00000000-0004-0000-0100-000015000000}"/>
    <hyperlink ref="F241" r:id="rId23" xr:uid="{00000000-0004-0000-0100-000016000000}"/>
    <hyperlink ref="F247" r:id="rId24" xr:uid="{00000000-0004-0000-0100-000017000000}"/>
    <hyperlink ref="F250" r:id="rId25" xr:uid="{00000000-0004-0000-0100-000018000000}"/>
    <hyperlink ref="F254" r:id="rId26" xr:uid="{00000000-0004-0000-0100-000019000000}"/>
    <hyperlink ref="F258" r:id="rId27" xr:uid="{00000000-0004-0000-0100-00001A000000}"/>
    <hyperlink ref="F262" r:id="rId28" xr:uid="{00000000-0004-0000-0100-00001B000000}"/>
    <hyperlink ref="F265" r:id="rId29" xr:uid="{00000000-0004-0000-0100-00001C000000}"/>
    <hyperlink ref="F269" r:id="rId30" xr:uid="{00000000-0004-0000-0100-00001D000000}"/>
    <hyperlink ref="F273" r:id="rId31" xr:uid="{00000000-0004-0000-0100-00001E000000}"/>
    <hyperlink ref="F276" r:id="rId32" xr:uid="{00000000-0004-0000-0100-00001F000000}"/>
    <hyperlink ref="F279" r:id="rId33" xr:uid="{00000000-0004-0000-0100-000020000000}"/>
    <hyperlink ref="F282" r:id="rId34" xr:uid="{00000000-0004-0000-0100-000021000000}"/>
    <hyperlink ref="F286" r:id="rId35" xr:uid="{00000000-0004-0000-0100-000022000000}"/>
    <hyperlink ref="F292" r:id="rId36" xr:uid="{00000000-0004-0000-0100-000023000000}"/>
    <hyperlink ref="F300" r:id="rId37" xr:uid="{00000000-0004-0000-0100-000024000000}"/>
    <hyperlink ref="F304" r:id="rId38" xr:uid="{00000000-0004-0000-0100-000025000000}"/>
    <hyperlink ref="F307" r:id="rId39" xr:uid="{00000000-0004-0000-0100-000026000000}"/>
    <hyperlink ref="F316" r:id="rId40" xr:uid="{00000000-0004-0000-0100-000027000000}"/>
    <hyperlink ref="F320" r:id="rId41" xr:uid="{00000000-0004-0000-0100-000028000000}"/>
    <hyperlink ref="F326" r:id="rId42" xr:uid="{00000000-0004-0000-0100-000029000000}"/>
    <hyperlink ref="F330" r:id="rId43" xr:uid="{00000000-0004-0000-0100-00002A000000}"/>
    <hyperlink ref="F333" r:id="rId44" xr:uid="{00000000-0004-0000-0100-00002B000000}"/>
    <hyperlink ref="F335" r:id="rId45" xr:uid="{00000000-0004-0000-0100-00002C000000}"/>
    <hyperlink ref="F344" r:id="rId46" xr:uid="{00000000-0004-0000-0100-00002D000000}"/>
    <hyperlink ref="F346" r:id="rId47" xr:uid="{00000000-0004-0000-0100-00002E000000}"/>
    <hyperlink ref="F348" r:id="rId48" xr:uid="{00000000-0004-0000-0100-00002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26"/>
  <sheetViews>
    <sheetView showGridLines="0" workbookViewId="0"/>
  </sheetViews>
  <sheetFormatPr defaultRowHeight="14.4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87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97</v>
      </c>
      <c r="L4" s="20"/>
      <c r="M4" s="86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2" t="str">
        <f>'Rekapitulace stavby'!K6</f>
        <v>Dětský domov a Školní jídelna, Nový Jičín</v>
      </c>
      <c r="F7" s="233"/>
      <c r="G7" s="233"/>
      <c r="H7" s="233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222" t="s">
        <v>495</v>
      </c>
      <c r="F9" s="231"/>
      <c r="G9" s="231"/>
      <c r="H9" s="231"/>
      <c r="L9" s="32"/>
    </row>
    <row r="10" spans="2:46" s="1" customFormat="1" ht="9.9499999999999993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1" t="str">
        <f>'Rekapitulace stavby'!AN8</f>
        <v>27. 2. 2025</v>
      </c>
      <c r="L12" s="32"/>
    </row>
    <row r="13" spans="2:46" s="1" customFormat="1" ht="10.7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17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204"/>
      <c r="G18" s="204"/>
      <c r="H18" s="20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7"/>
      <c r="E27" s="208" t="s">
        <v>1</v>
      </c>
      <c r="F27" s="208"/>
      <c r="G27" s="208"/>
      <c r="H27" s="208"/>
      <c r="L27" s="87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2"/>
      <c r="E29" s="52"/>
      <c r="F29" s="52"/>
      <c r="G29" s="52"/>
      <c r="H29" s="52"/>
      <c r="I29" s="52"/>
      <c r="J29" s="52"/>
      <c r="K29" s="52"/>
      <c r="L29" s="32"/>
    </row>
    <row r="30" spans="2:12" s="1" customFormat="1" ht="25.35" customHeight="1">
      <c r="B30" s="32"/>
      <c r="D30" s="88" t="s">
        <v>35</v>
      </c>
      <c r="J30" s="64">
        <f>ROUND(J130, 2)</f>
        <v>0</v>
      </c>
      <c r="L30" s="32"/>
    </row>
    <row r="31" spans="2:12" s="1" customFormat="1" ht="6.95" customHeight="1">
      <c r="B31" s="32"/>
      <c r="D31" s="52"/>
      <c r="E31" s="52"/>
      <c r="F31" s="52"/>
      <c r="G31" s="52"/>
      <c r="H31" s="52"/>
      <c r="I31" s="52"/>
      <c r="J31" s="52"/>
      <c r="K31" s="52"/>
      <c r="L31" s="32"/>
    </row>
    <row r="32" spans="2:12" s="1" customFormat="1" ht="14.45" customHeight="1">
      <c r="B32" s="32"/>
      <c r="F32" s="89" t="s">
        <v>37</v>
      </c>
      <c r="I32" s="89" t="s">
        <v>36</v>
      </c>
      <c r="J32" s="89" t="s">
        <v>38</v>
      </c>
      <c r="L32" s="32"/>
    </row>
    <row r="33" spans="2:12" s="1" customFormat="1" ht="14.45" customHeight="1">
      <c r="B33" s="32"/>
      <c r="D33" s="90" t="s">
        <v>39</v>
      </c>
      <c r="E33" s="27" t="s">
        <v>40</v>
      </c>
      <c r="F33" s="91">
        <f>ROUND((SUM(BE130:BE325)),  2)</f>
        <v>0</v>
      </c>
      <c r="I33" s="92">
        <v>0.21</v>
      </c>
      <c r="J33" s="91">
        <f>ROUND(((SUM(BE130:BE325))*I33),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ROUND((SUM(BF130:BF325)),  2)</f>
        <v>0</v>
      </c>
      <c r="I34" s="92">
        <v>0.12</v>
      </c>
      <c r="J34" s="91">
        <f>ROUND(((SUM(BF130:BF325))*I34),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ROUND((SUM(BG130:BG325)),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ROUND((SUM(BH130:BH325)),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ROUND((SUM(BI130:BI325)),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5"/>
      <c r="F39" s="55"/>
      <c r="G39" s="95" t="s">
        <v>46</v>
      </c>
      <c r="H39" s="96" t="s">
        <v>47</v>
      </c>
      <c r="I39" s="55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2"/>
    </row>
    <row r="51" spans="2:12" ht="9.9499999999999993">
      <c r="B51" s="20"/>
      <c r="L51" s="20"/>
    </row>
    <row r="52" spans="2:12" ht="9.9499999999999993">
      <c r="B52" s="20"/>
      <c r="L52" s="20"/>
    </row>
    <row r="53" spans="2:12" ht="9.9499999999999993">
      <c r="B53" s="20"/>
      <c r="L53" s="20"/>
    </row>
    <row r="54" spans="2:12" ht="9.9499999999999993">
      <c r="B54" s="20"/>
      <c r="L54" s="20"/>
    </row>
    <row r="55" spans="2:12" ht="9.9499999999999993">
      <c r="B55" s="20"/>
      <c r="L55" s="20"/>
    </row>
    <row r="56" spans="2:12" ht="9.9499999999999993">
      <c r="B56" s="20"/>
      <c r="L56" s="20"/>
    </row>
    <row r="57" spans="2:12" ht="9.9499999999999993">
      <c r="B57" s="20"/>
      <c r="L57" s="20"/>
    </row>
    <row r="58" spans="2:12" ht="9.9499999999999993">
      <c r="B58" s="20"/>
      <c r="L58" s="20"/>
    </row>
    <row r="59" spans="2:12" ht="9.9499999999999993">
      <c r="B59" s="20"/>
      <c r="L59" s="20"/>
    </row>
    <row r="60" spans="2:12" ht="9.9499999999999993">
      <c r="B60" s="20"/>
      <c r="L60" s="20"/>
    </row>
    <row r="61" spans="2:12" s="1" customFormat="1" ht="12.6">
      <c r="B61" s="32"/>
      <c r="D61" s="42" t="s">
        <v>50</v>
      </c>
      <c r="E61" s="34"/>
      <c r="F61" s="99" t="s">
        <v>51</v>
      </c>
      <c r="G61" s="42" t="s">
        <v>50</v>
      </c>
      <c r="H61" s="34"/>
      <c r="I61" s="34"/>
      <c r="J61" s="100" t="s">
        <v>51</v>
      </c>
      <c r="K61" s="34"/>
      <c r="L61" s="32"/>
    </row>
    <row r="62" spans="2:12" ht="9.9499999999999993">
      <c r="B62" s="20"/>
      <c r="L62" s="20"/>
    </row>
    <row r="63" spans="2:12" ht="9.9499999999999993">
      <c r="B63" s="20"/>
      <c r="L63" s="20"/>
    </row>
    <row r="64" spans="2:12" ht="9.9499999999999993">
      <c r="B64" s="20"/>
      <c r="L64" s="20"/>
    </row>
    <row r="65" spans="2:12" s="1" customFormat="1" ht="12.95">
      <c r="B65" s="32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2"/>
    </row>
    <row r="66" spans="2:12" ht="9.9499999999999993">
      <c r="B66" s="20"/>
      <c r="L66" s="20"/>
    </row>
    <row r="67" spans="2:12" ht="9.9499999999999993">
      <c r="B67" s="20"/>
      <c r="L67" s="20"/>
    </row>
    <row r="68" spans="2:12" ht="9.9499999999999993">
      <c r="B68" s="20"/>
      <c r="L68" s="20"/>
    </row>
    <row r="69" spans="2:12" ht="9.9499999999999993">
      <c r="B69" s="20"/>
      <c r="L69" s="20"/>
    </row>
    <row r="70" spans="2:12" ht="9.9499999999999993">
      <c r="B70" s="20"/>
      <c r="L70" s="20"/>
    </row>
    <row r="71" spans="2:12" ht="9.9499999999999993">
      <c r="B71" s="20"/>
      <c r="L71" s="20"/>
    </row>
    <row r="72" spans="2:12" ht="9.9499999999999993">
      <c r="B72" s="20"/>
      <c r="L72" s="20"/>
    </row>
    <row r="73" spans="2:12" ht="9.9499999999999993">
      <c r="B73" s="20"/>
      <c r="L73" s="20"/>
    </row>
    <row r="74" spans="2:12" ht="9.9499999999999993">
      <c r="B74" s="20"/>
      <c r="L74" s="20"/>
    </row>
    <row r="75" spans="2:12" ht="9.9499999999999993">
      <c r="B75" s="20"/>
      <c r="L75" s="20"/>
    </row>
    <row r="76" spans="2:12" s="1" customFormat="1" ht="12.6">
      <c r="B76" s="32"/>
      <c r="D76" s="42" t="s">
        <v>50</v>
      </c>
      <c r="E76" s="34"/>
      <c r="F76" s="99" t="s">
        <v>51</v>
      </c>
      <c r="G76" s="42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2" t="str">
        <f>E7</f>
        <v>Dětský domov a Školní jídelna, Nový Jičín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222" t="str">
        <f>E9</f>
        <v>02 - Stavební úpravy - malý balkón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Revoluční 1032/56, 741 01 Nový Jičín</v>
      </c>
      <c r="I89" s="27" t="s">
        <v>22</v>
      </c>
      <c r="J89" s="51" t="str">
        <f>IF(J12="","",J12)</f>
        <v>27. 2. 2025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Dětský domov a Školní jídelna, Nový Jičín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" customHeight="1">
      <c r="B96" s="32"/>
      <c r="C96" s="103" t="s">
        <v>103</v>
      </c>
      <c r="J96" s="64">
        <f>J130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2" s="9" customFormat="1" ht="19.899999999999999" customHeight="1">
      <c r="B98" s="108"/>
      <c r="D98" s="109" t="s">
        <v>106</v>
      </c>
      <c r="E98" s="110"/>
      <c r="F98" s="110"/>
      <c r="G98" s="110"/>
      <c r="H98" s="110"/>
      <c r="I98" s="110"/>
      <c r="J98" s="111">
        <f>J132</f>
        <v>0</v>
      </c>
      <c r="L98" s="108"/>
    </row>
    <row r="99" spans="2:12" s="9" customFormat="1" ht="19.899999999999999" customHeight="1">
      <c r="B99" s="108"/>
      <c r="D99" s="109" t="s">
        <v>107</v>
      </c>
      <c r="E99" s="110"/>
      <c r="F99" s="110"/>
      <c r="G99" s="110"/>
      <c r="H99" s="110"/>
      <c r="I99" s="110"/>
      <c r="J99" s="111">
        <f>J154</f>
        <v>0</v>
      </c>
      <c r="L99" s="108"/>
    </row>
    <row r="100" spans="2:12" s="9" customFormat="1" ht="19.899999999999999" customHeight="1">
      <c r="B100" s="108"/>
      <c r="D100" s="109" t="s">
        <v>108</v>
      </c>
      <c r="E100" s="110"/>
      <c r="F100" s="110"/>
      <c r="G100" s="110"/>
      <c r="H100" s="110"/>
      <c r="I100" s="110"/>
      <c r="J100" s="111">
        <f>J179</f>
        <v>0</v>
      </c>
      <c r="L100" s="108"/>
    </row>
    <row r="101" spans="2:12" s="9" customFormat="1" ht="19.899999999999999" customHeight="1">
      <c r="B101" s="108"/>
      <c r="D101" s="109" t="s">
        <v>109</v>
      </c>
      <c r="E101" s="110"/>
      <c r="F101" s="110"/>
      <c r="G101" s="110"/>
      <c r="H101" s="110"/>
      <c r="I101" s="110"/>
      <c r="J101" s="111">
        <f>J188</f>
        <v>0</v>
      </c>
      <c r="L101" s="108"/>
    </row>
    <row r="102" spans="2:12" s="9" customFormat="1" ht="19.899999999999999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J197</f>
        <v>0</v>
      </c>
      <c r="L102" s="108"/>
    </row>
    <row r="103" spans="2:12" s="8" customFormat="1" ht="24.95" customHeight="1">
      <c r="B103" s="104"/>
      <c r="D103" s="105" t="s">
        <v>111</v>
      </c>
      <c r="E103" s="106"/>
      <c r="F103" s="106"/>
      <c r="G103" s="106"/>
      <c r="H103" s="106"/>
      <c r="I103" s="106"/>
      <c r="J103" s="107">
        <f>J200</f>
        <v>0</v>
      </c>
      <c r="L103" s="104"/>
    </row>
    <row r="104" spans="2:12" s="9" customFormat="1" ht="19.899999999999999" customHeight="1">
      <c r="B104" s="108"/>
      <c r="D104" s="109" t="s">
        <v>112</v>
      </c>
      <c r="E104" s="110"/>
      <c r="F104" s="110"/>
      <c r="G104" s="110"/>
      <c r="H104" s="110"/>
      <c r="I104" s="110"/>
      <c r="J104" s="111">
        <f>J201</f>
        <v>0</v>
      </c>
      <c r="L104" s="108"/>
    </row>
    <row r="105" spans="2:12" s="9" customFormat="1" ht="19.899999999999999" customHeight="1">
      <c r="B105" s="108"/>
      <c r="D105" s="109" t="s">
        <v>113</v>
      </c>
      <c r="E105" s="110"/>
      <c r="F105" s="110"/>
      <c r="G105" s="110"/>
      <c r="H105" s="110"/>
      <c r="I105" s="110"/>
      <c r="J105" s="111">
        <f>J220</f>
        <v>0</v>
      </c>
      <c r="L105" s="108"/>
    </row>
    <row r="106" spans="2:12" s="9" customFormat="1" ht="19.899999999999999" customHeight="1">
      <c r="B106" s="108"/>
      <c r="D106" s="109" t="s">
        <v>114</v>
      </c>
      <c r="E106" s="110"/>
      <c r="F106" s="110"/>
      <c r="G106" s="110"/>
      <c r="H106" s="110"/>
      <c r="I106" s="110"/>
      <c r="J106" s="111">
        <f>J229</f>
        <v>0</v>
      </c>
      <c r="L106" s="108"/>
    </row>
    <row r="107" spans="2:12" s="9" customFormat="1" ht="19.899999999999999" customHeight="1">
      <c r="B107" s="108"/>
      <c r="D107" s="109" t="s">
        <v>115</v>
      </c>
      <c r="E107" s="110"/>
      <c r="F107" s="110"/>
      <c r="G107" s="110"/>
      <c r="H107" s="110"/>
      <c r="I107" s="110"/>
      <c r="J107" s="111">
        <f>J263</f>
        <v>0</v>
      </c>
      <c r="L107" s="108"/>
    </row>
    <row r="108" spans="2:12" s="9" customFormat="1" ht="19.899999999999999" customHeight="1">
      <c r="B108" s="108"/>
      <c r="D108" s="109" t="s">
        <v>116</v>
      </c>
      <c r="E108" s="110"/>
      <c r="F108" s="110"/>
      <c r="G108" s="110"/>
      <c r="H108" s="110"/>
      <c r="I108" s="110"/>
      <c r="J108" s="111">
        <f>J284</f>
        <v>0</v>
      </c>
      <c r="L108" s="108"/>
    </row>
    <row r="109" spans="2:12" s="9" customFormat="1" ht="19.899999999999999" customHeight="1">
      <c r="B109" s="108"/>
      <c r="D109" s="109" t="s">
        <v>117</v>
      </c>
      <c r="E109" s="110"/>
      <c r="F109" s="110"/>
      <c r="G109" s="110"/>
      <c r="H109" s="110"/>
      <c r="I109" s="110"/>
      <c r="J109" s="111">
        <f>J308</f>
        <v>0</v>
      </c>
      <c r="L109" s="108"/>
    </row>
    <row r="110" spans="2:12" s="8" customFormat="1" ht="24.95" customHeight="1">
      <c r="B110" s="104"/>
      <c r="D110" s="105" t="s">
        <v>118</v>
      </c>
      <c r="E110" s="106"/>
      <c r="F110" s="106"/>
      <c r="G110" s="106"/>
      <c r="H110" s="106"/>
      <c r="I110" s="106"/>
      <c r="J110" s="107">
        <f>J315</f>
        <v>0</v>
      </c>
      <c r="L110" s="104"/>
    </row>
    <row r="111" spans="2:12" s="1" customFormat="1" ht="21.75" customHeight="1">
      <c r="B111" s="32"/>
      <c r="L111" s="32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2"/>
    </row>
    <row r="116" spans="2:12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2"/>
    </row>
    <row r="117" spans="2:12" s="1" customFormat="1" ht="24.95" customHeight="1">
      <c r="B117" s="32"/>
      <c r="C117" s="21" t="s">
        <v>119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32" t="str">
        <f>E7</f>
        <v>Dětský domov a Školní jídelna, Nový Jičín</v>
      </c>
      <c r="F120" s="233"/>
      <c r="G120" s="233"/>
      <c r="H120" s="233"/>
      <c r="L120" s="32"/>
    </row>
    <row r="121" spans="2:12" s="1" customFormat="1" ht="12" customHeight="1">
      <c r="B121" s="32"/>
      <c r="C121" s="27" t="s">
        <v>98</v>
      </c>
      <c r="L121" s="32"/>
    </row>
    <row r="122" spans="2:12" s="1" customFormat="1" ht="16.5" customHeight="1">
      <c r="B122" s="32"/>
      <c r="E122" s="222" t="str">
        <f>E9</f>
        <v>02 - Stavební úpravy - malý balkón</v>
      </c>
      <c r="F122" s="231"/>
      <c r="G122" s="231"/>
      <c r="H122" s="231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20</v>
      </c>
      <c r="F124" s="25" t="str">
        <f>F12</f>
        <v>Revoluční 1032/56, 741 01 Nový Jičín</v>
      </c>
      <c r="I124" s="27" t="s">
        <v>22</v>
      </c>
      <c r="J124" s="51" t="str">
        <f>IF(J12="","",J12)</f>
        <v>27. 2. 2025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24</v>
      </c>
      <c r="F126" s="25" t="str">
        <f>E15</f>
        <v>Dětský domov a Školní jídelna, Nový Jičín</v>
      </c>
      <c r="I126" s="27" t="s">
        <v>30</v>
      </c>
      <c r="J126" s="30" t="str">
        <f>E21</f>
        <v xml:space="preserve"> </v>
      </c>
      <c r="L126" s="32"/>
    </row>
    <row r="127" spans="2:12" s="1" customFormat="1" ht="15.2" customHeight="1">
      <c r="B127" s="32"/>
      <c r="C127" s="27" t="s">
        <v>28</v>
      </c>
      <c r="F127" s="25" t="str">
        <f>IF(E18="","",E18)</f>
        <v>Vyplň údaj</v>
      </c>
      <c r="I127" s="27" t="s">
        <v>33</v>
      </c>
      <c r="J127" s="30" t="str">
        <f>E24</f>
        <v xml:space="preserve"> 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2"/>
      <c r="C129" s="113" t="s">
        <v>120</v>
      </c>
      <c r="D129" s="114" t="s">
        <v>60</v>
      </c>
      <c r="E129" s="114" t="s">
        <v>56</v>
      </c>
      <c r="F129" s="114" t="s">
        <v>57</v>
      </c>
      <c r="G129" s="114" t="s">
        <v>121</v>
      </c>
      <c r="H129" s="114" t="s">
        <v>122</v>
      </c>
      <c r="I129" s="114" t="s">
        <v>123</v>
      </c>
      <c r="J129" s="115" t="s">
        <v>102</v>
      </c>
      <c r="K129" s="116" t="s">
        <v>124</v>
      </c>
      <c r="L129" s="112"/>
      <c r="M129" s="57" t="s">
        <v>1</v>
      </c>
      <c r="N129" s="58" t="s">
        <v>39</v>
      </c>
      <c r="O129" s="58" t="s">
        <v>125</v>
      </c>
      <c r="P129" s="58" t="s">
        <v>126</v>
      </c>
      <c r="Q129" s="58" t="s">
        <v>127</v>
      </c>
      <c r="R129" s="58" t="s">
        <v>128</v>
      </c>
      <c r="S129" s="58" t="s">
        <v>129</v>
      </c>
      <c r="T129" s="59" t="s">
        <v>130</v>
      </c>
    </row>
    <row r="130" spans="2:65" s="1" customFormat="1" ht="22.7" customHeight="1">
      <c r="B130" s="32"/>
      <c r="C130" s="62" t="s">
        <v>131</v>
      </c>
      <c r="J130" s="117">
        <f>BK130</f>
        <v>0</v>
      </c>
      <c r="L130" s="32"/>
      <c r="M130" s="60"/>
      <c r="N130" s="52"/>
      <c r="O130" s="52"/>
      <c r="P130" s="118">
        <f>P131+P200+P315</f>
        <v>0</v>
      </c>
      <c r="Q130" s="52"/>
      <c r="R130" s="118">
        <f>R131+R200+R315</f>
        <v>1.0759096100000001</v>
      </c>
      <c r="S130" s="52"/>
      <c r="T130" s="119">
        <f>T131+T200+T315</f>
        <v>2.4265100500000001</v>
      </c>
      <c r="AT130" s="17" t="s">
        <v>74</v>
      </c>
      <c r="AU130" s="17" t="s">
        <v>104</v>
      </c>
      <c r="BK130" s="120">
        <f>BK131+BK200+BK315</f>
        <v>0</v>
      </c>
    </row>
    <row r="131" spans="2:65" s="11" customFormat="1" ht="25.9" customHeight="1">
      <c r="B131" s="121"/>
      <c r="D131" s="122" t="s">
        <v>74</v>
      </c>
      <c r="E131" s="123" t="s">
        <v>132</v>
      </c>
      <c r="F131" s="123" t="s">
        <v>133</v>
      </c>
      <c r="I131" s="124"/>
      <c r="J131" s="125">
        <f>BK131</f>
        <v>0</v>
      </c>
      <c r="L131" s="121"/>
      <c r="M131" s="126"/>
      <c r="P131" s="127">
        <f>P132+P154+P179+P188+P197</f>
        <v>0</v>
      </c>
      <c r="R131" s="127">
        <f>R132+R154+R179+R188+R197</f>
        <v>0.56796365999999998</v>
      </c>
      <c r="T131" s="128">
        <f>T132+T154+T179+T188+T197</f>
        <v>1.5909960000000001</v>
      </c>
      <c r="AR131" s="122" t="s">
        <v>83</v>
      </c>
      <c r="AT131" s="129" t="s">
        <v>74</v>
      </c>
      <c r="AU131" s="129" t="s">
        <v>75</v>
      </c>
      <c r="AY131" s="122" t="s">
        <v>134</v>
      </c>
      <c r="BK131" s="130">
        <f>BK132+BK154+BK179+BK188+BK197</f>
        <v>0</v>
      </c>
    </row>
    <row r="132" spans="2:65" s="11" customFormat="1" ht="22.7" customHeight="1">
      <c r="B132" s="121"/>
      <c r="D132" s="122" t="s">
        <v>74</v>
      </c>
      <c r="E132" s="131" t="s">
        <v>135</v>
      </c>
      <c r="F132" s="131" t="s">
        <v>136</v>
      </c>
      <c r="I132" s="124"/>
      <c r="J132" s="132">
        <f>BK132</f>
        <v>0</v>
      </c>
      <c r="L132" s="121"/>
      <c r="M132" s="126"/>
      <c r="P132" s="127">
        <f>SUM(P133:P153)</f>
        <v>0</v>
      </c>
      <c r="R132" s="127">
        <f>SUM(R133:R153)</f>
        <v>0.56796365999999998</v>
      </c>
      <c r="T132" s="128">
        <f>SUM(T133:T153)</f>
        <v>0</v>
      </c>
      <c r="AR132" s="122" t="s">
        <v>83</v>
      </c>
      <c r="AT132" s="129" t="s">
        <v>74</v>
      </c>
      <c r="AU132" s="129" t="s">
        <v>83</v>
      </c>
      <c r="AY132" s="122" t="s">
        <v>134</v>
      </c>
      <c r="BK132" s="130">
        <f>SUM(BK133:BK153)</f>
        <v>0</v>
      </c>
    </row>
    <row r="133" spans="2:65" s="1" customFormat="1" ht="24.2" customHeight="1">
      <c r="B133" s="32"/>
      <c r="C133" s="133" t="s">
        <v>83</v>
      </c>
      <c r="D133" s="133" t="s">
        <v>137</v>
      </c>
      <c r="E133" s="134" t="s">
        <v>138</v>
      </c>
      <c r="F133" s="135" t="s">
        <v>139</v>
      </c>
      <c r="G133" s="136" t="s">
        <v>140</v>
      </c>
      <c r="H133" s="137">
        <v>56</v>
      </c>
      <c r="I133" s="138"/>
      <c r="J133" s="139">
        <f>ROUND(I133*H133,2)</f>
        <v>0</v>
      </c>
      <c r="K133" s="140"/>
      <c r="L133" s="32"/>
      <c r="M133" s="141" t="s">
        <v>1</v>
      </c>
      <c r="N133" s="142" t="s">
        <v>41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141</v>
      </c>
      <c r="AT133" s="145" t="s">
        <v>137</v>
      </c>
      <c r="AU133" s="145" t="s">
        <v>142</v>
      </c>
      <c r="AY133" s="17" t="s">
        <v>134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7" t="s">
        <v>142</v>
      </c>
      <c r="BK133" s="146">
        <f>ROUND(I133*H133,2)</f>
        <v>0</v>
      </c>
      <c r="BL133" s="17" t="s">
        <v>141</v>
      </c>
      <c r="BM133" s="145" t="s">
        <v>143</v>
      </c>
    </row>
    <row r="134" spans="2:65" s="12" customFormat="1" ht="9.9499999999999993">
      <c r="B134" s="147"/>
      <c r="D134" s="148" t="s">
        <v>144</v>
      </c>
      <c r="E134" s="149" t="s">
        <v>1</v>
      </c>
      <c r="F134" s="150" t="s">
        <v>496</v>
      </c>
      <c r="H134" s="149" t="s">
        <v>1</v>
      </c>
      <c r="I134" s="151"/>
      <c r="L134" s="147"/>
      <c r="M134" s="152"/>
      <c r="T134" s="153"/>
      <c r="AT134" s="149" t="s">
        <v>144</v>
      </c>
      <c r="AU134" s="149" t="s">
        <v>142</v>
      </c>
      <c r="AV134" s="12" t="s">
        <v>83</v>
      </c>
      <c r="AW134" s="12" t="s">
        <v>32</v>
      </c>
      <c r="AX134" s="12" t="s">
        <v>75</v>
      </c>
      <c r="AY134" s="149" t="s">
        <v>134</v>
      </c>
    </row>
    <row r="135" spans="2:65" s="13" customFormat="1" ht="9.9499999999999993">
      <c r="B135" s="154"/>
      <c r="D135" s="148" t="s">
        <v>144</v>
      </c>
      <c r="E135" s="155" t="s">
        <v>1</v>
      </c>
      <c r="F135" s="156" t="s">
        <v>497</v>
      </c>
      <c r="H135" s="157">
        <v>16</v>
      </c>
      <c r="I135" s="158"/>
      <c r="L135" s="154"/>
      <c r="M135" s="159"/>
      <c r="T135" s="160"/>
      <c r="AT135" s="155" t="s">
        <v>144</v>
      </c>
      <c r="AU135" s="155" t="s">
        <v>142</v>
      </c>
      <c r="AV135" s="13" t="s">
        <v>142</v>
      </c>
      <c r="AW135" s="13" t="s">
        <v>32</v>
      </c>
      <c r="AX135" s="13" t="s">
        <v>75</v>
      </c>
      <c r="AY135" s="155" t="s">
        <v>134</v>
      </c>
    </row>
    <row r="136" spans="2:65" s="13" customFormat="1" ht="9.9499999999999993">
      <c r="B136" s="154"/>
      <c r="D136" s="148" t="s">
        <v>144</v>
      </c>
      <c r="E136" s="155" t="s">
        <v>1</v>
      </c>
      <c r="F136" s="156" t="s">
        <v>497</v>
      </c>
      <c r="H136" s="157">
        <v>16</v>
      </c>
      <c r="I136" s="158"/>
      <c r="L136" s="154"/>
      <c r="M136" s="159"/>
      <c r="T136" s="160"/>
      <c r="AT136" s="155" t="s">
        <v>144</v>
      </c>
      <c r="AU136" s="155" t="s">
        <v>142</v>
      </c>
      <c r="AV136" s="13" t="s">
        <v>142</v>
      </c>
      <c r="AW136" s="13" t="s">
        <v>32</v>
      </c>
      <c r="AX136" s="13" t="s">
        <v>75</v>
      </c>
      <c r="AY136" s="155" t="s">
        <v>134</v>
      </c>
    </row>
    <row r="137" spans="2:65" s="13" customFormat="1" ht="9.9499999999999993">
      <c r="B137" s="154"/>
      <c r="D137" s="148" t="s">
        <v>144</v>
      </c>
      <c r="E137" s="155" t="s">
        <v>1</v>
      </c>
      <c r="F137" s="156" t="s">
        <v>498</v>
      </c>
      <c r="H137" s="157">
        <v>24</v>
      </c>
      <c r="I137" s="158"/>
      <c r="L137" s="154"/>
      <c r="M137" s="159"/>
      <c r="T137" s="160"/>
      <c r="AT137" s="155" t="s">
        <v>144</v>
      </c>
      <c r="AU137" s="155" t="s">
        <v>142</v>
      </c>
      <c r="AV137" s="13" t="s">
        <v>142</v>
      </c>
      <c r="AW137" s="13" t="s">
        <v>32</v>
      </c>
      <c r="AX137" s="13" t="s">
        <v>75</v>
      </c>
      <c r="AY137" s="155" t="s">
        <v>134</v>
      </c>
    </row>
    <row r="138" spans="2:65" s="14" customFormat="1" ht="9.9499999999999993">
      <c r="B138" s="161"/>
      <c r="D138" s="148" t="s">
        <v>144</v>
      </c>
      <c r="E138" s="162" t="s">
        <v>1</v>
      </c>
      <c r="F138" s="163" t="s">
        <v>150</v>
      </c>
      <c r="H138" s="164">
        <v>56</v>
      </c>
      <c r="I138" s="165"/>
      <c r="L138" s="161"/>
      <c r="M138" s="166"/>
      <c r="T138" s="167"/>
      <c r="AT138" s="162" t="s">
        <v>144</v>
      </c>
      <c r="AU138" s="162" t="s">
        <v>142</v>
      </c>
      <c r="AV138" s="14" t="s">
        <v>141</v>
      </c>
      <c r="AW138" s="14" t="s">
        <v>32</v>
      </c>
      <c r="AX138" s="14" t="s">
        <v>83</v>
      </c>
      <c r="AY138" s="162" t="s">
        <v>134</v>
      </c>
    </row>
    <row r="139" spans="2:65" s="1" customFormat="1" ht="16.5" customHeight="1">
      <c r="B139" s="32"/>
      <c r="C139" s="133" t="s">
        <v>142</v>
      </c>
      <c r="D139" s="133" t="s">
        <v>137</v>
      </c>
      <c r="E139" s="134" t="s">
        <v>151</v>
      </c>
      <c r="F139" s="135" t="s">
        <v>152</v>
      </c>
      <c r="G139" s="136" t="s">
        <v>140</v>
      </c>
      <c r="H139" s="137">
        <v>23.256</v>
      </c>
      <c r="I139" s="138"/>
      <c r="J139" s="139">
        <f>ROUND(I139*H139,2)</f>
        <v>0</v>
      </c>
      <c r="K139" s="140"/>
      <c r="L139" s="32"/>
      <c r="M139" s="141" t="s">
        <v>1</v>
      </c>
      <c r="N139" s="142" t="s">
        <v>41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141</v>
      </c>
      <c r="AT139" s="145" t="s">
        <v>137</v>
      </c>
      <c r="AU139" s="145" t="s">
        <v>142</v>
      </c>
      <c r="AY139" s="17" t="s">
        <v>134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142</v>
      </c>
      <c r="BK139" s="146">
        <f>ROUND(I139*H139,2)</f>
        <v>0</v>
      </c>
      <c r="BL139" s="17" t="s">
        <v>141</v>
      </c>
      <c r="BM139" s="145" t="s">
        <v>499</v>
      </c>
    </row>
    <row r="140" spans="2:65" s="1" customFormat="1" ht="9.9499999999999993">
      <c r="B140" s="32"/>
      <c r="D140" s="168" t="s">
        <v>154</v>
      </c>
      <c r="F140" s="169" t="s">
        <v>500</v>
      </c>
      <c r="I140" s="170"/>
      <c r="L140" s="32"/>
      <c r="M140" s="171"/>
      <c r="T140" s="54"/>
      <c r="AT140" s="17" t="s">
        <v>154</v>
      </c>
      <c r="AU140" s="17" t="s">
        <v>142</v>
      </c>
    </row>
    <row r="141" spans="2:65" s="12" customFormat="1" ht="9.9499999999999993">
      <c r="B141" s="147"/>
      <c r="D141" s="148" t="s">
        <v>144</v>
      </c>
      <c r="E141" s="149" t="s">
        <v>1</v>
      </c>
      <c r="F141" s="150" t="s">
        <v>501</v>
      </c>
      <c r="H141" s="149" t="s">
        <v>1</v>
      </c>
      <c r="I141" s="151"/>
      <c r="L141" s="147"/>
      <c r="M141" s="152"/>
      <c r="T141" s="153"/>
      <c r="AT141" s="149" t="s">
        <v>144</v>
      </c>
      <c r="AU141" s="149" t="s">
        <v>142</v>
      </c>
      <c r="AV141" s="12" t="s">
        <v>83</v>
      </c>
      <c r="AW141" s="12" t="s">
        <v>32</v>
      </c>
      <c r="AX141" s="12" t="s">
        <v>75</v>
      </c>
      <c r="AY141" s="149" t="s">
        <v>134</v>
      </c>
    </row>
    <row r="142" spans="2:65" s="13" customFormat="1" ht="9.9499999999999993">
      <c r="B142" s="154"/>
      <c r="D142" s="148" t="s">
        <v>144</v>
      </c>
      <c r="E142" s="155" t="s">
        <v>1</v>
      </c>
      <c r="F142" s="156" t="s">
        <v>502</v>
      </c>
      <c r="H142" s="157">
        <v>23.256</v>
      </c>
      <c r="I142" s="158"/>
      <c r="L142" s="154"/>
      <c r="M142" s="159"/>
      <c r="T142" s="160"/>
      <c r="AT142" s="155" t="s">
        <v>144</v>
      </c>
      <c r="AU142" s="155" t="s">
        <v>142</v>
      </c>
      <c r="AV142" s="13" t="s">
        <v>142</v>
      </c>
      <c r="AW142" s="13" t="s">
        <v>32</v>
      </c>
      <c r="AX142" s="13" t="s">
        <v>83</v>
      </c>
      <c r="AY142" s="155" t="s">
        <v>134</v>
      </c>
    </row>
    <row r="143" spans="2:65" s="1" customFormat="1" ht="24.2" customHeight="1">
      <c r="B143" s="32"/>
      <c r="C143" s="133" t="s">
        <v>158</v>
      </c>
      <c r="D143" s="133" t="s">
        <v>137</v>
      </c>
      <c r="E143" s="134" t="s">
        <v>159</v>
      </c>
      <c r="F143" s="135" t="s">
        <v>160</v>
      </c>
      <c r="G143" s="136" t="s">
        <v>140</v>
      </c>
      <c r="H143" s="137">
        <v>19.47</v>
      </c>
      <c r="I143" s="138"/>
      <c r="J143" s="139">
        <f>ROUND(I143*H143,2)</f>
        <v>0</v>
      </c>
      <c r="K143" s="140"/>
      <c r="L143" s="32"/>
      <c r="M143" s="141" t="s">
        <v>1</v>
      </c>
      <c r="N143" s="142" t="s">
        <v>41</v>
      </c>
      <c r="P143" s="143">
        <f>O143*H143</f>
        <v>0</v>
      </c>
      <c r="Q143" s="143">
        <v>1.4069999999999999E-2</v>
      </c>
      <c r="R143" s="143">
        <f>Q143*H143</f>
        <v>0.27394289999999999</v>
      </c>
      <c r="S143" s="143">
        <v>0</v>
      </c>
      <c r="T143" s="144">
        <f>S143*H143</f>
        <v>0</v>
      </c>
      <c r="AR143" s="145" t="s">
        <v>141</v>
      </c>
      <c r="AT143" s="145" t="s">
        <v>137</v>
      </c>
      <c r="AU143" s="145" t="s">
        <v>142</v>
      </c>
      <c r="AY143" s="17" t="s">
        <v>134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142</v>
      </c>
      <c r="BK143" s="146">
        <f>ROUND(I143*H143,2)</f>
        <v>0</v>
      </c>
      <c r="BL143" s="17" t="s">
        <v>141</v>
      </c>
      <c r="BM143" s="145" t="s">
        <v>161</v>
      </c>
    </row>
    <row r="144" spans="2:65" s="1" customFormat="1" ht="9.9499999999999993">
      <c r="B144" s="32"/>
      <c r="D144" s="168" t="s">
        <v>154</v>
      </c>
      <c r="F144" s="169" t="s">
        <v>503</v>
      </c>
      <c r="I144" s="170"/>
      <c r="L144" s="32"/>
      <c r="M144" s="171"/>
      <c r="T144" s="54"/>
      <c r="AT144" s="17" t="s">
        <v>154</v>
      </c>
      <c r="AU144" s="17" t="s">
        <v>142</v>
      </c>
    </row>
    <row r="145" spans="2:65" s="12" customFormat="1" ht="9.9499999999999993">
      <c r="B145" s="147"/>
      <c r="D145" s="148" t="s">
        <v>144</v>
      </c>
      <c r="E145" s="149" t="s">
        <v>1</v>
      </c>
      <c r="F145" s="150" t="s">
        <v>504</v>
      </c>
      <c r="H145" s="149" t="s">
        <v>1</v>
      </c>
      <c r="I145" s="151"/>
      <c r="L145" s="147"/>
      <c r="M145" s="152"/>
      <c r="T145" s="153"/>
      <c r="AT145" s="149" t="s">
        <v>144</v>
      </c>
      <c r="AU145" s="149" t="s">
        <v>142</v>
      </c>
      <c r="AV145" s="12" t="s">
        <v>83</v>
      </c>
      <c r="AW145" s="12" t="s">
        <v>32</v>
      </c>
      <c r="AX145" s="12" t="s">
        <v>75</v>
      </c>
      <c r="AY145" s="149" t="s">
        <v>134</v>
      </c>
    </row>
    <row r="146" spans="2:65" s="13" customFormat="1" ht="9.9499999999999993">
      <c r="B146" s="154"/>
      <c r="D146" s="148" t="s">
        <v>144</v>
      </c>
      <c r="E146" s="155" t="s">
        <v>1</v>
      </c>
      <c r="F146" s="156" t="s">
        <v>505</v>
      </c>
      <c r="H146" s="157">
        <v>19.47</v>
      </c>
      <c r="I146" s="158"/>
      <c r="L146" s="154"/>
      <c r="M146" s="159"/>
      <c r="T146" s="160"/>
      <c r="AT146" s="155" t="s">
        <v>144</v>
      </c>
      <c r="AU146" s="155" t="s">
        <v>142</v>
      </c>
      <c r="AV146" s="13" t="s">
        <v>142</v>
      </c>
      <c r="AW146" s="13" t="s">
        <v>32</v>
      </c>
      <c r="AX146" s="13" t="s">
        <v>83</v>
      </c>
      <c r="AY146" s="155" t="s">
        <v>134</v>
      </c>
    </row>
    <row r="147" spans="2:65" s="1" customFormat="1" ht="24.2" customHeight="1">
      <c r="B147" s="32"/>
      <c r="C147" s="133" t="s">
        <v>141</v>
      </c>
      <c r="D147" s="133" t="s">
        <v>137</v>
      </c>
      <c r="E147" s="134" t="s">
        <v>168</v>
      </c>
      <c r="F147" s="135" t="s">
        <v>169</v>
      </c>
      <c r="G147" s="136" t="s">
        <v>140</v>
      </c>
      <c r="H147" s="137">
        <v>3.786</v>
      </c>
      <c r="I147" s="138"/>
      <c r="J147" s="139">
        <f>ROUND(I147*H147,2)</f>
        <v>0</v>
      </c>
      <c r="K147" s="140"/>
      <c r="L147" s="32"/>
      <c r="M147" s="141" t="s">
        <v>1</v>
      </c>
      <c r="N147" s="142" t="s">
        <v>41</v>
      </c>
      <c r="P147" s="143">
        <f>O147*H147</f>
        <v>0</v>
      </c>
      <c r="Q147" s="143">
        <v>7.7660000000000007E-2</v>
      </c>
      <c r="R147" s="143">
        <f>Q147*H147</f>
        <v>0.29402076000000005</v>
      </c>
      <c r="S147" s="143">
        <v>0</v>
      </c>
      <c r="T147" s="144">
        <f>S147*H147</f>
        <v>0</v>
      </c>
      <c r="AR147" s="145" t="s">
        <v>141</v>
      </c>
      <c r="AT147" s="145" t="s">
        <v>137</v>
      </c>
      <c r="AU147" s="145" t="s">
        <v>142</v>
      </c>
      <c r="AY147" s="17" t="s">
        <v>134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142</v>
      </c>
      <c r="BK147" s="146">
        <f>ROUND(I147*H147,2)</f>
        <v>0</v>
      </c>
      <c r="BL147" s="17" t="s">
        <v>141</v>
      </c>
      <c r="BM147" s="145" t="s">
        <v>170</v>
      </c>
    </row>
    <row r="148" spans="2:65" s="1" customFormat="1" ht="9.9499999999999993">
      <c r="B148" s="32"/>
      <c r="D148" s="168" t="s">
        <v>154</v>
      </c>
      <c r="F148" s="169" t="s">
        <v>506</v>
      </c>
      <c r="I148" s="170"/>
      <c r="L148" s="32"/>
      <c r="M148" s="171"/>
      <c r="T148" s="54"/>
      <c r="AT148" s="17" t="s">
        <v>154</v>
      </c>
      <c r="AU148" s="17" t="s">
        <v>142</v>
      </c>
    </row>
    <row r="149" spans="2:65" s="12" customFormat="1" ht="9.9499999999999993">
      <c r="B149" s="147"/>
      <c r="D149" s="148" t="s">
        <v>144</v>
      </c>
      <c r="E149" s="149" t="s">
        <v>1</v>
      </c>
      <c r="F149" s="150" t="s">
        <v>507</v>
      </c>
      <c r="H149" s="149" t="s">
        <v>1</v>
      </c>
      <c r="I149" s="151"/>
      <c r="L149" s="147"/>
      <c r="M149" s="152"/>
      <c r="T149" s="153"/>
      <c r="AT149" s="149" t="s">
        <v>144</v>
      </c>
      <c r="AU149" s="149" t="s">
        <v>142</v>
      </c>
      <c r="AV149" s="12" t="s">
        <v>83</v>
      </c>
      <c r="AW149" s="12" t="s">
        <v>32</v>
      </c>
      <c r="AX149" s="12" t="s">
        <v>75</v>
      </c>
      <c r="AY149" s="149" t="s">
        <v>134</v>
      </c>
    </row>
    <row r="150" spans="2:65" s="13" customFormat="1" ht="9.9499999999999993">
      <c r="B150" s="154"/>
      <c r="D150" s="148" t="s">
        <v>144</v>
      </c>
      <c r="E150" s="155" t="s">
        <v>1</v>
      </c>
      <c r="F150" s="156" t="s">
        <v>174</v>
      </c>
      <c r="H150" s="157">
        <v>0.8</v>
      </c>
      <c r="I150" s="158"/>
      <c r="L150" s="154"/>
      <c r="M150" s="159"/>
      <c r="T150" s="160"/>
      <c r="AT150" s="155" t="s">
        <v>144</v>
      </c>
      <c r="AU150" s="155" t="s">
        <v>142</v>
      </c>
      <c r="AV150" s="13" t="s">
        <v>142</v>
      </c>
      <c r="AW150" s="13" t="s">
        <v>32</v>
      </c>
      <c r="AX150" s="13" t="s">
        <v>75</v>
      </c>
      <c r="AY150" s="155" t="s">
        <v>134</v>
      </c>
    </row>
    <row r="151" spans="2:65" s="12" customFormat="1" ht="9.9499999999999993">
      <c r="B151" s="147"/>
      <c r="D151" s="148" t="s">
        <v>144</v>
      </c>
      <c r="E151" s="149" t="s">
        <v>1</v>
      </c>
      <c r="F151" s="150" t="s">
        <v>508</v>
      </c>
      <c r="H151" s="149" t="s">
        <v>1</v>
      </c>
      <c r="I151" s="151"/>
      <c r="L151" s="147"/>
      <c r="M151" s="152"/>
      <c r="T151" s="153"/>
      <c r="AT151" s="149" t="s">
        <v>144</v>
      </c>
      <c r="AU151" s="149" t="s">
        <v>142</v>
      </c>
      <c r="AV151" s="12" t="s">
        <v>83</v>
      </c>
      <c r="AW151" s="12" t="s">
        <v>32</v>
      </c>
      <c r="AX151" s="12" t="s">
        <v>75</v>
      </c>
      <c r="AY151" s="149" t="s">
        <v>134</v>
      </c>
    </row>
    <row r="152" spans="2:65" s="13" customFormat="1" ht="9.9499999999999993">
      <c r="B152" s="154"/>
      <c r="D152" s="148" t="s">
        <v>144</v>
      </c>
      <c r="E152" s="155" t="s">
        <v>1</v>
      </c>
      <c r="F152" s="156" t="s">
        <v>509</v>
      </c>
      <c r="H152" s="157">
        <v>2.9860000000000002</v>
      </c>
      <c r="I152" s="158"/>
      <c r="L152" s="154"/>
      <c r="M152" s="159"/>
      <c r="T152" s="160"/>
      <c r="AT152" s="155" t="s">
        <v>144</v>
      </c>
      <c r="AU152" s="155" t="s">
        <v>142</v>
      </c>
      <c r="AV152" s="13" t="s">
        <v>142</v>
      </c>
      <c r="AW152" s="13" t="s">
        <v>32</v>
      </c>
      <c r="AX152" s="13" t="s">
        <v>75</v>
      </c>
      <c r="AY152" s="155" t="s">
        <v>134</v>
      </c>
    </row>
    <row r="153" spans="2:65" s="14" customFormat="1" ht="9.9499999999999993">
      <c r="B153" s="161"/>
      <c r="D153" s="148" t="s">
        <v>144</v>
      </c>
      <c r="E153" s="162" t="s">
        <v>1</v>
      </c>
      <c r="F153" s="163" t="s">
        <v>150</v>
      </c>
      <c r="H153" s="164">
        <v>3.786</v>
      </c>
      <c r="I153" s="165"/>
      <c r="L153" s="161"/>
      <c r="M153" s="166"/>
      <c r="T153" s="167"/>
      <c r="AT153" s="162" t="s">
        <v>144</v>
      </c>
      <c r="AU153" s="162" t="s">
        <v>142</v>
      </c>
      <c r="AV153" s="14" t="s">
        <v>141</v>
      </c>
      <c r="AW153" s="14" t="s">
        <v>32</v>
      </c>
      <c r="AX153" s="14" t="s">
        <v>83</v>
      </c>
      <c r="AY153" s="162" t="s">
        <v>134</v>
      </c>
    </row>
    <row r="154" spans="2:65" s="11" customFormat="1" ht="22.7" customHeight="1">
      <c r="B154" s="121"/>
      <c r="D154" s="122" t="s">
        <v>74</v>
      </c>
      <c r="E154" s="131" t="s">
        <v>177</v>
      </c>
      <c r="F154" s="131" t="s">
        <v>178</v>
      </c>
      <c r="I154" s="124"/>
      <c r="J154" s="132">
        <f>BK154</f>
        <v>0</v>
      </c>
      <c r="L154" s="121"/>
      <c r="M154" s="126"/>
      <c r="P154" s="127">
        <f>SUM(P155:P178)</f>
        <v>0</v>
      </c>
      <c r="R154" s="127">
        <f>SUM(R155:R178)</f>
        <v>0</v>
      </c>
      <c r="T154" s="128">
        <f>SUM(T155:T178)</f>
        <v>0</v>
      </c>
      <c r="AR154" s="122" t="s">
        <v>83</v>
      </c>
      <c r="AT154" s="129" t="s">
        <v>74</v>
      </c>
      <c r="AU154" s="129" t="s">
        <v>83</v>
      </c>
      <c r="AY154" s="122" t="s">
        <v>134</v>
      </c>
      <c r="BK154" s="130">
        <f>SUM(BK155:BK178)</f>
        <v>0</v>
      </c>
    </row>
    <row r="155" spans="2:65" s="1" customFormat="1" ht="33" customHeight="1">
      <c r="B155" s="32"/>
      <c r="C155" s="133" t="s">
        <v>179</v>
      </c>
      <c r="D155" s="133" t="s">
        <v>137</v>
      </c>
      <c r="E155" s="134" t="s">
        <v>180</v>
      </c>
      <c r="F155" s="135" t="s">
        <v>181</v>
      </c>
      <c r="G155" s="136" t="s">
        <v>140</v>
      </c>
      <c r="H155" s="137">
        <v>70</v>
      </c>
      <c r="I155" s="138"/>
      <c r="J155" s="139">
        <f>ROUND(I155*H155,2)</f>
        <v>0</v>
      </c>
      <c r="K155" s="140"/>
      <c r="L155" s="32"/>
      <c r="M155" s="141" t="s">
        <v>1</v>
      </c>
      <c r="N155" s="142" t="s">
        <v>41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141</v>
      </c>
      <c r="AT155" s="145" t="s">
        <v>137</v>
      </c>
      <c r="AU155" s="145" t="s">
        <v>142</v>
      </c>
      <c r="AY155" s="17" t="s">
        <v>134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142</v>
      </c>
      <c r="BK155" s="146">
        <f>ROUND(I155*H155,2)</f>
        <v>0</v>
      </c>
      <c r="BL155" s="17" t="s">
        <v>141</v>
      </c>
      <c r="BM155" s="145" t="s">
        <v>182</v>
      </c>
    </row>
    <row r="156" spans="2:65" s="1" customFormat="1" ht="9.9499999999999993">
      <c r="B156" s="32"/>
      <c r="D156" s="168" t="s">
        <v>154</v>
      </c>
      <c r="F156" s="169" t="s">
        <v>510</v>
      </c>
      <c r="I156" s="170"/>
      <c r="L156" s="32"/>
      <c r="M156" s="171"/>
      <c r="T156" s="54"/>
      <c r="AT156" s="17" t="s">
        <v>154</v>
      </c>
      <c r="AU156" s="17" t="s">
        <v>142</v>
      </c>
    </row>
    <row r="157" spans="2:65" s="12" customFormat="1" ht="9.9499999999999993">
      <c r="B157" s="147"/>
      <c r="D157" s="148" t="s">
        <v>144</v>
      </c>
      <c r="E157" s="149" t="s">
        <v>1</v>
      </c>
      <c r="F157" s="150" t="s">
        <v>184</v>
      </c>
      <c r="H157" s="149" t="s">
        <v>1</v>
      </c>
      <c r="I157" s="151"/>
      <c r="L157" s="147"/>
      <c r="M157" s="152"/>
      <c r="T157" s="153"/>
      <c r="AT157" s="149" t="s">
        <v>144</v>
      </c>
      <c r="AU157" s="149" t="s">
        <v>142</v>
      </c>
      <c r="AV157" s="12" t="s">
        <v>83</v>
      </c>
      <c r="AW157" s="12" t="s">
        <v>32</v>
      </c>
      <c r="AX157" s="12" t="s">
        <v>75</v>
      </c>
      <c r="AY157" s="149" t="s">
        <v>134</v>
      </c>
    </row>
    <row r="158" spans="2:65" s="13" customFormat="1" ht="9.9499999999999993">
      <c r="B158" s="154"/>
      <c r="D158" s="148" t="s">
        <v>144</v>
      </c>
      <c r="E158" s="155" t="s">
        <v>1</v>
      </c>
      <c r="F158" s="156" t="s">
        <v>511</v>
      </c>
      <c r="H158" s="157">
        <v>20</v>
      </c>
      <c r="I158" s="158"/>
      <c r="L158" s="154"/>
      <c r="M158" s="159"/>
      <c r="T158" s="160"/>
      <c r="AT158" s="155" t="s">
        <v>144</v>
      </c>
      <c r="AU158" s="155" t="s">
        <v>142</v>
      </c>
      <c r="AV158" s="13" t="s">
        <v>142</v>
      </c>
      <c r="AW158" s="13" t="s">
        <v>32</v>
      </c>
      <c r="AX158" s="13" t="s">
        <v>75</v>
      </c>
      <c r="AY158" s="155" t="s">
        <v>134</v>
      </c>
    </row>
    <row r="159" spans="2:65" s="13" customFormat="1" ht="9.9499999999999993">
      <c r="B159" s="154"/>
      <c r="D159" s="148" t="s">
        <v>144</v>
      </c>
      <c r="E159" s="155" t="s">
        <v>1</v>
      </c>
      <c r="F159" s="156" t="s">
        <v>511</v>
      </c>
      <c r="H159" s="157">
        <v>20</v>
      </c>
      <c r="I159" s="158"/>
      <c r="L159" s="154"/>
      <c r="M159" s="159"/>
      <c r="T159" s="160"/>
      <c r="AT159" s="155" t="s">
        <v>144</v>
      </c>
      <c r="AU159" s="155" t="s">
        <v>142</v>
      </c>
      <c r="AV159" s="13" t="s">
        <v>142</v>
      </c>
      <c r="AW159" s="13" t="s">
        <v>32</v>
      </c>
      <c r="AX159" s="13" t="s">
        <v>75</v>
      </c>
      <c r="AY159" s="155" t="s">
        <v>134</v>
      </c>
    </row>
    <row r="160" spans="2:65" s="13" customFormat="1" ht="9.9499999999999993">
      <c r="B160" s="154"/>
      <c r="D160" s="148" t="s">
        <v>144</v>
      </c>
      <c r="E160" s="155" t="s">
        <v>1</v>
      </c>
      <c r="F160" s="156" t="s">
        <v>512</v>
      </c>
      <c r="H160" s="157">
        <v>30</v>
      </c>
      <c r="I160" s="158"/>
      <c r="L160" s="154"/>
      <c r="M160" s="159"/>
      <c r="T160" s="160"/>
      <c r="AT160" s="155" t="s">
        <v>144</v>
      </c>
      <c r="AU160" s="155" t="s">
        <v>142</v>
      </c>
      <c r="AV160" s="13" t="s">
        <v>142</v>
      </c>
      <c r="AW160" s="13" t="s">
        <v>32</v>
      </c>
      <c r="AX160" s="13" t="s">
        <v>75</v>
      </c>
      <c r="AY160" s="155" t="s">
        <v>134</v>
      </c>
    </row>
    <row r="161" spans="2:65" s="14" customFormat="1" ht="9.9499999999999993">
      <c r="B161" s="161"/>
      <c r="D161" s="148" t="s">
        <v>144</v>
      </c>
      <c r="E161" s="162" t="s">
        <v>1</v>
      </c>
      <c r="F161" s="163" t="s">
        <v>150</v>
      </c>
      <c r="H161" s="164">
        <v>70</v>
      </c>
      <c r="I161" s="165"/>
      <c r="L161" s="161"/>
      <c r="M161" s="166"/>
      <c r="T161" s="167"/>
      <c r="AT161" s="162" t="s">
        <v>144</v>
      </c>
      <c r="AU161" s="162" t="s">
        <v>142</v>
      </c>
      <c r="AV161" s="14" t="s">
        <v>141</v>
      </c>
      <c r="AW161" s="14" t="s">
        <v>32</v>
      </c>
      <c r="AX161" s="14" t="s">
        <v>83</v>
      </c>
      <c r="AY161" s="162" t="s">
        <v>134</v>
      </c>
    </row>
    <row r="162" spans="2:65" s="1" customFormat="1" ht="37.700000000000003" customHeight="1">
      <c r="B162" s="32"/>
      <c r="C162" s="133" t="s">
        <v>186</v>
      </c>
      <c r="D162" s="133" t="s">
        <v>137</v>
      </c>
      <c r="E162" s="134" t="s">
        <v>187</v>
      </c>
      <c r="F162" s="135" t="s">
        <v>188</v>
      </c>
      <c r="G162" s="136" t="s">
        <v>140</v>
      </c>
      <c r="H162" s="137">
        <v>4200</v>
      </c>
      <c r="I162" s="138"/>
      <c r="J162" s="139">
        <f>ROUND(I162*H162,2)</f>
        <v>0</v>
      </c>
      <c r="K162" s="140"/>
      <c r="L162" s="32"/>
      <c r="M162" s="141" t="s">
        <v>1</v>
      </c>
      <c r="N162" s="142" t="s">
        <v>41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141</v>
      </c>
      <c r="AT162" s="145" t="s">
        <v>137</v>
      </c>
      <c r="AU162" s="145" t="s">
        <v>142</v>
      </c>
      <c r="AY162" s="17" t="s">
        <v>134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142</v>
      </c>
      <c r="BK162" s="146">
        <f>ROUND(I162*H162,2)</f>
        <v>0</v>
      </c>
      <c r="BL162" s="17" t="s">
        <v>141</v>
      </c>
      <c r="BM162" s="145" t="s">
        <v>189</v>
      </c>
    </row>
    <row r="163" spans="2:65" s="1" customFormat="1" ht="9.9499999999999993">
      <c r="B163" s="32"/>
      <c r="D163" s="168" t="s">
        <v>154</v>
      </c>
      <c r="F163" s="169" t="s">
        <v>513</v>
      </c>
      <c r="I163" s="170"/>
      <c r="L163" s="32"/>
      <c r="M163" s="171"/>
      <c r="T163" s="54"/>
      <c r="AT163" s="17" t="s">
        <v>154</v>
      </c>
      <c r="AU163" s="17" t="s">
        <v>142</v>
      </c>
    </row>
    <row r="164" spans="2:65" s="13" customFormat="1" ht="9.9499999999999993">
      <c r="B164" s="154"/>
      <c r="D164" s="148" t="s">
        <v>144</v>
      </c>
      <c r="F164" s="156" t="s">
        <v>514</v>
      </c>
      <c r="H164" s="157">
        <v>4200</v>
      </c>
      <c r="I164" s="158"/>
      <c r="L164" s="154"/>
      <c r="M164" s="159"/>
      <c r="T164" s="160"/>
      <c r="AT164" s="155" t="s">
        <v>144</v>
      </c>
      <c r="AU164" s="155" t="s">
        <v>142</v>
      </c>
      <c r="AV164" s="13" t="s">
        <v>142</v>
      </c>
      <c r="AW164" s="13" t="s">
        <v>4</v>
      </c>
      <c r="AX164" s="13" t="s">
        <v>83</v>
      </c>
      <c r="AY164" s="155" t="s">
        <v>134</v>
      </c>
    </row>
    <row r="165" spans="2:65" s="1" customFormat="1" ht="33" customHeight="1">
      <c r="B165" s="32"/>
      <c r="C165" s="133" t="s">
        <v>192</v>
      </c>
      <c r="D165" s="133" t="s">
        <v>137</v>
      </c>
      <c r="E165" s="134" t="s">
        <v>193</v>
      </c>
      <c r="F165" s="135" t="s">
        <v>194</v>
      </c>
      <c r="G165" s="136" t="s">
        <v>140</v>
      </c>
      <c r="H165" s="137">
        <v>70</v>
      </c>
      <c r="I165" s="138"/>
      <c r="J165" s="139">
        <f>ROUND(I165*H165,2)</f>
        <v>0</v>
      </c>
      <c r="K165" s="140"/>
      <c r="L165" s="32"/>
      <c r="M165" s="141" t="s">
        <v>1</v>
      </c>
      <c r="N165" s="142" t="s">
        <v>41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141</v>
      </c>
      <c r="AT165" s="145" t="s">
        <v>137</v>
      </c>
      <c r="AU165" s="145" t="s">
        <v>142</v>
      </c>
      <c r="AY165" s="17" t="s">
        <v>134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142</v>
      </c>
      <c r="BK165" s="146">
        <f>ROUND(I165*H165,2)</f>
        <v>0</v>
      </c>
      <c r="BL165" s="17" t="s">
        <v>141</v>
      </c>
      <c r="BM165" s="145" t="s">
        <v>195</v>
      </c>
    </row>
    <row r="166" spans="2:65" s="1" customFormat="1" ht="9.9499999999999993">
      <c r="B166" s="32"/>
      <c r="D166" s="168" t="s">
        <v>154</v>
      </c>
      <c r="F166" s="169" t="s">
        <v>515</v>
      </c>
      <c r="I166" s="170"/>
      <c r="L166" s="32"/>
      <c r="M166" s="171"/>
      <c r="T166" s="54"/>
      <c r="AT166" s="17" t="s">
        <v>154</v>
      </c>
      <c r="AU166" s="17" t="s">
        <v>142</v>
      </c>
    </row>
    <row r="167" spans="2:65" s="1" customFormat="1" ht="16.5" customHeight="1">
      <c r="B167" s="32"/>
      <c r="C167" s="133" t="s">
        <v>197</v>
      </c>
      <c r="D167" s="133" t="s">
        <v>137</v>
      </c>
      <c r="E167" s="134" t="s">
        <v>198</v>
      </c>
      <c r="F167" s="135" t="s">
        <v>199</v>
      </c>
      <c r="G167" s="136" t="s">
        <v>140</v>
      </c>
      <c r="H167" s="137">
        <v>70</v>
      </c>
      <c r="I167" s="138"/>
      <c r="J167" s="139">
        <f>ROUND(I167*H167,2)</f>
        <v>0</v>
      </c>
      <c r="K167" s="140"/>
      <c r="L167" s="32"/>
      <c r="M167" s="141" t="s">
        <v>1</v>
      </c>
      <c r="N167" s="142" t="s">
        <v>41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141</v>
      </c>
      <c r="AT167" s="145" t="s">
        <v>137</v>
      </c>
      <c r="AU167" s="145" t="s">
        <v>142</v>
      </c>
      <c r="AY167" s="17" t="s">
        <v>134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142</v>
      </c>
      <c r="BK167" s="146">
        <f>ROUND(I167*H167,2)</f>
        <v>0</v>
      </c>
      <c r="BL167" s="17" t="s">
        <v>141</v>
      </c>
      <c r="BM167" s="145" t="s">
        <v>200</v>
      </c>
    </row>
    <row r="168" spans="2:65" s="1" customFormat="1" ht="9.9499999999999993">
      <c r="B168" s="32"/>
      <c r="D168" s="168" t="s">
        <v>154</v>
      </c>
      <c r="F168" s="169" t="s">
        <v>516</v>
      </c>
      <c r="I168" s="170"/>
      <c r="L168" s="32"/>
      <c r="M168" s="171"/>
      <c r="T168" s="54"/>
      <c r="AT168" s="17" t="s">
        <v>154</v>
      </c>
      <c r="AU168" s="17" t="s">
        <v>142</v>
      </c>
    </row>
    <row r="169" spans="2:65" s="1" customFormat="1" ht="16.5" customHeight="1">
      <c r="B169" s="32"/>
      <c r="C169" s="133" t="s">
        <v>202</v>
      </c>
      <c r="D169" s="133" t="s">
        <v>137</v>
      </c>
      <c r="E169" s="134" t="s">
        <v>203</v>
      </c>
      <c r="F169" s="135" t="s">
        <v>204</v>
      </c>
      <c r="G169" s="136" t="s">
        <v>140</v>
      </c>
      <c r="H169" s="137">
        <v>4200</v>
      </c>
      <c r="I169" s="138"/>
      <c r="J169" s="139">
        <f>ROUND(I169*H169,2)</f>
        <v>0</v>
      </c>
      <c r="K169" s="140"/>
      <c r="L169" s="32"/>
      <c r="M169" s="141" t="s">
        <v>1</v>
      </c>
      <c r="N169" s="142" t="s">
        <v>41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141</v>
      </c>
      <c r="AT169" s="145" t="s">
        <v>137</v>
      </c>
      <c r="AU169" s="145" t="s">
        <v>142</v>
      </c>
      <c r="AY169" s="17" t="s">
        <v>134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7" t="s">
        <v>142</v>
      </c>
      <c r="BK169" s="146">
        <f>ROUND(I169*H169,2)</f>
        <v>0</v>
      </c>
      <c r="BL169" s="17" t="s">
        <v>141</v>
      </c>
      <c r="BM169" s="145" t="s">
        <v>205</v>
      </c>
    </row>
    <row r="170" spans="2:65" s="1" customFormat="1" ht="9.9499999999999993">
      <c r="B170" s="32"/>
      <c r="D170" s="168" t="s">
        <v>154</v>
      </c>
      <c r="F170" s="169" t="s">
        <v>517</v>
      </c>
      <c r="I170" s="170"/>
      <c r="L170" s="32"/>
      <c r="M170" s="171"/>
      <c r="T170" s="54"/>
      <c r="AT170" s="17" t="s">
        <v>154</v>
      </c>
      <c r="AU170" s="17" t="s">
        <v>142</v>
      </c>
    </row>
    <row r="171" spans="2:65" s="13" customFormat="1" ht="9.9499999999999993">
      <c r="B171" s="154"/>
      <c r="D171" s="148" t="s">
        <v>144</v>
      </c>
      <c r="F171" s="156" t="s">
        <v>514</v>
      </c>
      <c r="H171" s="157">
        <v>4200</v>
      </c>
      <c r="I171" s="158"/>
      <c r="L171" s="154"/>
      <c r="M171" s="159"/>
      <c r="T171" s="160"/>
      <c r="AT171" s="155" t="s">
        <v>144</v>
      </c>
      <c r="AU171" s="155" t="s">
        <v>142</v>
      </c>
      <c r="AV171" s="13" t="s">
        <v>142</v>
      </c>
      <c r="AW171" s="13" t="s">
        <v>4</v>
      </c>
      <c r="AX171" s="13" t="s">
        <v>83</v>
      </c>
      <c r="AY171" s="155" t="s">
        <v>134</v>
      </c>
    </row>
    <row r="172" spans="2:65" s="1" customFormat="1" ht="21.75" customHeight="1">
      <c r="B172" s="32"/>
      <c r="C172" s="133" t="s">
        <v>207</v>
      </c>
      <c r="D172" s="133" t="s">
        <v>137</v>
      </c>
      <c r="E172" s="134" t="s">
        <v>208</v>
      </c>
      <c r="F172" s="135" t="s">
        <v>209</v>
      </c>
      <c r="G172" s="136" t="s">
        <v>140</v>
      </c>
      <c r="H172" s="137">
        <v>70</v>
      </c>
      <c r="I172" s="138"/>
      <c r="J172" s="139">
        <f>ROUND(I172*H172,2)</f>
        <v>0</v>
      </c>
      <c r="K172" s="140"/>
      <c r="L172" s="32"/>
      <c r="M172" s="141" t="s">
        <v>1</v>
      </c>
      <c r="N172" s="142" t="s">
        <v>41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141</v>
      </c>
      <c r="AT172" s="145" t="s">
        <v>137</v>
      </c>
      <c r="AU172" s="145" t="s">
        <v>142</v>
      </c>
      <c r="AY172" s="17" t="s">
        <v>134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142</v>
      </c>
      <c r="BK172" s="146">
        <f>ROUND(I172*H172,2)</f>
        <v>0</v>
      </c>
      <c r="BL172" s="17" t="s">
        <v>141</v>
      </c>
      <c r="BM172" s="145" t="s">
        <v>210</v>
      </c>
    </row>
    <row r="173" spans="2:65" s="1" customFormat="1" ht="9.9499999999999993">
      <c r="B173" s="32"/>
      <c r="D173" s="168" t="s">
        <v>154</v>
      </c>
      <c r="F173" s="169" t="s">
        <v>518</v>
      </c>
      <c r="I173" s="170"/>
      <c r="L173" s="32"/>
      <c r="M173" s="171"/>
      <c r="T173" s="54"/>
      <c r="AT173" s="17" t="s">
        <v>154</v>
      </c>
      <c r="AU173" s="17" t="s">
        <v>142</v>
      </c>
    </row>
    <row r="174" spans="2:65" s="1" customFormat="1" ht="24.2" customHeight="1">
      <c r="B174" s="32"/>
      <c r="C174" s="133" t="s">
        <v>212</v>
      </c>
      <c r="D174" s="133" t="s">
        <v>137</v>
      </c>
      <c r="E174" s="134" t="s">
        <v>213</v>
      </c>
      <c r="F174" s="135" t="s">
        <v>214</v>
      </c>
      <c r="G174" s="136" t="s">
        <v>140</v>
      </c>
      <c r="H174" s="137">
        <v>70</v>
      </c>
      <c r="I174" s="138"/>
      <c r="J174" s="139">
        <f>ROUND(I174*H174,2)</f>
        <v>0</v>
      </c>
      <c r="K174" s="140"/>
      <c r="L174" s="32"/>
      <c r="M174" s="141" t="s">
        <v>1</v>
      </c>
      <c r="N174" s="142" t="s">
        <v>41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141</v>
      </c>
      <c r="AT174" s="145" t="s">
        <v>137</v>
      </c>
      <c r="AU174" s="145" t="s">
        <v>142</v>
      </c>
      <c r="AY174" s="17" t="s">
        <v>134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142</v>
      </c>
      <c r="BK174" s="146">
        <f>ROUND(I174*H174,2)</f>
        <v>0</v>
      </c>
      <c r="BL174" s="17" t="s">
        <v>141</v>
      </c>
      <c r="BM174" s="145" t="s">
        <v>519</v>
      </c>
    </row>
    <row r="175" spans="2:65" s="1" customFormat="1" ht="9.9499999999999993">
      <c r="B175" s="32"/>
      <c r="D175" s="168" t="s">
        <v>154</v>
      </c>
      <c r="F175" s="169" t="s">
        <v>520</v>
      </c>
      <c r="I175" s="170"/>
      <c r="L175" s="32"/>
      <c r="M175" s="171"/>
      <c r="T175" s="54"/>
      <c r="AT175" s="17" t="s">
        <v>154</v>
      </c>
      <c r="AU175" s="17" t="s">
        <v>142</v>
      </c>
    </row>
    <row r="176" spans="2:65" s="1" customFormat="1" ht="24.2" customHeight="1">
      <c r="B176" s="32"/>
      <c r="C176" s="133" t="s">
        <v>8</v>
      </c>
      <c r="D176" s="133" t="s">
        <v>137</v>
      </c>
      <c r="E176" s="134" t="s">
        <v>217</v>
      </c>
      <c r="F176" s="135" t="s">
        <v>218</v>
      </c>
      <c r="G176" s="136" t="s">
        <v>140</v>
      </c>
      <c r="H176" s="137">
        <v>140</v>
      </c>
      <c r="I176" s="138"/>
      <c r="J176" s="139">
        <f>ROUND(I176*H176,2)</f>
        <v>0</v>
      </c>
      <c r="K176" s="140"/>
      <c r="L176" s="32"/>
      <c r="M176" s="141" t="s">
        <v>1</v>
      </c>
      <c r="N176" s="142" t="s">
        <v>41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141</v>
      </c>
      <c r="AT176" s="145" t="s">
        <v>137</v>
      </c>
      <c r="AU176" s="145" t="s">
        <v>142</v>
      </c>
      <c r="AY176" s="17" t="s">
        <v>134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142</v>
      </c>
      <c r="BK176" s="146">
        <f>ROUND(I176*H176,2)</f>
        <v>0</v>
      </c>
      <c r="BL176" s="17" t="s">
        <v>141</v>
      </c>
      <c r="BM176" s="145" t="s">
        <v>521</v>
      </c>
    </row>
    <row r="177" spans="2:65" s="1" customFormat="1" ht="9.9499999999999993">
      <c r="B177" s="32"/>
      <c r="D177" s="168" t="s">
        <v>154</v>
      </c>
      <c r="F177" s="169" t="s">
        <v>522</v>
      </c>
      <c r="I177" s="170"/>
      <c r="L177" s="32"/>
      <c r="M177" s="171"/>
      <c r="T177" s="54"/>
      <c r="AT177" s="17" t="s">
        <v>154</v>
      </c>
      <c r="AU177" s="17" t="s">
        <v>142</v>
      </c>
    </row>
    <row r="178" spans="2:65" s="13" customFormat="1" ht="9.9499999999999993">
      <c r="B178" s="154"/>
      <c r="D178" s="148" t="s">
        <v>144</v>
      </c>
      <c r="F178" s="156" t="s">
        <v>523</v>
      </c>
      <c r="H178" s="157">
        <v>140</v>
      </c>
      <c r="I178" s="158"/>
      <c r="L178" s="154"/>
      <c r="M178" s="159"/>
      <c r="T178" s="160"/>
      <c r="AT178" s="155" t="s">
        <v>144</v>
      </c>
      <c r="AU178" s="155" t="s">
        <v>142</v>
      </c>
      <c r="AV178" s="13" t="s">
        <v>142</v>
      </c>
      <c r="AW178" s="13" t="s">
        <v>4</v>
      </c>
      <c r="AX178" s="13" t="s">
        <v>83</v>
      </c>
      <c r="AY178" s="155" t="s">
        <v>134</v>
      </c>
    </row>
    <row r="179" spans="2:65" s="11" customFormat="1" ht="22.7" customHeight="1">
      <c r="B179" s="121"/>
      <c r="D179" s="122" t="s">
        <v>74</v>
      </c>
      <c r="E179" s="131" t="s">
        <v>222</v>
      </c>
      <c r="F179" s="131" t="s">
        <v>223</v>
      </c>
      <c r="I179" s="124"/>
      <c r="J179" s="132">
        <f>BK179</f>
        <v>0</v>
      </c>
      <c r="L179" s="121"/>
      <c r="M179" s="126"/>
      <c r="P179" s="127">
        <f>SUM(P180:P187)</f>
        <v>0</v>
      </c>
      <c r="R179" s="127">
        <f>SUM(R180:R187)</f>
        <v>0</v>
      </c>
      <c r="T179" s="128">
        <f>SUM(T180:T187)</f>
        <v>1.5909960000000001</v>
      </c>
      <c r="AR179" s="122" t="s">
        <v>83</v>
      </c>
      <c r="AT179" s="129" t="s">
        <v>74</v>
      </c>
      <c r="AU179" s="129" t="s">
        <v>83</v>
      </c>
      <c r="AY179" s="122" t="s">
        <v>134</v>
      </c>
      <c r="BK179" s="130">
        <f>SUM(BK180:BK187)</f>
        <v>0</v>
      </c>
    </row>
    <row r="180" spans="2:65" s="1" customFormat="1" ht="33" customHeight="1">
      <c r="B180" s="32"/>
      <c r="C180" s="133" t="s">
        <v>224</v>
      </c>
      <c r="D180" s="133" t="s">
        <v>137</v>
      </c>
      <c r="E180" s="134" t="s">
        <v>225</v>
      </c>
      <c r="F180" s="135" t="s">
        <v>226</v>
      </c>
      <c r="G180" s="136" t="s">
        <v>227</v>
      </c>
      <c r="H180" s="137">
        <v>0.70899999999999996</v>
      </c>
      <c r="I180" s="138"/>
      <c r="J180" s="139">
        <f>ROUND(I180*H180,2)</f>
        <v>0</v>
      </c>
      <c r="K180" s="140"/>
      <c r="L180" s="32"/>
      <c r="M180" s="141" t="s">
        <v>1</v>
      </c>
      <c r="N180" s="142" t="s">
        <v>41</v>
      </c>
      <c r="P180" s="143">
        <f>O180*H180</f>
        <v>0</v>
      </c>
      <c r="Q180" s="143">
        <v>0</v>
      </c>
      <c r="R180" s="143">
        <f>Q180*H180</f>
        <v>0</v>
      </c>
      <c r="S180" s="143">
        <v>2.2000000000000002</v>
      </c>
      <c r="T180" s="144">
        <f>S180*H180</f>
        <v>1.5598000000000001</v>
      </c>
      <c r="AR180" s="145" t="s">
        <v>141</v>
      </c>
      <c r="AT180" s="145" t="s">
        <v>137</v>
      </c>
      <c r="AU180" s="145" t="s">
        <v>142</v>
      </c>
      <c r="AY180" s="17" t="s">
        <v>134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142</v>
      </c>
      <c r="BK180" s="146">
        <f>ROUND(I180*H180,2)</f>
        <v>0</v>
      </c>
      <c r="BL180" s="17" t="s">
        <v>141</v>
      </c>
      <c r="BM180" s="145" t="s">
        <v>228</v>
      </c>
    </row>
    <row r="181" spans="2:65" s="1" customFormat="1" ht="9.9499999999999993">
      <c r="B181" s="32"/>
      <c r="D181" s="168" t="s">
        <v>154</v>
      </c>
      <c r="F181" s="169" t="s">
        <v>524</v>
      </c>
      <c r="I181" s="170"/>
      <c r="L181" s="32"/>
      <c r="M181" s="171"/>
      <c r="T181" s="54"/>
      <c r="AT181" s="17" t="s">
        <v>154</v>
      </c>
      <c r="AU181" s="17" t="s">
        <v>142</v>
      </c>
    </row>
    <row r="182" spans="2:65" s="12" customFormat="1" ht="9.9499999999999993">
      <c r="B182" s="147"/>
      <c r="D182" s="148" t="s">
        <v>144</v>
      </c>
      <c r="E182" s="149" t="s">
        <v>1</v>
      </c>
      <c r="F182" s="150" t="s">
        <v>525</v>
      </c>
      <c r="H182" s="149" t="s">
        <v>1</v>
      </c>
      <c r="I182" s="151"/>
      <c r="L182" s="147"/>
      <c r="M182" s="152"/>
      <c r="T182" s="153"/>
      <c r="AT182" s="149" t="s">
        <v>144</v>
      </c>
      <c r="AU182" s="149" t="s">
        <v>142</v>
      </c>
      <c r="AV182" s="12" t="s">
        <v>83</v>
      </c>
      <c r="AW182" s="12" t="s">
        <v>32</v>
      </c>
      <c r="AX182" s="12" t="s">
        <v>75</v>
      </c>
      <c r="AY182" s="149" t="s">
        <v>134</v>
      </c>
    </row>
    <row r="183" spans="2:65" s="13" customFormat="1" ht="9.9499999999999993">
      <c r="B183" s="154"/>
      <c r="D183" s="148" t="s">
        <v>144</v>
      </c>
      <c r="E183" s="155" t="s">
        <v>1</v>
      </c>
      <c r="F183" s="156" t="s">
        <v>526</v>
      </c>
      <c r="H183" s="157">
        <v>0.70899999999999996</v>
      </c>
      <c r="I183" s="158"/>
      <c r="L183" s="154"/>
      <c r="M183" s="159"/>
      <c r="T183" s="160"/>
      <c r="AT183" s="155" t="s">
        <v>144</v>
      </c>
      <c r="AU183" s="155" t="s">
        <v>142</v>
      </c>
      <c r="AV183" s="13" t="s">
        <v>142</v>
      </c>
      <c r="AW183" s="13" t="s">
        <v>32</v>
      </c>
      <c r="AX183" s="13" t="s">
        <v>83</v>
      </c>
      <c r="AY183" s="155" t="s">
        <v>134</v>
      </c>
    </row>
    <row r="184" spans="2:65" s="1" customFormat="1" ht="33" customHeight="1">
      <c r="B184" s="32"/>
      <c r="C184" s="133" t="s">
        <v>232</v>
      </c>
      <c r="D184" s="133" t="s">
        <v>137</v>
      </c>
      <c r="E184" s="134" t="s">
        <v>233</v>
      </c>
      <c r="F184" s="135" t="s">
        <v>234</v>
      </c>
      <c r="G184" s="136" t="s">
        <v>227</v>
      </c>
      <c r="H184" s="137">
        <v>0.70899999999999996</v>
      </c>
      <c r="I184" s="138"/>
      <c r="J184" s="139">
        <f>ROUND(I184*H184,2)</f>
        <v>0</v>
      </c>
      <c r="K184" s="140"/>
      <c r="L184" s="32"/>
      <c r="M184" s="141" t="s">
        <v>1</v>
      </c>
      <c r="N184" s="142" t="s">
        <v>41</v>
      </c>
      <c r="P184" s="143">
        <f>O184*H184</f>
        <v>0</v>
      </c>
      <c r="Q184" s="143">
        <v>0</v>
      </c>
      <c r="R184" s="143">
        <f>Q184*H184</f>
        <v>0</v>
      </c>
      <c r="S184" s="143">
        <v>4.3999999999999997E-2</v>
      </c>
      <c r="T184" s="144">
        <f>S184*H184</f>
        <v>3.1195999999999998E-2</v>
      </c>
      <c r="AR184" s="145" t="s">
        <v>141</v>
      </c>
      <c r="AT184" s="145" t="s">
        <v>137</v>
      </c>
      <c r="AU184" s="145" t="s">
        <v>142</v>
      </c>
      <c r="AY184" s="17" t="s">
        <v>134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142</v>
      </c>
      <c r="BK184" s="146">
        <f>ROUND(I184*H184,2)</f>
        <v>0</v>
      </c>
      <c r="BL184" s="17" t="s">
        <v>141</v>
      </c>
      <c r="BM184" s="145" t="s">
        <v>235</v>
      </c>
    </row>
    <row r="185" spans="2:65" s="1" customFormat="1" ht="9.9499999999999993">
      <c r="B185" s="32"/>
      <c r="D185" s="168" t="s">
        <v>154</v>
      </c>
      <c r="F185" s="169" t="s">
        <v>527</v>
      </c>
      <c r="I185" s="170"/>
      <c r="L185" s="32"/>
      <c r="M185" s="171"/>
      <c r="T185" s="54"/>
      <c r="AT185" s="17" t="s">
        <v>154</v>
      </c>
      <c r="AU185" s="17" t="s">
        <v>142</v>
      </c>
    </row>
    <row r="186" spans="2:65" s="12" customFormat="1" ht="9.9499999999999993">
      <c r="B186" s="147"/>
      <c r="D186" s="148" t="s">
        <v>144</v>
      </c>
      <c r="E186" s="149" t="s">
        <v>1</v>
      </c>
      <c r="F186" s="150" t="s">
        <v>525</v>
      </c>
      <c r="H186" s="149" t="s">
        <v>1</v>
      </c>
      <c r="I186" s="151"/>
      <c r="L186" s="147"/>
      <c r="M186" s="152"/>
      <c r="T186" s="153"/>
      <c r="AT186" s="149" t="s">
        <v>144</v>
      </c>
      <c r="AU186" s="149" t="s">
        <v>142</v>
      </c>
      <c r="AV186" s="12" t="s">
        <v>83</v>
      </c>
      <c r="AW186" s="12" t="s">
        <v>32</v>
      </c>
      <c r="AX186" s="12" t="s">
        <v>75</v>
      </c>
      <c r="AY186" s="149" t="s">
        <v>134</v>
      </c>
    </row>
    <row r="187" spans="2:65" s="13" customFormat="1" ht="9.9499999999999993">
      <c r="B187" s="154"/>
      <c r="D187" s="148" t="s">
        <v>144</v>
      </c>
      <c r="E187" s="155" t="s">
        <v>1</v>
      </c>
      <c r="F187" s="156" t="s">
        <v>526</v>
      </c>
      <c r="H187" s="157">
        <v>0.70899999999999996</v>
      </c>
      <c r="I187" s="158"/>
      <c r="L187" s="154"/>
      <c r="M187" s="159"/>
      <c r="T187" s="160"/>
      <c r="AT187" s="155" t="s">
        <v>144</v>
      </c>
      <c r="AU187" s="155" t="s">
        <v>142</v>
      </c>
      <c r="AV187" s="13" t="s">
        <v>142</v>
      </c>
      <c r="AW187" s="13" t="s">
        <v>32</v>
      </c>
      <c r="AX187" s="13" t="s">
        <v>83</v>
      </c>
      <c r="AY187" s="155" t="s">
        <v>134</v>
      </c>
    </row>
    <row r="188" spans="2:65" s="11" customFormat="1" ht="22.7" customHeight="1">
      <c r="B188" s="121"/>
      <c r="D188" s="122" t="s">
        <v>74</v>
      </c>
      <c r="E188" s="131" t="s">
        <v>237</v>
      </c>
      <c r="F188" s="131" t="s">
        <v>238</v>
      </c>
      <c r="I188" s="124"/>
      <c r="J188" s="132">
        <f>BK188</f>
        <v>0</v>
      </c>
      <c r="L188" s="121"/>
      <c r="M188" s="126"/>
      <c r="P188" s="127">
        <f>SUM(P189:P196)</f>
        <v>0</v>
      </c>
      <c r="R188" s="127">
        <f>SUM(R189:R196)</f>
        <v>0</v>
      </c>
      <c r="T188" s="128">
        <f>SUM(T189:T196)</f>
        <v>0</v>
      </c>
      <c r="AR188" s="122" t="s">
        <v>83</v>
      </c>
      <c r="AT188" s="129" t="s">
        <v>74</v>
      </c>
      <c r="AU188" s="129" t="s">
        <v>83</v>
      </c>
      <c r="AY188" s="122" t="s">
        <v>134</v>
      </c>
      <c r="BK188" s="130">
        <f>SUM(BK189:BK196)</f>
        <v>0</v>
      </c>
    </row>
    <row r="189" spans="2:65" s="1" customFormat="1" ht="24.2" customHeight="1">
      <c r="B189" s="32"/>
      <c r="C189" s="133" t="s">
        <v>239</v>
      </c>
      <c r="D189" s="133" t="s">
        <v>137</v>
      </c>
      <c r="E189" s="134" t="s">
        <v>240</v>
      </c>
      <c r="F189" s="135" t="s">
        <v>241</v>
      </c>
      <c r="G189" s="136" t="s">
        <v>242</v>
      </c>
      <c r="H189" s="137">
        <v>2.427</v>
      </c>
      <c r="I189" s="138"/>
      <c r="J189" s="139">
        <f>ROUND(I189*H189,2)</f>
        <v>0</v>
      </c>
      <c r="K189" s="140"/>
      <c r="L189" s="32"/>
      <c r="M189" s="141" t="s">
        <v>1</v>
      </c>
      <c r="N189" s="142" t="s">
        <v>41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141</v>
      </c>
      <c r="AT189" s="145" t="s">
        <v>137</v>
      </c>
      <c r="AU189" s="145" t="s">
        <v>142</v>
      </c>
      <c r="AY189" s="17" t="s">
        <v>134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142</v>
      </c>
      <c r="BK189" s="146">
        <f>ROUND(I189*H189,2)</f>
        <v>0</v>
      </c>
      <c r="BL189" s="17" t="s">
        <v>141</v>
      </c>
      <c r="BM189" s="145" t="s">
        <v>243</v>
      </c>
    </row>
    <row r="190" spans="2:65" s="1" customFormat="1" ht="9.9499999999999993">
      <c r="B190" s="32"/>
      <c r="D190" s="168" t="s">
        <v>154</v>
      </c>
      <c r="F190" s="169" t="s">
        <v>528</v>
      </c>
      <c r="I190" s="170"/>
      <c r="L190" s="32"/>
      <c r="M190" s="171"/>
      <c r="T190" s="54"/>
      <c r="AT190" s="17" t="s">
        <v>154</v>
      </c>
      <c r="AU190" s="17" t="s">
        <v>142</v>
      </c>
    </row>
    <row r="191" spans="2:65" s="1" customFormat="1" ht="24.2" customHeight="1">
      <c r="B191" s="32"/>
      <c r="C191" s="133" t="s">
        <v>245</v>
      </c>
      <c r="D191" s="133" t="s">
        <v>137</v>
      </c>
      <c r="E191" s="134" t="s">
        <v>246</v>
      </c>
      <c r="F191" s="135" t="s">
        <v>247</v>
      </c>
      <c r="G191" s="136" t="s">
        <v>242</v>
      </c>
      <c r="H191" s="137">
        <v>2.427</v>
      </c>
      <c r="I191" s="138"/>
      <c r="J191" s="139">
        <f>ROUND(I191*H191,2)</f>
        <v>0</v>
      </c>
      <c r="K191" s="140"/>
      <c r="L191" s="32"/>
      <c r="M191" s="141" t="s">
        <v>1</v>
      </c>
      <c r="N191" s="142" t="s">
        <v>41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141</v>
      </c>
      <c r="AT191" s="145" t="s">
        <v>137</v>
      </c>
      <c r="AU191" s="145" t="s">
        <v>142</v>
      </c>
      <c r="AY191" s="17" t="s">
        <v>134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7" t="s">
        <v>142</v>
      </c>
      <c r="BK191" s="146">
        <f>ROUND(I191*H191,2)</f>
        <v>0</v>
      </c>
      <c r="BL191" s="17" t="s">
        <v>141</v>
      </c>
      <c r="BM191" s="145" t="s">
        <v>248</v>
      </c>
    </row>
    <row r="192" spans="2:65" s="1" customFormat="1" ht="9.9499999999999993">
      <c r="B192" s="32"/>
      <c r="D192" s="168" t="s">
        <v>154</v>
      </c>
      <c r="F192" s="169" t="s">
        <v>529</v>
      </c>
      <c r="I192" s="170"/>
      <c r="L192" s="32"/>
      <c r="M192" s="171"/>
      <c r="T192" s="54"/>
      <c r="AT192" s="17" t="s">
        <v>154</v>
      </c>
      <c r="AU192" s="17" t="s">
        <v>142</v>
      </c>
    </row>
    <row r="193" spans="2:65" s="1" customFormat="1" ht="24.2" customHeight="1">
      <c r="B193" s="32"/>
      <c r="C193" s="133" t="s">
        <v>250</v>
      </c>
      <c r="D193" s="133" t="s">
        <v>137</v>
      </c>
      <c r="E193" s="134" t="s">
        <v>251</v>
      </c>
      <c r="F193" s="135" t="s">
        <v>252</v>
      </c>
      <c r="G193" s="136" t="s">
        <v>242</v>
      </c>
      <c r="H193" s="137">
        <v>33.978000000000002</v>
      </c>
      <c r="I193" s="138"/>
      <c r="J193" s="139">
        <f>ROUND(I193*H193,2)</f>
        <v>0</v>
      </c>
      <c r="K193" s="140"/>
      <c r="L193" s="32"/>
      <c r="M193" s="141" t="s">
        <v>1</v>
      </c>
      <c r="N193" s="142" t="s">
        <v>41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141</v>
      </c>
      <c r="AT193" s="145" t="s">
        <v>137</v>
      </c>
      <c r="AU193" s="145" t="s">
        <v>142</v>
      </c>
      <c r="AY193" s="17" t="s">
        <v>134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7" t="s">
        <v>142</v>
      </c>
      <c r="BK193" s="146">
        <f>ROUND(I193*H193,2)</f>
        <v>0</v>
      </c>
      <c r="BL193" s="17" t="s">
        <v>141</v>
      </c>
      <c r="BM193" s="145" t="s">
        <v>253</v>
      </c>
    </row>
    <row r="194" spans="2:65" s="1" customFormat="1" ht="9.9499999999999993">
      <c r="B194" s="32"/>
      <c r="D194" s="168" t="s">
        <v>154</v>
      </c>
      <c r="F194" s="169" t="s">
        <v>530</v>
      </c>
      <c r="I194" s="170"/>
      <c r="L194" s="32"/>
      <c r="M194" s="171"/>
      <c r="T194" s="54"/>
      <c r="AT194" s="17" t="s">
        <v>154</v>
      </c>
      <c r="AU194" s="17" t="s">
        <v>142</v>
      </c>
    </row>
    <row r="195" spans="2:65" s="13" customFormat="1" ht="9.9499999999999993">
      <c r="B195" s="154"/>
      <c r="D195" s="148" t="s">
        <v>144</v>
      </c>
      <c r="F195" s="156" t="s">
        <v>531</v>
      </c>
      <c r="H195" s="157">
        <v>33.978000000000002</v>
      </c>
      <c r="I195" s="158"/>
      <c r="L195" s="154"/>
      <c r="M195" s="159"/>
      <c r="T195" s="160"/>
      <c r="AT195" s="155" t="s">
        <v>144</v>
      </c>
      <c r="AU195" s="155" t="s">
        <v>142</v>
      </c>
      <c r="AV195" s="13" t="s">
        <v>142</v>
      </c>
      <c r="AW195" s="13" t="s">
        <v>4</v>
      </c>
      <c r="AX195" s="13" t="s">
        <v>83</v>
      </c>
      <c r="AY195" s="155" t="s">
        <v>134</v>
      </c>
    </row>
    <row r="196" spans="2:65" s="1" customFormat="1" ht="44.25" customHeight="1">
      <c r="B196" s="32"/>
      <c r="C196" s="133" t="s">
        <v>256</v>
      </c>
      <c r="D196" s="133" t="s">
        <v>137</v>
      </c>
      <c r="E196" s="134" t="s">
        <v>257</v>
      </c>
      <c r="F196" s="135" t="s">
        <v>258</v>
      </c>
      <c r="G196" s="136" t="s">
        <v>242</v>
      </c>
      <c r="H196" s="137">
        <v>2.427</v>
      </c>
      <c r="I196" s="138"/>
      <c r="J196" s="139">
        <f>ROUND(I196*H196,2)</f>
        <v>0</v>
      </c>
      <c r="K196" s="140"/>
      <c r="L196" s="32"/>
      <c r="M196" s="141" t="s">
        <v>1</v>
      </c>
      <c r="N196" s="142" t="s">
        <v>41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141</v>
      </c>
      <c r="AT196" s="145" t="s">
        <v>137</v>
      </c>
      <c r="AU196" s="145" t="s">
        <v>142</v>
      </c>
      <c r="AY196" s="17" t="s">
        <v>134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7" t="s">
        <v>142</v>
      </c>
      <c r="BK196" s="146">
        <f>ROUND(I196*H196,2)</f>
        <v>0</v>
      </c>
      <c r="BL196" s="17" t="s">
        <v>141</v>
      </c>
      <c r="BM196" s="145" t="s">
        <v>259</v>
      </c>
    </row>
    <row r="197" spans="2:65" s="11" customFormat="1" ht="22.7" customHeight="1">
      <c r="B197" s="121"/>
      <c r="D197" s="122" t="s">
        <v>74</v>
      </c>
      <c r="E197" s="131" t="s">
        <v>261</v>
      </c>
      <c r="F197" s="131" t="s">
        <v>262</v>
      </c>
      <c r="I197" s="124"/>
      <c r="J197" s="132">
        <f>BK197</f>
        <v>0</v>
      </c>
      <c r="L197" s="121"/>
      <c r="M197" s="126"/>
      <c r="P197" s="127">
        <f>SUM(P198:P199)</f>
        <v>0</v>
      </c>
      <c r="R197" s="127">
        <f>SUM(R198:R199)</f>
        <v>0</v>
      </c>
      <c r="T197" s="128">
        <f>SUM(T198:T199)</f>
        <v>0</v>
      </c>
      <c r="AR197" s="122" t="s">
        <v>83</v>
      </c>
      <c r="AT197" s="129" t="s">
        <v>74</v>
      </c>
      <c r="AU197" s="129" t="s">
        <v>83</v>
      </c>
      <c r="AY197" s="122" t="s">
        <v>134</v>
      </c>
      <c r="BK197" s="130">
        <f>SUM(BK198:BK199)</f>
        <v>0</v>
      </c>
    </row>
    <row r="198" spans="2:65" s="1" customFormat="1" ht="24.2" customHeight="1">
      <c r="B198" s="32"/>
      <c r="C198" s="133" t="s">
        <v>488</v>
      </c>
      <c r="D198" s="133" t="s">
        <v>137</v>
      </c>
      <c r="E198" s="134" t="s">
        <v>264</v>
      </c>
      <c r="F198" s="135" t="s">
        <v>265</v>
      </c>
      <c r="G198" s="136" t="s">
        <v>242</v>
      </c>
      <c r="H198" s="137">
        <v>0.56799999999999995</v>
      </c>
      <c r="I198" s="138"/>
      <c r="J198" s="139">
        <f>ROUND(I198*H198,2)</f>
        <v>0</v>
      </c>
      <c r="K198" s="140"/>
      <c r="L198" s="32"/>
      <c r="M198" s="141" t="s">
        <v>1</v>
      </c>
      <c r="N198" s="142" t="s">
        <v>41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141</v>
      </c>
      <c r="AT198" s="145" t="s">
        <v>137</v>
      </c>
      <c r="AU198" s="145" t="s">
        <v>142</v>
      </c>
      <c r="AY198" s="17" t="s">
        <v>134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142</v>
      </c>
      <c r="BK198" s="146">
        <f>ROUND(I198*H198,2)</f>
        <v>0</v>
      </c>
      <c r="BL198" s="17" t="s">
        <v>141</v>
      </c>
      <c r="BM198" s="145" t="s">
        <v>532</v>
      </c>
    </row>
    <row r="199" spans="2:65" s="1" customFormat="1" ht="9.9499999999999993">
      <c r="B199" s="32"/>
      <c r="D199" s="168" t="s">
        <v>154</v>
      </c>
      <c r="F199" s="169" t="s">
        <v>267</v>
      </c>
      <c r="I199" s="170"/>
      <c r="L199" s="32"/>
      <c r="M199" s="171"/>
      <c r="T199" s="54"/>
      <c r="AT199" s="17" t="s">
        <v>154</v>
      </c>
      <c r="AU199" s="17" t="s">
        <v>142</v>
      </c>
    </row>
    <row r="200" spans="2:65" s="11" customFormat="1" ht="25.9" customHeight="1">
      <c r="B200" s="121"/>
      <c r="D200" s="122" t="s">
        <v>74</v>
      </c>
      <c r="E200" s="123" t="s">
        <v>268</v>
      </c>
      <c r="F200" s="123" t="s">
        <v>269</v>
      </c>
      <c r="I200" s="124"/>
      <c r="J200" s="125">
        <f>BK200</f>
        <v>0</v>
      </c>
      <c r="L200" s="121"/>
      <c r="M200" s="126"/>
      <c r="P200" s="127">
        <f>P201+P220+P229+P263+P284+P308</f>
        <v>0</v>
      </c>
      <c r="R200" s="127">
        <f>R201+R220+R229+R263+R284+R308</f>
        <v>0.50794594999999998</v>
      </c>
      <c r="T200" s="128">
        <f>T201+T220+T229+T263+T284+T308</f>
        <v>0.83551405000000001</v>
      </c>
      <c r="AR200" s="122" t="s">
        <v>142</v>
      </c>
      <c r="AT200" s="129" t="s">
        <v>74</v>
      </c>
      <c r="AU200" s="129" t="s">
        <v>75</v>
      </c>
      <c r="AY200" s="122" t="s">
        <v>134</v>
      </c>
      <c r="BK200" s="130">
        <f>BK201+BK220+BK229+BK263+BK284+BK308</f>
        <v>0</v>
      </c>
    </row>
    <row r="201" spans="2:65" s="11" customFormat="1" ht="22.7" customHeight="1">
      <c r="B201" s="121"/>
      <c r="D201" s="122" t="s">
        <v>74</v>
      </c>
      <c r="E201" s="131" t="s">
        <v>270</v>
      </c>
      <c r="F201" s="131" t="s">
        <v>271</v>
      </c>
      <c r="I201" s="124"/>
      <c r="J201" s="132">
        <f>BK201</f>
        <v>0</v>
      </c>
      <c r="L201" s="121"/>
      <c r="M201" s="126"/>
      <c r="P201" s="127">
        <f>SUM(P202:P219)</f>
        <v>0</v>
      </c>
      <c r="R201" s="127">
        <f>SUM(R202:R219)</f>
        <v>5.3133399999999997E-2</v>
      </c>
      <c r="T201" s="128">
        <f>SUM(T202:T219)</f>
        <v>2.836E-2</v>
      </c>
      <c r="AR201" s="122" t="s">
        <v>142</v>
      </c>
      <c r="AT201" s="129" t="s">
        <v>74</v>
      </c>
      <c r="AU201" s="129" t="s">
        <v>83</v>
      </c>
      <c r="AY201" s="122" t="s">
        <v>134</v>
      </c>
      <c r="BK201" s="130">
        <f>SUM(BK202:BK219)</f>
        <v>0</v>
      </c>
    </row>
    <row r="202" spans="2:65" s="1" customFormat="1" ht="24.2" customHeight="1">
      <c r="B202" s="32"/>
      <c r="C202" s="133" t="s">
        <v>272</v>
      </c>
      <c r="D202" s="133" t="s">
        <v>137</v>
      </c>
      <c r="E202" s="134" t="s">
        <v>273</v>
      </c>
      <c r="F202" s="135" t="s">
        <v>274</v>
      </c>
      <c r="G202" s="136" t="s">
        <v>140</v>
      </c>
      <c r="H202" s="137">
        <v>7.09</v>
      </c>
      <c r="I202" s="138"/>
      <c r="J202" s="139">
        <f>ROUND(I202*H202,2)</f>
        <v>0</v>
      </c>
      <c r="K202" s="140"/>
      <c r="L202" s="32"/>
      <c r="M202" s="141" t="s">
        <v>1</v>
      </c>
      <c r="N202" s="142" t="s">
        <v>41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245</v>
      </c>
      <c r="AT202" s="145" t="s">
        <v>137</v>
      </c>
      <c r="AU202" s="145" t="s">
        <v>142</v>
      </c>
      <c r="AY202" s="17" t="s">
        <v>134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142</v>
      </c>
      <c r="BK202" s="146">
        <f>ROUND(I202*H202,2)</f>
        <v>0</v>
      </c>
      <c r="BL202" s="17" t="s">
        <v>245</v>
      </c>
      <c r="BM202" s="145" t="s">
        <v>275</v>
      </c>
    </row>
    <row r="203" spans="2:65" s="1" customFormat="1" ht="9.9499999999999993">
      <c r="B203" s="32"/>
      <c r="D203" s="168" t="s">
        <v>154</v>
      </c>
      <c r="F203" s="169" t="s">
        <v>533</v>
      </c>
      <c r="I203" s="170"/>
      <c r="L203" s="32"/>
      <c r="M203" s="171"/>
      <c r="T203" s="54"/>
      <c r="AT203" s="17" t="s">
        <v>154</v>
      </c>
      <c r="AU203" s="17" t="s">
        <v>142</v>
      </c>
    </row>
    <row r="204" spans="2:65" s="12" customFormat="1" ht="9.9499999999999993">
      <c r="B204" s="147"/>
      <c r="D204" s="148" t="s">
        <v>144</v>
      </c>
      <c r="E204" s="149" t="s">
        <v>1</v>
      </c>
      <c r="F204" s="150" t="s">
        <v>277</v>
      </c>
      <c r="H204" s="149" t="s">
        <v>1</v>
      </c>
      <c r="I204" s="151"/>
      <c r="L204" s="147"/>
      <c r="M204" s="152"/>
      <c r="T204" s="153"/>
      <c r="AT204" s="149" t="s">
        <v>144</v>
      </c>
      <c r="AU204" s="149" t="s">
        <v>142</v>
      </c>
      <c r="AV204" s="12" t="s">
        <v>83</v>
      </c>
      <c r="AW204" s="12" t="s">
        <v>32</v>
      </c>
      <c r="AX204" s="12" t="s">
        <v>75</v>
      </c>
      <c r="AY204" s="149" t="s">
        <v>134</v>
      </c>
    </row>
    <row r="205" spans="2:65" s="13" customFormat="1" ht="9.9499999999999993">
      <c r="B205" s="154"/>
      <c r="D205" s="148" t="s">
        <v>144</v>
      </c>
      <c r="E205" s="155" t="s">
        <v>1</v>
      </c>
      <c r="F205" s="156" t="s">
        <v>534</v>
      </c>
      <c r="H205" s="157">
        <v>7.09</v>
      </c>
      <c r="I205" s="158"/>
      <c r="L205" s="154"/>
      <c r="M205" s="159"/>
      <c r="T205" s="160"/>
      <c r="AT205" s="155" t="s">
        <v>144</v>
      </c>
      <c r="AU205" s="155" t="s">
        <v>142</v>
      </c>
      <c r="AV205" s="13" t="s">
        <v>142</v>
      </c>
      <c r="AW205" s="13" t="s">
        <v>32</v>
      </c>
      <c r="AX205" s="13" t="s">
        <v>83</v>
      </c>
      <c r="AY205" s="155" t="s">
        <v>134</v>
      </c>
    </row>
    <row r="206" spans="2:65" s="1" customFormat="1" ht="24.2" customHeight="1">
      <c r="B206" s="32"/>
      <c r="C206" s="172" t="s">
        <v>7</v>
      </c>
      <c r="D206" s="172" t="s">
        <v>279</v>
      </c>
      <c r="E206" s="173" t="s">
        <v>280</v>
      </c>
      <c r="F206" s="174" t="s">
        <v>281</v>
      </c>
      <c r="G206" s="175" t="s">
        <v>282</v>
      </c>
      <c r="H206" s="176">
        <v>10.635</v>
      </c>
      <c r="I206" s="177"/>
      <c r="J206" s="178">
        <f>ROUND(I206*H206,2)</f>
        <v>0</v>
      </c>
      <c r="K206" s="179"/>
      <c r="L206" s="180"/>
      <c r="M206" s="181" t="s">
        <v>1</v>
      </c>
      <c r="N206" s="182" t="s">
        <v>41</v>
      </c>
      <c r="P206" s="143">
        <f>O206*H206</f>
        <v>0</v>
      </c>
      <c r="Q206" s="143">
        <v>1E-3</v>
      </c>
      <c r="R206" s="143">
        <f>Q206*H206</f>
        <v>1.0635E-2</v>
      </c>
      <c r="S206" s="143">
        <v>0</v>
      </c>
      <c r="T206" s="144">
        <f>S206*H206</f>
        <v>0</v>
      </c>
      <c r="AR206" s="145" t="s">
        <v>283</v>
      </c>
      <c r="AT206" s="145" t="s">
        <v>279</v>
      </c>
      <c r="AU206" s="145" t="s">
        <v>142</v>
      </c>
      <c r="AY206" s="17" t="s">
        <v>134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7" t="s">
        <v>142</v>
      </c>
      <c r="BK206" s="146">
        <f>ROUND(I206*H206,2)</f>
        <v>0</v>
      </c>
      <c r="BL206" s="17" t="s">
        <v>245</v>
      </c>
      <c r="BM206" s="145" t="s">
        <v>535</v>
      </c>
    </row>
    <row r="207" spans="2:65" s="13" customFormat="1" ht="9.9499999999999993">
      <c r="B207" s="154"/>
      <c r="D207" s="148" t="s">
        <v>144</v>
      </c>
      <c r="E207" s="155" t="s">
        <v>1</v>
      </c>
      <c r="F207" s="156" t="s">
        <v>536</v>
      </c>
      <c r="H207" s="157">
        <v>10.635</v>
      </c>
      <c r="I207" s="158"/>
      <c r="L207" s="154"/>
      <c r="M207" s="159"/>
      <c r="T207" s="160"/>
      <c r="AT207" s="155" t="s">
        <v>144</v>
      </c>
      <c r="AU207" s="155" t="s">
        <v>142</v>
      </c>
      <c r="AV207" s="13" t="s">
        <v>142</v>
      </c>
      <c r="AW207" s="13" t="s">
        <v>32</v>
      </c>
      <c r="AX207" s="13" t="s">
        <v>83</v>
      </c>
      <c r="AY207" s="155" t="s">
        <v>134</v>
      </c>
    </row>
    <row r="208" spans="2:65" s="1" customFormat="1" ht="24.2" customHeight="1">
      <c r="B208" s="32"/>
      <c r="C208" s="133" t="s">
        <v>286</v>
      </c>
      <c r="D208" s="133" t="s">
        <v>137</v>
      </c>
      <c r="E208" s="134" t="s">
        <v>287</v>
      </c>
      <c r="F208" s="135" t="s">
        <v>288</v>
      </c>
      <c r="G208" s="136" t="s">
        <v>140</v>
      </c>
      <c r="H208" s="137">
        <v>7.09</v>
      </c>
      <c r="I208" s="138"/>
      <c r="J208" s="139">
        <f>ROUND(I208*H208,2)</f>
        <v>0</v>
      </c>
      <c r="K208" s="140"/>
      <c r="L208" s="32"/>
      <c r="M208" s="141" t="s">
        <v>1</v>
      </c>
      <c r="N208" s="142" t="s">
        <v>41</v>
      </c>
      <c r="P208" s="143">
        <f>O208*H208</f>
        <v>0</v>
      </c>
      <c r="Q208" s="143">
        <v>4.0000000000000002E-4</v>
      </c>
      <c r="R208" s="143">
        <f>Q208*H208</f>
        <v>2.836E-3</v>
      </c>
      <c r="S208" s="143">
        <v>0</v>
      </c>
      <c r="T208" s="144">
        <f>S208*H208</f>
        <v>0</v>
      </c>
      <c r="AR208" s="145" t="s">
        <v>245</v>
      </c>
      <c r="AT208" s="145" t="s">
        <v>137</v>
      </c>
      <c r="AU208" s="145" t="s">
        <v>142</v>
      </c>
      <c r="AY208" s="17" t="s">
        <v>134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142</v>
      </c>
      <c r="BK208" s="146">
        <f>ROUND(I208*H208,2)</f>
        <v>0</v>
      </c>
      <c r="BL208" s="17" t="s">
        <v>245</v>
      </c>
      <c r="BM208" s="145" t="s">
        <v>537</v>
      </c>
    </row>
    <row r="209" spans="2:65" s="1" customFormat="1" ht="9.9499999999999993">
      <c r="B209" s="32"/>
      <c r="D209" s="168" t="s">
        <v>154</v>
      </c>
      <c r="F209" s="169" t="s">
        <v>538</v>
      </c>
      <c r="I209" s="170"/>
      <c r="L209" s="32"/>
      <c r="M209" s="171"/>
      <c r="T209" s="54"/>
      <c r="AT209" s="17" t="s">
        <v>154</v>
      </c>
      <c r="AU209" s="17" t="s">
        <v>142</v>
      </c>
    </row>
    <row r="210" spans="2:65" s="12" customFormat="1" ht="9.9499999999999993">
      <c r="B210" s="147"/>
      <c r="D210" s="148" t="s">
        <v>144</v>
      </c>
      <c r="E210" s="149" t="s">
        <v>1</v>
      </c>
      <c r="F210" s="150" t="s">
        <v>277</v>
      </c>
      <c r="H210" s="149" t="s">
        <v>1</v>
      </c>
      <c r="I210" s="151"/>
      <c r="L210" s="147"/>
      <c r="M210" s="152"/>
      <c r="T210" s="153"/>
      <c r="AT210" s="149" t="s">
        <v>144</v>
      </c>
      <c r="AU210" s="149" t="s">
        <v>142</v>
      </c>
      <c r="AV210" s="12" t="s">
        <v>83</v>
      </c>
      <c r="AW210" s="12" t="s">
        <v>32</v>
      </c>
      <c r="AX210" s="12" t="s">
        <v>75</v>
      </c>
      <c r="AY210" s="149" t="s">
        <v>134</v>
      </c>
    </row>
    <row r="211" spans="2:65" s="13" customFormat="1" ht="9.9499999999999993">
      <c r="B211" s="154"/>
      <c r="D211" s="148" t="s">
        <v>144</v>
      </c>
      <c r="E211" s="155" t="s">
        <v>1</v>
      </c>
      <c r="F211" s="156" t="s">
        <v>534</v>
      </c>
      <c r="H211" s="157">
        <v>7.09</v>
      </c>
      <c r="I211" s="158"/>
      <c r="L211" s="154"/>
      <c r="M211" s="159"/>
      <c r="T211" s="160"/>
      <c r="AT211" s="155" t="s">
        <v>144</v>
      </c>
      <c r="AU211" s="155" t="s">
        <v>142</v>
      </c>
      <c r="AV211" s="13" t="s">
        <v>142</v>
      </c>
      <c r="AW211" s="13" t="s">
        <v>32</v>
      </c>
      <c r="AX211" s="13" t="s">
        <v>83</v>
      </c>
      <c r="AY211" s="155" t="s">
        <v>134</v>
      </c>
    </row>
    <row r="212" spans="2:65" s="1" customFormat="1" ht="37.700000000000003" customHeight="1">
      <c r="B212" s="32"/>
      <c r="C212" s="172" t="s">
        <v>291</v>
      </c>
      <c r="D212" s="172" t="s">
        <v>279</v>
      </c>
      <c r="E212" s="173" t="s">
        <v>292</v>
      </c>
      <c r="F212" s="174" t="s">
        <v>293</v>
      </c>
      <c r="G212" s="175" t="s">
        <v>140</v>
      </c>
      <c r="H212" s="176">
        <v>8.2629999999999999</v>
      </c>
      <c r="I212" s="177"/>
      <c r="J212" s="178">
        <f>ROUND(I212*H212,2)</f>
        <v>0</v>
      </c>
      <c r="K212" s="179"/>
      <c r="L212" s="180"/>
      <c r="M212" s="181" t="s">
        <v>1</v>
      </c>
      <c r="N212" s="182" t="s">
        <v>41</v>
      </c>
      <c r="P212" s="143">
        <f>O212*H212</f>
        <v>0</v>
      </c>
      <c r="Q212" s="143">
        <v>4.7999999999999996E-3</v>
      </c>
      <c r="R212" s="143">
        <f>Q212*H212</f>
        <v>3.9662399999999993E-2</v>
      </c>
      <c r="S212" s="143">
        <v>0</v>
      </c>
      <c r="T212" s="144">
        <f>S212*H212</f>
        <v>0</v>
      </c>
      <c r="AR212" s="145" t="s">
        <v>283</v>
      </c>
      <c r="AT212" s="145" t="s">
        <v>279</v>
      </c>
      <c r="AU212" s="145" t="s">
        <v>142</v>
      </c>
      <c r="AY212" s="17" t="s">
        <v>134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142</v>
      </c>
      <c r="BK212" s="146">
        <f>ROUND(I212*H212,2)</f>
        <v>0</v>
      </c>
      <c r="BL212" s="17" t="s">
        <v>245</v>
      </c>
      <c r="BM212" s="145" t="s">
        <v>539</v>
      </c>
    </row>
    <row r="213" spans="2:65" s="13" customFormat="1" ht="9.9499999999999993">
      <c r="B213" s="154"/>
      <c r="D213" s="148" t="s">
        <v>144</v>
      </c>
      <c r="F213" s="156" t="s">
        <v>540</v>
      </c>
      <c r="H213" s="157">
        <v>8.2629999999999999</v>
      </c>
      <c r="I213" s="158"/>
      <c r="L213" s="154"/>
      <c r="M213" s="159"/>
      <c r="T213" s="160"/>
      <c r="AT213" s="155" t="s">
        <v>144</v>
      </c>
      <c r="AU213" s="155" t="s">
        <v>142</v>
      </c>
      <c r="AV213" s="13" t="s">
        <v>142</v>
      </c>
      <c r="AW213" s="13" t="s">
        <v>4</v>
      </c>
      <c r="AX213" s="13" t="s">
        <v>83</v>
      </c>
      <c r="AY213" s="155" t="s">
        <v>134</v>
      </c>
    </row>
    <row r="214" spans="2:65" s="1" customFormat="1" ht="16.5" customHeight="1">
      <c r="B214" s="32"/>
      <c r="C214" s="133" t="s">
        <v>296</v>
      </c>
      <c r="D214" s="133" t="s">
        <v>137</v>
      </c>
      <c r="E214" s="134" t="s">
        <v>297</v>
      </c>
      <c r="F214" s="135" t="s">
        <v>298</v>
      </c>
      <c r="G214" s="136" t="s">
        <v>140</v>
      </c>
      <c r="H214" s="137">
        <v>7.09</v>
      </c>
      <c r="I214" s="138"/>
      <c r="J214" s="139">
        <f>ROUND(I214*H214,2)</f>
        <v>0</v>
      </c>
      <c r="K214" s="140"/>
      <c r="L214" s="32"/>
      <c r="M214" s="141" t="s">
        <v>1</v>
      </c>
      <c r="N214" s="142" t="s">
        <v>41</v>
      </c>
      <c r="P214" s="143">
        <f>O214*H214</f>
        <v>0</v>
      </c>
      <c r="Q214" s="143">
        <v>0</v>
      </c>
      <c r="R214" s="143">
        <f>Q214*H214</f>
        <v>0</v>
      </c>
      <c r="S214" s="143">
        <v>4.0000000000000001E-3</v>
      </c>
      <c r="T214" s="144">
        <f>S214*H214</f>
        <v>2.836E-2</v>
      </c>
      <c r="AR214" s="145" t="s">
        <v>245</v>
      </c>
      <c r="AT214" s="145" t="s">
        <v>137</v>
      </c>
      <c r="AU214" s="145" t="s">
        <v>142</v>
      </c>
      <c r="AY214" s="17" t="s">
        <v>134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7" t="s">
        <v>142</v>
      </c>
      <c r="BK214" s="146">
        <f>ROUND(I214*H214,2)</f>
        <v>0</v>
      </c>
      <c r="BL214" s="17" t="s">
        <v>245</v>
      </c>
      <c r="BM214" s="145" t="s">
        <v>299</v>
      </c>
    </row>
    <row r="215" spans="2:65" s="1" customFormat="1" ht="9.9499999999999993">
      <c r="B215" s="32"/>
      <c r="D215" s="168" t="s">
        <v>154</v>
      </c>
      <c r="F215" s="169" t="s">
        <v>300</v>
      </c>
      <c r="I215" s="170"/>
      <c r="L215" s="32"/>
      <c r="M215" s="171"/>
      <c r="T215" s="54"/>
      <c r="AT215" s="17" t="s">
        <v>154</v>
      </c>
      <c r="AU215" s="17" t="s">
        <v>142</v>
      </c>
    </row>
    <row r="216" spans="2:65" s="12" customFormat="1" ht="9.9499999999999993">
      <c r="B216" s="147"/>
      <c r="D216" s="148" t="s">
        <v>144</v>
      </c>
      <c r="E216" s="149" t="s">
        <v>1</v>
      </c>
      <c r="F216" s="150" t="s">
        <v>301</v>
      </c>
      <c r="H216" s="149" t="s">
        <v>1</v>
      </c>
      <c r="I216" s="151"/>
      <c r="L216" s="147"/>
      <c r="M216" s="152"/>
      <c r="T216" s="153"/>
      <c r="AT216" s="149" t="s">
        <v>144</v>
      </c>
      <c r="AU216" s="149" t="s">
        <v>142</v>
      </c>
      <c r="AV216" s="12" t="s">
        <v>83</v>
      </c>
      <c r="AW216" s="12" t="s">
        <v>32</v>
      </c>
      <c r="AX216" s="12" t="s">
        <v>75</v>
      </c>
      <c r="AY216" s="149" t="s">
        <v>134</v>
      </c>
    </row>
    <row r="217" spans="2:65" s="13" customFormat="1" ht="9.9499999999999993">
      <c r="B217" s="154"/>
      <c r="D217" s="148" t="s">
        <v>144</v>
      </c>
      <c r="E217" s="155" t="s">
        <v>1</v>
      </c>
      <c r="F217" s="156" t="s">
        <v>534</v>
      </c>
      <c r="H217" s="157">
        <v>7.09</v>
      </c>
      <c r="I217" s="158"/>
      <c r="L217" s="154"/>
      <c r="M217" s="159"/>
      <c r="T217" s="160"/>
      <c r="AT217" s="155" t="s">
        <v>144</v>
      </c>
      <c r="AU217" s="155" t="s">
        <v>142</v>
      </c>
      <c r="AV217" s="13" t="s">
        <v>142</v>
      </c>
      <c r="AW217" s="13" t="s">
        <v>32</v>
      </c>
      <c r="AX217" s="13" t="s">
        <v>83</v>
      </c>
      <c r="AY217" s="155" t="s">
        <v>134</v>
      </c>
    </row>
    <row r="218" spans="2:65" s="1" customFormat="1" ht="37.700000000000003" customHeight="1">
      <c r="B218" s="32"/>
      <c r="C218" s="133" t="s">
        <v>302</v>
      </c>
      <c r="D218" s="133" t="s">
        <v>137</v>
      </c>
      <c r="E218" s="134" t="s">
        <v>303</v>
      </c>
      <c r="F218" s="135" t="s">
        <v>304</v>
      </c>
      <c r="G218" s="136" t="s">
        <v>305</v>
      </c>
      <c r="H218" s="183"/>
      <c r="I218" s="138"/>
      <c r="J218" s="139">
        <f>ROUND(I218*H218,2)</f>
        <v>0</v>
      </c>
      <c r="K218" s="140"/>
      <c r="L218" s="32"/>
      <c r="M218" s="141" t="s">
        <v>1</v>
      </c>
      <c r="N218" s="142" t="s">
        <v>41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245</v>
      </c>
      <c r="AT218" s="145" t="s">
        <v>137</v>
      </c>
      <c r="AU218" s="145" t="s">
        <v>142</v>
      </c>
      <c r="AY218" s="17" t="s">
        <v>134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7" t="s">
        <v>142</v>
      </c>
      <c r="BK218" s="146">
        <f>ROUND(I218*H218,2)</f>
        <v>0</v>
      </c>
      <c r="BL218" s="17" t="s">
        <v>245</v>
      </c>
      <c r="BM218" s="145" t="s">
        <v>541</v>
      </c>
    </row>
    <row r="219" spans="2:65" s="1" customFormat="1" ht="9.9499999999999993">
      <c r="B219" s="32"/>
      <c r="D219" s="168" t="s">
        <v>154</v>
      </c>
      <c r="F219" s="169" t="s">
        <v>307</v>
      </c>
      <c r="I219" s="170"/>
      <c r="L219" s="32"/>
      <c r="M219" s="171"/>
      <c r="T219" s="54"/>
      <c r="AT219" s="17" t="s">
        <v>154</v>
      </c>
      <c r="AU219" s="17" t="s">
        <v>142</v>
      </c>
    </row>
    <row r="220" spans="2:65" s="11" customFormat="1" ht="22.7" customHeight="1">
      <c r="B220" s="121"/>
      <c r="D220" s="122" t="s">
        <v>74</v>
      </c>
      <c r="E220" s="131" t="s">
        <v>308</v>
      </c>
      <c r="F220" s="131" t="s">
        <v>309</v>
      </c>
      <c r="I220" s="124"/>
      <c r="J220" s="132">
        <f>BK220</f>
        <v>0</v>
      </c>
      <c r="L220" s="121"/>
      <c r="M220" s="126"/>
      <c r="P220" s="127">
        <f>SUM(P221:P228)</f>
        <v>0</v>
      </c>
      <c r="R220" s="127">
        <f>SUM(R221:R228)</f>
        <v>1.75132E-2</v>
      </c>
      <c r="T220" s="128">
        <f>SUM(T221:T228)</f>
        <v>0</v>
      </c>
      <c r="AR220" s="122" t="s">
        <v>142</v>
      </c>
      <c r="AT220" s="129" t="s">
        <v>74</v>
      </c>
      <c r="AU220" s="129" t="s">
        <v>83</v>
      </c>
      <c r="AY220" s="122" t="s">
        <v>134</v>
      </c>
      <c r="BK220" s="130">
        <f>SUM(BK221:BK228)</f>
        <v>0</v>
      </c>
    </row>
    <row r="221" spans="2:65" s="1" customFormat="1" ht="33" customHeight="1">
      <c r="B221" s="32"/>
      <c r="C221" s="133" t="s">
        <v>310</v>
      </c>
      <c r="D221" s="133" t="s">
        <v>137</v>
      </c>
      <c r="E221" s="134" t="s">
        <v>311</v>
      </c>
      <c r="F221" s="135" t="s">
        <v>312</v>
      </c>
      <c r="G221" s="136" t="s">
        <v>140</v>
      </c>
      <c r="H221" s="137">
        <v>7.09</v>
      </c>
      <c r="I221" s="138"/>
      <c r="J221" s="139">
        <f>ROUND(I221*H221,2)</f>
        <v>0</v>
      </c>
      <c r="K221" s="140"/>
      <c r="L221" s="32"/>
      <c r="M221" s="141" t="s">
        <v>1</v>
      </c>
      <c r="N221" s="142" t="s">
        <v>41</v>
      </c>
      <c r="P221" s="143">
        <f>O221*H221</f>
        <v>0</v>
      </c>
      <c r="Q221" s="143">
        <v>5.8E-4</v>
      </c>
      <c r="R221" s="143">
        <f>Q221*H221</f>
        <v>4.1121999999999999E-3</v>
      </c>
      <c r="S221" s="143">
        <v>0</v>
      </c>
      <c r="T221" s="144">
        <f>S221*H221</f>
        <v>0</v>
      </c>
      <c r="AR221" s="145" t="s">
        <v>245</v>
      </c>
      <c r="AT221" s="145" t="s">
        <v>137</v>
      </c>
      <c r="AU221" s="145" t="s">
        <v>142</v>
      </c>
      <c r="AY221" s="17" t="s">
        <v>134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7" t="s">
        <v>142</v>
      </c>
      <c r="BK221" s="146">
        <f>ROUND(I221*H221,2)</f>
        <v>0</v>
      </c>
      <c r="BL221" s="17" t="s">
        <v>245</v>
      </c>
      <c r="BM221" s="145" t="s">
        <v>313</v>
      </c>
    </row>
    <row r="222" spans="2:65" s="1" customFormat="1" ht="9.9499999999999993">
      <c r="B222" s="32"/>
      <c r="D222" s="168" t="s">
        <v>154</v>
      </c>
      <c r="F222" s="169" t="s">
        <v>542</v>
      </c>
      <c r="I222" s="170"/>
      <c r="L222" s="32"/>
      <c r="M222" s="171"/>
      <c r="T222" s="54"/>
      <c r="AT222" s="17" t="s">
        <v>154</v>
      </c>
      <c r="AU222" s="17" t="s">
        <v>142</v>
      </c>
    </row>
    <row r="223" spans="2:65" s="12" customFormat="1" ht="9.9499999999999993">
      <c r="B223" s="147"/>
      <c r="D223" s="148" t="s">
        <v>144</v>
      </c>
      <c r="E223" s="149" t="s">
        <v>1</v>
      </c>
      <c r="F223" s="150" t="s">
        <v>315</v>
      </c>
      <c r="H223" s="149" t="s">
        <v>1</v>
      </c>
      <c r="I223" s="151"/>
      <c r="L223" s="147"/>
      <c r="M223" s="152"/>
      <c r="T223" s="153"/>
      <c r="AT223" s="149" t="s">
        <v>144</v>
      </c>
      <c r="AU223" s="149" t="s">
        <v>142</v>
      </c>
      <c r="AV223" s="12" t="s">
        <v>83</v>
      </c>
      <c r="AW223" s="12" t="s">
        <v>32</v>
      </c>
      <c r="AX223" s="12" t="s">
        <v>75</v>
      </c>
      <c r="AY223" s="149" t="s">
        <v>134</v>
      </c>
    </row>
    <row r="224" spans="2:65" s="13" customFormat="1" ht="9.9499999999999993">
      <c r="B224" s="154"/>
      <c r="D224" s="148" t="s">
        <v>144</v>
      </c>
      <c r="E224" s="155" t="s">
        <v>1</v>
      </c>
      <c r="F224" s="156" t="s">
        <v>534</v>
      </c>
      <c r="H224" s="157">
        <v>7.09</v>
      </c>
      <c r="I224" s="158"/>
      <c r="L224" s="154"/>
      <c r="M224" s="159"/>
      <c r="T224" s="160"/>
      <c r="AT224" s="155" t="s">
        <v>144</v>
      </c>
      <c r="AU224" s="155" t="s">
        <v>142</v>
      </c>
      <c r="AV224" s="13" t="s">
        <v>142</v>
      </c>
      <c r="AW224" s="13" t="s">
        <v>32</v>
      </c>
      <c r="AX224" s="13" t="s">
        <v>83</v>
      </c>
      <c r="AY224" s="155" t="s">
        <v>134</v>
      </c>
    </row>
    <row r="225" spans="2:65" s="1" customFormat="1" ht="24.2" customHeight="1">
      <c r="B225" s="32"/>
      <c r="C225" s="172" t="s">
        <v>316</v>
      </c>
      <c r="D225" s="172" t="s">
        <v>279</v>
      </c>
      <c r="E225" s="173" t="s">
        <v>317</v>
      </c>
      <c r="F225" s="174" t="s">
        <v>318</v>
      </c>
      <c r="G225" s="175" t="s">
        <v>140</v>
      </c>
      <c r="H225" s="176">
        <v>7.4450000000000003</v>
      </c>
      <c r="I225" s="177"/>
      <c r="J225" s="178">
        <f>ROUND(I225*H225,2)</f>
        <v>0</v>
      </c>
      <c r="K225" s="179"/>
      <c r="L225" s="180"/>
      <c r="M225" s="181" t="s">
        <v>1</v>
      </c>
      <c r="N225" s="182" t="s">
        <v>41</v>
      </c>
      <c r="P225" s="143">
        <f>O225*H225</f>
        <v>0</v>
      </c>
      <c r="Q225" s="143">
        <v>1.8E-3</v>
      </c>
      <c r="R225" s="143">
        <f>Q225*H225</f>
        <v>1.3401E-2</v>
      </c>
      <c r="S225" s="143">
        <v>0</v>
      </c>
      <c r="T225" s="144">
        <f>S225*H225</f>
        <v>0</v>
      </c>
      <c r="AR225" s="145" t="s">
        <v>283</v>
      </c>
      <c r="AT225" s="145" t="s">
        <v>279</v>
      </c>
      <c r="AU225" s="145" t="s">
        <v>142</v>
      </c>
      <c r="AY225" s="17" t="s">
        <v>134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142</v>
      </c>
      <c r="BK225" s="146">
        <f>ROUND(I225*H225,2)</f>
        <v>0</v>
      </c>
      <c r="BL225" s="17" t="s">
        <v>245</v>
      </c>
      <c r="BM225" s="145" t="s">
        <v>543</v>
      </c>
    </row>
    <row r="226" spans="2:65" s="13" customFormat="1" ht="9.9499999999999993">
      <c r="B226" s="154"/>
      <c r="D226" s="148" t="s">
        <v>144</v>
      </c>
      <c r="F226" s="156" t="s">
        <v>544</v>
      </c>
      <c r="H226" s="157">
        <v>7.4450000000000003</v>
      </c>
      <c r="I226" s="158"/>
      <c r="L226" s="154"/>
      <c r="M226" s="159"/>
      <c r="T226" s="160"/>
      <c r="AT226" s="155" t="s">
        <v>144</v>
      </c>
      <c r="AU226" s="155" t="s">
        <v>142</v>
      </c>
      <c r="AV226" s="13" t="s">
        <v>142</v>
      </c>
      <c r="AW226" s="13" t="s">
        <v>4</v>
      </c>
      <c r="AX226" s="13" t="s">
        <v>83</v>
      </c>
      <c r="AY226" s="155" t="s">
        <v>134</v>
      </c>
    </row>
    <row r="227" spans="2:65" s="1" customFormat="1" ht="33" customHeight="1">
      <c r="B227" s="32"/>
      <c r="C227" s="133" t="s">
        <v>321</v>
      </c>
      <c r="D227" s="133" t="s">
        <v>137</v>
      </c>
      <c r="E227" s="134" t="s">
        <v>322</v>
      </c>
      <c r="F227" s="135" t="s">
        <v>323</v>
      </c>
      <c r="G227" s="136" t="s">
        <v>305</v>
      </c>
      <c r="H227" s="183"/>
      <c r="I227" s="138"/>
      <c r="J227" s="139">
        <f>ROUND(I227*H227,2)</f>
        <v>0</v>
      </c>
      <c r="K227" s="140"/>
      <c r="L227" s="32"/>
      <c r="M227" s="141" t="s">
        <v>1</v>
      </c>
      <c r="N227" s="142" t="s">
        <v>41</v>
      </c>
      <c r="P227" s="143">
        <f>O227*H227</f>
        <v>0</v>
      </c>
      <c r="Q227" s="143">
        <v>0</v>
      </c>
      <c r="R227" s="143">
        <f>Q227*H227</f>
        <v>0</v>
      </c>
      <c r="S227" s="143">
        <v>0</v>
      </c>
      <c r="T227" s="144">
        <f>S227*H227</f>
        <v>0</v>
      </c>
      <c r="AR227" s="145" t="s">
        <v>245</v>
      </c>
      <c r="AT227" s="145" t="s">
        <v>137</v>
      </c>
      <c r="AU227" s="145" t="s">
        <v>142</v>
      </c>
      <c r="AY227" s="17" t="s">
        <v>134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142</v>
      </c>
      <c r="BK227" s="146">
        <f>ROUND(I227*H227,2)</f>
        <v>0</v>
      </c>
      <c r="BL227" s="17" t="s">
        <v>245</v>
      </c>
      <c r="BM227" s="145" t="s">
        <v>545</v>
      </c>
    </row>
    <row r="228" spans="2:65" s="1" customFormat="1" ht="9.9499999999999993">
      <c r="B228" s="32"/>
      <c r="D228" s="168" t="s">
        <v>154</v>
      </c>
      <c r="F228" s="169" t="s">
        <v>325</v>
      </c>
      <c r="I228" s="170"/>
      <c r="L228" s="32"/>
      <c r="M228" s="171"/>
      <c r="T228" s="54"/>
      <c r="AT228" s="17" t="s">
        <v>154</v>
      </c>
      <c r="AU228" s="17" t="s">
        <v>142</v>
      </c>
    </row>
    <row r="229" spans="2:65" s="11" customFormat="1" ht="22.7" customHeight="1">
      <c r="B229" s="121"/>
      <c r="D229" s="122" t="s">
        <v>74</v>
      </c>
      <c r="E229" s="131" t="s">
        <v>326</v>
      </c>
      <c r="F229" s="131" t="s">
        <v>327</v>
      </c>
      <c r="I229" s="124"/>
      <c r="J229" s="132">
        <f>BK229</f>
        <v>0</v>
      </c>
      <c r="L229" s="121"/>
      <c r="M229" s="126"/>
      <c r="P229" s="127">
        <f>SUM(P230:P262)</f>
        <v>0</v>
      </c>
      <c r="R229" s="127">
        <f>SUM(R230:R262)</f>
        <v>7.7114849999999985E-2</v>
      </c>
      <c r="T229" s="128">
        <f>SUM(T230:T262)</f>
        <v>3.3077049999999997E-2</v>
      </c>
      <c r="AR229" s="122" t="s">
        <v>142</v>
      </c>
      <c r="AT229" s="129" t="s">
        <v>74</v>
      </c>
      <c r="AU229" s="129" t="s">
        <v>83</v>
      </c>
      <c r="AY229" s="122" t="s">
        <v>134</v>
      </c>
      <c r="BK229" s="130">
        <f>SUM(BK230:BK262)</f>
        <v>0</v>
      </c>
    </row>
    <row r="230" spans="2:65" s="1" customFormat="1" ht="24.2" customHeight="1">
      <c r="B230" s="32"/>
      <c r="C230" s="133" t="s">
        <v>328</v>
      </c>
      <c r="D230" s="133" t="s">
        <v>137</v>
      </c>
      <c r="E230" s="134" t="s">
        <v>329</v>
      </c>
      <c r="F230" s="135" t="s">
        <v>330</v>
      </c>
      <c r="G230" s="136" t="s">
        <v>331</v>
      </c>
      <c r="H230" s="137">
        <v>1</v>
      </c>
      <c r="I230" s="138"/>
      <c r="J230" s="139">
        <f>ROUND(I230*H230,2)</f>
        <v>0</v>
      </c>
      <c r="K230" s="140"/>
      <c r="L230" s="32"/>
      <c r="M230" s="141" t="s">
        <v>1</v>
      </c>
      <c r="N230" s="142" t="s">
        <v>41</v>
      </c>
      <c r="P230" s="143">
        <f>O230*H230</f>
        <v>0</v>
      </c>
      <c r="Q230" s="143">
        <v>0</v>
      </c>
      <c r="R230" s="143">
        <f>Q230*H230</f>
        <v>0</v>
      </c>
      <c r="S230" s="143">
        <v>0</v>
      </c>
      <c r="T230" s="144">
        <f>S230*H230</f>
        <v>0</v>
      </c>
      <c r="AR230" s="145" t="s">
        <v>245</v>
      </c>
      <c r="AT230" s="145" t="s">
        <v>137</v>
      </c>
      <c r="AU230" s="145" t="s">
        <v>142</v>
      </c>
      <c r="AY230" s="17" t="s">
        <v>134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7" t="s">
        <v>142</v>
      </c>
      <c r="BK230" s="146">
        <f>ROUND(I230*H230,2)</f>
        <v>0</v>
      </c>
      <c r="BL230" s="17" t="s">
        <v>245</v>
      </c>
      <c r="BM230" s="145" t="s">
        <v>546</v>
      </c>
    </row>
    <row r="231" spans="2:65" s="1" customFormat="1" ht="9.9499999999999993">
      <c r="B231" s="32"/>
      <c r="D231" s="168" t="s">
        <v>154</v>
      </c>
      <c r="F231" s="169" t="s">
        <v>547</v>
      </c>
      <c r="I231" s="170"/>
      <c r="L231" s="32"/>
      <c r="M231" s="171"/>
      <c r="T231" s="54"/>
      <c r="AT231" s="17" t="s">
        <v>154</v>
      </c>
      <c r="AU231" s="17" t="s">
        <v>142</v>
      </c>
    </row>
    <row r="232" spans="2:65" s="13" customFormat="1" ht="9.9499999999999993">
      <c r="B232" s="154"/>
      <c r="D232" s="148" t="s">
        <v>144</v>
      </c>
      <c r="E232" s="155" t="s">
        <v>1</v>
      </c>
      <c r="F232" s="156" t="s">
        <v>83</v>
      </c>
      <c r="H232" s="157">
        <v>1</v>
      </c>
      <c r="I232" s="158"/>
      <c r="L232" s="154"/>
      <c r="M232" s="159"/>
      <c r="T232" s="160"/>
      <c r="AT232" s="155" t="s">
        <v>144</v>
      </c>
      <c r="AU232" s="155" t="s">
        <v>142</v>
      </c>
      <c r="AV232" s="13" t="s">
        <v>142</v>
      </c>
      <c r="AW232" s="13" t="s">
        <v>32</v>
      </c>
      <c r="AX232" s="13" t="s">
        <v>83</v>
      </c>
      <c r="AY232" s="155" t="s">
        <v>134</v>
      </c>
    </row>
    <row r="233" spans="2:65" s="1" customFormat="1" ht="33" customHeight="1">
      <c r="B233" s="32"/>
      <c r="C233" s="133" t="s">
        <v>335</v>
      </c>
      <c r="D233" s="133" t="s">
        <v>137</v>
      </c>
      <c r="E233" s="134" t="s">
        <v>336</v>
      </c>
      <c r="F233" s="135" t="s">
        <v>337</v>
      </c>
      <c r="G233" s="136" t="s">
        <v>338</v>
      </c>
      <c r="H233" s="137">
        <v>7.4649999999999999</v>
      </c>
      <c r="I233" s="138"/>
      <c r="J233" s="139">
        <f>ROUND(I233*H233,2)</f>
        <v>0</v>
      </c>
      <c r="K233" s="140"/>
      <c r="L233" s="32"/>
      <c r="M233" s="141" t="s">
        <v>1</v>
      </c>
      <c r="N233" s="142" t="s">
        <v>41</v>
      </c>
      <c r="P233" s="143">
        <f>O233*H233</f>
        <v>0</v>
      </c>
      <c r="Q233" s="143">
        <v>2.0899999999999998E-3</v>
      </c>
      <c r="R233" s="143">
        <f>Q233*H233</f>
        <v>1.5601849999999999E-2</v>
      </c>
      <c r="S233" s="143">
        <v>0</v>
      </c>
      <c r="T233" s="144">
        <f>S233*H233</f>
        <v>0</v>
      </c>
      <c r="AR233" s="145" t="s">
        <v>245</v>
      </c>
      <c r="AT233" s="145" t="s">
        <v>137</v>
      </c>
      <c r="AU233" s="145" t="s">
        <v>142</v>
      </c>
      <c r="AY233" s="17" t="s">
        <v>134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142</v>
      </c>
      <c r="BK233" s="146">
        <f>ROUND(I233*H233,2)</f>
        <v>0</v>
      </c>
      <c r="BL233" s="17" t="s">
        <v>245</v>
      </c>
      <c r="BM233" s="145" t="s">
        <v>339</v>
      </c>
    </row>
    <row r="234" spans="2:65" s="1" customFormat="1" ht="9.9499999999999993">
      <c r="B234" s="32"/>
      <c r="D234" s="168" t="s">
        <v>154</v>
      </c>
      <c r="F234" s="169" t="s">
        <v>548</v>
      </c>
      <c r="I234" s="170"/>
      <c r="L234" s="32"/>
      <c r="M234" s="171"/>
      <c r="T234" s="54"/>
      <c r="AT234" s="17" t="s">
        <v>154</v>
      </c>
      <c r="AU234" s="17" t="s">
        <v>142</v>
      </c>
    </row>
    <row r="235" spans="2:65" s="12" customFormat="1" ht="9.9499999999999993">
      <c r="B235" s="147"/>
      <c r="D235" s="148" t="s">
        <v>144</v>
      </c>
      <c r="E235" s="149" t="s">
        <v>1</v>
      </c>
      <c r="F235" s="150" t="s">
        <v>341</v>
      </c>
      <c r="H235" s="149" t="s">
        <v>1</v>
      </c>
      <c r="I235" s="151"/>
      <c r="L235" s="147"/>
      <c r="M235" s="152"/>
      <c r="T235" s="153"/>
      <c r="AT235" s="149" t="s">
        <v>144</v>
      </c>
      <c r="AU235" s="149" t="s">
        <v>142</v>
      </c>
      <c r="AV235" s="12" t="s">
        <v>83</v>
      </c>
      <c r="AW235" s="12" t="s">
        <v>32</v>
      </c>
      <c r="AX235" s="12" t="s">
        <v>75</v>
      </c>
      <c r="AY235" s="149" t="s">
        <v>134</v>
      </c>
    </row>
    <row r="236" spans="2:65" s="13" customFormat="1" ht="9.9499999999999993">
      <c r="B236" s="154"/>
      <c r="D236" s="148" t="s">
        <v>144</v>
      </c>
      <c r="E236" s="155" t="s">
        <v>1</v>
      </c>
      <c r="F236" s="156" t="s">
        <v>549</v>
      </c>
      <c r="H236" s="157">
        <v>7.4649999999999999</v>
      </c>
      <c r="I236" s="158"/>
      <c r="L236" s="154"/>
      <c r="M236" s="159"/>
      <c r="T236" s="160"/>
      <c r="AT236" s="155" t="s">
        <v>144</v>
      </c>
      <c r="AU236" s="155" t="s">
        <v>142</v>
      </c>
      <c r="AV236" s="13" t="s">
        <v>142</v>
      </c>
      <c r="AW236" s="13" t="s">
        <v>32</v>
      </c>
      <c r="AX236" s="13" t="s">
        <v>83</v>
      </c>
      <c r="AY236" s="155" t="s">
        <v>134</v>
      </c>
    </row>
    <row r="237" spans="2:65" s="1" customFormat="1" ht="24.2" customHeight="1">
      <c r="B237" s="32"/>
      <c r="C237" s="133" t="s">
        <v>343</v>
      </c>
      <c r="D237" s="133" t="s">
        <v>137</v>
      </c>
      <c r="E237" s="134" t="s">
        <v>344</v>
      </c>
      <c r="F237" s="135" t="s">
        <v>345</v>
      </c>
      <c r="G237" s="136" t="s">
        <v>338</v>
      </c>
      <c r="H237" s="137">
        <v>7.4649999999999999</v>
      </c>
      <c r="I237" s="138"/>
      <c r="J237" s="139">
        <f>ROUND(I237*H237,2)</f>
        <v>0</v>
      </c>
      <c r="K237" s="140"/>
      <c r="L237" s="32"/>
      <c r="M237" s="141" t="s">
        <v>1</v>
      </c>
      <c r="N237" s="142" t="s">
        <v>41</v>
      </c>
      <c r="P237" s="143">
        <f>O237*H237</f>
        <v>0</v>
      </c>
      <c r="Q237" s="143">
        <v>0</v>
      </c>
      <c r="R237" s="143">
        <f>Q237*H237</f>
        <v>0</v>
      </c>
      <c r="S237" s="143">
        <v>1.7700000000000001E-3</v>
      </c>
      <c r="T237" s="144">
        <f>S237*H237</f>
        <v>1.321305E-2</v>
      </c>
      <c r="AR237" s="145" t="s">
        <v>245</v>
      </c>
      <c r="AT237" s="145" t="s">
        <v>137</v>
      </c>
      <c r="AU237" s="145" t="s">
        <v>142</v>
      </c>
      <c r="AY237" s="17" t="s">
        <v>134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142</v>
      </c>
      <c r="BK237" s="146">
        <f>ROUND(I237*H237,2)</f>
        <v>0</v>
      </c>
      <c r="BL237" s="17" t="s">
        <v>245</v>
      </c>
      <c r="BM237" s="145" t="s">
        <v>346</v>
      </c>
    </row>
    <row r="238" spans="2:65" s="1" customFormat="1" ht="9.9499999999999993">
      <c r="B238" s="32"/>
      <c r="D238" s="168" t="s">
        <v>154</v>
      </c>
      <c r="F238" s="169" t="s">
        <v>550</v>
      </c>
      <c r="I238" s="170"/>
      <c r="L238" s="32"/>
      <c r="M238" s="171"/>
      <c r="T238" s="54"/>
      <c r="AT238" s="17" t="s">
        <v>154</v>
      </c>
      <c r="AU238" s="17" t="s">
        <v>142</v>
      </c>
    </row>
    <row r="239" spans="2:65" s="12" customFormat="1" ht="9.9499999999999993">
      <c r="B239" s="147"/>
      <c r="D239" s="148" t="s">
        <v>144</v>
      </c>
      <c r="E239" s="149" t="s">
        <v>1</v>
      </c>
      <c r="F239" s="150" t="s">
        <v>341</v>
      </c>
      <c r="H239" s="149" t="s">
        <v>1</v>
      </c>
      <c r="I239" s="151"/>
      <c r="L239" s="147"/>
      <c r="M239" s="152"/>
      <c r="T239" s="153"/>
      <c r="AT239" s="149" t="s">
        <v>144</v>
      </c>
      <c r="AU239" s="149" t="s">
        <v>142</v>
      </c>
      <c r="AV239" s="12" t="s">
        <v>83</v>
      </c>
      <c r="AW239" s="12" t="s">
        <v>32</v>
      </c>
      <c r="AX239" s="12" t="s">
        <v>75</v>
      </c>
      <c r="AY239" s="149" t="s">
        <v>134</v>
      </c>
    </row>
    <row r="240" spans="2:65" s="13" customFormat="1" ht="9.9499999999999993">
      <c r="B240" s="154"/>
      <c r="D240" s="148" t="s">
        <v>144</v>
      </c>
      <c r="E240" s="155" t="s">
        <v>1</v>
      </c>
      <c r="F240" s="156" t="s">
        <v>549</v>
      </c>
      <c r="H240" s="157">
        <v>7.4649999999999999</v>
      </c>
      <c r="I240" s="158"/>
      <c r="L240" s="154"/>
      <c r="M240" s="159"/>
      <c r="T240" s="160"/>
      <c r="AT240" s="155" t="s">
        <v>144</v>
      </c>
      <c r="AU240" s="155" t="s">
        <v>142</v>
      </c>
      <c r="AV240" s="13" t="s">
        <v>142</v>
      </c>
      <c r="AW240" s="13" t="s">
        <v>32</v>
      </c>
      <c r="AX240" s="13" t="s">
        <v>83</v>
      </c>
      <c r="AY240" s="155" t="s">
        <v>134</v>
      </c>
    </row>
    <row r="241" spans="2:65" s="1" customFormat="1" ht="16.5" customHeight="1">
      <c r="B241" s="32"/>
      <c r="C241" s="133" t="s">
        <v>283</v>
      </c>
      <c r="D241" s="133" t="s">
        <v>137</v>
      </c>
      <c r="E241" s="134" t="s">
        <v>348</v>
      </c>
      <c r="F241" s="135" t="s">
        <v>349</v>
      </c>
      <c r="G241" s="136" t="s">
        <v>338</v>
      </c>
      <c r="H241" s="137">
        <v>7.64</v>
      </c>
      <c r="I241" s="138"/>
      <c r="J241" s="139">
        <f>ROUND(I241*H241,2)</f>
        <v>0</v>
      </c>
      <c r="K241" s="140"/>
      <c r="L241" s="32"/>
      <c r="M241" s="141" t="s">
        <v>1</v>
      </c>
      <c r="N241" s="142" t="s">
        <v>41</v>
      </c>
      <c r="P241" s="143">
        <f>O241*H241</f>
        <v>0</v>
      </c>
      <c r="Q241" s="143">
        <v>0</v>
      </c>
      <c r="R241" s="143">
        <f>Q241*H241</f>
        <v>0</v>
      </c>
      <c r="S241" s="143">
        <v>2.5999999999999999E-3</v>
      </c>
      <c r="T241" s="144">
        <f>S241*H241</f>
        <v>1.9864E-2</v>
      </c>
      <c r="AR241" s="145" t="s">
        <v>245</v>
      </c>
      <c r="AT241" s="145" t="s">
        <v>137</v>
      </c>
      <c r="AU241" s="145" t="s">
        <v>142</v>
      </c>
      <c r="AY241" s="17" t="s">
        <v>134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7" t="s">
        <v>142</v>
      </c>
      <c r="BK241" s="146">
        <f>ROUND(I241*H241,2)</f>
        <v>0</v>
      </c>
      <c r="BL241" s="17" t="s">
        <v>245</v>
      </c>
      <c r="BM241" s="145" t="s">
        <v>350</v>
      </c>
    </row>
    <row r="242" spans="2:65" s="1" customFormat="1" ht="9.9499999999999993">
      <c r="B242" s="32"/>
      <c r="D242" s="168" t="s">
        <v>154</v>
      </c>
      <c r="F242" s="169" t="s">
        <v>551</v>
      </c>
      <c r="I242" s="170"/>
      <c r="L242" s="32"/>
      <c r="M242" s="171"/>
      <c r="T242" s="54"/>
      <c r="AT242" s="17" t="s">
        <v>154</v>
      </c>
      <c r="AU242" s="17" t="s">
        <v>142</v>
      </c>
    </row>
    <row r="243" spans="2:65" s="13" customFormat="1" ht="9.9499999999999993">
      <c r="B243" s="154"/>
      <c r="D243" s="148" t="s">
        <v>144</v>
      </c>
      <c r="E243" s="155" t="s">
        <v>1</v>
      </c>
      <c r="F243" s="156" t="s">
        <v>552</v>
      </c>
      <c r="H243" s="157">
        <v>7.64</v>
      </c>
      <c r="I243" s="158"/>
      <c r="L243" s="154"/>
      <c r="M243" s="159"/>
      <c r="T243" s="160"/>
      <c r="AT243" s="155" t="s">
        <v>144</v>
      </c>
      <c r="AU243" s="155" t="s">
        <v>142</v>
      </c>
      <c r="AV243" s="13" t="s">
        <v>142</v>
      </c>
      <c r="AW243" s="13" t="s">
        <v>32</v>
      </c>
      <c r="AX243" s="13" t="s">
        <v>83</v>
      </c>
      <c r="AY243" s="155" t="s">
        <v>134</v>
      </c>
    </row>
    <row r="244" spans="2:65" s="1" customFormat="1" ht="24.2" customHeight="1">
      <c r="B244" s="32"/>
      <c r="C244" s="133" t="s">
        <v>353</v>
      </c>
      <c r="D244" s="133" t="s">
        <v>137</v>
      </c>
      <c r="E244" s="134" t="s">
        <v>354</v>
      </c>
      <c r="F244" s="135" t="s">
        <v>355</v>
      </c>
      <c r="G244" s="136" t="s">
        <v>338</v>
      </c>
      <c r="H244" s="137">
        <v>7.4649999999999999</v>
      </c>
      <c r="I244" s="138"/>
      <c r="J244" s="139">
        <f>ROUND(I244*H244,2)</f>
        <v>0</v>
      </c>
      <c r="K244" s="140"/>
      <c r="L244" s="32"/>
      <c r="M244" s="141" t="s">
        <v>1</v>
      </c>
      <c r="N244" s="142" t="s">
        <v>41</v>
      </c>
      <c r="P244" s="143">
        <f>O244*H244</f>
        <v>0</v>
      </c>
      <c r="Q244" s="143">
        <v>1.4499999999999999E-3</v>
      </c>
      <c r="R244" s="143">
        <f>Q244*H244</f>
        <v>1.0824249999999999E-2</v>
      </c>
      <c r="S244" s="143">
        <v>0</v>
      </c>
      <c r="T244" s="144">
        <f>S244*H244</f>
        <v>0</v>
      </c>
      <c r="AR244" s="145" t="s">
        <v>245</v>
      </c>
      <c r="AT244" s="145" t="s">
        <v>137</v>
      </c>
      <c r="AU244" s="145" t="s">
        <v>142</v>
      </c>
      <c r="AY244" s="17" t="s">
        <v>134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142</v>
      </c>
      <c r="BK244" s="146">
        <f>ROUND(I244*H244,2)</f>
        <v>0</v>
      </c>
      <c r="BL244" s="17" t="s">
        <v>245</v>
      </c>
      <c r="BM244" s="145" t="s">
        <v>356</v>
      </c>
    </row>
    <row r="245" spans="2:65" s="1" customFormat="1" ht="9.9499999999999993">
      <c r="B245" s="32"/>
      <c r="D245" s="168" t="s">
        <v>154</v>
      </c>
      <c r="F245" s="169" t="s">
        <v>553</v>
      </c>
      <c r="I245" s="170"/>
      <c r="L245" s="32"/>
      <c r="M245" s="171"/>
      <c r="T245" s="54"/>
      <c r="AT245" s="17" t="s">
        <v>154</v>
      </c>
      <c r="AU245" s="17" t="s">
        <v>142</v>
      </c>
    </row>
    <row r="246" spans="2:65" s="12" customFormat="1" ht="9.9499999999999993">
      <c r="B246" s="147"/>
      <c r="D246" s="148" t="s">
        <v>144</v>
      </c>
      <c r="E246" s="149" t="s">
        <v>1</v>
      </c>
      <c r="F246" s="150" t="s">
        <v>341</v>
      </c>
      <c r="H246" s="149" t="s">
        <v>1</v>
      </c>
      <c r="I246" s="151"/>
      <c r="L246" s="147"/>
      <c r="M246" s="152"/>
      <c r="T246" s="153"/>
      <c r="AT246" s="149" t="s">
        <v>144</v>
      </c>
      <c r="AU246" s="149" t="s">
        <v>142</v>
      </c>
      <c r="AV246" s="12" t="s">
        <v>83</v>
      </c>
      <c r="AW246" s="12" t="s">
        <v>32</v>
      </c>
      <c r="AX246" s="12" t="s">
        <v>75</v>
      </c>
      <c r="AY246" s="149" t="s">
        <v>134</v>
      </c>
    </row>
    <row r="247" spans="2:65" s="13" customFormat="1" ht="9.9499999999999993">
      <c r="B247" s="154"/>
      <c r="D247" s="148" t="s">
        <v>144</v>
      </c>
      <c r="E247" s="155" t="s">
        <v>1</v>
      </c>
      <c r="F247" s="156" t="s">
        <v>549</v>
      </c>
      <c r="H247" s="157">
        <v>7.4649999999999999</v>
      </c>
      <c r="I247" s="158"/>
      <c r="L247" s="154"/>
      <c r="M247" s="159"/>
      <c r="T247" s="160"/>
      <c r="AT247" s="155" t="s">
        <v>144</v>
      </c>
      <c r="AU247" s="155" t="s">
        <v>142</v>
      </c>
      <c r="AV247" s="13" t="s">
        <v>142</v>
      </c>
      <c r="AW247" s="13" t="s">
        <v>32</v>
      </c>
      <c r="AX247" s="13" t="s">
        <v>83</v>
      </c>
      <c r="AY247" s="155" t="s">
        <v>134</v>
      </c>
    </row>
    <row r="248" spans="2:65" s="1" customFormat="1" ht="33" customHeight="1">
      <c r="B248" s="32"/>
      <c r="C248" s="133" t="s">
        <v>358</v>
      </c>
      <c r="D248" s="133" t="s">
        <v>137</v>
      </c>
      <c r="E248" s="134" t="s">
        <v>359</v>
      </c>
      <c r="F248" s="135" t="s">
        <v>360</v>
      </c>
      <c r="G248" s="136" t="s">
        <v>338</v>
      </c>
      <c r="H248" s="137">
        <v>7.4649999999999999</v>
      </c>
      <c r="I248" s="138"/>
      <c r="J248" s="139">
        <f>ROUND(I248*H248,2)</f>
        <v>0</v>
      </c>
      <c r="K248" s="140"/>
      <c r="L248" s="32"/>
      <c r="M248" s="141" t="s">
        <v>1</v>
      </c>
      <c r="N248" s="142" t="s">
        <v>41</v>
      </c>
      <c r="P248" s="143">
        <f>O248*H248</f>
        <v>0</v>
      </c>
      <c r="Q248" s="143">
        <v>3.7100000000000002E-3</v>
      </c>
      <c r="R248" s="143">
        <f>Q248*H248</f>
        <v>2.7695150000000002E-2</v>
      </c>
      <c r="S248" s="143">
        <v>0</v>
      </c>
      <c r="T248" s="144">
        <f>S248*H248</f>
        <v>0</v>
      </c>
      <c r="AR248" s="145" t="s">
        <v>245</v>
      </c>
      <c r="AT248" s="145" t="s">
        <v>137</v>
      </c>
      <c r="AU248" s="145" t="s">
        <v>142</v>
      </c>
      <c r="AY248" s="17" t="s">
        <v>134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7" t="s">
        <v>142</v>
      </c>
      <c r="BK248" s="146">
        <f>ROUND(I248*H248,2)</f>
        <v>0</v>
      </c>
      <c r="BL248" s="17" t="s">
        <v>245</v>
      </c>
      <c r="BM248" s="145" t="s">
        <v>361</v>
      </c>
    </row>
    <row r="249" spans="2:65" s="1" customFormat="1" ht="9.9499999999999993">
      <c r="B249" s="32"/>
      <c r="D249" s="168" t="s">
        <v>154</v>
      </c>
      <c r="F249" s="169" t="s">
        <v>554</v>
      </c>
      <c r="I249" s="170"/>
      <c r="L249" s="32"/>
      <c r="M249" s="171"/>
      <c r="T249" s="54"/>
      <c r="AT249" s="17" t="s">
        <v>154</v>
      </c>
      <c r="AU249" s="17" t="s">
        <v>142</v>
      </c>
    </row>
    <row r="250" spans="2:65" s="12" customFormat="1" ht="9.9499999999999993">
      <c r="B250" s="147"/>
      <c r="D250" s="148" t="s">
        <v>144</v>
      </c>
      <c r="E250" s="149" t="s">
        <v>1</v>
      </c>
      <c r="F250" s="150" t="s">
        <v>341</v>
      </c>
      <c r="H250" s="149" t="s">
        <v>1</v>
      </c>
      <c r="I250" s="151"/>
      <c r="L250" s="147"/>
      <c r="M250" s="152"/>
      <c r="T250" s="153"/>
      <c r="AT250" s="149" t="s">
        <v>144</v>
      </c>
      <c r="AU250" s="149" t="s">
        <v>142</v>
      </c>
      <c r="AV250" s="12" t="s">
        <v>83</v>
      </c>
      <c r="AW250" s="12" t="s">
        <v>32</v>
      </c>
      <c r="AX250" s="12" t="s">
        <v>75</v>
      </c>
      <c r="AY250" s="149" t="s">
        <v>134</v>
      </c>
    </row>
    <row r="251" spans="2:65" s="13" customFormat="1" ht="9.9499999999999993">
      <c r="B251" s="154"/>
      <c r="D251" s="148" t="s">
        <v>144</v>
      </c>
      <c r="E251" s="155" t="s">
        <v>1</v>
      </c>
      <c r="F251" s="156" t="s">
        <v>549</v>
      </c>
      <c r="H251" s="157">
        <v>7.4649999999999999</v>
      </c>
      <c r="I251" s="158"/>
      <c r="L251" s="154"/>
      <c r="M251" s="159"/>
      <c r="T251" s="160"/>
      <c r="AT251" s="155" t="s">
        <v>144</v>
      </c>
      <c r="AU251" s="155" t="s">
        <v>142</v>
      </c>
      <c r="AV251" s="13" t="s">
        <v>142</v>
      </c>
      <c r="AW251" s="13" t="s">
        <v>32</v>
      </c>
      <c r="AX251" s="13" t="s">
        <v>83</v>
      </c>
      <c r="AY251" s="155" t="s">
        <v>134</v>
      </c>
    </row>
    <row r="252" spans="2:65" s="1" customFormat="1" ht="24.2" customHeight="1">
      <c r="B252" s="32"/>
      <c r="C252" s="133" t="s">
        <v>363</v>
      </c>
      <c r="D252" s="133" t="s">
        <v>137</v>
      </c>
      <c r="E252" s="134" t="s">
        <v>364</v>
      </c>
      <c r="F252" s="135" t="s">
        <v>365</v>
      </c>
      <c r="G252" s="136" t="s">
        <v>338</v>
      </c>
      <c r="H252" s="137">
        <v>7.64</v>
      </c>
      <c r="I252" s="138"/>
      <c r="J252" s="139">
        <f>ROUND(I252*H252,2)</f>
        <v>0</v>
      </c>
      <c r="K252" s="140"/>
      <c r="L252" s="32"/>
      <c r="M252" s="141" t="s">
        <v>1</v>
      </c>
      <c r="N252" s="142" t="s">
        <v>41</v>
      </c>
      <c r="P252" s="143">
        <f>O252*H252</f>
        <v>0</v>
      </c>
      <c r="Q252" s="143">
        <v>2.7399999999999998E-3</v>
      </c>
      <c r="R252" s="143">
        <f>Q252*H252</f>
        <v>2.0933599999999997E-2</v>
      </c>
      <c r="S252" s="143">
        <v>0</v>
      </c>
      <c r="T252" s="144">
        <f>S252*H252</f>
        <v>0</v>
      </c>
      <c r="AR252" s="145" t="s">
        <v>245</v>
      </c>
      <c r="AT252" s="145" t="s">
        <v>137</v>
      </c>
      <c r="AU252" s="145" t="s">
        <v>142</v>
      </c>
      <c r="AY252" s="17" t="s">
        <v>134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7" t="s">
        <v>142</v>
      </c>
      <c r="BK252" s="146">
        <f>ROUND(I252*H252,2)</f>
        <v>0</v>
      </c>
      <c r="BL252" s="17" t="s">
        <v>245</v>
      </c>
      <c r="BM252" s="145" t="s">
        <v>366</v>
      </c>
    </row>
    <row r="253" spans="2:65" s="1" customFormat="1" ht="9.9499999999999993">
      <c r="B253" s="32"/>
      <c r="D253" s="168" t="s">
        <v>154</v>
      </c>
      <c r="F253" s="169" t="s">
        <v>555</v>
      </c>
      <c r="I253" s="170"/>
      <c r="L253" s="32"/>
      <c r="M253" s="171"/>
      <c r="T253" s="54"/>
      <c r="AT253" s="17" t="s">
        <v>154</v>
      </c>
      <c r="AU253" s="17" t="s">
        <v>142</v>
      </c>
    </row>
    <row r="254" spans="2:65" s="13" customFormat="1" ht="9.9499999999999993">
      <c r="B254" s="154"/>
      <c r="D254" s="148" t="s">
        <v>144</v>
      </c>
      <c r="E254" s="155" t="s">
        <v>1</v>
      </c>
      <c r="F254" s="156" t="s">
        <v>552</v>
      </c>
      <c r="H254" s="157">
        <v>7.64</v>
      </c>
      <c r="I254" s="158"/>
      <c r="L254" s="154"/>
      <c r="M254" s="159"/>
      <c r="T254" s="160"/>
      <c r="AT254" s="155" t="s">
        <v>144</v>
      </c>
      <c r="AU254" s="155" t="s">
        <v>142</v>
      </c>
      <c r="AV254" s="13" t="s">
        <v>142</v>
      </c>
      <c r="AW254" s="13" t="s">
        <v>32</v>
      </c>
      <c r="AX254" s="13" t="s">
        <v>83</v>
      </c>
      <c r="AY254" s="155" t="s">
        <v>134</v>
      </c>
    </row>
    <row r="255" spans="2:65" s="1" customFormat="1" ht="24.2" customHeight="1">
      <c r="B255" s="32"/>
      <c r="C255" s="133" t="s">
        <v>368</v>
      </c>
      <c r="D255" s="133" t="s">
        <v>137</v>
      </c>
      <c r="E255" s="134" t="s">
        <v>369</v>
      </c>
      <c r="F255" s="135" t="s">
        <v>370</v>
      </c>
      <c r="G255" s="136" t="s">
        <v>331</v>
      </c>
      <c r="H255" s="137">
        <v>2</v>
      </c>
      <c r="I255" s="138"/>
      <c r="J255" s="139">
        <f>ROUND(I255*H255,2)</f>
        <v>0</v>
      </c>
      <c r="K255" s="140"/>
      <c r="L255" s="32"/>
      <c r="M255" s="141" t="s">
        <v>1</v>
      </c>
      <c r="N255" s="142" t="s">
        <v>41</v>
      </c>
      <c r="P255" s="143">
        <f>O255*H255</f>
        <v>0</v>
      </c>
      <c r="Q255" s="143">
        <v>8.0999999999999996E-4</v>
      </c>
      <c r="R255" s="143">
        <f>Q255*H255</f>
        <v>1.6199999999999999E-3</v>
      </c>
      <c r="S255" s="143">
        <v>0</v>
      </c>
      <c r="T255" s="144">
        <f>S255*H255</f>
        <v>0</v>
      </c>
      <c r="AR255" s="145" t="s">
        <v>245</v>
      </c>
      <c r="AT255" s="145" t="s">
        <v>137</v>
      </c>
      <c r="AU255" s="145" t="s">
        <v>142</v>
      </c>
      <c r="AY255" s="17" t="s">
        <v>134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7" t="s">
        <v>142</v>
      </c>
      <c r="BK255" s="146">
        <f>ROUND(I255*H255,2)</f>
        <v>0</v>
      </c>
      <c r="BL255" s="17" t="s">
        <v>245</v>
      </c>
      <c r="BM255" s="145" t="s">
        <v>371</v>
      </c>
    </row>
    <row r="256" spans="2:65" s="1" customFormat="1" ht="9.9499999999999993">
      <c r="B256" s="32"/>
      <c r="D256" s="168" t="s">
        <v>154</v>
      </c>
      <c r="F256" s="169" t="s">
        <v>556</v>
      </c>
      <c r="I256" s="170"/>
      <c r="L256" s="32"/>
      <c r="M256" s="171"/>
      <c r="T256" s="54"/>
      <c r="AT256" s="17" t="s">
        <v>154</v>
      </c>
      <c r="AU256" s="17" t="s">
        <v>142</v>
      </c>
    </row>
    <row r="257" spans="2:65" s="13" customFormat="1" ht="9.9499999999999993">
      <c r="B257" s="154"/>
      <c r="D257" s="148" t="s">
        <v>144</v>
      </c>
      <c r="E257" s="155" t="s">
        <v>1</v>
      </c>
      <c r="F257" s="156" t="s">
        <v>142</v>
      </c>
      <c r="H257" s="157">
        <v>2</v>
      </c>
      <c r="I257" s="158"/>
      <c r="L257" s="154"/>
      <c r="M257" s="159"/>
      <c r="T257" s="160"/>
      <c r="AT257" s="155" t="s">
        <v>144</v>
      </c>
      <c r="AU257" s="155" t="s">
        <v>142</v>
      </c>
      <c r="AV257" s="13" t="s">
        <v>142</v>
      </c>
      <c r="AW257" s="13" t="s">
        <v>32</v>
      </c>
      <c r="AX257" s="13" t="s">
        <v>83</v>
      </c>
      <c r="AY257" s="155" t="s">
        <v>134</v>
      </c>
    </row>
    <row r="258" spans="2:65" s="1" customFormat="1" ht="24.2" customHeight="1">
      <c r="B258" s="32"/>
      <c r="C258" s="133" t="s">
        <v>373</v>
      </c>
      <c r="D258" s="133" t="s">
        <v>137</v>
      </c>
      <c r="E258" s="134" t="s">
        <v>374</v>
      </c>
      <c r="F258" s="135" t="s">
        <v>375</v>
      </c>
      <c r="G258" s="136" t="s">
        <v>331</v>
      </c>
      <c r="H258" s="137">
        <v>1</v>
      </c>
      <c r="I258" s="138"/>
      <c r="J258" s="139">
        <f>ROUND(I258*H258,2)</f>
        <v>0</v>
      </c>
      <c r="K258" s="140"/>
      <c r="L258" s="32"/>
      <c r="M258" s="141" t="s">
        <v>1</v>
      </c>
      <c r="N258" s="142" t="s">
        <v>41</v>
      </c>
      <c r="P258" s="143">
        <f>O258*H258</f>
        <v>0</v>
      </c>
      <c r="Q258" s="143">
        <v>4.4000000000000002E-4</v>
      </c>
      <c r="R258" s="143">
        <f>Q258*H258</f>
        <v>4.4000000000000002E-4</v>
      </c>
      <c r="S258" s="143">
        <v>0</v>
      </c>
      <c r="T258" s="144">
        <f>S258*H258</f>
        <v>0</v>
      </c>
      <c r="AR258" s="145" t="s">
        <v>245</v>
      </c>
      <c r="AT258" s="145" t="s">
        <v>137</v>
      </c>
      <c r="AU258" s="145" t="s">
        <v>142</v>
      </c>
      <c r="AY258" s="17" t="s">
        <v>134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7" t="s">
        <v>142</v>
      </c>
      <c r="BK258" s="146">
        <f>ROUND(I258*H258,2)</f>
        <v>0</v>
      </c>
      <c r="BL258" s="17" t="s">
        <v>245</v>
      </c>
      <c r="BM258" s="145" t="s">
        <v>376</v>
      </c>
    </row>
    <row r="259" spans="2:65" s="1" customFormat="1" ht="9.9499999999999993">
      <c r="B259" s="32"/>
      <c r="D259" s="168" t="s">
        <v>154</v>
      </c>
      <c r="F259" s="169" t="s">
        <v>557</v>
      </c>
      <c r="I259" s="170"/>
      <c r="L259" s="32"/>
      <c r="M259" s="171"/>
      <c r="T259" s="54"/>
      <c r="AT259" s="17" t="s">
        <v>154</v>
      </c>
      <c r="AU259" s="17" t="s">
        <v>142</v>
      </c>
    </row>
    <row r="260" spans="2:65" s="13" customFormat="1" ht="9.9499999999999993">
      <c r="B260" s="154"/>
      <c r="D260" s="148" t="s">
        <v>144</v>
      </c>
      <c r="E260" s="155" t="s">
        <v>1</v>
      </c>
      <c r="F260" s="156" t="s">
        <v>83</v>
      </c>
      <c r="H260" s="157">
        <v>1</v>
      </c>
      <c r="I260" s="158"/>
      <c r="L260" s="154"/>
      <c r="M260" s="159"/>
      <c r="T260" s="160"/>
      <c r="AT260" s="155" t="s">
        <v>144</v>
      </c>
      <c r="AU260" s="155" t="s">
        <v>142</v>
      </c>
      <c r="AV260" s="13" t="s">
        <v>142</v>
      </c>
      <c r="AW260" s="13" t="s">
        <v>32</v>
      </c>
      <c r="AX260" s="13" t="s">
        <v>83</v>
      </c>
      <c r="AY260" s="155" t="s">
        <v>134</v>
      </c>
    </row>
    <row r="261" spans="2:65" s="1" customFormat="1" ht="33" customHeight="1">
      <c r="B261" s="32"/>
      <c r="C261" s="133" t="s">
        <v>378</v>
      </c>
      <c r="D261" s="133" t="s">
        <v>137</v>
      </c>
      <c r="E261" s="134" t="s">
        <v>379</v>
      </c>
      <c r="F261" s="135" t="s">
        <v>380</v>
      </c>
      <c r="G261" s="136" t="s">
        <v>305</v>
      </c>
      <c r="H261" s="183"/>
      <c r="I261" s="138"/>
      <c r="J261" s="139">
        <f>ROUND(I261*H261,2)</f>
        <v>0</v>
      </c>
      <c r="K261" s="140"/>
      <c r="L261" s="32"/>
      <c r="M261" s="141" t="s">
        <v>1</v>
      </c>
      <c r="N261" s="142" t="s">
        <v>41</v>
      </c>
      <c r="P261" s="143">
        <f>O261*H261</f>
        <v>0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AR261" s="145" t="s">
        <v>245</v>
      </c>
      <c r="AT261" s="145" t="s">
        <v>137</v>
      </c>
      <c r="AU261" s="145" t="s">
        <v>142</v>
      </c>
      <c r="AY261" s="17" t="s">
        <v>134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142</v>
      </c>
      <c r="BK261" s="146">
        <f>ROUND(I261*H261,2)</f>
        <v>0</v>
      </c>
      <c r="BL261" s="17" t="s">
        <v>245</v>
      </c>
      <c r="BM261" s="145" t="s">
        <v>558</v>
      </c>
    </row>
    <row r="262" spans="2:65" s="1" customFormat="1" ht="9.9499999999999993">
      <c r="B262" s="32"/>
      <c r="D262" s="168" t="s">
        <v>154</v>
      </c>
      <c r="F262" s="169" t="s">
        <v>382</v>
      </c>
      <c r="I262" s="170"/>
      <c r="L262" s="32"/>
      <c r="M262" s="171"/>
      <c r="T262" s="54"/>
      <c r="AT262" s="17" t="s">
        <v>154</v>
      </c>
      <c r="AU262" s="17" t="s">
        <v>142</v>
      </c>
    </row>
    <row r="263" spans="2:65" s="11" customFormat="1" ht="22.7" customHeight="1">
      <c r="B263" s="121"/>
      <c r="D263" s="122" t="s">
        <v>74</v>
      </c>
      <c r="E263" s="131" t="s">
        <v>383</v>
      </c>
      <c r="F263" s="131" t="s">
        <v>384</v>
      </c>
      <c r="I263" s="124"/>
      <c r="J263" s="132">
        <f>BK263</f>
        <v>0</v>
      </c>
      <c r="L263" s="121"/>
      <c r="M263" s="126"/>
      <c r="P263" s="127">
        <f>SUM(P264:P283)</f>
        <v>0</v>
      </c>
      <c r="R263" s="127">
        <f>SUM(R264:R283)</f>
        <v>0.17046120000000001</v>
      </c>
      <c r="T263" s="128">
        <f>SUM(T264:T283)</f>
        <v>0.33450000000000002</v>
      </c>
      <c r="AR263" s="122" t="s">
        <v>142</v>
      </c>
      <c r="AT263" s="129" t="s">
        <v>74</v>
      </c>
      <c r="AU263" s="129" t="s">
        <v>83</v>
      </c>
      <c r="AY263" s="122" t="s">
        <v>134</v>
      </c>
      <c r="BK263" s="130">
        <f>SUM(BK264:BK283)</f>
        <v>0</v>
      </c>
    </row>
    <row r="264" spans="2:65" s="1" customFormat="1" ht="24.2" customHeight="1">
      <c r="B264" s="32"/>
      <c r="C264" s="133" t="s">
        <v>385</v>
      </c>
      <c r="D264" s="133" t="s">
        <v>137</v>
      </c>
      <c r="E264" s="134" t="s">
        <v>390</v>
      </c>
      <c r="F264" s="135" t="s">
        <v>391</v>
      </c>
      <c r="G264" s="136" t="s">
        <v>338</v>
      </c>
      <c r="H264" s="137">
        <v>6.69</v>
      </c>
      <c r="I264" s="138"/>
      <c r="J264" s="139">
        <f>ROUND(I264*H264,2)</f>
        <v>0</v>
      </c>
      <c r="K264" s="140"/>
      <c r="L264" s="32"/>
      <c r="M264" s="141" t="s">
        <v>1</v>
      </c>
      <c r="N264" s="142" t="s">
        <v>41</v>
      </c>
      <c r="P264" s="143">
        <f>O264*H264</f>
        <v>0</v>
      </c>
      <c r="Q264" s="143">
        <v>0</v>
      </c>
      <c r="R264" s="143">
        <f>Q264*H264</f>
        <v>0</v>
      </c>
      <c r="S264" s="143">
        <v>2.5000000000000001E-2</v>
      </c>
      <c r="T264" s="144">
        <f>S264*H264</f>
        <v>0.16725000000000001</v>
      </c>
      <c r="AR264" s="145" t="s">
        <v>245</v>
      </c>
      <c r="AT264" s="145" t="s">
        <v>137</v>
      </c>
      <c r="AU264" s="145" t="s">
        <v>142</v>
      </c>
      <c r="AY264" s="17" t="s">
        <v>134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7" t="s">
        <v>142</v>
      </c>
      <c r="BK264" s="146">
        <f>ROUND(I264*H264,2)</f>
        <v>0</v>
      </c>
      <c r="BL264" s="17" t="s">
        <v>245</v>
      </c>
      <c r="BM264" s="145" t="s">
        <v>392</v>
      </c>
    </row>
    <row r="265" spans="2:65" s="1" customFormat="1" ht="9.9499999999999993">
      <c r="B265" s="32"/>
      <c r="D265" s="168" t="s">
        <v>154</v>
      </c>
      <c r="F265" s="169" t="s">
        <v>559</v>
      </c>
      <c r="I265" s="170"/>
      <c r="L265" s="32"/>
      <c r="M265" s="171"/>
      <c r="T265" s="54"/>
      <c r="AT265" s="17" t="s">
        <v>154</v>
      </c>
      <c r="AU265" s="17" t="s">
        <v>142</v>
      </c>
    </row>
    <row r="266" spans="2:65" s="12" customFormat="1" ht="9.9499999999999993">
      <c r="B266" s="147"/>
      <c r="D266" s="148" t="s">
        <v>144</v>
      </c>
      <c r="E266" s="149" t="s">
        <v>1</v>
      </c>
      <c r="F266" s="150" t="s">
        <v>394</v>
      </c>
      <c r="H266" s="149" t="s">
        <v>1</v>
      </c>
      <c r="I266" s="151"/>
      <c r="L266" s="147"/>
      <c r="M266" s="152"/>
      <c r="T266" s="153"/>
      <c r="AT266" s="149" t="s">
        <v>144</v>
      </c>
      <c r="AU266" s="149" t="s">
        <v>142</v>
      </c>
      <c r="AV266" s="12" t="s">
        <v>83</v>
      </c>
      <c r="AW266" s="12" t="s">
        <v>32</v>
      </c>
      <c r="AX266" s="12" t="s">
        <v>75</v>
      </c>
      <c r="AY266" s="149" t="s">
        <v>134</v>
      </c>
    </row>
    <row r="267" spans="2:65" s="13" customFormat="1" ht="9.9499999999999993">
      <c r="B267" s="154"/>
      <c r="D267" s="148" t="s">
        <v>144</v>
      </c>
      <c r="E267" s="155" t="s">
        <v>1</v>
      </c>
      <c r="F267" s="156" t="s">
        <v>560</v>
      </c>
      <c r="H267" s="157">
        <v>6.69</v>
      </c>
      <c r="I267" s="158"/>
      <c r="L267" s="154"/>
      <c r="M267" s="159"/>
      <c r="T267" s="160"/>
      <c r="AT267" s="155" t="s">
        <v>144</v>
      </c>
      <c r="AU267" s="155" t="s">
        <v>142</v>
      </c>
      <c r="AV267" s="13" t="s">
        <v>142</v>
      </c>
      <c r="AW267" s="13" t="s">
        <v>32</v>
      </c>
      <c r="AX267" s="13" t="s">
        <v>83</v>
      </c>
      <c r="AY267" s="155" t="s">
        <v>134</v>
      </c>
    </row>
    <row r="268" spans="2:65" s="1" customFormat="1" ht="16.5" customHeight="1">
      <c r="B268" s="32"/>
      <c r="C268" s="133" t="s">
        <v>389</v>
      </c>
      <c r="D268" s="133" t="s">
        <v>137</v>
      </c>
      <c r="E268" s="134" t="s">
        <v>397</v>
      </c>
      <c r="F268" s="135" t="s">
        <v>398</v>
      </c>
      <c r="G268" s="136" t="s">
        <v>399</v>
      </c>
      <c r="H268" s="137">
        <v>94</v>
      </c>
      <c r="I268" s="138"/>
      <c r="J268" s="139">
        <f>ROUND(I268*H268,2)</f>
        <v>0</v>
      </c>
      <c r="K268" s="140"/>
      <c r="L268" s="32"/>
      <c r="M268" s="141" t="s">
        <v>1</v>
      </c>
      <c r="N268" s="142" t="s">
        <v>41</v>
      </c>
      <c r="P268" s="143">
        <f>O268*H268</f>
        <v>0</v>
      </c>
      <c r="Q268" s="143">
        <v>0</v>
      </c>
      <c r="R268" s="143">
        <f>Q268*H268</f>
        <v>0</v>
      </c>
      <c r="S268" s="143">
        <v>0</v>
      </c>
      <c r="T268" s="144">
        <f>S268*H268</f>
        <v>0</v>
      </c>
      <c r="AR268" s="145" t="s">
        <v>141</v>
      </c>
      <c r="AT268" s="145" t="s">
        <v>137</v>
      </c>
      <c r="AU268" s="145" t="s">
        <v>142</v>
      </c>
      <c r="AY268" s="17" t="s">
        <v>134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7" t="s">
        <v>142</v>
      </c>
      <c r="BK268" s="146">
        <f>ROUND(I268*H268,2)</f>
        <v>0</v>
      </c>
      <c r="BL268" s="17" t="s">
        <v>141</v>
      </c>
      <c r="BM268" s="145" t="s">
        <v>561</v>
      </c>
    </row>
    <row r="269" spans="2:65" s="13" customFormat="1" ht="9.9499999999999993">
      <c r="B269" s="154"/>
      <c r="D269" s="148" t="s">
        <v>144</v>
      </c>
      <c r="F269" s="156" t="s">
        <v>401</v>
      </c>
      <c r="H269" s="157">
        <v>94</v>
      </c>
      <c r="I269" s="158"/>
      <c r="L269" s="154"/>
      <c r="M269" s="159"/>
      <c r="T269" s="160"/>
      <c r="AT269" s="155" t="s">
        <v>144</v>
      </c>
      <c r="AU269" s="155" t="s">
        <v>142</v>
      </c>
      <c r="AV269" s="13" t="s">
        <v>142</v>
      </c>
      <c r="AW269" s="13" t="s">
        <v>4</v>
      </c>
      <c r="AX269" s="13" t="s">
        <v>83</v>
      </c>
      <c r="AY269" s="155" t="s">
        <v>134</v>
      </c>
    </row>
    <row r="270" spans="2:65" s="1" customFormat="1" ht="24.2" customHeight="1">
      <c r="B270" s="32"/>
      <c r="C270" s="133" t="s">
        <v>396</v>
      </c>
      <c r="D270" s="133" t="s">
        <v>137</v>
      </c>
      <c r="E270" s="134" t="s">
        <v>403</v>
      </c>
      <c r="F270" s="135" t="s">
        <v>404</v>
      </c>
      <c r="G270" s="136" t="s">
        <v>140</v>
      </c>
      <c r="H270" s="137">
        <v>6.69</v>
      </c>
      <c r="I270" s="138"/>
      <c r="J270" s="139">
        <f>ROUND(I270*H270,2)</f>
        <v>0</v>
      </c>
      <c r="K270" s="140"/>
      <c r="L270" s="32"/>
      <c r="M270" s="141" t="s">
        <v>1</v>
      </c>
      <c r="N270" s="142" t="s">
        <v>41</v>
      </c>
      <c r="P270" s="143">
        <f>O270*H270</f>
        <v>0</v>
      </c>
      <c r="Q270" s="143">
        <v>2.5000000000000001E-2</v>
      </c>
      <c r="R270" s="143">
        <f>Q270*H270</f>
        <v>0.16725000000000001</v>
      </c>
      <c r="S270" s="143">
        <v>2.5000000000000001E-2</v>
      </c>
      <c r="T270" s="144">
        <f>S270*H270</f>
        <v>0.16725000000000001</v>
      </c>
      <c r="AR270" s="145" t="s">
        <v>245</v>
      </c>
      <c r="AT270" s="145" t="s">
        <v>137</v>
      </c>
      <c r="AU270" s="145" t="s">
        <v>142</v>
      </c>
      <c r="AY270" s="17" t="s">
        <v>134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7" t="s">
        <v>142</v>
      </c>
      <c r="BK270" s="146">
        <f>ROUND(I270*H270,2)</f>
        <v>0</v>
      </c>
      <c r="BL270" s="17" t="s">
        <v>245</v>
      </c>
      <c r="BM270" s="145" t="s">
        <v>562</v>
      </c>
    </row>
    <row r="271" spans="2:65" s="1" customFormat="1" ht="9.9499999999999993">
      <c r="B271" s="32"/>
      <c r="D271" s="168" t="s">
        <v>154</v>
      </c>
      <c r="F271" s="169" t="s">
        <v>563</v>
      </c>
      <c r="I271" s="170"/>
      <c r="L271" s="32"/>
      <c r="M271" s="171"/>
      <c r="T271" s="54"/>
      <c r="AT271" s="17" t="s">
        <v>154</v>
      </c>
      <c r="AU271" s="17" t="s">
        <v>142</v>
      </c>
    </row>
    <row r="272" spans="2:65" s="12" customFormat="1" ht="9.9499999999999993">
      <c r="B272" s="147"/>
      <c r="D272" s="148" t="s">
        <v>144</v>
      </c>
      <c r="E272" s="149" t="s">
        <v>1</v>
      </c>
      <c r="F272" s="150" t="s">
        <v>407</v>
      </c>
      <c r="H272" s="149" t="s">
        <v>1</v>
      </c>
      <c r="I272" s="151"/>
      <c r="L272" s="147"/>
      <c r="M272" s="152"/>
      <c r="T272" s="153"/>
      <c r="AT272" s="149" t="s">
        <v>144</v>
      </c>
      <c r="AU272" s="149" t="s">
        <v>142</v>
      </c>
      <c r="AV272" s="12" t="s">
        <v>83</v>
      </c>
      <c r="AW272" s="12" t="s">
        <v>32</v>
      </c>
      <c r="AX272" s="12" t="s">
        <v>75</v>
      </c>
      <c r="AY272" s="149" t="s">
        <v>134</v>
      </c>
    </row>
    <row r="273" spans="2:65" s="13" customFormat="1" ht="9.9499999999999993">
      <c r="B273" s="154"/>
      <c r="D273" s="148" t="s">
        <v>144</v>
      </c>
      <c r="E273" s="155" t="s">
        <v>1</v>
      </c>
      <c r="F273" s="156" t="s">
        <v>564</v>
      </c>
      <c r="H273" s="157">
        <v>6.69</v>
      </c>
      <c r="I273" s="158"/>
      <c r="L273" s="154"/>
      <c r="M273" s="159"/>
      <c r="T273" s="160"/>
      <c r="AT273" s="155" t="s">
        <v>144</v>
      </c>
      <c r="AU273" s="155" t="s">
        <v>142</v>
      </c>
      <c r="AV273" s="13" t="s">
        <v>142</v>
      </c>
      <c r="AW273" s="13" t="s">
        <v>32</v>
      </c>
      <c r="AX273" s="13" t="s">
        <v>83</v>
      </c>
      <c r="AY273" s="155" t="s">
        <v>134</v>
      </c>
    </row>
    <row r="274" spans="2:65" s="1" customFormat="1" ht="21.75" customHeight="1">
      <c r="B274" s="32"/>
      <c r="C274" s="133" t="s">
        <v>402</v>
      </c>
      <c r="D274" s="133" t="s">
        <v>137</v>
      </c>
      <c r="E274" s="134" t="s">
        <v>410</v>
      </c>
      <c r="F274" s="135" t="s">
        <v>411</v>
      </c>
      <c r="G274" s="136" t="s">
        <v>140</v>
      </c>
      <c r="H274" s="137">
        <v>20.07</v>
      </c>
      <c r="I274" s="138"/>
      <c r="J274" s="139">
        <f>ROUND(I274*H274,2)</f>
        <v>0</v>
      </c>
      <c r="K274" s="140"/>
      <c r="L274" s="32"/>
      <c r="M274" s="141" t="s">
        <v>1</v>
      </c>
      <c r="N274" s="142" t="s">
        <v>41</v>
      </c>
      <c r="P274" s="143">
        <f>O274*H274</f>
        <v>0</v>
      </c>
      <c r="Q274" s="143">
        <v>1.3999999999999999E-4</v>
      </c>
      <c r="R274" s="143">
        <f>Q274*H274</f>
        <v>2.8097999999999999E-3</v>
      </c>
      <c r="S274" s="143">
        <v>0</v>
      </c>
      <c r="T274" s="144">
        <f>S274*H274</f>
        <v>0</v>
      </c>
      <c r="AR274" s="145" t="s">
        <v>245</v>
      </c>
      <c r="AT274" s="145" t="s">
        <v>137</v>
      </c>
      <c r="AU274" s="145" t="s">
        <v>142</v>
      </c>
      <c r="AY274" s="17" t="s">
        <v>134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7" t="s">
        <v>142</v>
      </c>
      <c r="BK274" s="146">
        <f>ROUND(I274*H274,2)</f>
        <v>0</v>
      </c>
      <c r="BL274" s="17" t="s">
        <v>245</v>
      </c>
      <c r="BM274" s="145" t="s">
        <v>565</v>
      </c>
    </row>
    <row r="275" spans="2:65" s="12" customFormat="1" ht="9.9499999999999993">
      <c r="B275" s="147"/>
      <c r="D275" s="148" t="s">
        <v>144</v>
      </c>
      <c r="E275" s="149" t="s">
        <v>1</v>
      </c>
      <c r="F275" s="150" t="s">
        <v>407</v>
      </c>
      <c r="H275" s="149" t="s">
        <v>1</v>
      </c>
      <c r="I275" s="151"/>
      <c r="L275" s="147"/>
      <c r="M275" s="152"/>
      <c r="T275" s="153"/>
      <c r="AT275" s="149" t="s">
        <v>144</v>
      </c>
      <c r="AU275" s="149" t="s">
        <v>142</v>
      </c>
      <c r="AV275" s="12" t="s">
        <v>83</v>
      </c>
      <c r="AW275" s="12" t="s">
        <v>32</v>
      </c>
      <c r="AX275" s="12" t="s">
        <v>75</v>
      </c>
      <c r="AY275" s="149" t="s">
        <v>134</v>
      </c>
    </row>
    <row r="276" spans="2:65" s="13" customFormat="1" ht="9.9499999999999993">
      <c r="B276" s="154"/>
      <c r="D276" s="148" t="s">
        <v>144</v>
      </c>
      <c r="E276" s="155" t="s">
        <v>1</v>
      </c>
      <c r="F276" s="156" t="s">
        <v>564</v>
      </c>
      <c r="H276" s="157">
        <v>6.69</v>
      </c>
      <c r="I276" s="158"/>
      <c r="L276" s="154"/>
      <c r="M276" s="159"/>
      <c r="T276" s="160"/>
      <c r="AT276" s="155" t="s">
        <v>144</v>
      </c>
      <c r="AU276" s="155" t="s">
        <v>142</v>
      </c>
      <c r="AV276" s="13" t="s">
        <v>142</v>
      </c>
      <c r="AW276" s="13" t="s">
        <v>32</v>
      </c>
      <c r="AX276" s="13" t="s">
        <v>83</v>
      </c>
      <c r="AY276" s="155" t="s">
        <v>134</v>
      </c>
    </row>
    <row r="277" spans="2:65" s="13" customFormat="1" ht="9.9499999999999993">
      <c r="B277" s="154"/>
      <c r="D277" s="148" t="s">
        <v>144</v>
      </c>
      <c r="F277" s="156" t="s">
        <v>566</v>
      </c>
      <c r="H277" s="157">
        <v>20.07</v>
      </c>
      <c r="I277" s="158"/>
      <c r="L277" s="154"/>
      <c r="M277" s="159"/>
      <c r="T277" s="160"/>
      <c r="AT277" s="155" t="s">
        <v>144</v>
      </c>
      <c r="AU277" s="155" t="s">
        <v>142</v>
      </c>
      <c r="AV277" s="13" t="s">
        <v>142</v>
      </c>
      <c r="AW277" s="13" t="s">
        <v>4</v>
      </c>
      <c r="AX277" s="13" t="s">
        <v>83</v>
      </c>
      <c r="AY277" s="155" t="s">
        <v>134</v>
      </c>
    </row>
    <row r="278" spans="2:65" s="1" customFormat="1" ht="24.2" customHeight="1">
      <c r="B278" s="32"/>
      <c r="C278" s="133" t="s">
        <v>409</v>
      </c>
      <c r="D278" s="133" t="s">
        <v>137</v>
      </c>
      <c r="E278" s="134" t="s">
        <v>415</v>
      </c>
      <c r="F278" s="135" t="s">
        <v>416</v>
      </c>
      <c r="G278" s="136" t="s">
        <v>338</v>
      </c>
      <c r="H278" s="137">
        <v>6.69</v>
      </c>
      <c r="I278" s="138"/>
      <c r="J278" s="139">
        <f>ROUND(I278*H278,2)</f>
        <v>0</v>
      </c>
      <c r="K278" s="140"/>
      <c r="L278" s="32"/>
      <c r="M278" s="141" t="s">
        <v>1</v>
      </c>
      <c r="N278" s="142" t="s">
        <v>41</v>
      </c>
      <c r="P278" s="143">
        <f>O278*H278</f>
        <v>0</v>
      </c>
      <c r="Q278" s="143">
        <v>6.0000000000000002E-5</v>
      </c>
      <c r="R278" s="143">
        <f>Q278*H278</f>
        <v>4.0140000000000005E-4</v>
      </c>
      <c r="S278" s="143">
        <v>0</v>
      </c>
      <c r="T278" s="144">
        <f>S278*H278</f>
        <v>0</v>
      </c>
      <c r="AR278" s="145" t="s">
        <v>245</v>
      </c>
      <c r="AT278" s="145" t="s">
        <v>137</v>
      </c>
      <c r="AU278" s="145" t="s">
        <v>142</v>
      </c>
      <c r="AY278" s="17" t="s">
        <v>134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142</v>
      </c>
      <c r="BK278" s="146">
        <f>ROUND(I278*H278,2)</f>
        <v>0</v>
      </c>
      <c r="BL278" s="17" t="s">
        <v>245</v>
      </c>
      <c r="BM278" s="145" t="s">
        <v>417</v>
      </c>
    </row>
    <row r="279" spans="2:65" s="1" customFormat="1" ht="9.9499999999999993">
      <c r="B279" s="32"/>
      <c r="D279" s="168" t="s">
        <v>154</v>
      </c>
      <c r="F279" s="169" t="s">
        <v>418</v>
      </c>
      <c r="I279" s="170"/>
      <c r="L279" s="32"/>
      <c r="M279" s="171"/>
      <c r="T279" s="54"/>
      <c r="AT279" s="17" t="s">
        <v>154</v>
      </c>
      <c r="AU279" s="17" t="s">
        <v>142</v>
      </c>
    </row>
    <row r="280" spans="2:65" s="12" customFormat="1" ht="9.9499999999999993">
      <c r="B280" s="147"/>
      <c r="D280" s="148" t="s">
        <v>144</v>
      </c>
      <c r="E280" s="149" t="s">
        <v>1</v>
      </c>
      <c r="F280" s="150" t="s">
        <v>394</v>
      </c>
      <c r="H280" s="149" t="s">
        <v>1</v>
      </c>
      <c r="I280" s="151"/>
      <c r="L280" s="147"/>
      <c r="M280" s="152"/>
      <c r="T280" s="153"/>
      <c r="AT280" s="149" t="s">
        <v>144</v>
      </c>
      <c r="AU280" s="149" t="s">
        <v>142</v>
      </c>
      <c r="AV280" s="12" t="s">
        <v>83</v>
      </c>
      <c r="AW280" s="12" t="s">
        <v>32</v>
      </c>
      <c r="AX280" s="12" t="s">
        <v>75</v>
      </c>
      <c r="AY280" s="149" t="s">
        <v>134</v>
      </c>
    </row>
    <row r="281" spans="2:65" s="13" customFormat="1" ht="9.9499999999999993">
      <c r="B281" s="154"/>
      <c r="D281" s="148" t="s">
        <v>144</v>
      </c>
      <c r="E281" s="155" t="s">
        <v>1</v>
      </c>
      <c r="F281" s="156" t="s">
        <v>560</v>
      </c>
      <c r="H281" s="157">
        <v>6.69</v>
      </c>
      <c r="I281" s="158"/>
      <c r="L281" s="154"/>
      <c r="M281" s="159"/>
      <c r="T281" s="160"/>
      <c r="AT281" s="155" t="s">
        <v>144</v>
      </c>
      <c r="AU281" s="155" t="s">
        <v>142</v>
      </c>
      <c r="AV281" s="13" t="s">
        <v>142</v>
      </c>
      <c r="AW281" s="13" t="s">
        <v>32</v>
      </c>
      <c r="AX281" s="13" t="s">
        <v>83</v>
      </c>
      <c r="AY281" s="155" t="s">
        <v>134</v>
      </c>
    </row>
    <row r="282" spans="2:65" s="1" customFormat="1" ht="33" customHeight="1">
      <c r="B282" s="32"/>
      <c r="C282" s="133" t="s">
        <v>414</v>
      </c>
      <c r="D282" s="133" t="s">
        <v>137</v>
      </c>
      <c r="E282" s="134" t="s">
        <v>420</v>
      </c>
      <c r="F282" s="135" t="s">
        <v>421</v>
      </c>
      <c r="G282" s="136" t="s">
        <v>305</v>
      </c>
      <c r="H282" s="183"/>
      <c r="I282" s="138"/>
      <c r="J282" s="139">
        <f>ROUND(I282*H282,2)</f>
        <v>0</v>
      </c>
      <c r="K282" s="140"/>
      <c r="L282" s="32"/>
      <c r="M282" s="141" t="s">
        <v>1</v>
      </c>
      <c r="N282" s="142" t="s">
        <v>41</v>
      </c>
      <c r="P282" s="143">
        <f>O282*H282</f>
        <v>0</v>
      </c>
      <c r="Q282" s="143">
        <v>0</v>
      </c>
      <c r="R282" s="143">
        <f>Q282*H282</f>
        <v>0</v>
      </c>
      <c r="S282" s="143">
        <v>0</v>
      </c>
      <c r="T282" s="144">
        <f>S282*H282</f>
        <v>0</v>
      </c>
      <c r="AR282" s="145" t="s">
        <v>245</v>
      </c>
      <c r="AT282" s="145" t="s">
        <v>137</v>
      </c>
      <c r="AU282" s="145" t="s">
        <v>142</v>
      </c>
      <c r="AY282" s="17" t="s">
        <v>134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7" t="s">
        <v>142</v>
      </c>
      <c r="BK282" s="146">
        <f>ROUND(I282*H282,2)</f>
        <v>0</v>
      </c>
      <c r="BL282" s="17" t="s">
        <v>245</v>
      </c>
      <c r="BM282" s="145" t="s">
        <v>567</v>
      </c>
    </row>
    <row r="283" spans="2:65" s="1" customFormat="1" ht="9.9499999999999993">
      <c r="B283" s="32"/>
      <c r="D283" s="168" t="s">
        <v>154</v>
      </c>
      <c r="F283" s="169" t="s">
        <v>423</v>
      </c>
      <c r="I283" s="170"/>
      <c r="L283" s="32"/>
      <c r="M283" s="171"/>
      <c r="T283" s="54"/>
      <c r="AT283" s="17" t="s">
        <v>154</v>
      </c>
      <c r="AU283" s="17" t="s">
        <v>142</v>
      </c>
    </row>
    <row r="284" spans="2:65" s="11" customFormat="1" ht="22.7" customHeight="1">
      <c r="B284" s="121"/>
      <c r="D284" s="122" t="s">
        <v>74</v>
      </c>
      <c r="E284" s="131" t="s">
        <v>424</v>
      </c>
      <c r="F284" s="131" t="s">
        <v>425</v>
      </c>
      <c r="I284" s="124"/>
      <c r="J284" s="132">
        <f>BK284</f>
        <v>0</v>
      </c>
      <c r="L284" s="121"/>
      <c r="M284" s="126"/>
      <c r="P284" s="127">
        <f>SUM(P285:P307)</f>
        <v>0</v>
      </c>
      <c r="R284" s="127">
        <f>SUM(R285:R307)</f>
        <v>0.17044799999999999</v>
      </c>
      <c r="T284" s="128">
        <f>SUM(T285:T307)</f>
        <v>0.439577</v>
      </c>
      <c r="AR284" s="122" t="s">
        <v>142</v>
      </c>
      <c r="AT284" s="129" t="s">
        <v>74</v>
      </c>
      <c r="AU284" s="129" t="s">
        <v>83</v>
      </c>
      <c r="AY284" s="122" t="s">
        <v>134</v>
      </c>
      <c r="BK284" s="130">
        <f>SUM(BK285:BK307)</f>
        <v>0</v>
      </c>
    </row>
    <row r="285" spans="2:65" s="1" customFormat="1" ht="24.2" customHeight="1">
      <c r="B285" s="32"/>
      <c r="C285" s="133" t="s">
        <v>419</v>
      </c>
      <c r="D285" s="133" t="s">
        <v>137</v>
      </c>
      <c r="E285" s="134" t="s">
        <v>427</v>
      </c>
      <c r="F285" s="135" t="s">
        <v>428</v>
      </c>
      <c r="G285" s="136" t="s">
        <v>140</v>
      </c>
      <c r="H285" s="137">
        <v>3.786</v>
      </c>
      <c r="I285" s="138"/>
      <c r="J285" s="139">
        <f>ROUND(I285*H285,2)</f>
        <v>0</v>
      </c>
      <c r="K285" s="140"/>
      <c r="L285" s="32"/>
      <c r="M285" s="141" t="s">
        <v>1</v>
      </c>
      <c r="N285" s="142" t="s">
        <v>41</v>
      </c>
      <c r="P285" s="143">
        <f>O285*H285</f>
        <v>0</v>
      </c>
      <c r="Q285" s="143">
        <v>0</v>
      </c>
      <c r="R285" s="143">
        <f>Q285*H285</f>
        <v>0</v>
      </c>
      <c r="S285" s="143">
        <v>0.05</v>
      </c>
      <c r="T285" s="144">
        <f>S285*H285</f>
        <v>0.18930000000000002</v>
      </c>
      <c r="AR285" s="145" t="s">
        <v>245</v>
      </c>
      <c r="AT285" s="145" t="s">
        <v>137</v>
      </c>
      <c r="AU285" s="145" t="s">
        <v>142</v>
      </c>
      <c r="AY285" s="17" t="s">
        <v>134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7" t="s">
        <v>142</v>
      </c>
      <c r="BK285" s="146">
        <f>ROUND(I285*H285,2)</f>
        <v>0</v>
      </c>
      <c r="BL285" s="17" t="s">
        <v>245</v>
      </c>
      <c r="BM285" s="145" t="s">
        <v>429</v>
      </c>
    </row>
    <row r="286" spans="2:65" s="1" customFormat="1" ht="9.9499999999999993">
      <c r="B286" s="32"/>
      <c r="D286" s="168" t="s">
        <v>154</v>
      </c>
      <c r="F286" s="169" t="s">
        <v>568</v>
      </c>
      <c r="I286" s="170"/>
      <c r="L286" s="32"/>
      <c r="M286" s="171"/>
      <c r="T286" s="54"/>
      <c r="AT286" s="17" t="s">
        <v>154</v>
      </c>
      <c r="AU286" s="17" t="s">
        <v>142</v>
      </c>
    </row>
    <row r="287" spans="2:65" s="12" customFormat="1" ht="9.9499999999999993">
      <c r="B287" s="147"/>
      <c r="D287" s="148" t="s">
        <v>144</v>
      </c>
      <c r="E287" s="149" t="s">
        <v>1</v>
      </c>
      <c r="F287" s="150" t="s">
        <v>507</v>
      </c>
      <c r="H287" s="149" t="s">
        <v>1</v>
      </c>
      <c r="I287" s="151"/>
      <c r="L287" s="147"/>
      <c r="M287" s="152"/>
      <c r="T287" s="153"/>
      <c r="AT287" s="149" t="s">
        <v>144</v>
      </c>
      <c r="AU287" s="149" t="s">
        <v>142</v>
      </c>
      <c r="AV287" s="12" t="s">
        <v>83</v>
      </c>
      <c r="AW287" s="12" t="s">
        <v>32</v>
      </c>
      <c r="AX287" s="12" t="s">
        <v>75</v>
      </c>
      <c r="AY287" s="149" t="s">
        <v>134</v>
      </c>
    </row>
    <row r="288" spans="2:65" s="13" customFormat="1" ht="9.9499999999999993">
      <c r="B288" s="154"/>
      <c r="D288" s="148" t="s">
        <v>144</v>
      </c>
      <c r="E288" s="155" t="s">
        <v>1</v>
      </c>
      <c r="F288" s="156" t="s">
        <v>174</v>
      </c>
      <c r="H288" s="157">
        <v>0.8</v>
      </c>
      <c r="I288" s="158"/>
      <c r="L288" s="154"/>
      <c r="M288" s="159"/>
      <c r="T288" s="160"/>
      <c r="AT288" s="155" t="s">
        <v>144</v>
      </c>
      <c r="AU288" s="155" t="s">
        <v>142</v>
      </c>
      <c r="AV288" s="13" t="s">
        <v>142</v>
      </c>
      <c r="AW288" s="13" t="s">
        <v>32</v>
      </c>
      <c r="AX288" s="13" t="s">
        <v>75</v>
      </c>
      <c r="AY288" s="155" t="s">
        <v>134</v>
      </c>
    </row>
    <row r="289" spans="2:65" s="12" customFormat="1" ht="9.9499999999999993">
      <c r="B289" s="147"/>
      <c r="D289" s="148" t="s">
        <v>144</v>
      </c>
      <c r="E289" s="149" t="s">
        <v>1</v>
      </c>
      <c r="F289" s="150" t="s">
        <v>508</v>
      </c>
      <c r="H289" s="149" t="s">
        <v>1</v>
      </c>
      <c r="I289" s="151"/>
      <c r="L289" s="147"/>
      <c r="M289" s="152"/>
      <c r="T289" s="153"/>
      <c r="AT289" s="149" t="s">
        <v>144</v>
      </c>
      <c r="AU289" s="149" t="s">
        <v>142</v>
      </c>
      <c r="AV289" s="12" t="s">
        <v>83</v>
      </c>
      <c r="AW289" s="12" t="s">
        <v>32</v>
      </c>
      <c r="AX289" s="12" t="s">
        <v>75</v>
      </c>
      <c r="AY289" s="149" t="s">
        <v>134</v>
      </c>
    </row>
    <row r="290" spans="2:65" s="13" customFormat="1" ht="9.9499999999999993">
      <c r="B290" s="154"/>
      <c r="D290" s="148" t="s">
        <v>144</v>
      </c>
      <c r="E290" s="155" t="s">
        <v>1</v>
      </c>
      <c r="F290" s="156" t="s">
        <v>509</v>
      </c>
      <c r="H290" s="157">
        <v>2.9860000000000002</v>
      </c>
      <c r="I290" s="158"/>
      <c r="L290" s="154"/>
      <c r="M290" s="159"/>
      <c r="T290" s="160"/>
      <c r="AT290" s="155" t="s">
        <v>144</v>
      </c>
      <c r="AU290" s="155" t="s">
        <v>142</v>
      </c>
      <c r="AV290" s="13" t="s">
        <v>142</v>
      </c>
      <c r="AW290" s="13" t="s">
        <v>32</v>
      </c>
      <c r="AX290" s="13" t="s">
        <v>75</v>
      </c>
      <c r="AY290" s="155" t="s">
        <v>134</v>
      </c>
    </row>
    <row r="291" spans="2:65" s="14" customFormat="1" ht="9.9499999999999993">
      <c r="B291" s="161"/>
      <c r="D291" s="148" t="s">
        <v>144</v>
      </c>
      <c r="E291" s="162" t="s">
        <v>1</v>
      </c>
      <c r="F291" s="163" t="s">
        <v>150</v>
      </c>
      <c r="H291" s="164">
        <v>3.786</v>
      </c>
      <c r="I291" s="165"/>
      <c r="L291" s="161"/>
      <c r="M291" s="166"/>
      <c r="T291" s="167"/>
      <c r="AT291" s="162" t="s">
        <v>144</v>
      </c>
      <c r="AU291" s="162" t="s">
        <v>142</v>
      </c>
      <c r="AV291" s="14" t="s">
        <v>141</v>
      </c>
      <c r="AW291" s="14" t="s">
        <v>32</v>
      </c>
      <c r="AX291" s="14" t="s">
        <v>83</v>
      </c>
      <c r="AY291" s="162" t="s">
        <v>134</v>
      </c>
    </row>
    <row r="292" spans="2:65" s="1" customFormat="1" ht="16.5" customHeight="1">
      <c r="B292" s="32"/>
      <c r="C292" s="133" t="s">
        <v>426</v>
      </c>
      <c r="D292" s="133" t="s">
        <v>137</v>
      </c>
      <c r="E292" s="134" t="s">
        <v>435</v>
      </c>
      <c r="F292" s="135" t="s">
        <v>436</v>
      </c>
      <c r="G292" s="136" t="s">
        <v>140</v>
      </c>
      <c r="H292" s="137">
        <v>7.09</v>
      </c>
      <c r="I292" s="138"/>
      <c r="J292" s="139">
        <f>ROUND(I292*H292,2)</f>
        <v>0</v>
      </c>
      <c r="K292" s="140"/>
      <c r="L292" s="32"/>
      <c r="M292" s="141" t="s">
        <v>1</v>
      </c>
      <c r="N292" s="142" t="s">
        <v>41</v>
      </c>
      <c r="P292" s="143">
        <f>O292*H292</f>
        <v>0</v>
      </c>
      <c r="Q292" s="143">
        <v>0</v>
      </c>
      <c r="R292" s="143">
        <f>Q292*H292</f>
        <v>0</v>
      </c>
      <c r="S292" s="143">
        <v>3.5299999999999998E-2</v>
      </c>
      <c r="T292" s="144">
        <f>S292*H292</f>
        <v>0.25027699999999997</v>
      </c>
      <c r="AR292" s="145" t="s">
        <v>245</v>
      </c>
      <c r="AT292" s="145" t="s">
        <v>137</v>
      </c>
      <c r="AU292" s="145" t="s">
        <v>142</v>
      </c>
      <c r="AY292" s="17" t="s">
        <v>134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7" t="s">
        <v>142</v>
      </c>
      <c r="BK292" s="146">
        <f>ROUND(I292*H292,2)</f>
        <v>0</v>
      </c>
      <c r="BL292" s="17" t="s">
        <v>245</v>
      </c>
      <c r="BM292" s="145" t="s">
        <v>437</v>
      </c>
    </row>
    <row r="293" spans="2:65" s="1" customFormat="1" ht="9.9499999999999993">
      <c r="B293" s="32"/>
      <c r="D293" s="168" t="s">
        <v>154</v>
      </c>
      <c r="F293" s="169" t="s">
        <v>569</v>
      </c>
      <c r="I293" s="170"/>
      <c r="L293" s="32"/>
      <c r="M293" s="171"/>
      <c r="T293" s="54"/>
      <c r="AT293" s="17" t="s">
        <v>154</v>
      </c>
      <c r="AU293" s="17" t="s">
        <v>142</v>
      </c>
    </row>
    <row r="294" spans="2:65" s="12" customFormat="1" ht="9.9499999999999993">
      <c r="B294" s="147"/>
      <c r="D294" s="148" t="s">
        <v>144</v>
      </c>
      <c r="E294" s="149" t="s">
        <v>1</v>
      </c>
      <c r="F294" s="150" t="s">
        <v>439</v>
      </c>
      <c r="H294" s="149" t="s">
        <v>1</v>
      </c>
      <c r="I294" s="151"/>
      <c r="L294" s="147"/>
      <c r="M294" s="152"/>
      <c r="T294" s="153"/>
      <c r="AT294" s="149" t="s">
        <v>144</v>
      </c>
      <c r="AU294" s="149" t="s">
        <v>142</v>
      </c>
      <c r="AV294" s="12" t="s">
        <v>83</v>
      </c>
      <c r="AW294" s="12" t="s">
        <v>32</v>
      </c>
      <c r="AX294" s="12" t="s">
        <v>75</v>
      </c>
      <c r="AY294" s="149" t="s">
        <v>134</v>
      </c>
    </row>
    <row r="295" spans="2:65" s="13" customFormat="1" ht="9.9499999999999993">
      <c r="B295" s="154"/>
      <c r="D295" s="148" t="s">
        <v>144</v>
      </c>
      <c r="E295" s="155" t="s">
        <v>1</v>
      </c>
      <c r="F295" s="156" t="s">
        <v>534</v>
      </c>
      <c r="H295" s="157">
        <v>7.09</v>
      </c>
      <c r="I295" s="158"/>
      <c r="L295" s="154"/>
      <c r="M295" s="159"/>
      <c r="T295" s="160"/>
      <c r="AT295" s="155" t="s">
        <v>144</v>
      </c>
      <c r="AU295" s="155" t="s">
        <v>142</v>
      </c>
      <c r="AV295" s="13" t="s">
        <v>142</v>
      </c>
      <c r="AW295" s="13" t="s">
        <v>32</v>
      </c>
      <c r="AX295" s="13" t="s">
        <v>83</v>
      </c>
      <c r="AY295" s="155" t="s">
        <v>134</v>
      </c>
    </row>
    <row r="296" spans="2:65" s="1" customFormat="1" ht="37.700000000000003" customHeight="1">
      <c r="B296" s="32"/>
      <c r="C296" s="133" t="s">
        <v>434</v>
      </c>
      <c r="D296" s="133" t="s">
        <v>137</v>
      </c>
      <c r="E296" s="134" t="s">
        <v>441</v>
      </c>
      <c r="F296" s="135" t="s">
        <v>442</v>
      </c>
      <c r="G296" s="136" t="s">
        <v>140</v>
      </c>
      <c r="H296" s="137">
        <v>7.09</v>
      </c>
      <c r="I296" s="138"/>
      <c r="J296" s="139">
        <f>ROUND(I296*H296,2)</f>
        <v>0</v>
      </c>
      <c r="K296" s="140"/>
      <c r="L296" s="32"/>
      <c r="M296" s="141" t="s">
        <v>1</v>
      </c>
      <c r="N296" s="142" t="s">
        <v>41</v>
      </c>
      <c r="P296" s="143">
        <f>O296*H296</f>
        <v>0</v>
      </c>
      <c r="Q296" s="143">
        <v>1.6000000000000001E-3</v>
      </c>
      <c r="R296" s="143">
        <f>Q296*H296</f>
        <v>1.1344E-2</v>
      </c>
      <c r="S296" s="143">
        <v>0</v>
      </c>
      <c r="T296" s="144">
        <f>S296*H296</f>
        <v>0</v>
      </c>
      <c r="AR296" s="145" t="s">
        <v>245</v>
      </c>
      <c r="AT296" s="145" t="s">
        <v>137</v>
      </c>
      <c r="AU296" s="145" t="s">
        <v>142</v>
      </c>
      <c r="AY296" s="17" t="s">
        <v>134</v>
      </c>
      <c r="BE296" s="146">
        <f>IF(N296="základní",J296,0)</f>
        <v>0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7" t="s">
        <v>142</v>
      </c>
      <c r="BK296" s="146">
        <f>ROUND(I296*H296,2)</f>
        <v>0</v>
      </c>
      <c r="BL296" s="17" t="s">
        <v>245</v>
      </c>
      <c r="BM296" s="145" t="s">
        <v>443</v>
      </c>
    </row>
    <row r="297" spans="2:65" s="1" customFormat="1" ht="9.9499999999999993">
      <c r="B297" s="32"/>
      <c r="D297" s="168" t="s">
        <v>154</v>
      </c>
      <c r="F297" s="169" t="s">
        <v>444</v>
      </c>
      <c r="I297" s="170"/>
      <c r="L297" s="32"/>
      <c r="M297" s="171"/>
      <c r="T297" s="54"/>
      <c r="AT297" s="17" t="s">
        <v>154</v>
      </c>
      <c r="AU297" s="17" t="s">
        <v>142</v>
      </c>
    </row>
    <row r="298" spans="2:65" s="12" customFormat="1" ht="9.9499999999999993">
      <c r="B298" s="147"/>
      <c r="D298" s="148" t="s">
        <v>144</v>
      </c>
      <c r="E298" s="149" t="s">
        <v>1</v>
      </c>
      <c r="F298" s="150" t="s">
        <v>439</v>
      </c>
      <c r="H298" s="149" t="s">
        <v>1</v>
      </c>
      <c r="I298" s="151"/>
      <c r="L298" s="147"/>
      <c r="M298" s="152"/>
      <c r="T298" s="153"/>
      <c r="AT298" s="149" t="s">
        <v>144</v>
      </c>
      <c r="AU298" s="149" t="s">
        <v>142</v>
      </c>
      <c r="AV298" s="12" t="s">
        <v>83</v>
      </c>
      <c r="AW298" s="12" t="s">
        <v>32</v>
      </c>
      <c r="AX298" s="12" t="s">
        <v>75</v>
      </c>
      <c r="AY298" s="149" t="s">
        <v>134</v>
      </c>
    </row>
    <row r="299" spans="2:65" s="13" customFormat="1" ht="9.9499999999999993">
      <c r="B299" s="154"/>
      <c r="D299" s="148" t="s">
        <v>144</v>
      </c>
      <c r="E299" s="155" t="s">
        <v>1</v>
      </c>
      <c r="F299" s="156" t="s">
        <v>534</v>
      </c>
      <c r="H299" s="157">
        <v>7.09</v>
      </c>
      <c r="I299" s="158"/>
      <c r="L299" s="154"/>
      <c r="M299" s="159"/>
      <c r="T299" s="160"/>
      <c r="AT299" s="155" t="s">
        <v>144</v>
      </c>
      <c r="AU299" s="155" t="s">
        <v>142</v>
      </c>
      <c r="AV299" s="13" t="s">
        <v>142</v>
      </c>
      <c r="AW299" s="13" t="s">
        <v>32</v>
      </c>
      <c r="AX299" s="13" t="s">
        <v>83</v>
      </c>
      <c r="AY299" s="155" t="s">
        <v>134</v>
      </c>
    </row>
    <row r="300" spans="2:65" s="1" customFormat="1" ht="33" customHeight="1">
      <c r="B300" s="32"/>
      <c r="C300" s="172" t="s">
        <v>440</v>
      </c>
      <c r="D300" s="172" t="s">
        <v>279</v>
      </c>
      <c r="E300" s="173" t="s">
        <v>446</v>
      </c>
      <c r="F300" s="174" t="s">
        <v>447</v>
      </c>
      <c r="G300" s="175" t="s">
        <v>140</v>
      </c>
      <c r="H300" s="176">
        <v>7.2320000000000002</v>
      </c>
      <c r="I300" s="177"/>
      <c r="J300" s="178">
        <f>ROUND(I300*H300,2)</f>
        <v>0</v>
      </c>
      <c r="K300" s="179"/>
      <c r="L300" s="180"/>
      <c r="M300" s="181" t="s">
        <v>1</v>
      </c>
      <c r="N300" s="182" t="s">
        <v>41</v>
      </c>
      <c r="P300" s="143">
        <f>O300*H300</f>
        <v>0</v>
      </c>
      <c r="Q300" s="143">
        <v>2.1999999999999999E-2</v>
      </c>
      <c r="R300" s="143">
        <f>Q300*H300</f>
        <v>0.159104</v>
      </c>
      <c r="S300" s="143">
        <v>0</v>
      </c>
      <c r="T300" s="144">
        <f>S300*H300</f>
        <v>0</v>
      </c>
      <c r="AR300" s="145" t="s">
        <v>283</v>
      </c>
      <c r="AT300" s="145" t="s">
        <v>279</v>
      </c>
      <c r="AU300" s="145" t="s">
        <v>142</v>
      </c>
      <c r="AY300" s="17" t="s">
        <v>134</v>
      </c>
      <c r="BE300" s="146">
        <f>IF(N300="základní",J300,0)</f>
        <v>0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7" t="s">
        <v>142</v>
      </c>
      <c r="BK300" s="146">
        <f>ROUND(I300*H300,2)</f>
        <v>0</v>
      </c>
      <c r="BL300" s="17" t="s">
        <v>245</v>
      </c>
      <c r="BM300" s="145" t="s">
        <v>448</v>
      </c>
    </row>
    <row r="301" spans="2:65" s="13" customFormat="1" ht="9.9499999999999993">
      <c r="B301" s="154"/>
      <c r="D301" s="148" t="s">
        <v>144</v>
      </c>
      <c r="F301" s="156" t="s">
        <v>570</v>
      </c>
      <c r="H301" s="157">
        <v>7.2320000000000002</v>
      </c>
      <c r="I301" s="158"/>
      <c r="L301" s="154"/>
      <c r="M301" s="159"/>
      <c r="T301" s="160"/>
      <c r="AT301" s="155" t="s">
        <v>144</v>
      </c>
      <c r="AU301" s="155" t="s">
        <v>142</v>
      </c>
      <c r="AV301" s="13" t="s">
        <v>142</v>
      </c>
      <c r="AW301" s="13" t="s">
        <v>4</v>
      </c>
      <c r="AX301" s="13" t="s">
        <v>83</v>
      </c>
      <c r="AY301" s="155" t="s">
        <v>134</v>
      </c>
    </row>
    <row r="302" spans="2:65" s="1" customFormat="1" ht="21.75" customHeight="1">
      <c r="B302" s="32"/>
      <c r="C302" s="133" t="s">
        <v>445</v>
      </c>
      <c r="D302" s="133" t="s">
        <v>137</v>
      </c>
      <c r="E302" s="134" t="s">
        <v>451</v>
      </c>
      <c r="F302" s="135" t="s">
        <v>452</v>
      </c>
      <c r="G302" s="136" t="s">
        <v>338</v>
      </c>
      <c r="H302" s="137">
        <v>6.69</v>
      </c>
      <c r="I302" s="138"/>
      <c r="J302" s="139">
        <f>ROUND(I302*H302,2)</f>
        <v>0</v>
      </c>
      <c r="K302" s="140"/>
      <c r="L302" s="32"/>
      <c r="M302" s="141" t="s">
        <v>1</v>
      </c>
      <c r="N302" s="142" t="s">
        <v>41</v>
      </c>
      <c r="P302" s="143">
        <f>O302*H302</f>
        <v>0</v>
      </c>
      <c r="Q302" s="143">
        <v>0</v>
      </c>
      <c r="R302" s="143">
        <f>Q302*H302</f>
        <v>0</v>
      </c>
      <c r="S302" s="143">
        <v>0</v>
      </c>
      <c r="T302" s="144">
        <f>S302*H302</f>
        <v>0</v>
      </c>
      <c r="AR302" s="145" t="s">
        <v>245</v>
      </c>
      <c r="AT302" s="145" t="s">
        <v>137</v>
      </c>
      <c r="AU302" s="145" t="s">
        <v>142</v>
      </c>
      <c r="AY302" s="17" t="s">
        <v>134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142</v>
      </c>
      <c r="BK302" s="146">
        <f>ROUND(I302*H302,2)</f>
        <v>0</v>
      </c>
      <c r="BL302" s="17" t="s">
        <v>245</v>
      </c>
      <c r="BM302" s="145" t="s">
        <v>453</v>
      </c>
    </row>
    <row r="303" spans="2:65" s="1" customFormat="1" ht="9.9499999999999993">
      <c r="B303" s="32"/>
      <c r="D303" s="168" t="s">
        <v>154</v>
      </c>
      <c r="F303" s="169" t="s">
        <v>454</v>
      </c>
      <c r="I303" s="170"/>
      <c r="L303" s="32"/>
      <c r="M303" s="171"/>
      <c r="T303" s="54"/>
      <c r="AT303" s="17" t="s">
        <v>154</v>
      </c>
      <c r="AU303" s="17" t="s">
        <v>142</v>
      </c>
    </row>
    <row r="304" spans="2:65" s="12" customFormat="1" ht="9.9499999999999993">
      <c r="B304" s="147"/>
      <c r="D304" s="148" t="s">
        <v>144</v>
      </c>
      <c r="E304" s="149" t="s">
        <v>1</v>
      </c>
      <c r="F304" s="150" t="s">
        <v>455</v>
      </c>
      <c r="H304" s="149" t="s">
        <v>1</v>
      </c>
      <c r="I304" s="151"/>
      <c r="L304" s="147"/>
      <c r="M304" s="152"/>
      <c r="T304" s="153"/>
      <c r="AT304" s="149" t="s">
        <v>144</v>
      </c>
      <c r="AU304" s="149" t="s">
        <v>142</v>
      </c>
      <c r="AV304" s="12" t="s">
        <v>83</v>
      </c>
      <c r="AW304" s="12" t="s">
        <v>32</v>
      </c>
      <c r="AX304" s="12" t="s">
        <v>75</v>
      </c>
      <c r="AY304" s="149" t="s">
        <v>134</v>
      </c>
    </row>
    <row r="305" spans="2:65" s="13" customFormat="1" ht="9.9499999999999993">
      <c r="B305" s="154"/>
      <c r="D305" s="148" t="s">
        <v>144</v>
      </c>
      <c r="E305" s="155" t="s">
        <v>1</v>
      </c>
      <c r="F305" s="156" t="s">
        <v>560</v>
      </c>
      <c r="H305" s="157">
        <v>6.69</v>
      </c>
      <c r="I305" s="158"/>
      <c r="L305" s="154"/>
      <c r="M305" s="159"/>
      <c r="T305" s="160"/>
      <c r="AT305" s="155" t="s">
        <v>144</v>
      </c>
      <c r="AU305" s="155" t="s">
        <v>142</v>
      </c>
      <c r="AV305" s="13" t="s">
        <v>142</v>
      </c>
      <c r="AW305" s="13" t="s">
        <v>32</v>
      </c>
      <c r="AX305" s="13" t="s">
        <v>83</v>
      </c>
      <c r="AY305" s="155" t="s">
        <v>134</v>
      </c>
    </row>
    <row r="306" spans="2:65" s="1" customFormat="1" ht="33" customHeight="1">
      <c r="B306" s="32"/>
      <c r="C306" s="133" t="s">
        <v>450</v>
      </c>
      <c r="D306" s="133" t="s">
        <v>137</v>
      </c>
      <c r="E306" s="134" t="s">
        <v>458</v>
      </c>
      <c r="F306" s="135" t="s">
        <v>459</v>
      </c>
      <c r="G306" s="136" t="s">
        <v>305</v>
      </c>
      <c r="H306" s="183"/>
      <c r="I306" s="138"/>
      <c r="J306" s="139">
        <f>ROUND(I306*H306,2)</f>
        <v>0</v>
      </c>
      <c r="K306" s="140"/>
      <c r="L306" s="32"/>
      <c r="M306" s="141" t="s">
        <v>1</v>
      </c>
      <c r="N306" s="142" t="s">
        <v>41</v>
      </c>
      <c r="P306" s="143">
        <f>O306*H306</f>
        <v>0</v>
      </c>
      <c r="Q306" s="143">
        <v>0</v>
      </c>
      <c r="R306" s="143">
        <f>Q306*H306</f>
        <v>0</v>
      </c>
      <c r="S306" s="143">
        <v>0</v>
      </c>
      <c r="T306" s="144">
        <f>S306*H306</f>
        <v>0</v>
      </c>
      <c r="AR306" s="145" t="s">
        <v>245</v>
      </c>
      <c r="AT306" s="145" t="s">
        <v>137</v>
      </c>
      <c r="AU306" s="145" t="s">
        <v>142</v>
      </c>
      <c r="AY306" s="17" t="s">
        <v>134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7" t="s">
        <v>142</v>
      </c>
      <c r="BK306" s="146">
        <f>ROUND(I306*H306,2)</f>
        <v>0</v>
      </c>
      <c r="BL306" s="17" t="s">
        <v>245</v>
      </c>
      <c r="BM306" s="145" t="s">
        <v>571</v>
      </c>
    </row>
    <row r="307" spans="2:65" s="1" customFormat="1" ht="9.9499999999999993">
      <c r="B307" s="32"/>
      <c r="D307" s="168" t="s">
        <v>154</v>
      </c>
      <c r="F307" s="169" t="s">
        <v>461</v>
      </c>
      <c r="I307" s="170"/>
      <c r="L307" s="32"/>
      <c r="M307" s="171"/>
      <c r="T307" s="54"/>
      <c r="AT307" s="17" t="s">
        <v>154</v>
      </c>
      <c r="AU307" s="17" t="s">
        <v>142</v>
      </c>
    </row>
    <row r="308" spans="2:65" s="11" customFormat="1" ht="22.7" customHeight="1">
      <c r="B308" s="121"/>
      <c r="D308" s="122" t="s">
        <v>74</v>
      </c>
      <c r="E308" s="131" t="s">
        <v>462</v>
      </c>
      <c r="F308" s="131" t="s">
        <v>463</v>
      </c>
      <c r="I308" s="124"/>
      <c r="J308" s="132">
        <f>BK308</f>
        <v>0</v>
      </c>
      <c r="L308" s="121"/>
      <c r="M308" s="126"/>
      <c r="P308" s="127">
        <f>SUM(P309:P314)</f>
        <v>0</v>
      </c>
      <c r="R308" s="127">
        <f>SUM(R309:R314)</f>
        <v>1.9275300000000002E-2</v>
      </c>
      <c r="T308" s="128">
        <f>SUM(T309:T314)</f>
        <v>0</v>
      </c>
      <c r="AR308" s="122" t="s">
        <v>142</v>
      </c>
      <c r="AT308" s="129" t="s">
        <v>74</v>
      </c>
      <c r="AU308" s="129" t="s">
        <v>83</v>
      </c>
      <c r="AY308" s="122" t="s">
        <v>134</v>
      </c>
      <c r="BK308" s="130">
        <f>SUM(BK309:BK314)</f>
        <v>0</v>
      </c>
    </row>
    <row r="309" spans="2:65" s="1" customFormat="1" ht="21.75" customHeight="1">
      <c r="B309" s="32"/>
      <c r="C309" s="133" t="s">
        <v>457</v>
      </c>
      <c r="D309" s="133" t="s">
        <v>137</v>
      </c>
      <c r="E309" s="134" t="s">
        <v>465</v>
      </c>
      <c r="F309" s="135" t="s">
        <v>466</v>
      </c>
      <c r="G309" s="136" t="s">
        <v>140</v>
      </c>
      <c r="H309" s="137">
        <v>19.47</v>
      </c>
      <c r="I309" s="138"/>
      <c r="J309" s="139">
        <f>ROUND(I309*H309,2)</f>
        <v>0</v>
      </c>
      <c r="K309" s="140"/>
      <c r="L309" s="32"/>
      <c r="M309" s="141" t="s">
        <v>1</v>
      </c>
      <c r="N309" s="142" t="s">
        <v>41</v>
      </c>
      <c r="P309" s="143">
        <f>O309*H309</f>
        <v>0</v>
      </c>
      <c r="Q309" s="143">
        <v>1.6000000000000001E-4</v>
      </c>
      <c r="R309" s="143">
        <f>Q309*H309</f>
        <v>3.1152000000000003E-3</v>
      </c>
      <c r="S309" s="143">
        <v>0</v>
      </c>
      <c r="T309" s="144">
        <f>S309*H309</f>
        <v>0</v>
      </c>
      <c r="AR309" s="145" t="s">
        <v>245</v>
      </c>
      <c r="AT309" s="145" t="s">
        <v>137</v>
      </c>
      <c r="AU309" s="145" t="s">
        <v>142</v>
      </c>
      <c r="AY309" s="17" t="s">
        <v>134</v>
      </c>
      <c r="BE309" s="146">
        <f>IF(N309="základní",J309,0)</f>
        <v>0</v>
      </c>
      <c r="BF309" s="146">
        <f>IF(N309="snížená",J309,0)</f>
        <v>0</v>
      </c>
      <c r="BG309" s="146">
        <f>IF(N309="zákl. přenesená",J309,0)</f>
        <v>0</v>
      </c>
      <c r="BH309" s="146">
        <f>IF(N309="sníž. přenesená",J309,0)</f>
        <v>0</v>
      </c>
      <c r="BI309" s="146">
        <f>IF(N309="nulová",J309,0)</f>
        <v>0</v>
      </c>
      <c r="BJ309" s="17" t="s">
        <v>142</v>
      </c>
      <c r="BK309" s="146">
        <f>ROUND(I309*H309,2)</f>
        <v>0</v>
      </c>
      <c r="BL309" s="17" t="s">
        <v>245</v>
      </c>
      <c r="BM309" s="145" t="s">
        <v>572</v>
      </c>
    </row>
    <row r="310" spans="2:65" s="1" customFormat="1" ht="9.9499999999999993">
      <c r="B310" s="32"/>
      <c r="D310" s="168" t="s">
        <v>154</v>
      </c>
      <c r="F310" s="169" t="s">
        <v>468</v>
      </c>
      <c r="I310" s="170"/>
      <c r="L310" s="32"/>
      <c r="M310" s="171"/>
      <c r="T310" s="54"/>
      <c r="AT310" s="17" t="s">
        <v>154</v>
      </c>
      <c r="AU310" s="17" t="s">
        <v>142</v>
      </c>
    </row>
    <row r="311" spans="2:65" s="1" customFormat="1" ht="24.2" customHeight="1">
      <c r="B311" s="32"/>
      <c r="C311" s="133" t="s">
        <v>464</v>
      </c>
      <c r="D311" s="133" t="s">
        <v>137</v>
      </c>
      <c r="E311" s="134" t="s">
        <v>470</v>
      </c>
      <c r="F311" s="135" t="s">
        <v>471</v>
      </c>
      <c r="G311" s="136" t="s">
        <v>140</v>
      </c>
      <c r="H311" s="137">
        <v>19.47</v>
      </c>
      <c r="I311" s="138"/>
      <c r="J311" s="139">
        <f>ROUND(I311*H311,2)</f>
        <v>0</v>
      </c>
      <c r="K311" s="140"/>
      <c r="L311" s="32"/>
      <c r="M311" s="141" t="s">
        <v>1</v>
      </c>
      <c r="N311" s="142" t="s">
        <v>41</v>
      </c>
      <c r="P311" s="143">
        <f>O311*H311</f>
        <v>0</v>
      </c>
      <c r="Q311" s="143">
        <v>8.3000000000000001E-4</v>
      </c>
      <c r="R311" s="143">
        <f>Q311*H311</f>
        <v>1.61601E-2</v>
      </c>
      <c r="S311" s="143">
        <v>0</v>
      </c>
      <c r="T311" s="144">
        <f>S311*H311</f>
        <v>0</v>
      </c>
      <c r="AR311" s="145" t="s">
        <v>245</v>
      </c>
      <c r="AT311" s="145" t="s">
        <v>137</v>
      </c>
      <c r="AU311" s="145" t="s">
        <v>142</v>
      </c>
      <c r="AY311" s="17" t="s">
        <v>134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7" t="s">
        <v>142</v>
      </c>
      <c r="BK311" s="146">
        <f>ROUND(I311*H311,2)</f>
        <v>0</v>
      </c>
      <c r="BL311" s="17" t="s">
        <v>245</v>
      </c>
      <c r="BM311" s="145" t="s">
        <v>472</v>
      </c>
    </row>
    <row r="312" spans="2:65" s="1" customFormat="1" ht="9.9499999999999993">
      <c r="B312" s="32"/>
      <c r="D312" s="168" t="s">
        <v>154</v>
      </c>
      <c r="F312" s="169" t="s">
        <v>573</v>
      </c>
      <c r="I312" s="170"/>
      <c r="L312" s="32"/>
      <c r="M312" s="171"/>
      <c r="T312" s="54"/>
      <c r="AT312" s="17" t="s">
        <v>154</v>
      </c>
      <c r="AU312" s="17" t="s">
        <v>142</v>
      </c>
    </row>
    <row r="313" spans="2:65" s="12" customFormat="1" ht="9.9499999999999993">
      <c r="B313" s="147"/>
      <c r="D313" s="148" t="s">
        <v>144</v>
      </c>
      <c r="E313" s="149" t="s">
        <v>1</v>
      </c>
      <c r="F313" s="150" t="s">
        <v>504</v>
      </c>
      <c r="H313" s="149" t="s">
        <v>1</v>
      </c>
      <c r="I313" s="151"/>
      <c r="L313" s="147"/>
      <c r="M313" s="152"/>
      <c r="T313" s="153"/>
      <c r="AT313" s="149" t="s">
        <v>144</v>
      </c>
      <c r="AU313" s="149" t="s">
        <v>142</v>
      </c>
      <c r="AV313" s="12" t="s">
        <v>83</v>
      </c>
      <c r="AW313" s="12" t="s">
        <v>32</v>
      </c>
      <c r="AX313" s="12" t="s">
        <v>75</v>
      </c>
      <c r="AY313" s="149" t="s">
        <v>134</v>
      </c>
    </row>
    <row r="314" spans="2:65" s="13" customFormat="1" ht="9.9499999999999993">
      <c r="B314" s="154"/>
      <c r="D314" s="148" t="s">
        <v>144</v>
      </c>
      <c r="E314" s="155" t="s">
        <v>1</v>
      </c>
      <c r="F314" s="156" t="s">
        <v>505</v>
      </c>
      <c r="H314" s="157">
        <v>19.47</v>
      </c>
      <c r="I314" s="158"/>
      <c r="L314" s="154"/>
      <c r="M314" s="159"/>
      <c r="T314" s="160"/>
      <c r="AT314" s="155" t="s">
        <v>144</v>
      </c>
      <c r="AU314" s="155" t="s">
        <v>142</v>
      </c>
      <c r="AV314" s="13" t="s">
        <v>142</v>
      </c>
      <c r="AW314" s="13" t="s">
        <v>32</v>
      </c>
      <c r="AX314" s="13" t="s">
        <v>83</v>
      </c>
      <c r="AY314" s="155" t="s">
        <v>134</v>
      </c>
    </row>
    <row r="315" spans="2:65" s="11" customFormat="1" ht="25.9" customHeight="1">
      <c r="B315" s="121"/>
      <c r="D315" s="122" t="s">
        <v>74</v>
      </c>
      <c r="E315" s="123" t="s">
        <v>474</v>
      </c>
      <c r="F315" s="123" t="s">
        <v>475</v>
      </c>
      <c r="I315" s="124"/>
      <c r="J315" s="125">
        <f>BK315</f>
        <v>0</v>
      </c>
      <c r="L315" s="121"/>
      <c r="M315" s="126"/>
      <c r="P315" s="127">
        <f>SUM(P316:P325)</f>
        <v>0</v>
      </c>
      <c r="R315" s="127">
        <f>SUM(R316:R325)</f>
        <v>0</v>
      </c>
      <c r="T315" s="128">
        <f>SUM(T316:T325)</f>
        <v>0</v>
      </c>
      <c r="AR315" s="122" t="s">
        <v>179</v>
      </c>
      <c r="AT315" s="129" t="s">
        <v>74</v>
      </c>
      <c r="AU315" s="129" t="s">
        <v>75</v>
      </c>
      <c r="AY315" s="122" t="s">
        <v>134</v>
      </c>
      <c r="BK315" s="130">
        <f>SUM(BK316:BK325)</f>
        <v>0</v>
      </c>
    </row>
    <row r="316" spans="2:65" s="1" customFormat="1" ht="16.5" customHeight="1">
      <c r="B316" s="32"/>
      <c r="C316" s="133" t="s">
        <v>469</v>
      </c>
      <c r="D316" s="133" t="s">
        <v>137</v>
      </c>
      <c r="E316" s="134" t="s">
        <v>477</v>
      </c>
      <c r="F316" s="135" t="s">
        <v>478</v>
      </c>
      <c r="G316" s="136" t="s">
        <v>479</v>
      </c>
      <c r="H316" s="137">
        <v>1</v>
      </c>
      <c r="I316" s="138"/>
      <c r="J316" s="139">
        <f>ROUND(I316*H316,2)</f>
        <v>0</v>
      </c>
      <c r="K316" s="140"/>
      <c r="L316" s="32"/>
      <c r="M316" s="141" t="s">
        <v>1</v>
      </c>
      <c r="N316" s="142" t="s">
        <v>41</v>
      </c>
      <c r="P316" s="143">
        <f>O316*H316</f>
        <v>0</v>
      </c>
      <c r="Q316" s="143">
        <v>0</v>
      </c>
      <c r="R316" s="143">
        <f>Q316*H316</f>
        <v>0</v>
      </c>
      <c r="S316" s="143">
        <v>0</v>
      </c>
      <c r="T316" s="144">
        <f>S316*H316</f>
        <v>0</v>
      </c>
      <c r="AR316" s="145" t="s">
        <v>480</v>
      </c>
      <c r="AT316" s="145" t="s">
        <v>137</v>
      </c>
      <c r="AU316" s="145" t="s">
        <v>83</v>
      </c>
      <c r="AY316" s="17" t="s">
        <v>134</v>
      </c>
      <c r="BE316" s="146">
        <f>IF(N316="základní",J316,0)</f>
        <v>0</v>
      </c>
      <c r="BF316" s="146">
        <f>IF(N316="snížená",J316,0)</f>
        <v>0</v>
      </c>
      <c r="BG316" s="146">
        <f>IF(N316="zákl. přenesená",J316,0)</f>
        <v>0</v>
      </c>
      <c r="BH316" s="146">
        <f>IF(N316="sníž. přenesená",J316,0)</f>
        <v>0</v>
      </c>
      <c r="BI316" s="146">
        <f>IF(N316="nulová",J316,0)</f>
        <v>0</v>
      </c>
      <c r="BJ316" s="17" t="s">
        <v>142</v>
      </c>
      <c r="BK316" s="146">
        <f>ROUND(I316*H316,2)</f>
        <v>0</v>
      </c>
      <c r="BL316" s="17" t="s">
        <v>480</v>
      </c>
      <c r="BM316" s="145" t="s">
        <v>574</v>
      </c>
    </row>
    <row r="317" spans="2:65" s="1" customFormat="1" ht="9.9499999999999993">
      <c r="B317" s="32"/>
      <c r="D317" s="168" t="s">
        <v>154</v>
      </c>
      <c r="F317" s="169" t="s">
        <v>482</v>
      </c>
      <c r="I317" s="170"/>
      <c r="L317" s="32"/>
      <c r="M317" s="171"/>
      <c r="T317" s="54"/>
      <c r="AT317" s="17" t="s">
        <v>154</v>
      </c>
      <c r="AU317" s="17" t="s">
        <v>83</v>
      </c>
    </row>
    <row r="318" spans="2:65" s="13" customFormat="1" ht="9.9499999999999993">
      <c r="B318" s="154"/>
      <c r="D318" s="148" t="s">
        <v>144</v>
      </c>
      <c r="E318" s="155" t="s">
        <v>1</v>
      </c>
      <c r="F318" s="156" t="s">
        <v>83</v>
      </c>
      <c r="H318" s="157">
        <v>1</v>
      </c>
      <c r="I318" s="158"/>
      <c r="L318" s="154"/>
      <c r="M318" s="159"/>
      <c r="T318" s="160"/>
      <c r="AT318" s="155" t="s">
        <v>144</v>
      </c>
      <c r="AU318" s="155" t="s">
        <v>83</v>
      </c>
      <c r="AV318" s="13" t="s">
        <v>142</v>
      </c>
      <c r="AW318" s="13" t="s">
        <v>32</v>
      </c>
      <c r="AX318" s="13" t="s">
        <v>83</v>
      </c>
      <c r="AY318" s="155" t="s">
        <v>134</v>
      </c>
    </row>
    <row r="319" spans="2:65" s="1" customFormat="1" ht="16.5" customHeight="1">
      <c r="B319" s="32"/>
      <c r="C319" s="133" t="s">
        <v>476</v>
      </c>
      <c r="D319" s="133" t="s">
        <v>137</v>
      </c>
      <c r="E319" s="134" t="s">
        <v>484</v>
      </c>
      <c r="F319" s="135" t="s">
        <v>485</v>
      </c>
      <c r="G319" s="136" t="s">
        <v>479</v>
      </c>
      <c r="H319" s="137">
        <v>1</v>
      </c>
      <c r="I319" s="138"/>
      <c r="J319" s="139">
        <f>ROUND(I319*H319,2)</f>
        <v>0</v>
      </c>
      <c r="K319" s="140"/>
      <c r="L319" s="32"/>
      <c r="M319" s="141" t="s">
        <v>1</v>
      </c>
      <c r="N319" s="142" t="s">
        <v>41</v>
      </c>
      <c r="P319" s="143">
        <f>O319*H319</f>
        <v>0</v>
      </c>
      <c r="Q319" s="143">
        <v>0</v>
      </c>
      <c r="R319" s="143">
        <f>Q319*H319</f>
        <v>0</v>
      </c>
      <c r="S319" s="143">
        <v>0</v>
      </c>
      <c r="T319" s="144">
        <f>S319*H319</f>
        <v>0</v>
      </c>
      <c r="AR319" s="145" t="s">
        <v>480</v>
      </c>
      <c r="AT319" s="145" t="s">
        <v>137</v>
      </c>
      <c r="AU319" s="145" t="s">
        <v>83</v>
      </c>
      <c r="AY319" s="17" t="s">
        <v>134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7" t="s">
        <v>142</v>
      </c>
      <c r="BK319" s="146">
        <f>ROUND(I319*H319,2)</f>
        <v>0</v>
      </c>
      <c r="BL319" s="17" t="s">
        <v>480</v>
      </c>
      <c r="BM319" s="145" t="s">
        <v>575</v>
      </c>
    </row>
    <row r="320" spans="2:65" s="1" customFormat="1" ht="9.9499999999999993">
      <c r="B320" s="32"/>
      <c r="D320" s="168" t="s">
        <v>154</v>
      </c>
      <c r="F320" s="169" t="s">
        <v>487</v>
      </c>
      <c r="I320" s="170"/>
      <c r="L320" s="32"/>
      <c r="M320" s="171"/>
      <c r="T320" s="54"/>
      <c r="AT320" s="17" t="s">
        <v>154</v>
      </c>
      <c r="AU320" s="17" t="s">
        <v>83</v>
      </c>
    </row>
    <row r="321" spans="2:65" s="1" customFormat="1" ht="16.5" customHeight="1">
      <c r="B321" s="32"/>
      <c r="C321" s="133" t="s">
        <v>483</v>
      </c>
      <c r="D321" s="133" t="s">
        <v>137</v>
      </c>
      <c r="E321" s="134" t="s">
        <v>489</v>
      </c>
      <c r="F321" s="135" t="s">
        <v>490</v>
      </c>
      <c r="G321" s="136" t="s">
        <v>399</v>
      </c>
      <c r="H321" s="137">
        <v>980</v>
      </c>
      <c r="I321" s="138"/>
      <c r="J321" s="139">
        <f>ROUND(I321*H321,2)</f>
        <v>0</v>
      </c>
      <c r="K321" s="140"/>
      <c r="L321" s="32"/>
      <c r="M321" s="141" t="s">
        <v>1</v>
      </c>
      <c r="N321" s="142" t="s">
        <v>41</v>
      </c>
      <c r="P321" s="143">
        <f>O321*H321</f>
        <v>0</v>
      </c>
      <c r="Q321" s="143">
        <v>0</v>
      </c>
      <c r="R321" s="143">
        <f>Q321*H321</f>
        <v>0</v>
      </c>
      <c r="S321" s="143">
        <v>0</v>
      </c>
      <c r="T321" s="144">
        <f>S321*H321</f>
        <v>0</v>
      </c>
      <c r="AR321" s="145" t="s">
        <v>480</v>
      </c>
      <c r="AT321" s="145" t="s">
        <v>137</v>
      </c>
      <c r="AU321" s="145" t="s">
        <v>83</v>
      </c>
      <c r="AY321" s="17" t="s">
        <v>134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7" t="s">
        <v>142</v>
      </c>
      <c r="BK321" s="146">
        <f>ROUND(I321*H321,2)</f>
        <v>0</v>
      </c>
      <c r="BL321" s="17" t="s">
        <v>480</v>
      </c>
      <c r="BM321" s="145" t="s">
        <v>576</v>
      </c>
    </row>
    <row r="322" spans="2:65" s="1" customFormat="1" ht="9.9499999999999993">
      <c r="B322" s="32"/>
      <c r="D322" s="168" t="s">
        <v>154</v>
      </c>
      <c r="F322" s="169" t="s">
        <v>492</v>
      </c>
      <c r="I322" s="170"/>
      <c r="L322" s="32"/>
      <c r="M322" s="171"/>
      <c r="T322" s="54"/>
      <c r="AT322" s="17" t="s">
        <v>154</v>
      </c>
      <c r="AU322" s="17" t="s">
        <v>83</v>
      </c>
    </row>
    <row r="323" spans="2:65" s="12" customFormat="1" ht="9.9499999999999993">
      <c r="B323" s="147"/>
      <c r="D323" s="148" t="s">
        <v>144</v>
      </c>
      <c r="E323" s="149" t="s">
        <v>1</v>
      </c>
      <c r="F323" s="150" t="s">
        <v>493</v>
      </c>
      <c r="H323" s="149" t="s">
        <v>1</v>
      </c>
      <c r="I323" s="151"/>
      <c r="L323" s="147"/>
      <c r="M323" s="152"/>
      <c r="T323" s="153"/>
      <c r="AT323" s="149" t="s">
        <v>144</v>
      </c>
      <c r="AU323" s="149" t="s">
        <v>83</v>
      </c>
      <c r="AV323" s="12" t="s">
        <v>83</v>
      </c>
      <c r="AW323" s="12" t="s">
        <v>32</v>
      </c>
      <c r="AX323" s="12" t="s">
        <v>75</v>
      </c>
      <c r="AY323" s="149" t="s">
        <v>134</v>
      </c>
    </row>
    <row r="324" spans="2:65" s="13" customFormat="1" ht="9.9499999999999993">
      <c r="B324" s="154"/>
      <c r="D324" s="148" t="s">
        <v>144</v>
      </c>
      <c r="E324" s="155" t="s">
        <v>1</v>
      </c>
      <c r="F324" s="156" t="s">
        <v>494</v>
      </c>
      <c r="H324" s="157">
        <v>980</v>
      </c>
      <c r="I324" s="158"/>
      <c r="L324" s="154"/>
      <c r="M324" s="159"/>
      <c r="T324" s="160"/>
      <c r="AT324" s="155" t="s">
        <v>144</v>
      </c>
      <c r="AU324" s="155" t="s">
        <v>83</v>
      </c>
      <c r="AV324" s="13" t="s">
        <v>142</v>
      </c>
      <c r="AW324" s="13" t="s">
        <v>32</v>
      </c>
      <c r="AX324" s="13" t="s">
        <v>75</v>
      </c>
      <c r="AY324" s="155" t="s">
        <v>134</v>
      </c>
    </row>
    <row r="325" spans="2:65" s="14" customFormat="1" ht="9.9499999999999993">
      <c r="B325" s="161"/>
      <c r="D325" s="148" t="s">
        <v>144</v>
      </c>
      <c r="E325" s="162" t="s">
        <v>1</v>
      </c>
      <c r="F325" s="163" t="s">
        <v>150</v>
      </c>
      <c r="H325" s="164">
        <v>980</v>
      </c>
      <c r="I325" s="165"/>
      <c r="L325" s="161"/>
      <c r="M325" s="184"/>
      <c r="N325" s="185"/>
      <c r="O325" s="185"/>
      <c r="P325" s="185"/>
      <c r="Q325" s="185"/>
      <c r="R325" s="185"/>
      <c r="S325" s="185"/>
      <c r="T325" s="186"/>
      <c r="AT325" s="162" t="s">
        <v>144</v>
      </c>
      <c r="AU325" s="162" t="s">
        <v>83</v>
      </c>
      <c r="AV325" s="14" t="s">
        <v>141</v>
      </c>
      <c r="AW325" s="14" t="s">
        <v>32</v>
      </c>
      <c r="AX325" s="14" t="s">
        <v>83</v>
      </c>
      <c r="AY325" s="162" t="s">
        <v>134</v>
      </c>
    </row>
    <row r="326" spans="2:65" s="1" customFormat="1" ht="6.95" customHeight="1">
      <c r="B326" s="43"/>
      <c r="C326" s="44"/>
      <c r="D326" s="44"/>
      <c r="E326" s="44"/>
      <c r="F326" s="44"/>
      <c r="G326" s="44"/>
      <c r="H326" s="44"/>
      <c r="I326" s="44"/>
      <c r="J326" s="44"/>
      <c r="K326" s="44"/>
      <c r="L326" s="32"/>
    </row>
  </sheetData>
  <sheetProtection algorithmName="SHA-512" hashValue="f41D0Ek0pwtlYC1hMhyz62P/qDhgZtd1r9v5y9veQuhDlHFWPcAAlOtebeerCb1gKATmqkXvCwifWREbwWAAuA==" saltValue="sXcKnWF5BupkHJkPhJ6q3Qv+fMF54Zp6eiNH+rDIMyciMN18RTTlSg1lEpENlRJnmouRaqiDveefy8c6hLb7Wg==" spinCount="100000" sheet="1" objects="1" scenarios="1" formatColumns="0" formatRows="0" autoFilter="0"/>
  <autoFilter ref="C129:K325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40" r:id="rId1" xr:uid="{00000000-0004-0000-0200-000000000000}"/>
    <hyperlink ref="F144" r:id="rId2" xr:uid="{00000000-0004-0000-0200-000001000000}"/>
    <hyperlink ref="F148" r:id="rId3" xr:uid="{00000000-0004-0000-0200-000002000000}"/>
    <hyperlink ref="F156" r:id="rId4" xr:uid="{00000000-0004-0000-0200-000003000000}"/>
    <hyperlink ref="F163" r:id="rId5" xr:uid="{00000000-0004-0000-0200-000004000000}"/>
    <hyperlink ref="F166" r:id="rId6" xr:uid="{00000000-0004-0000-0200-000005000000}"/>
    <hyperlink ref="F168" r:id="rId7" xr:uid="{00000000-0004-0000-0200-000006000000}"/>
    <hyperlink ref="F170" r:id="rId8" xr:uid="{00000000-0004-0000-0200-000007000000}"/>
    <hyperlink ref="F173" r:id="rId9" xr:uid="{00000000-0004-0000-0200-000008000000}"/>
    <hyperlink ref="F175" r:id="rId10" xr:uid="{00000000-0004-0000-0200-000009000000}"/>
    <hyperlink ref="F177" r:id="rId11" xr:uid="{00000000-0004-0000-0200-00000A000000}"/>
    <hyperlink ref="F181" r:id="rId12" xr:uid="{00000000-0004-0000-0200-00000B000000}"/>
    <hyperlink ref="F185" r:id="rId13" xr:uid="{00000000-0004-0000-0200-00000C000000}"/>
    <hyperlink ref="F190" r:id="rId14" xr:uid="{00000000-0004-0000-0200-00000D000000}"/>
    <hyperlink ref="F192" r:id="rId15" xr:uid="{00000000-0004-0000-0200-00000E000000}"/>
    <hyperlink ref="F194" r:id="rId16" xr:uid="{00000000-0004-0000-0200-00000F000000}"/>
    <hyperlink ref="F199" r:id="rId17" xr:uid="{00000000-0004-0000-0200-000010000000}"/>
    <hyperlink ref="F203" r:id="rId18" xr:uid="{00000000-0004-0000-0200-000011000000}"/>
    <hyperlink ref="F209" r:id="rId19" xr:uid="{00000000-0004-0000-0200-000012000000}"/>
    <hyperlink ref="F215" r:id="rId20" xr:uid="{00000000-0004-0000-0200-000013000000}"/>
    <hyperlink ref="F219" r:id="rId21" xr:uid="{00000000-0004-0000-0200-000014000000}"/>
    <hyperlink ref="F222" r:id="rId22" xr:uid="{00000000-0004-0000-0200-000015000000}"/>
    <hyperlink ref="F228" r:id="rId23" xr:uid="{00000000-0004-0000-0200-000016000000}"/>
    <hyperlink ref="F231" r:id="rId24" xr:uid="{00000000-0004-0000-0200-000017000000}"/>
    <hyperlink ref="F234" r:id="rId25" xr:uid="{00000000-0004-0000-0200-000018000000}"/>
    <hyperlink ref="F238" r:id="rId26" xr:uid="{00000000-0004-0000-0200-000019000000}"/>
    <hyperlink ref="F242" r:id="rId27" xr:uid="{00000000-0004-0000-0200-00001A000000}"/>
    <hyperlink ref="F245" r:id="rId28" xr:uid="{00000000-0004-0000-0200-00001B000000}"/>
    <hyperlink ref="F249" r:id="rId29" xr:uid="{00000000-0004-0000-0200-00001C000000}"/>
    <hyperlink ref="F253" r:id="rId30" xr:uid="{00000000-0004-0000-0200-00001D000000}"/>
    <hyperlink ref="F256" r:id="rId31" xr:uid="{00000000-0004-0000-0200-00001E000000}"/>
    <hyperlink ref="F259" r:id="rId32" xr:uid="{00000000-0004-0000-0200-00001F000000}"/>
    <hyperlink ref="F262" r:id="rId33" xr:uid="{00000000-0004-0000-0200-000020000000}"/>
    <hyperlink ref="F265" r:id="rId34" xr:uid="{00000000-0004-0000-0200-000021000000}"/>
    <hyperlink ref="F271" r:id="rId35" xr:uid="{00000000-0004-0000-0200-000022000000}"/>
    <hyperlink ref="F279" r:id="rId36" xr:uid="{00000000-0004-0000-0200-000023000000}"/>
    <hyperlink ref="F283" r:id="rId37" xr:uid="{00000000-0004-0000-0200-000024000000}"/>
    <hyperlink ref="F286" r:id="rId38" xr:uid="{00000000-0004-0000-0200-000025000000}"/>
    <hyperlink ref="F293" r:id="rId39" xr:uid="{00000000-0004-0000-0200-000026000000}"/>
    <hyperlink ref="F297" r:id="rId40" xr:uid="{00000000-0004-0000-0200-000027000000}"/>
    <hyperlink ref="F303" r:id="rId41" xr:uid="{00000000-0004-0000-0200-000028000000}"/>
    <hyperlink ref="F307" r:id="rId42" xr:uid="{00000000-0004-0000-0200-000029000000}"/>
    <hyperlink ref="F310" r:id="rId43" xr:uid="{00000000-0004-0000-0200-00002A000000}"/>
    <hyperlink ref="F312" r:id="rId44" xr:uid="{00000000-0004-0000-0200-00002B000000}"/>
    <hyperlink ref="F317" r:id="rId45" xr:uid="{00000000-0004-0000-0200-00002C000000}"/>
    <hyperlink ref="F320" r:id="rId46" xr:uid="{00000000-0004-0000-0200-00002D000000}"/>
    <hyperlink ref="F322" r:id="rId47" xr:uid="{00000000-0004-0000-0200-00002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83"/>
  <sheetViews>
    <sheetView showGridLines="0" workbookViewId="0"/>
  </sheetViews>
  <sheetFormatPr defaultRowHeight="14.4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97</v>
      </c>
      <c r="L4" s="20"/>
      <c r="M4" s="86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2" t="str">
        <f>'Rekapitulace stavby'!K6</f>
        <v>Dětský domov a Školní jídelna, Nový Jičín</v>
      </c>
      <c r="F7" s="233"/>
      <c r="G7" s="233"/>
      <c r="H7" s="233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222" t="s">
        <v>577</v>
      </c>
      <c r="F9" s="231"/>
      <c r="G9" s="231"/>
      <c r="H9" s="231"/>
      <c r="L9" s="32"/>
    </row>
    <row r="10" spans="2:46" s="1" customFormat="1" ht="9.9499999999999993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1" t="str">
        <f>'Rekapitulace stavby'!AN8</f>
        <v>27. 2. 2025</v>
      </c>
      <c r="L12" s="32"/>
    </row>
    <row r="13" spans="2:46" s="1" customFormat="1" ht="10.7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17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204"/>
      <c r="G18" s="204"/>
      <c r="H18" s="20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7"/>
      <c r="E27" s="208" t="s">
        <v>1</v>
      </c>
      <c r="F27" s="208"/>
      <c r="G27" s="208"/>
      <c r="H27" s="208"/>
      <c r="L27" s="87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2"/>
      <c r="E29" s="52"/>
      <c r="F29" s="52"/>
      <c r="G29" s="52"/>
      <c r="H29" s="52"/>
      <c r="I29" s="52"/>
      <c r="J29" s="52"/>
      <c r="K29" s="52"/>
      <c r="L29" s="32"/>
    </row>
    <row r="30" spans="2:12" s="1" customFormat="1" ht="25.35" customHeight="1">
      <c r="B30" s="32"/>
      <c r="D30" s="88" t="s">
        <v>35</v>
      </c>
      <c r="J30" s="64">
        <f>ROUND(J126, 2)</f>
        <v>0</v>
      </c>
      <c r="L30" s="32"/>
    </row>
    <row r="31" spans="2:12" s="1" customFormat="1" ht="6.95" customHeight="1">
      <c r="B31" s="32"/>
      <c r="D31" s="52"/>
      <c r="E31" s="52"/>
      <c r="F31" s="52"/>
      <c r="G31" s="52"/>
      <c r="H31" s="52"/>
      <c r="I31" s="52"/>
      <c r="J31" s="52"/>
      <c r="K31" s="52"/>
      <c r="L31" s="32"/>
    </row>
    <row r="32" spans="2:12" s="1" customFormat="1" ht="14.45" customHeight="1">
      <c r="B32" s="32"/>
      <c r="F32" s="89" t="s">
        <v>37</v>
      </c>
      <c r="I32" s="89" t="s">
        <v>36</v>
      </c>
      <c r="J32" s="89" t="s">
        <v>38</v>
      </c>
      <c r="L32" s="32"/>
    </row>
    <row r="33" spans="2:12" s="1" customFormat="1" ht="14.45" customHeight="1">
      <c r="B33" s="32"/>
      <c r="D33" s="90" t="s">
        <v>39</v>
      </c>
      <c r="E33" s="27" t="s">
        <v>40</v>
      </c>
      <c r="F33" s="91">
        <f>ROUND((SUM(BE126:BE282)),  2)</f>
        <v>0</v>
      </c>
      <c r="I33" s="92">
        <v>0.21</v>
      </c>
      <c r="J33" s="91">
        <f>ROUND(((SUM(BE126:BE282))*I33),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ROUND((SUM(BF126:BF282)),  2)</f>
        <v>0</v>
      </c>
      <c r="I34" s="92">
        <v>0.12</v>
      </c>
      <c r="J34" s="91">
        <f>ROUND(((SUM(BF126:BF282))*I34),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ROUND((SUM(BG126:BG282)),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ROUND((SUM(BH126:BH282)),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ROUND((SUM(BI126:BI282)),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5"/>
      <c r="F39" s="55"/>
      <c r="G39" s="95" t="s">
        <v>46</v>
      </c>
      <c r="H39" s="96" t="s">
        <v>47</v>
      </c>
      <c r="I39" s="55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2"/>
    </row>
    <row r="51" spans="2:12" ht="9.9499999999999993">
      <c r="B51" s="20"/>
      <c r="L51" s="20"/>
    </row>
    <row r="52" spans="2:12" ht="9.9499999999999993">
      <c r="B52" s="20"/>
      <c r="L52" s="20"/>
    </row>
    <row r="53" spans="2:12" ht="9.9499999999999993">
      <c r="B53" s="20"/>
      <c r="L53" s="20"/>
    </row>
    <row r="54" spans="2:12" ht="9.9499999999999993">
      <c r="B54" s="20"/>
      <c r="L54" s="20"/>
    </row>
    <row r="55" spans="2:12" ht="9.9499999999999993">
      <c r="B55" s="20"/>
      <c r="L55" s="20"/>
    </row>
    <row r="56" spans="2:12" ht="9.9499999999999993">
      <c r="B56" s="20"/>
      <c r="L56" s="20"/>
    </row>
    <row r="57" spans="2:12" ht="9.9499999999999993">
      <c r="B57" s="20"/>
      <c r="L57" s="20"/>
    </row>
    <row r="58" spans="2:12" ht="9.9499999999999993">
      <c r="B58" s="20"/>
      <c r="L58" s="20"/>
    </row>
    <row r="59" spans="2:12" ht="9.9499999999999993">
      <c r="B59" s="20"/>
      <c r="L59" s="20"/>
    </row>
    <row r="60" spans="2:12" ht="9.9499999999999993">
      <c r="B60" s="20"/>
      <c r="L60" s="20"/>
    </row>
    <row r="61" spans="2:12" s="1" customFormat="1" ht="12.6">
      <c r="B61" s="32"/>
      <c r="D61" s="42" t="s">
        <v>50</v>
      </c>
      <c r="E61" s="34"/>
      <c r="F61" s="99" t="s">
        <v>51</v>
      </c>
      <c r="G61" s="42" t="s">
        <v>50</v>
      </c>
      <c r="H61" s="34"/>
      <c r="I61" s="34"/>
      <c r="J61" s="100" t="s">
        <v>51</v>
      </c>
      <c r="K61" s="34"/>
      <c r="L61" s="32"/>
    </row>
    <row r="62" spans="2:12" ht="9.9499999999999993">
      <c r="B62" s="20"/>
      <c r="L62" s="20"/>
    </row>
    <row r="63" spans="2:12" ht="9.9499999999999993">
      <c r="B63" s="20"/>
      <c r="L63" s="20"/>
    </row>
    <row r="64" spans="2:12" ht="9.9499999999999993">
      <c r="B64" s="20"/>
      <c r="L64" s="20"/>
    </row>
    <row r="65" spans="2:12" s="1" customFormat="1" ht="12.95">
      <c r="B65" s="32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2"/>
    </row>
    <row r="66" spans="2:12" ht="9.9499999999999993">
      <c r="B66" s="20"/>
      <c r="L66" s="20"/>
    </row>
    <row r="67" spans="2:12" ht="9.9499999999999993">
      <c r="B67" s="20"/>
      <c r="L67" s="20"/>
    </row>
    <row r="68" spans="2:12" ht="9.9499999999999993">
      <c r="B68" s="20"/>
      <c r="L68" s="20"/>
    </row>
    <row r="69" spans="2:12" ht="9.9499999999999993">
      <c r="B69" s="20"/>
      <c r="L69" s="20"/>
    </row>
    <row r="70" spans="2:12" ht="9.9499999999999993">
      <c r="B70" s="20"/>
      <c r="L70" s="20"/>
    </row>
    <row r="71" spans="2:12" ht="9.9499999999999993">
      <c r="B71" s="20"/>
      <c r="L71" s="20"/>
    </row>
    <row r="72" spans="2:12" ht="9.9499999999999993">
      <c r="B72" s="20"/>
      <c r="L72" s="20"/>
    </row>
    <row r="73" spans="2:12" ht="9.9499999999999993">
      <c r="B73" s="20"/>
      <c r="L73" s="20"/>
    </row>
    <row r="74" spans="2:12" ht="9.9499999999999993">
      <c r="B74" s="20"/>
      <c r="L74" s="20"/>
    </row>
    <row r="75" spans="2:12" ht="9.9499999999999993">
      <c r="B75" s="20"/>
      <c r="L75" s="20"/>
    </row>
    <row r="76" spans="2:12" s="1" customFormat="1" ht="12.6">
      <c r="B76" s="32"/>
      <c r="D76" s="42" t="s">
        <v>50</v>
      </c>
      <c r="E76" s="34"/>
      <c r="F76" s="99" t="s">
        <v>51</v>
      </c>
      <c r="G76" s="42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2" t="str">
        <f>E7</f>
        <v>Dětský domov a Školní jídelna, Nový Jičín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222" t="str">
        <f>E9</f>
        <v>03 - Stavební úpravy - schodiště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Revoluční 1032/56, 741 01 Nový Jičín</v>
      </c>
      <c r="I89" s="27" t="s">
        <v>22</v>
      </c>
      <c r="J89" s="51" t="str">
        <f>IF(J12="","",J12)</f>
        <v>27. 2. 2025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Dětský domov a Školní jídelna, Nový Jičín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" customHeight="1">
      <c r="B96" s="32"/>
      <c r="C96" s="103" t="s">
        <v>103</v>
      </c>
      <c r="J96" s="64">
        <f>J126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J127</f>
        <v>0</v>
      </c>
      <c r="L97" s="104"/>
    </row>
    <row r="98" spans="2:12" s="9" customFormat="1" ht="19.899999999999999" customHeight="1">
      <c r="B98" s="108"/>
      <c r="D98" s="109" t="s">
        <v>578</v>
      </c>
      <c r="E98" s="110"/>
      <c r="F98" s="110"/>
      <c r="G98" s="110"/>
      <c r="H98" s="110"/>
      <c r="I98" s="110"/>
      <c r="J98" s="111">
        <f>J128</f>
        <v>0</v>
      </c>
      <c r="L98" s="108"/>
    </row>
    <row r="99" spans="2:12" s="9" customFormat="1" ht="19.899999999999999" customHeight="1">
      <c r="B99" s="108"/>
      <c r="D99" s="109" t="s">
        <v>579</v>
      </c>
      <c r="E99" s="110"/>
      <c r="F99" s="110"/>
      <c r="G99" s="110"/>
      <c r="H99" s="110"/>
      <c r="I99" s="110"/>
      <c r="J99" s="111">
        <f>J161</f>
        <v>0</v>
      </c>
      <c r="L99" s="108"/>
    </row>
    <row r="100" spans="2:12" s="9" customFormat="1" ht="19.899999999999999" customHeight="1">
      <c r="B100" s="108"/>
      <c r="D100" s="109" t="s">
        <v>108</v>
      </c>
      <c r="E100" s="110"/>
      <c r="F100" s="110"/>
      <c r="G100" s="110"/>
      <c r="H100" s="110"/>
      <c r="I100" s="110"/>
      <c r="J100" s="111">
        <f>J186</f>
        <v>0</v>
      </c>
      <c r="L100" s="108"/>
    </row>
    <row r="101" spans="2:12" s="9" customFormat="1" ht="19.899999999999999" customHeight="1">
      <c r="B101" s="108"/>
      <c r="D101" s="109" t="s">
        <v>580</v>
      </c>
      <c r="E101" s="110"/>
      <c r="F101" s="110"/>
      <c r="G101" s="110"/>
      <c r="H101" s="110"/>
      <c r="I101" s="110"/>
      <c r="J101" s="111">
        <f>J216</f>
        <v>0</v>
      </c>
      <c r="L101" s="108"/>
    </row>
    <row r="102" spans="2:12" s="9" customFormat="1" ht="19.899999999999999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J226</f>
        <v>0</v>
      </c>
      <c r="L102" s="108"/>
    </row>
    <row r="103" spans="2:12" s="8" customFormat="1" ht="24.95" customHeight="1">
      <c r="B103" s="104"/>
      <c r="D103" s="105" t="s">
        <v>111</v>
      </c>
      <c r="E103" s="106"/>
      <c r="F103" s="106"/>
      <c r="G103" s="106"/>
      <c r="H103" s="106"/>
      <c r="I103" s="106"/>
      <c r="J103" s="107">
        <f>J229</f>
        <v>0</v>
      </c>
      <c r="L103" s="104"/>
    </row>
    <row r="104" spans="2:12" s="9" customFormat="1" ht="19.899999999999999" customHeight="1">
      <c r="B104" s="108"/>
      <c r="D104" s="109" t="s">
        <v>581</v>
      </c>
      <c r="E104" s="110"/>
      <c r="F104" s="110"/>
      <c r="G104" s="110"/>
      <c r="H104" s="110"/>
      <c r="I104" s="110"/>
      <c r="J104" s="111">
        <f>J230</f>
        <v>0</v>
      </c>
      <c r="L104" s="108"/>
    </row>
    <row r="105" spans="2:12" s="9" customFormat="1" ht="19.899999999999999" customHeight="1">
      <c r="B105" s="108"/>
      <c r="D105" s="109" t="s">
        <v>117</v>
      </c>
      <c r="E105" s="110"/>
      <c r="F105" s="110"/>
      <c r="G105" s="110"/>
      <c r="H105" s="110"/>
      <c r="I105" s="110"/>
      <c r="J105" s="111">
        <f>J249</f>
        <v>0</v>
      </c>
      <c r="L105" s="108"/>
    </row>
    <row r="106" spans="2:12" s="8" customFormat="1" ht="24.95" customHeight="1">
      <c r="B106" s="104"/>
      <c r="D106" s="105" t="s">
        <v>118</v>
      </c>
      <c r="E106" s="106"/>
      <c r="F106" s="106"/>
      <c r="G106" s="106"/>
      <c r="H106" s="106"/>
      <c r="I106" s="106"/>
      <c r="J106" s="107">
        <f>J272</f>
        <v>0</v>
      </c>
      <c r="L106" s="104"/>
    </row>
    <row r="107" spans="2:12" s="1" customFormat="1" ht="21.75" customHeight="1">
      <c r="B107" s="32"/>
      <c r="L107" s="32"/>
    </row>
    <row r="108" spans="2:12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2"/>
    </row>
    <row r="112" spans="2:12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2"/>
    </row>
    <row r="113" spans="2:63" s="1" customFormat="1" ht="24.95" customHeight="1">
      <c r="B113" s="32"/>
      <c r="C113" s="21" t="s">
        <v>119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32" t="str">
        <f>E7</f>
        <v>Dětský domov a Školní jídelna, Nový Jičín</v>
      </c>
      <c r="F116" s="233"/>
      <c r="G116" s="233"/>
      <c r="H116" s="233"/>
      <c r="L116" s="32"/>
    </row>
    <row r="117" spans="2:63" s="1" customFormat="1" ht="12" customHeight="1">
      <c r="B117" s="32"/>
      <c r="C117" s="27" t="s">
        <v>98</v>
      </c>
      <c r="L117" s="32"/>
    </row>
    <row r="118" spans="2:63" s="1" customFormat="1" ht="16.5" customHeight="1">
      <c r="B118" s="32"/>
      <c r="E118" s="222" t="str">
        <f>E9</f>
        <v>03 - Stavební úpravy - schodiště</v>
      </c>
      <c r="F118" s="231"/>
      <c r="G118" s="231"/>
      <c r="H118" s="231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F12</f>
        <v>Revoluční 1032/56, 741 01 Nový Jičín</v>
      </c>
      <c r="I120" s="27" t="s">
        <v>22</v>
      </c>
      <c r="J120" s="51" t="str">
        <f>IF(J12="","",J12)</f>
        <v>27. 2. 2025</v>
      </c>
      <c r="L120" s="32"/>
    </row>
    <row r="121" spans="2:63" s="1" customFormat="1" ht="6.95" customHeight="1">
      <c r="B121" s="32"/>
      <c r="L121" s="32"/>
    </row>
    <row r="122" spans="2:63" s="1" customFormat="1" ht="15.2" customHeight="1">
      <c r="B122" s="32"/>
      <c r="C122" s="27" t="s">
        <v>24</v>
      </c>
      <c r="F122" s="25" t="str">
        <f>E15</f>
        <v>Dětský domov a Školní jídelna, Nový Jičín</v>
      </c>
      <c r="I122" s="27" t="s">
        <v>30</v>
      </c>
      <c r="J122" s="30" t="str">
        <f>E21</f>
        <v xml:space="preserve"> </v>
      </c>
      <c r="L122" s="32"/>
    </row>
    <row r="123" spans="2:63" s="1" customFormat="1" ht="15.2" customHeight="1">
      <c r="B123" s="32"/>
      <c r="C123" s="27" t="s">
        <v>28</v>
      </c>
      <c r="F123" s="25" t="str">
        <f>IF(E18="","",E18)</f>
        <v>Vyplň údaj</v>
      </c>
      <c r="I123" s="27" t="s">
        <v>33</v>
      </c>
      <c r="J123" s="30" t="str">
        <f>E24</f>
        <v xml:space="preserve"> 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2"/>
      <c r="C125" s="113" t="s">
        <v>120</v>
      </c>
      <c r="D125" s="114" t="s">
        <v>60</v>
      </c>
      <c r="E125" s="114" t="s">
        <v>56</v>
      </c>
      <c r="F125" s="114" t="s">
        <v>57</v>
      </c>
      <c r="G125" s="114" t="s">
        <v>121</v>
      </c>
      <c r="H125" s="114" t="s">
        <v>122</v>
      </c>
      <c r="I125" s="114" t="s">
        <v>123</v>
      </c>
      <c r="J125" s="115" t="s">
        <v>102</v>
      </c>
      <c r="K125" s="116" t="s">
        <v>124</v>
      </c>
      <c r="L125" s="112"/>
      <c r="M125" s="57" t="s">
        <v>1</v>
      </c>
      <c r="N125" s="58" t="s">
        <v>39</v>
      </c>
      <c r="O125" s="58" t="s">
        <v>125</v>
      </c>
      <c r="P125" s="58" t="s">
        <v>126</v>
      </c>
      <c r="Q125" s="58" t="s">
        <v>127</v>
      </c>
      <c r="R125" s="58" t="s">
        <v>128</v>
      </c>
      <c r="S125" s="58" t="s">
        <v>129</v>
      </c>
      <c r="T125" s="59" t="s">
        <v>130</v>
      </c>
    </row>
    <row r="126" spans="2:63" s="1" customFormat="1" ht="22.7" customHeight="1">
      <c r="B126" s="32"/>
      <c r="C126" s="62" t="s">
        <v>131</v>
      </c>
      <c r="J126" s="117">
        <f>BK126</f>
        <v>0</v>
      </c>
      <c r="L126" s="32"/>
      <c r="M126" s="60"/>
      <c r="N126" s="52"/>
      <c r="O126" s="52"/>
      <c r="P126" s="118">
        <f>P127+P229+P272</f>
        <v>0</v>
      </c>
      <c r="Q126" s="52"/>
      <c r="R126" s="118">
        <f>R127+R229+R272</f>
        <v>7.4982355199999988</v>
      </c>
      <c r="S126" s="52"/>
      <c r="T126" s="119">
        <f>T127+T229+T272</f>
        <v>6.00979975</v>
      </c>
      <c r="AT126" s="17" t="s">
        <v>74</v>
      </c>
      <c r="AU126" s="17" t="s">
        <v>104</v>
      </c>
      <c r="BK126" s="120">
        <f>BK127+BK229+BK272</f>
        <v>0</v>
      </c>
    </row>
    <row r="127" spans="2:63" s="11" customFormat="1" ht="25.9" customHeight="1">
      <c r="B127" s="121"/>
      <c r="D127" s="122" t="s">
        <v>74</v>
      </c>
      <c r="E127" s="123" t="s">
        <v>132</v>
      </c>
      <c r="F127" s="123" t="s">
        <v>133</v>
      </c>
      <c r="I127" s="124"/>
      <c r="J127" s="125">
        <f>BK127</f>
        <v>0</v>
      </c>
      <c r="L127" s="121"/>
      <c r="M127" s="126"/>
      <c r="P127" s="127">
        <f>P128+P161+P186+P216+P226</f>
        <v>0</v>
      </c>
      <c r="R127" s="127">
        <f>R128+R161+R186+R216+R226</f>
        <v>7.3475234699999987</v>
      </c>
      <c r="T127" s="128">
        <f>T128+T161+T186+T216+T226</f>
        <v>5.5389097500000002</v>
      </c>
      <c r="AR127" s="122" t="s">
        <v>83</v>
      </c>
      <c r="AT127" s="129" t="s">
        <v>74</v>
      </c>
      <c r="AU127" s="129" t="s">
        <v>75</v>
      </c>
      <c r="AY127" s="122" t="s">
        <v>134</v>
      </c>
      <c r="BK127" s="130">
        <f>BK128+BK161+BK186+BK216+BK226</f>
        <v>0</v>
      </c>
    </row>
    <row r="128" spans="2:63" s="11" customFormat="1" ht="22.7" customHeight="1">
      <c r="B128" s="121"/>
      <c r="D128" s="122" t="s">
        <v>74</v>
      </c>
      <c r="E128" s="131" t="s">
        <v>141</v>
      </c>
      <c r="F128" s="131" t="s">
        <v>582</v>
      </c>
      <c r="I128" s="124"/>
      <c r="J128" s="132">
        <f>BK128</f>
        <v>0</v>
      </c>
      <c r="L128" s="121"/>
      <c r="M128" s="126"/>
      <c r="P128" s="127">
        <f>SUM(P129:P160)</f>
        <v>0</v>
      </c>
      <c r="R128" s="127">
        <f>SUM(R129:R160)</f>
        <v>1.62724885</v>
      </c>
      <c r="T128" s="128">
        <f>SUM(T129:T160)</f>
        <v>0</v>
      </c>
      <c r="AR128" s="122" t="s">
        <v>83</v>
      </c>
      <c r="AT128" s="129" t="s">
        <v>74</v>
      </c>
      <c r="AU128" s="129" t="s">
        <v>83</v>
      </c>
      <c r="AY128" s="122" t="s">
        <v>134</v>
      </c>
      <c r="BK128" s="130">
        <f>SUM(BK129:BK160)</f>
        <v>0</v>
      </c>
    </row>
    <row r="129" spans="2:65" s="1" customFormat="1" ht="24.2" customHeight="1">
      <c r="B129" s="32"/>
      <c r="C129" s="133" t="s">
        <v>83</v>
      </c>
      <c r="D129" s="133" t="s">
        <v>137</v>
      </c>
      <c r="E129" s="134" t="s">
        <v>583</v>
      </c>
      <c r="F129" s="135" t="s">
        <v>584</v>
      </c>
      <c r="G129" s="136" t="s">
        <v>338</v>
      </c>
      <c r="H129" s="137">
        <v>46.365000000000002</v>
      </c>
      <c r="I129" s="138"/>
      <c r="J129" s="139">
        <f>ROUND(I129*H129,2)</f>
        <v>0</v>
      </c>
      <c r="K129" s="140"/>
      <c r="L129" s="32"/>
      <c r="M129" s="141" t="s">
        <v>1</v>
      </c>
      <c r="N129" s="142" t="s">
        <v>41</v>
      </c>
      <c r="P129" s="143">
        <f>O129*H129</f>
        <v>0</v>
      </c>
      <c r="Q129" s="143">
        <v>3.465E-2</v>
      </c>
      <c r="R129" s="143">
        <f>Q129*H129</f>
        <v>1.60654725</v>
      </c>
      <c r="S129" s="143">
        <v>0</v>
      </c>
      <c r="T129" s="144">
        <f>S129*H129</f>
        <v>0</v>
      </c>
      <c r="AR129" s="145" t="s">
        <v>141</v>
      </c>
      <c r="AT129" s="145" t="s">
        <v>137</v>
      </c>
      <c r="AU129" s="145" t="s">
        <v>142</v>
      </c>
      <c r="AY129" s="17" t="s">
        <v>134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7" t="s">
        <v>142</v>
      </c>
      <c r="BK129" s="146">
        <f>ROUND(I129*H129,2)</f>
        <v>0</v>
      </c>
      <c r="BL129" s="17" t="s">
        <v>141</v>
      </c>
      <c r="BM129" s="145" t="s">
        <v>585</v>
      </c>
    </row>
    <row r="130" spans="2:65" s="1" customFormat="1" ht="9.9499999999999993">
      <c r="B130" s="32"/>
      <c r="D130" s="168" t="s">
        <v>154</v>
      </c>
      <c r="F130" s="169" t="s">
        <v>586</v>
      </c>
      <c r="I130" s="170"/>
      <c r="L130" s="32"/>
      <c r="M130" s="171"/>
      <c r="T130" s="54"/>
      <c r="AT130" s="17" t="s">
        <v>154</v>
      </c>
      <c r="AU130" s="17" t="s">
        <v>142</v>
      </c>
    </row>
    <row r="131" spans="2:65" s="12" customFormat="1" ht="9.9499999999999993">
      <c r="B131" s="147"/>
      <c r="D131" s="148" t="s">
        <v>144</v>
      </c>
      <c r="E131" s="149" t="s">
        <v>1</v>
      </c>
      <c r="F131" s="150" t="s">
        <v>587</v>
      </c>
      <c r="H131" s="149" t="s">
        <v>1</v>
      </c>
      <c r="I131" s="151"/>
      <c r="L131" s="147"/>
      <c r="M131" s="152"/>
      <c r="T131" s="153"/>
      <c r="AT131" s="149" t="s">
        <v>144</v>
      </c>
      <c r="AU131" s="149" t="s">
        <v>142</v>
      </c>
      <c r="AV131" s="12" t="s">
        <v>83</v>
      </c>
      <c r="AW131" s="12" t="s">
        <v>32</v>
      </c>
      <c r="AX131" s="12" t="s">
        <v>75</v>
      </c>
      <c r="AY131" s="149" t="s">
        <v>134</v>
      </c>
    </row>
    <row r="132" spans="2:65" s="13" customFormat="1" ht="9.9499999999999993">
      <c r="B132" s="154"/>
      <c r="D132" s="148" t="s">
        <v>144</v>
      </c>
      <c r="E132" s="155" t="s">
        <v>1</v>
      </c>
      <c r="F132" s="156" t="s">
        <v>142</v>
      </c>
      <c r="H132" s="157">
        <v>2</v>
      </c>
      <c r="I132" s="158"/>
      <c r="L132" s="154"/>
      <c r="M132" s="159"/>
      <c r="T132" s="160"/>
      <c r="AT132" s="155" t="s">
        <v>144</v>
      </c>
      <c r="AU132" s="155" t="s">
        <v>142</v>
      </c>
      <c r="AV132" s="13" t="s">
        <v>142</v>
      </c>
      <c r="AW132" s="13" t="s">
        <v>32</v>
      </c>
      <c r="AX132" s="13" t="s">
        <v>75</v>
      </c>
      <c r="AY132" s="155" t="s">
        <v>134</v>
      </c>
    </row>
    <row r="133" spans="2:65" s="13" customFormat="1" ht="9.9499999999999993">
      <c r="B133" s="154"/>
      <c r="D133" s="148" t="s">
        <v>144</v>
      </c>
      <c r="E133" s="155" t="s">
        <v>1</v>
      </c>
      <c r="F133" s="156" t="s">
        <v>588</v>
      </c>
      <c r="H133" s="157">
        <v>1.62</v>
      </c>
      <c r="I133" s="158"/>
      <c r="L133" s="154"/>
      <c r="M133" s="159"/>
      <c r="T133" s="160"/>
      <c r="AT133" s="155" t="s">
        <v>144</v>
      </c>
      <c r="AU133" s="155" t="s">
        <v>142</v>
      </c>
      <c r="AV133" s="13" t="s">
        <v>142</v>
      </c>
      <c r="AW133" s="13" t="s">
        <v>32</v>
      </c>
      <c r="AX133" s="13" t="s">
        <v>75</v>
      </c>
      <c r="AY133" s="155" t="s">
        <v>134</v>
      </c>
    </row>
    <row r="134" spans="2:65" s="13" customFormat="1" ht="9.9499999999999993">
      <c r="B134" s="154"/>
      <c r="D134" s="148" t="s">
        <v>144</v>
      </c>
      <c r="E134" s="155" t="s">
        <v>1</v>
      </c>
      <c r="F134" s="156" t="s">
        <v>589</v>
      </c>
      <c r="H134" s="157">
        <v>1.3</v>
      </c>
      <c r="I134" s="158"/>
      <c r="L134" s="154"/>
      <c r="M134" s="159"/>
      <c r="T134" s="160"/>
      <c r="AT134" s="155" t="s">
        <v>144</v>
      </c>
      <c r="AU134" s="155" t="s">
        <v>142</v>
      </c>
      <c r="AV134" s="13" t="s">
        <v>142</v>
      </c>
      <c r="AW134" s="13" t="s">
        <v>32</v>
      </c>
      <c r="AX134" s="13" t="s">
        <v>75</v>
      </c>
      <c r="AY134" s="155" t="s">
        <v>134</v>
      </c>
    </row>
    <row r="135" spans="2:65" s="13" customFormat="1" ht="9.9499999999999993">
      <c r="B135" s="154"/>
      <c r="D135" s="148" t="s">
        <v>144</v>
      </c>
      <c r="E135" s="155" t="s">
        <v>1</v>
      </c>
      <c r="F135" s="156" t="s">
        <v>590</v>
      </c>
      <c r="H135" s="157">
        <v>1.25</v>
      </c>
      <c r="I135" s="158"/>
      <c r="L135" s="154"/>
      <c r="M135" s="159"/>
      <c r="T135" s="160"/>
      <c r="AT135" s="155" t="s">
        <v>144</v>
      </c>
      <c r="AU135" s="155" t="s">
        <v>142</v>
      </c>
      <c r="AV135" s="13" t="s">
        <v>142</v>
      </c>
      <c r="AW135" s="13" t="s">
        <v>32</v>
      </c>
      <c r="AX135" s="13" t="s">
        <v>75</v>
      </c>
      <c r="AY135" s="155" t="s">
        <v>134</v>
      </c>
    </row>
    <row r="136" spans="2:65" s="13" customFormat="1" ht="9.9499999999999993">
      <c r="B136" s="154"/>
      <c r="D136" s="148" t="s">
        <v>144</v>
      </c>
      <c r="E136" s="155" t="s">
        <v>1</v>
      </c>
      <c r="F136" s="156" t="s">
        <v>591</v>
      </c>
      <c r="H136" s="157">
        <v>1.81</v>
      </c>
      <c r="I136" s="158"/>
      <c r="L136" s="154"/>
      <c r="M136" s="159"/>
      <c r="T136" s="160"/>
      <c r="AT136" s="155" t="s">
        <v>144</v>
      </c>
      <c r="AU136" s="155" t="s">
        <v>142</v>
      </c>
      <c r="AV136" s="13" t="s">
        <v>142</v>
      </c>
      <c r="AW136" s="13" t="s">
        <v>32</v>
      </c>
      <c r="AX136" s="13" t="s">
        <v>75</v>
      </c>
      <c r="AY136" s="155" t="s">
        <v>134</v>
      </c>
    </row>
    <row r="137" spans="2:65" s="13" customFormat="1" ht="9.9499999999999993">
      <c r="B137" s="154"/>
      <c r="D137" s="148" t="s">
        <v>144</v>
      </c>
      <c r="E137" s="155" t="s">
        <v>1</v>
      </c>
      <c r="F137" s="156" t="s">
        <v>592</v>
      </c>
      <c r="H137" s="157">
        <v>1.6</v>
      </c>
      <c r="I137" s="158"/>
      <c r="L137" s="154"/>
      <c r="M137" s="159"/>
      <c r="T137" s="160"/>
      <c r="AT137" s="155" t="s">
        <v>144</v>
      </c>
      <c r="AU137" s="155" t="s">
        <v>142</v>
      </c>
      <c r="AV137" s="13" t="s">
        <v>142</v>
      </c>
      <c r="AW137" s="13" t="s">
        <v>32</v>
      </c>
      <c r="AX137" s="13" t="s">
        <v>75</v>
      </c>
      <c r="AY137" s="155" t="s">
        <v>134</v>
      </c>
    </row>
    <row r="138" spans="2:65" s="13" customFormat="1" ht="9.9499999999999993">
      <c r="B138" s="154"/>
      <c r="D138" s="148" t="s">
        <v>144</v>
      </c>
      <c r="E138" s="155" t="s">
        <v>1</v>
      </c>
      <c r="F138" s="156" t="s">
        <v>593</v>
      </c>
      <c r="H138" s="157">
        <v>1.65</v>
      </c>
      <c r="I138" s="158"/>
      <c r="L138" s="154"/>
      <c r="M138" s="159"/>
      <c r="T138" s="160"/>
      <c r="AT138" s="155" t="s">
        <v>144</v>
      </c>
      <c r="AU138" s="155" t="s">
        <v>142</v>
      </c>
      <c r="AV138" s="13" t="s">
        <v>142</v>
      </c>
      <c r="AW138" s="13" t="s">
        <v>32</v>
      </c>
      <c r="AX138" s="13" t="s">
        <v>75</v>
      </c>
      <c r="AY138" s="155" t="s">
        <v>134</v>
      </c>
    </row>
    <row r="139" spans="2:65" s="13" customFormat="1" ht="9.9499999999999993">
      <c r="B139" s="154"/>
      <c r="D139" s="148" t="s">
        <v>144</v>
      </c>
      <c r="E139" s="155" t="s">
        <v>1</v>
      </c>
      <c r="F139" s="156" t="s">
        <v>594</v>
      </c>
      <c r="H139" s="157">
        <v>1.87</v>
      </c>
      <c r="I139" s="158"/>
      <c r="L139" s="154"/>
      <c r="M139" s="159"/>
      <c r="T139" s="160"/>
      <c r="AT139" s="155" t="s">
        <v>144</v>
      </c>
      <c r="AU139" s="155" t="s">
        <v>142</v>
      </c>
      <c r="AV139" s="13" t="s">
        <v>142</v>
      </c>
      <c r="AW139" s="13" t="s">
        <v>32</v>
      </c>
      <c r="AX139" s="13" t="s">
        <v>75</v>
      </c>
      <c r="AY139" s="155" t="s">
        <v>134</v>
      </c>
    </row>
    <row r="140" spans="2:65" s="13" customFormat="1" ht="9.9499999999999993">
      <c r="B140" s="154"/>
      <c r="D140" s="148" t="s">
        <v>144</v>
      </c>
      <c r="E140" s="155" t="s">
        <v>1</v>
      </c>
      <c r="F140" s="156" t="s">
        <v>595</v>
      </c>
      <c r="H140" s="157">
        <v>1.2450000000000001</v>
      </c>
      <c r="I140" s="158"/>
      <c r="L140" s="154"/>
      <c r="M140" s="159"/>
      <c r="T140" s="160"/>
      <c r="AT140" s="155" t="s">
        <v>144</v>
      </c>
      <c r="AU140" s="155" t="s">
        <v>142</v>
      </c>
      <c r="AV140" s="13" t="s">
        <v>142</v>
      </c>
      <c r="AW140" s="13" t="s">
        <v>32</v>
      </c>
      <c r="AX140" s="13" t="s">
        <v>75</v>
      </c>
      <c r="AY140" s="155" t="s">
        <v>134</v>
      </c>
    </row>
    <row r="141" spans="2:65" s="13" customFormat="1" ht="9.9499999999999993">
      <c r="B141" s="154"/>
      <c r="D141" s="148" t="s">
        <v>144</v>
      </c>
      <c r="E141" s="155" t="s">
        <v>1</v>
      </c>
      <c r="F141" s="156" t="s">
        <v>596</v>
      </c>
      <c r="H141" s="157">
        <v>2.1</v>
      </c>
      <c r="I141" s="158"/>
      <c r="L141" s="154"/>
      <c r="M141" s="159"/>
      <c r="T141" s="160"/>
      <c r="AT141" s="155" t="s">
        <v>144</v>
      </c>
      <c r="AU141" s="155" t="s">
        <v>142</v>
      </c>
      <c r="AV141" s="13" t="s">
        <v>142</v>
      </c>
      <c r="AW141" s="13" t="s">
        <v>32</v>
      </c>
      <c r="AX141" s="13" t="s">
        <v>75</v>
      </c>
      <c r="AY141" s="155" t="s">
        <v>134</v>
      </c>
    </row>
    <row r="142" spans="2:65" s="13" customFormat="1" ht="9.9499999999999993">
      <c r="B142" s="154"/>
      <c r="D142" s="148" t="s">
        <v>144</v>
      </c>
      <c r="E142" s="155" t="s">
        <v>1</v>
      </c>
      <c r="F142" s="156" t="s">
        <v>597</v>
      </c>
      <c r="H142" s="157">
        <v>1.45</v>
      </c>
      <c r="I142" s="158"/>
      <c r="L142" s="154"/>
      <c r="M142" s="159"/>
      <c r="T142" s="160"/>
      <c r="AT142" s="155" t="s">
        <v>144</v>
      </c>
      <c r="AU142" s="155" t="s">
        <v>142</v>
      </c>
      <c r="AV142" s="13" t="s">
        <v>142</v>
      </c>
      <c r="AW142" s="13" t="s">
        <v>32</v>
      </c>
      <c r="AX142" s="13" t="s">
        <v>75</v>
      </c>
      <c r="AY142" s="155" t="s">
        <v>134</v>
      </c>
    </row>
    <row r="143" spans="2:65" s="13" customFormat="1" ht="9.9499999999999993">
      <c r="B143" s="154"/>
      <c r="D143" s="148" t="s">
        <v>144</v>
      </c>
      <c r="E143" s="155" t="s">
        <v>1</v>
      </c>
      <c r="F143" s="156" t="s">
        <v>598</v>
      </c>
      <c r="H143" s="157">
        <v>1.1100000000000001</v>
      </c>
      <c r="I143" s="158"/>
      <c r="L143" s="154"/>
      <c r="M143" s="159"/>
      <c r="T143" s="160"/>
      <c r="AT143" s="155" t="s">
        <v>144</v>
      </c>
      <c r="AU143" s="155" t="s">
        <v>142</v>
      </c>
      <c r="AV143" s="13" t="s">
        <v>142</v>
      </c>
      <c r="AW143" s="13" t="s">
        <v>32</v>
      </c>
      <c r="AX143" s="13" t="s">
        <v>75</v>
      </c>
      <c r="AY143" s="155" t="s">
        <v>134</v>
      </c>
    </row>
    <row r="144" spans="2:65" s="13" customFormat="1" ht="9.9499999999999993">
      <c r="B144" s="154"/>
      <c r="D144" s="148" t="s">
        <v>144</v>
      </c>
      <c r="E144" s="155" t="s">
        <v>1</v>
      </c>
      <c r="F144" s="156" t="s">
        <v>599</v>
      </c>
      <c r="H144" s="157">
        <v>1.5860000000000001</v>
      </c>
      <c r="I144" s="158"/>
      <c r="L144" s="154"/>
      <c r="M144" s="159"/>
      <c r="T144" s="160"/>
      <c r="AT144" s="155" t="s">
        <v>144</v>
      </c>
      <c r="AU144" s="155" t="s">
        <v>142</v>
      </c>
      <c r="AV144" s="13" t="s">
        <v>142</v>
      </c>
      <c r="AW144" s="13" t="s">
        <v>32</v>
      </c>
      <c r="AX144" s="13" t="s">
        <v>75</v>
      </c>
      <c r="AY144" s="155" t="s">
        <v>134</v>
      </c>
    </row>
    <row r="145" spans="2:65" s="13" customFormat="1" ht="9.9499999999999993">
      <c r="B145" s="154"/>
      <c r="D145" s="148" t="s">
        <v>144</v>
      </c>
      <c r="E145" s="155" t="s">
        <v>1</v>
      </c>
      <c r="F145" s="156" t="s">
        <v>600</v>
      </c>
      <c r="H145" s="157">
        <v>1.8029999999999999</v>
      </c>
      <c r="I145" s="158"/>
      <c r="L145" s="154"/>
      <c r="M145" s="159"/>
      <c r="T145" s="160"/>
      <c r="AT145" s="155" t="s">
        <v>144</v>
      </c>
      <c r="AU145" s="155" t="s">
        <v>142</v>
      </c>
      <c r="AV145" s="13" t="s">
        <v>142</v>
      </c>
      <c r="AW145" s="13" t="s">
        <v>32</v>
      </c>
      <c r="AX145" s="13" t="s">
        <v>75</v>
      </c>
      <c r="AY145" s="155" t="s">
        <v>134</v>
      </c>
    </row>
    <row r="146" spans="2:65" s="13" customFormat="1" ht="9.9499999999999993">
      <c r="B146" s="154"/>
      <c r="D146" s="148" t="s">
        <v>144</v>
      </c>
      <c r="E146" s="155" t="s">
        <v>1</v>
      </c>
      <c r="F146" s="156" t="s">
        <v>601</v>
      </c>
      <c r="H146" s="157">
        <v>1.329</v>
      </c>
      <c r="I146" s="158"/>
      <c r="L146" s="154"/>
      <c r="M146" s="159"/>
      <c r="T146" s="160"/>
      <c r="AT146" s="155" t="s">
        <v>144</v>
      </c>
      <c r="AU146" s="155" t="s">
        <v>142</v>
      </c>
      <c r="AV146" s="13" t="s">
        <v>142</v>
      </c>
      <c r="AW146" s="13" t="s">
        <v>32</v>
      </c>
      <c r="AX146" s="13" t="s">
        <v>75</v>
      </c>
      <c r="AY146" s="155" t="s">
        <v>134</v>
      </c>
    </row>
    <row r="147" spans="2:65" s="13" customFormat="1" ht="9.9499999999999993">
      <c r="B147" s="154"/>
      <c r="D147" s="148" t="s">
        <v>144</v>
      </c>
      <c r="E147" s="155" t="s">
        <v>1</v>
      </c>
      <c r="F147" s="156" t="s">
        <v>602</v>
      </c>
      <c r="H147" s="157">
        <v>1.2170000000000001</v>
      </c>
      <c r="I147" s="158"/>
      <c r="L147" s="154"/>
      <c r="M147" s="159"/>
      <c r="T147" s="160"/>
      <c r="AT147" s="155" t="s">
        <v>144</v>
      </c>
      <c r="AU147" s="155" t="s">
        <v>142</v>
      </c>
      <c r="AV147" s="13" t="s">
        <v>142</v>
      </c>
      <c r="AW147" s="13" t="s">
        <v>32</v>
      </c>
      <c r="AX147" s="13" t="s">
        <v>75</v>
      </c>
      <c r="AY147" s="155" t="s">
        <v>134</v>
      </c>
    </row>
    <row r="148" spans="2:65" s="12" customFormat="1" ht="9.9499999999999993">
      <c r="B148" s="147"/>
      <c r="D148" s="148" t="s">
        <v>144</v>
      </c>
      <c r="E148" s="149" t="s">
        <v>1</v>
      </c>
      <c r="F148" s="150" t="s">
        <v>603</v>
      </c>
      <c r="H148" s="149" t="s">
        <v>1</v>
      </c>
      <c r="I148" s="151"/>
      <c r="L148" s="147"/>
      <c r="M148" s="152"/>
      <c r="T148" s="153"/>
      <c r="AT148" s="149" t="s">
        <v>144</v>
      </c>
      <c r="AU148" s="149" t="s">
        <v>142</v>
      </c>
      <c r="AV148" s="12" t="s">
        <v>83</v>
      </c>
      <c r="AW148" s="12" t="s">
        <v>32</v>
      </c>
      <c r="AX148" s="12" t="s">
        <v>75</v>
      </c>
      <c r="AY148" s="149" t="s">
        <v>134</v>
      </c>
    </row>
    <row r="149" spans="2:65" s="13" customFormat="1" ht="20.100000000000001">
      <c r="B149" s="154"/>
      <c r="D149" s="148" t="s">
        <v>144</v>
      </c>
      <c r="E149" s="155" t="s">
        <v>1</v>
      </c>
      <c r="F149" s="156" t="s">
        <v>604</v>
      </c>
      <c r="H149" s="157">
        <v>21.425000000000001</v>
      </c>
      <c r="I149" s="158"/>
      <c r="L149" s="154"/>
      <c r="M149" s="159"/>
      <c r="T149" s="160"/>
      <c r="AT149" s="155" t="s">
        <v>144</v>
      </c>
      <c r="AU149" s="155" t="s">
        <v>142</v>
      </c>
      <c r="AV149" s="13" t="s">
        <v>142</v>
      </c>
      <c r="AW149" s="13" t="s">
        <v>32</v>
      </c>
      <c r="AX149" s="13" t="s">
        <v>75</v>
      </c>
      <c r="AY149" s="155" t="s">
        <v>134</v>
      </c>
    </row>
    <row r="150" spans="2:65" s="14" customFormat="1" ht="9.9499999999999993">
      <c r="B150" s="161"/>
      <c r="D150" s="148" t="s">
        <v>144</v>
      </c>
      <c r="E150" s="162" t="s">
        <v>1</v>
      </c>
      <c r="F150" s="163" t="s">
        <v>150</v>
      </c>
      <c r="H150" s="164">
        <v>46.365000000000002</v>
      </c>
      <c r="I150" s="165"/>
      <c r="L150" s="161"/>
      <c r="M150" s="166"/>
      <c r="T150" s="167"/>
      <c r="AT150" s="162" t="s">
        <v>144</v>
      </c>
      <c r="AU150" s="162" t="s">
        <v>142</v>
      </c>
      <c r="AV150" s="14" t="s">
        <v>141</v>
      </c>
      <c r="AW150" s="14" t="s">
        <v>32</v>
      </c>
      <c r="AX150" s="14" t="s">
        <v>83</v>
      </c>
      <c r="AY150" s="162" t="s">
        <v>134</v>
      </c>
    </row>
    <row r="151" spans="2:65" s="1" customFormat="1" ht="24.2" customHeight="1">
      <c r="B151" s="32"/>
      <c r="C151" s="172" t="s">
        <v>142</v>
      </c>
      <c r="D151" s="172" t="s">
        <v>279</v>
      </c>
      <c r="E151" s="173" t="s">
        <v>605</v>
      </c>
      <c r="F151" s="174" t="s">
        <v>606</v>
      </c>
      <c r="G151" s="175" t="s">
        <v>338</v>
      </c>
      <c r="H151" s="176">
        <v>10.355</v>
      </c>
      <c r="I151" s="177"/>
      <c r="J151" s="178">
        <f>ROUND(I151*H151,2)</f>
        <v>0</v>
      </c>
      <c r="K151" s="179"/>
      <c r="L151" s="180"/>
      <c r="M151" s="181" t="s">
        <v>1</v>
      </c>
      <c r="N151" s="182" t="s">
        <v>41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197</v>
      </c>
      <c r="AT151" s="145" t="s">
        <v>279</v>
      </c>
      <c r="AU151" s="145" t="s">
        <v>142</v>
      </c>
      <c r="AY151" s="17" t="s">
        <v>134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142</v>
      </c>
      <c r="BK151" s="146">
        <f>ROUND(I151*H151,2)</f>
        <v>0</v>
      </c>
      <c r="BL151" s="17" t="s">
        <v>141</v>
      </c>
      <c r="BM151" s="145" t="s">
        <v>607</v>
      </c>
    </row>
    <row r="152" spans="2:65" s="12" customFormat="1" ht="9.9499999999999993">
      <c r="B152" s="147"/>
      <c r="D152" s="148" t="s">
        <v>144</v>
      </c>
      <c r="E152" s="149" t="s">
        <v>1</v>
      </c>
      <c r="F152" s="150" t="s">
        <v>608</v>
      </c>
      <c r="H152" s="149" t="s">
        <v>1</v>
      </c>
      <c r="I152" s="151"/>
      <c r="L152" s="147"/>
      <c r="M152" s="152"/>
      <c r="T152" s="153"/>
      <c r="AT152" s="149" t="s">
        <v>144</v>
      </c>
      <c r="AU152" s="149" t="s">
        <v>142</v>
      </c>
      <c r="AV152" s="12" t="s">
        <v>83</v>
      </c>
      <c r="AW152" s="12" t="s">
        <v>32</v>
      </c>
      <c r="AX152" s="12" t="s">
        <v>75</v>
      </c>
      <c r="AY152" s="149" t="s">
        <v>134</v>
      </c>
    </row>
    <row r="153" spans="2:65" s="13" customFormat="1" ht="9.9499999999999993">
      <c r="B153" s="154"/>
      <c r="D153" s="148" t="s">
        <v>144</v>
      </c>
      <c r="E153" s="155" t="s">
        <v>1</v>
      </c>
      <c r="F153" s="156" t="s">
        <v>609</v>
      </c>
      <c r="H153" s="157">
        <v>6.64</v>
      </c>
      <c r="I153" s="158"/>
      <c r="L153" s="154"/>
      <c r="M153" s="159"/>
      <c r="T153" s="160"/>
      <c r="AT153" s="155" t="s">
        <v>144</v>
      </c>
      <c r="AU153" s="155" t="s">
        <v>142</v>
      </c>
      <c r="AV153" s="13" t="s">
        <v>142</v>
      </c>
      <c r="AW153" s="13" t="s">
        <v>32</v>
      </c>
      <c r="AX153" s="13" t="s">
        <v>75</v>
      </c>
      <c r="AY153" s="155" t="s">
        <v>134</v>
      </c>
    </row>
    <row r="154" spans="2:65" s="13" customFormat="1" ht="9.9499999999999993">
      <c r="B154" s="154"/>
      <c r="D154" s="148" t="s">
        <v>144</v>
      </c>
      <c r="E154" s="155" t="s">
        <v>1</v>
      </c>
      <c r="F154" s="156" t="s">
        <v>610</v>
      </c>
      <c r="H154" s="157">
        <v>3.222</v>
      </c>
      <c r="I154" s="158"/>
      <c r="L154" s="154"/>
      <c r="M154" s="159"/>
      <c r="T154" s="160"/>
      <c r="AT154" s="155" t="s">
        <v>144</v>
      </c>
      <c r="AU154" s="155" t="s">
        <v>142</v>
      </c>
      <c r="AV154" s="13" t="s">
        <v>142</v>
      </c>
      <c r="AW154" s="13" t="s">
        <v>32</v>
      </c>
      <c r="AX154" s="13" t="s">
        <v>75</v>
      </c>
      <c r="AY154" s="155" t="s">
        <v>134</v>
      </c>
    </row>
    <row r="155" spans="2:65" s="14" customFormat="1" ht="9.9499999999999993">
      <c r="B155" s="161"/>
      <c r="D155" s="148" t="s">
        <v>144</v>
      </c>
      <c r="E155" s="162" t="s">
        <v>1</v>
      </c>
      <c r="F155" s="163" t="s">
        <v>150</v>
      </c>
      <c r="H155" s="164">
        <v>9.8620000000000001</v>
      </c>
      <c r="I155" s="165"/>
      <c r="L155" s="161"/>
      <c r="M155" s="166"/>
      <c r="T155" s="167"/>
      <c r="AT155" s="162" t="s">
        <v>144</v>
      </c>
      <c r="AU155" s="162" t="s">
        <v>142</v>
      </c>
      <c r="AV155" s="14" t="s">
        <v>141</v>
      </c>
      <c r="AW155" s="14" t="s">
        <v>32</v>
      </c>
      <c r="AX155" s="14" t="s">
        <v>83</v>
      </c>
      <c r="AY155" s="162" t="s">
        <v>134</v>
      </c>
    </row>
    <row r="156" spans="2:65" s="13" customFormat="1" ht="9.9499999999999993">
      <c r="B156" s="154"/>
      <c r="D156" s="148" t="s">
        <v>144</v>
      </c>
      <c r="F156" s="156" t="s">
        <v>611</v>
      </c>
      <c r="H156" s="157">
        <v>10.355</v>
      </c>
      <c r="I156" s="158"/>
      <c r="L156" s="154"/>
      <c r="M156" s="159"/>
      <c r="T156" s="160"/>
      <c r="AT156" s="155" t="s">
        <v>144</v>
      </c>
      <c r="AU156" s="155" t="s">
        <v>142</v>
      </c>
      <c r="AV156" s="13" t="s">
        <v>142</v>
      </c>
      <c r="AW156" s="13" t="s">
        <v>4</v>
      </c>
      <c r="AX156" s="13" t="s">
        <v>83</v>
      </c>
      <c r="AY156" s="155" t="s">
        <v>134</v>
      </c>
    </row>
    <row r="157" spans="2:65" s="1" customFormat="1" ht="16.5" customHeight="1">
      <c r="B157" s="32"/>
      <c r="C157" s="133" t="s">
        <v>158</v>
      </c>
      <c r="D157" s="133" t="s">
        <v>137</v>
      </c>
      <c r="E157" s="134" t="s">
        <v>612</v>
      </c>
      <c r="F157" s="135" t="s">
        <v>613</v>
      </c>
      <c r="G157" s="136" t="s">
        <v>140</v>
      </c>
      <c r="H157" s="137">
        <v>2.2599999999999998</v>
      </c>
      <c r="I157" s="138"/>
      <c r="J157" s="139">
        <f>ROUND(I157*H157,2)</f>
        <v>0</v>
      </c>
      <c r="K157" s="140"/>
      <c r="L157" s="32"/>
      <c r="M157" s="141" t="s">
        <v>1</v>
      </c>
      <c r="N157" s="142" t="s">
        <v>41</v>
      </c>
      <c r="P157" s="143">
        <f>O157*H157</f>
        <v>0</v>
      </c>
      <c r="Q157" s="143">
        <v>9.1599999999999997E-3</v>
      </c>
      <c r="R157" s="143">
        <f>Q157*H157</f>
        <v>2.0701599999999997E-2</v>
      </c>
      <c r="S157" s="143">
        <v>0</v>
      </c>
      <c r="T157" s="144">
        <f>S157*H157</f>
        <v>0</v>
      </c>
      <c r="AR157" s="145" t="s">
        <v>141</v>
      </c>
      <c r="AT157" s="145" t="s">
        <v>137</v>
      </c>
      <c r="AU157" s="145" t="s">
        <v>142</v>
      </c>
      <c r="AY157" s="17" t="s">
        <v>134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7" t="s">
        <v>142</v>
      </c>
      <c r="BK157" s="146">
        <f>ROUND(I157*H157,2)</f>
        <v>0</v>
      </c>
      <c r="BL157" s="17" t="s">
        <v>141</v>
      </c>
      <c r="BM157" s="145" t="s">
        <v>614</v>
      </c>
    </row>
    <row r="158" spans="2:65" s="1" customFormat="1" ht="9.9499999999999993">
      <c r="B158" s="32"/>
      <c r="D158" s="168" t="s">
        <v>154</v>
      </c>
      <c r="F158" s="169" t="s">
        <v>615</v>
      </c>
      <c r="I158" s="170"/>
      <c r="L158" s="32"/>
      <c r="M158" s="171"/>
      <c r="T158" s="54"/>
      <c r="AT158" s="17" t="s">
        <v>154</v>
      </c>
      <c r="AU158" s="17" t="s">
        <v>142</v>
      </c>
    </row>
    <row r="159" spans="2:65" s="1" customFormat="1" ht="16.5" customHeight="1">
      <c r="B159" s="32"/>
      <c r="C159" s="133" t="s">
        <v>141</v>
      </c>
      <c r="D159" s="133" t="s">
        <v>137</v>
      </c>
      <c r="E159" s="134" t="s">
        <v>616</v>
      </c>
      <c r="F159" s="135" t="s">
        <v>617</v>
      </c>
      <c r="G159" s="136" t="s">
        <v>140</v>
      </c>
      <c r="H159" s="137">
        <v>2.2599999999999998</v>
      </c>
      <c r="I159" s="138"/>
      <c r="J159" s="139">
        <f>ROUND(I159*H159,2)</f>
        <v>0</v>
      </c>
      <c r="K159" s="140"/>
      <c r="L159" s="32"/>
      <c r="M159" s="141" t="s">
        <v>1</v>
      </c>
      <c r="N159" s="142" t="s">
        <v>41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141</v>
      </c>
      <c r="AT159" s="145" t="s">
        <v>137</v>
      </c>
      <c r="AU159" s="145" t="s">
        <v>142</v>
      </c>
      <c r="AY159" s="17" t="s">
        <v>134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142</v>
      </c>
      <c r="BK159" s="146">
        <f>ROUND(I159*H159,2)</f>
        <v>0</v>
      </c>
      <c r="BL159" s="17" t="s">
        <v>141</v>
      </c>
      <c r="BM159" s="145" t="s">
        <v>618</v>
      </c>
    </row>
    <row r="160" spans="2:65" s="1" customFormat="1" ht="9.9499999999999993">
      <c r="B160" s="32"/>
      <c r="D160" s="168" t="s">
        <v>154</v>
      </c>
      <c r="F160" s="169" t="s">
        <v>619</v>
      </c>
      <c r="I160" s="170"/>
      <c r="L160" s="32"/>
      <c r="M160" s="171"/>
      <c r="T160" s="54"/>
      <c r="AT160" s="17" t="s">
        <v>154</v>
      </c>
      <c r="AU160" s="17" t="s">
        <v>142</v>
      </c>
    </row>
    <row r="161" spans="2:65" s="11" customFormat="1" ht="22.7" customHeight="1">
      <c r="B161" s="121"/>
      <c r="D161" s="122" t="s">
        <v>74</v>
      </c>
      <c r="E161" s="131" t="s">
        <v>620</v>
      </c>
      <c r="F161" s="131" t="s">
        <v>621</v>
      </c>
      <c r="I161" s="124"/>
      <c r="J161" s="132">
        <f>BK161</f>
        <v>0</v>
      </c>
      <c r="L161" s="121"/>
      <c r="M161" s="126"/>
      <c r="P161" s="127">
        <f>SUM(P162:P185)</f>
        <v>0</v>
      </c>
      <c r="R161" s="127">
        <f>SUM(R162:R185)</f>
        <v>5.7202746199999988</v>
      </c>
      <c r="T161" s="128">
        <f>SUM(T162:T185)</f>
        <v>0</v>
      </c>
      <c r="AR161" s="122" t="s">
        <v>83</v>
      </c>
      <c r="AT161" s="129" t="s">
        <v>74</v>
      </c>
      <c r="AU161" s="129" t="s">
        <v>83</v>
      </c>
      <c r="AY161" s="122" t="s">
        <v>134</v>
      </c>
      <c r="BK161" s="130">
        <f>SUM(BK162:BK185)</f>
        <v>0</v>
      </c>
    </row>
    <row r="162" spans="2:65" s="1" customFormat="1" ht="33" customHeight="1">
      <c r="B162" s="32"/>
      <c r="C162" s="133" t="s">
        <v>179</v>
      </c>
      <c r="D162" s="133" t="s">
        <v>137</v>
      </c>
      <c r="E162" s="134" t="s">
        <v>622</v>
      </c>
      <c r="F162" s="135" t="s">
        <v>623</v>
      </c>
      <c r="G162" s="136" t="s">
        <v>227</v>
      </c>
      <c r="H162" s="137">
        <v>2.2349999999999999</v>
      </c>
      <c r="I162" s="138"/>
      <c r="J162" s="139">
        <f>ROUND(I162*H162,2)</f>
        <v>0</v>
      </c>
      <c r="K162" s="140"/>
      <c r="L162" s="32"/>
      <c r="M162" s="141" t="s">
        <v>1</v>
      </c>
      <c r="N162" s="142" t="s">
        <v>41</v>
      </c>
      <c r="P162" s="143">
        <f>O162*H162</f>
        <v>0</v>
      </c>
      <c r="Q162" s="143">
        <v>2.5018699999999998</v>
      </c>
      <c r="R162" s="143">
        <f>Q162*H162</f>
        <v>5.5916794499999991</v>
      </c>
      <c r="S162" s="143">
        <v>0</v>
      </c>
      <c r="T162" s="144">
        <f>S162*H162</f>
        <v>0</v>
      </c>
      <c r="AR162" s="145" t="s">
        <v>141</v>
      </c>
      <c r="AT162" s="145" t="s">
        <v>137</v>
      </c>
      <c r="AU162" s="145" t="s">
        <v>142</v>
      </c>
      <c r="AY162" s="17" t="s">
        <v>134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142</v>
      </c>
      <c r="BK162" s="146">
        <f>ROUND(I162*H162,2)</f>
        <v>0</v>
      </c>
      <c r="BL162" s="17" t="s">
        <v>141</v>
      </c>
      <c r="BM162" s="145" t="s">
        <v>624</v>
      </c>
    </row>
    <row r="163" spans="2:65" s="1" customFormat="1" ht="9.9499999999999993">
      <c r="B163" s="32"/>
      <c r="D163" s="168" t="s">
        <v>154</v>
      </c>
      <c r="F163" s="169" t="s">
        <v>625</v>
      </c>
      <c r="I163" s="170"/>
      <c r="L163" s="32"/>
      <c r="M163" s="171"/>
      <c r="T163" s="54"/>
      <c r="AT163" s="17" t="s">
        <v>154</v>
      </c>
      <c r="AU163" s="17" t="s">
        <v>142</v>
      </c>
    </row>
    <row r="164" spans="2:65" s="12" customFormat="1" ht="9.9499999999999993">
      <c r="B164" s="147"/>
      <c r="D164" s="148" t="s">
        <v>144</v>
      </c>
      <c r="E164" s="149" t="s">
        <v>1</v>
      </c>
      <c r="F164" s="150" t="s">
        <v>626</v>
      </c>
      <c r="H164" s="149" t="s">
        <v>1</v>
      </c>
      <c r="I164" s="151"/>
      <c r="L164" s="147"/>
      <c r="M164" s="152"/>
      <c r="T164" s="153"/>
      <c r="AT164" s="149" t="s">
        <v>144</v>
      </c>
      <c r="AU164" s="149" t="s">
        <v>142</v>
      </c>
      <c r="AV164" s="12" t="s">
        <v>83</v>
      </c>
      <c r="AW164" s="12" t="s">
        <v>32</v>
      </c>
      <c r="AX164" s="12" t="s">
        <v>75</v>
      </c>
      <c r="AY164" s="149" t="s">
        <v>134</v>
      </c>
    </row>
    <row r="165" spans="2:65" s="13" customFormat="1" ht="9.9499999999999993">
      <c r="B165" s="154"/>
      <c r="D165" s="148" t="s">
        <v>144</v>
      </c>
      <c r="E165" s="155" t="s">
        <v>1</v>
      </c>
      <c r="F165" s="156" t="s">
        <v>627</v>
      </c>
      <c r="H165" s="157">
        <v>0.30399999999999999</v>
      </c>
      <c r="I165" s="158"/>
      <c r="L165" s="154"/>
      <c r="M165" s="159"/>
      <c r="T165" s="160"/>
      <c r="AT165" s="155" t="s">
        <v>144</v>
      </c>
      <c r="AU165" s="155" t="s">
        <v>142</v>
      </c>
      <c r="AV165" s="13" t="s">
        <v>142</v>
      </c>
      <c r="AW165" s="13" t="s">
        <v>32</v>
      </c>
      <c r="AX165" s="13" t="s">
        <v>75</v>
      </c>
      <c r="AY165" s="155" t="s">
        <v>134</v>
      </c>
    </row>
    <row r="166" spans="2:65" s="13" customFormat="1" ht="9.9499999999999993">
      <c r="B166" s="154"/>
      <c r="D166" s="148" t="s">
        <v>144</v>
      </c>
      <c r="E166" s="155" t="s">
        <v>1</v>
      </c>
      <c r="F166" s="156" t="s">
        <v>628</v>
      </c>
      <c r="H166" s="157">
        <v>0.623</v>
      </c>
      <c r="I166" s="158"/>
      <c r="L166" s="154"/>
      <c r="M166" s="159"/>
      <c r="T166" s="160"/>
      <c r="AT166" s="155" t="s">
        <v>144</v>
      </c>
      <c r="AU166" s="155" t="s">
        <v>142</v>
      </c>
      <c r="AV166" s="13" t="s">
        <v>142</v>
      </c>
      <c r="AW166" s="13" t="s">
        <v>32</v>
      </c>
      <c r="AX166" s="13" t="s">
        <v>75</v>
      </c>
      <c r="AY166" s="155" t="s">
        <v>134</v>
      </c>
    </row>
    <row r="167" spans="2:65" s="13" customFormat="1" ht="9.9499999999999993">
      <c r="B167" s="154"/>
      <c r="D167" s="148" t="s">
        <v>144</v>
      </c>
      <c r="E167" s="155" t="s">
        <v>1</v>
      </c>
      <c r="F167" s="156" t="s">
        <v>629</v>
      </c>
      <c r="H167" s="157">
        <v>0.40200000000000002</v>
      </c>
      <c r="I167" s="158"/>
      <c r="L167" s="154"/>
      <c r="M167" s="159"/>
      <c r="T167" s="160"/>
      <c r="AT167" s="155" t="s">
        <v>144</v>
      </c>
      <c r="AU167" s="155" t="s">
        <v>142</v>
      </c>
      <c r="AV167" s="13" t="s">
        <v>142</v>
      </c>
      <c r="AW167" s="13" t="s">
        <v>32</v>
      </c>
      <c r="AX167" s="13" t="s">
        <v>75</v>
      </c>
      <c r="AY167" s="155" t="s">
        <v>134</v>
      </c>
    </row>
    <row r="168" spans="2:65" s="13" customFormat="1" ht="9.9499999999999993">
      <c r="B168" s="154"/>
      <c r="D168" s="148" t="s">
        <v>144</v>
      </c>
      <c r="E168" s="155" t="s">
        <v>1</v>
      </c>
      <c r="F168" s="156" t="s">
        <v>630</v>
      </c>
      <c r="H168" s="157">
        <v>0.11899999999999999</v>
      </c>
      <c r="I168" s="158"/>
      <c r="L168" s="154"/>
      <c r="M168" s="159"/>
      <c r="T168" s="160"/>
      <c r="AT168" s="155" t="s">
        <v>144</v>
      </c>
      <c r="AU168" s="155" t="s">
        <v>142</v>
      </c>
      <c r="AV168" s="13" t="s">
        <v>142</v>
      </c>
      <c r="AW168" s="13" t="s">
        <v>32</v>
      </c>
      <c r="AX168" s="13" t="s">
        <v>75</v>
      </c>
      <c r="AY168" s="155" t="s">
        <v>134</v>
      </c>
    </row>
    <row r="169" spans="2:65" s="13" customFormat="1" ht="9.9499999999999993">
      <c r="B169" s="154"/>
      <c r="D169" s="148" t="s">
        <v>144</v>
      </c>
      <c r="E169" s="155" t="s">
        <v>1</v>
      </c>
      <c r="F169" s="156" t="s">
        <v>631</v>
      </c>
      <c r="H169" s="157">
        <v>0.65300000000000002</v>
      </c>
      <c r="I169" s="158"/>
      <c r="L169" s="154"/>
      <c r="M169" s="159"/>
      <c r="T169" s="160"/>
      <c r="AT169" s="155" t="s">
        <v>144</v>
      </c>
      <c r="AU169" s="155" t="s">
        <v>142</v>
      </c>
      <c r="AV169" s="13" t="s">
        <v>142</v>
      </c>
      <c r="AW169" s="13" t="s">
        <v>32</v>
      </c>
      <c r="AX169" s="13" t="s">
        <v>75</v>
      </c>
      <c r="AY169" s="155" t="s">
        <v>134</v>
      </c>
    </row>
    <row r="170" spans="2:65" s="13" customFormat="1" ht="9.9499999999999993">
      <c r="B170" s="154"/>
      <c r="D170" s="148" t="s">
        <v>144</v>
      </c>
      <c r="E170" s="155" t="s">
        <v>1</v>
      </c>
      <c r="F170" s="156" t="s">
        <v>632</v>
      </c>
      <c r="H170" s="157">
        <v>0.13400000000000001</v>
      </c>
      <c r="I170" s="158"/>
      <c r="L170" s="154"/>
      <c r="M170" s="159"/>
      <c r="T170" s="160"/>
      <c r="AT170" s="155" t="s">
        <v>144</v>
      </c>
      <c r="AU170" s="155" t="s">
        <v>142</v>
      </c>
      <c r="AV170" s="13" t="s">
        <v>142</v>
      </c>
      <c r="AW170" s="13" t="s">
        <v>32</v>
      </c>
      <c r="AX170" s="13" t="s">
        <v>75</v>
      </c>
      <c r="AY170" s="155" t="s">
        <v>134</v>
      </c>
    </row>
    <row r="171" spans="2:65" s="14" customFormat="1" ht="9.9499999999999993">
      <c r="B171" s="161"/>
      <c r="D171" s="148" t="s">
        <v>144</v>
      </c>
      <c r="E171" s="162" t="s">
        <v>1</v>
      </c>
      <c r="F171" s="163" t="s">
        <v>150</v>
      </c>
      <c r="H171" s="164">
        <v>2.2349999999999999</v>
      </c>
      <c r="I171" s="165"/>
      <c r="L171" s="161"/>
      <c r="M171" s="166"/>
      <c r="T171" s="167"/>
      <c r="AT171" s="162" t="s">
        <v>144</v>
      </c>
      <c r="AU171" s="162" t="s">
        <v>142</v>
      </c>
      <c r="AV171" s="14" t="s">
        <v>141</v>
      </c>
      <c r="AW171" s="14" t="s">
        <v>32</v>
      </c>
      <c r="AX171" s="14" t="s">
        <v>83</v>
      </c>
      <c r="AY171" s="162" t="s">
        <v>134</v>
      </c>
    </row>
    <row r="172" spans="2:65" s="1" customFormat="1" ht="24.2" customHeight="1">
      <c r="B172" s="32"/>
      <c r="C172" s="133" t="s">
        <v>186</v>
      </c>
      <c r="D172" s="133" t="s">
        <v>137</v>
      </c>
      <c r="E172" s="134" t="s">
        <v>633</v>
      </c>
      <c r="F172" s="135" t="s">
        <v>634</v>
      </c>
      <c r="G172" s="136" t="s">
        <v>227</v>
      </c>
      <c r="H172" s="137">
        <v>1.931</v>
      </c>
      <c r="I172" s="138"/>
      <c r="J172" s="139">
        <f>ROUND(I172*H172,2)</f>
        <v>0</v>
      </c>
      <c r="K172" s="140"/>
      <c r="L172" s="32"/>
      <c r="M172" s="141" t="s">
        <v>1</v>
      </c>
      <c r="N172" s="142" t="s">
        <v>41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141</v>
      </c>
      <c r="AT172" s="145" t="s">
        <v>137</v>
      </c>
      <c r="AU172" s="145" t="s">
        <v>142</v>
      </c>
      <c r="AY172" s="17" t="s">
        <v>134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142</v>
      </c>
      <c r="BK172" s="146">
        <f>ROUND(I172*H172,2)</f>
        <v>0</v>
      </c>
      <c r="BL172" s="17" t="s">
        <v>141</v>
      </c>
      <c r="BM172" s="145" t="s">
        <v>635</v>
      </c>
    </row>
    <row r="173" spans="2:65" s="1" customFormat="1" ht="9.9499999999999993">
      <c r="B173" s="32"/>
      <c r="D173" s="168" t="s">
        <v>154</v>
      </c>
      <c r="F173" s="169" t="s">
        <v>636</v>
      </c>
      <c r="I173" s="170"/>
      <c r="L173" s="32"/>
      <c r="M173" s="171"/>
      <c r="T173" s="54"/>
      <c r="AT173" s="17" t="s">
        <v>154</v>
      </c>
      <c r="AU173" s="17" t="s">
        <v>142</v>
      </c>
    </row>
    <row r="174" spans="2:65" s="12" customFormat="1" ht="9.9499999999999993">
      <c r="B174" s="147"/>
      <c r="D174" s="148" t="s">
        <v>144</v>
      </c>
      <c r="E174" s="149" t="s">
        <v>1</v>
      </c>
      <c r="F174" s="150" t="s">
        <v>626</v>
      </c>
      <c r="H174" s="149" t="s">
        <v>1</v>
      </c>
      <c r="I174" s="151"/>
      <c r="L174" s="147"/>
      <c r="M174" s="152"/>
      <c r="T174" s="153"/>
      <c r="AT174" s="149" t="s">
        <v>144</v>
      </c>
      <c r="AU174" s="149" t="s">
        <v>142</v>
      </c>
      <c r="AV174" s="12" t="s">
        <v>83</v>
      </c>
      <c r="AW174" s="12" t="s">
        <v>32</v>
      </c>
      <c r="AX174" s="12" t="s">
        <v>75</v>
      </c>
      <c r="AY174" s="149" t="s">
        <v>134</v>
      </c>
    </row>
    <row r="175" spans="2:65" s="13" customFormat="1" ht="9.9499999999999993">
      <c r="B175" s="154"/>
      <c r="D175" s="148" t="s">
        <v>144</v>
      </c>
      <c r="E175" s="155" t="s">
        <v>1</v>
      </c>
      <c r="F175" s="156" t="s">
        <v>628</v>
      </c>
      <c r="H175" s="157">
        <v>0.623</v>
      </c>
      <c r="I175" s="158"/>
      <c r="L175" s="154"/>
      <c r="M175" s="159"/>
      <c r="T175" s="160"/>
      <c r="AT175" s="155" t="s">
        <v>144</v>
      </c>
      <c r="AU175" s="155" t="s">
        <v>142</v>
      </c>
      <c r="AV175" s="13" t="s">
        <v>142</v>
      </c>
      <c r="AW175" s="13" t="s">
        <v>32</v>
      </c>
      <c r="AX175" s="13" t="s">
        <v>75</v>
      </c>
      <c r="AY175" s="155" t="s">
        <v>134</v>
      </c>
    </row>
    <row r="176" spans="2:65" s="13" customFormat="1" ht="9.9499999999999993">
      <c r="B176" s="154"/>
      <c r="D176" s="148" t="s">
        <v>144</v>
      </c>
      <c r="E176" s="155" t="s">
        <v>1</v>
      </c>
      <c r="F176" s="156" t="s">
        <v>629</v>
      </c>
      <c r="H176" s="157">
        <v>0.40200000000000002</v>
      </c>
      <c r="I176" s="158"/>
      <c r="L176" s="154"/>
      <c r="M176" s="159"/>
      <c r="T176" s="160"/>
      <c r="AT176" s="155" t="s">
        <v>144</v>
      </c>
      <c r="AU176" s="155" t="s">
        <v>142</v>
      </c>
      <c r="AV176" s="13" t="s">
        <v>142</v>
      </c>
      <c r="AW176" s="13" t="s">
        <v>32</v>
      </c>
      <c r="AX176" s="13" t="s">
        <v>75</v>
      </c>
      <c r="AY176" s="155" t="s">
        <v>134</v>
      </c>
    </row>
    <row r="177" spans="2:65" s="13" customFormat="1" ht="9.9499999999999993">
      <c r="B177" s="154"/>
      <c r="D177" s="148" t="s">
        <v>144</v>
      </c>
      <c r="E177" s="155" t="s">
        <v>1</v>
      </c>
      <c r="F177" s="156" t="s">
        <v>630</v>
      </c>
      <c r="H177" s="157">
        <v>0.11899999999999999</v>
      </c>
      <c r="I177" s="158"/>
      <c r="L177" s="154"/>
      <c r="M177" s="159"/>
      <c r="T177" s="160"/>
      <c r="AT177" s="155" t="s">
        <v>144</v>
      </c>
      <c r="AU177" s="155" t="s">
        <v>142</v>
      </c>
      <c r="AV177" s="13" t="s">
        <v>142</v>
      </c>
      <c r="AW177" s="13" t="s">
        <v>32</v>
      </c>
      <c r="AX177" s="13" t="s">
        <v>75</v>
      </c>
      <c r="AY177" s="155" t="s">
        <v>134</v>
      </c>
    </row>
    <row r="178" spans="2:65" s="13" customFormat="1" ht="9.9499999999999993">
      <c r="B178" s="154"/>
      <c r="D178" s="148" t="s">
        <v>144</v>
      </c>
      <c r="E178" s="155" t="s">
        <v>1</v>
      </c>
      <c r="F178" s="156" t="s">
        <v>631</v>
      </c>
      <c r="H178" s="157">
        <v>0.65300000000000002</v>
      </c>
      <c r="I178" s="158"/>
      <c r="L178" s="154"/>
      <c r="M178" s="159"/>
      <c r="T178" s="160"/>
      <c r="AT178" s="155" t="s">
        <v>144</v>
      </c>
      <c r="AU178" s="155" t="s">
        <v>142</v>
      </c>
      <c r="AV178" s="13" t="s">
        <v>142</v>
      </c>
      <c r="AW178" s="13" t="s">
        <v>32</v>
      </c>
      <c r="AX178" s="13" t="s">
        <v>75</v>
      </c>
      <c r="AY178" s="155" t="s">
        <v>134</v>
      </c>
    </row>
    <row r="179" spans="2:65" s="13" customFormat="1" ht="9.9499999999999993">
      <c r="B179" s="154"/>
      <c r="D179" s="148" t="s">
        <v>144</v>
      </c>
      <c r="E179" s="155" t="s">
        <v>1</v>
      </c>
      <c r="F179" s="156" t="s">
        <v>632</v>
      </c>
      <c r="H179" s="157">
        <v>0.13400000000000001</v>
      </c>
      <c r="I179" s="158"/>
      <c r="L179" s="154"/>
      <c r="M179" s="159"/>
      <c r="T179" s="160"/>
      <c r="AT179" s="155" t="s">
        <v>144</v>
      </c>
      <c r="AU179" s="155" t="s">
        <v>142</v>
      </c>
      <c r="AV179" s="13" t="s">
        <v>142</v>
      </c>
      <c r="AW179" s="13" t="s">
        <v>32</v>
      </c>
      <c r="AX179" s="13" t="s">
        <v>75</v>
      </c>
      <c r="AY179" s="155" t="s">
        <v>134</v>
      </c>
    </row>
    <row r="180" spans="2:65" s="14" customFormat="1" ht="9.9499999999999993">
      <c r="B180" s="161"/>
      <c r="D180" s="148" t="s">
        <v>144</v>
      </c>
      <c r="E180" s="162" t="s">
        <v>1</v>
      </c>
      <c r="F180" s="163" t="s">
        <v>150</v>
      </c>
      <c r="H180" s="164">
        <v>1.931</v>
      </c>
      <c r="I180" s="165"/>
      <c r="L180" s="161"/>
      <c r="M180" s="166"/>
      <c r="T180" s="167"/>
      <c r="AT180" s="162" t="s">
        <v>144</v>
      </c>
      <c r="AU180" s="162" t="s">
        <v>142</v>
      </c>
      <c r="AV180" s="14" t="s">
        <v>141</v>
      </c>
      <c r="AW180" s="14" t="s">
        <v>32</v>
      </c>
      <c r="AX180" s="14" t="s">
        <v>83</v>
      </c>
      <c r="AY180" s="162" t="s">
        <v>134</v>
      </c>
    </row>
    <row r="181" spans="2:65" s="1" customFormat="1" ht="16.5" customHeight="1">
      <c r="B181" s="32"/>
      <c r="C181" s="133" t="s">
        <v>192</v>
      </c>
      <c r="D181" s="133" t="s">
        <v>137</v>
      </c>
      <c r="E181" s="134" t="s">
        <v>637</v>
      </c>
      <c r="F181" s="135" t="s">
        <v>638</v>
      </c>
      <c r="G181" s="136" t="s">
        <v>242</v>
      </c>
      <c r="H181" s="137">
        <v>0.121</v>
      </c>
      <c r="I181" s="138"/>
      <c r="J181" s="139">
        <f>ROUND(I181*H181,2)</f>
        <v>0</v>
      </c>
      <c r="K181" s="140"/>
      <c r="L181" s="32"/>
      <c r="M181" s="141" t="s">
        <v>1</v>
      </c>
      <c r="N181" s="142" t="s">
        <v>41</v>
      </c>
      <c r="P181" s="143">
        <f>O181*H181</f>
        <v>0</v>
      </c>
      <c r="Q181" s="143">
        <v>1.06277</v>
      </c>
      <c r="R181" s="143">
        <f>Q181*H181</f>
        <v>0.12859517000000001</v>
      </c>
      <c r="S181" s="143">
        <v>0</v>
      </c>
      <c r="T181" s="144">
        <f>S181*H181</f>
        <v>0</v>
      </c>
      <c r="AR181" s="145" t="s">
        <v>141</v>
      </c>
      <c r="AT181" s="145" t="s">
        <v>137</v>
      </c>
      <c r="AU181" s="145" t="s">
        <v>142</v>
      </c>
      <c r="AY181" s="17" t="s">
        <v>134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7" t="s">
        <v>142</v>
      </c>
      <c r="BK181" s="146">
        <f>ROUND(I181*H181,2)</f>
        <v>0</v>
      </c>
      <c r="BL181" s="17" t="s">
        <v>141</v>
      </c>
      <c r="BM181" s="145" t="s">
        <v>639</v>
      </c>
    </row>
    <row r="182" spans="2:65" s="1" customFormat="1" ht="9.9499999999999993">
      <c r="B182" s="32"/>
      <c r="D182" s="168" t="s">
        <v>154</v>
      </c>
      <c r="F182" s="169" t="s">
        <v>640</v>
      </c>
      <c r="I182" s="170"/>
      <c r="L182" s="32"/>
      <c r="M182" s="171"/>
      <c r="T182" s="54"/>
      <c r="AT182" s="17" t="s">
        <v>154</v>
      </c>
      <c r="AU182" s="17" t="s">
        <v>142</v>
      </c>
    </row>
    <row r="183" spans="2:65" s="12" customFormat="1" ht="9.9499999999999993">
      <c r="B183" s="147"/>
      <c r="D183" s="148" t="s">
        <v>144</v>
      </c>
      <c r="E183" s="149" t="s">
        <v>1</v>
      </c>
      <c r="F183" s="150" t="s">
        <v>641</v>
      </c>
      <c r="H183" s="149" t="s">
        <v>1</v>
      </c>
      <c r="I183" s="151"/>
      <c r="L183" s="147"/>
      <c r="M183" s="152"/>
      <c r="T183" s="153"/>
      <c r="AT183" s="149" t="s">
        <v>144</v>
      </c>
      <c r="AU183" s="149" t="s">
        <v>142</v>
      </c>
      <c r="AV183" s="12" t="s">
        <v>83</v>
      </c>
      <c r="AW183" s="12" t="s">
        <v>32</v>
      </c>
      <c r="AX183" s="12" t="s">
        <v>75</v>
      </c>
      <c r="AY183" s="149" t="s">
        <v>134</v>
      </c>
    </row>
    <row r="184" spans="2:65" s="12" customFormat="1" ht="9.9499999999999993">
      <c r="B184" s="147"/>
      <c r="D184" s="148" t="s">
        <v>144</v>
      </c>
      <c r="E184" s="149" t="s">
        <v>1</v>
      </c>
      <c r="F184" s="150" t="s">
        <v>642</v>
      </c>
      <c r="H184" s="149" t="s">
        <v>1</v>
      </c>
      <c r="I184" s="151"/>
      <c r="L184" s="147"/>
      <c r="M184" s="152"/>
      <c r="T184" s="153"/>
      <c r="AT184" s="149" t="s">
        <v>144</v>
      </c>
      <c r="AU184" s="149" t="s">
        <v>142</v>
      </c>
      <c r="AV184" s="12" t="s">
        <v>83</v>
      </c>
      <c r="AW184" s="12" t="s">
        <v>32</v>
      </c>
      <c r="AX184" s="12" t="s">
        <v>75</v>
      </c>
      <c r="AY184" s="149" t="s">
        <v>134</v>
      </c>
    </row>
    <row r="185" spans="2:65" s="13" customFormat="1" ht="9.9499999999999993">
      <c r="B185" s="154"/>
      <c r="D185" s="148" t="s">
        <v>144</v>
      </c>
      <c r="E185" s="155" t="s">
        <v>1</v>
      </c>
      <c r="F185" s="156" t="s">
        <v>643</v>
      </c>
      <c r="H185" s="157">
        <v>0.121</v>
      </c>
      <c r="I185" s="158"/>
      <c r="L185" s="154"/>
      <c r="M185" s="159"/>
      <c r="T185" s="160"/>
      <c r="AT185" s="155" t="s">
        <v>144</v>
      </c>
      <c r="AU185" s="155" t="s">
        <v>142</v>
      </c>
      <c r="AV185" s="13" t="s">
        <v>142</v>
      </c>
      <c r="AW185" s="13" t="s">
        <v>32</v>
      </c>
      <c r="AX185" s="13" t="s">
        <v>83</v>
      </c>
      <c r="AY185" s="155" t="s">
        <v>134</v>
      </c>
    </row>
    <row r="186" spans="2:65" s="11" customFormat="1" ht="22.7" customHeight="1">
      <c r="B186" s="121"/>
      <c r="D186" s="122" t="s">
        <v>74</v>
      </c>
      <c r="E186" s="131" t="s">
        <v>222</v>
      </c>
      <c r="F186" s="131" t="s">
        <v>223</v>
      </c>
      <c r="I186" s="124"/>
      <c r="J186" s="132">
        <f>BK186</f>
        <v>0</v>
      </c>
      <c r="L186" s="121"/>
      <c r="M186" s="126"/>
      <c r="P186" s="127">
        <f>SUM(P187:P215)</f>
        <v>0</v>
      </c>
      <c r="R186" s="127">
        <f>SUM(R187:R215)</f>
        <v>0</v>
      </c>
      <c r="T186" s="128">
        <f>SUM(T187:T215)</f>
        <v>5.5389097500000002</v>
      </c>
      <c r="AR186" s="122" t="s">
        <v>83</v>
      </c>
      <c r="AT186" s="129" t="s">
        <v>74</v>
      </c>
      <c r="AU186" s="129" t="s">
        <v>83</v>
      </c>
      <c r="AY186" s="122" t="s">
        <v>134</v>
      </c>
      <c r="BK186" s="130">
        <f>SUM(BK187:BK215)</f>
        <v>0</v>
      </c>
    </row>
    <row r="187" spans="2:65" s="1" customFormat="1" ht="16.5" customHeight="1">
      <c r="B187" s="32"/>
      <c r="C187" s="133" t="s">
        <v>197</v>
      </c>
      <c r="D187" s="133" t="s">
        <v>137</v>
      </c>
      <c r="E187" s="134" t="s">
        <v>644</v>
      </c>
      <c r="F187" s="135" t="s">
        <v>645</v>
      </c>
      <c r="G187" s="136" t="s">
        <v>338</v>
      </c>
      <c r="H187" s="137">
        <v>46.365000000000002</v>
      </c>
      <c r="I187" s="138"/>
      <c r="J187" s="139">
        <f>ROUND(I187*H187,2)</f>
        <v>0</v>
      </c>
      <c r="K187" s="140"/>
      <c r="L187" s="32"/>
      <c r="M187" s="141" t="s">
        <v>1</v>
      </c>
      <c r="N187" s="142" t="s">
        <v>41</v>
      </c>
      <c r="P187" s="143">
        <f>O187*H187</f>
        <v>0</v>
      </c>
      <c r="Q187" s="143">
        <v>0</v>
      </c>
      <c r="R187" s="143">
        <f>Q187*H187</f>
        <v>0</v>
      </c>
      <c r="S187" s="143">
        <v>0.10475</v>
      </c>
      <c r="T187" s="144">
        <f>S187*H187</f>
        <v>4.8567337500000001</v>
      </c>
      <c r="AR187" s="145" t="s">
        <v>141</v>
      </c>
      <c r="AT187" s="145" t="s">
        <v>137</v>
      </c>
      <c r="AU187" s="145" t="s">
        <v>142</v>
      </c>
      <c r="AY187" s="17" t="s">
        <v>134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142</v>
      </c>
      <c r="BK187" s="146">
        <f>ROUND(I187*H187,2)</f>
        <v>0</v>
      </c>
      <c r="BL187" s="17" t="s">
        <v>141</v>
      </c>
      <c r="BM187" s="145" t="s">
        <v>646</v>
      </c>
    </row>
    <row r="188" spans="2:65" s="12" customFormat="1" ht="9.9499999999999993">
      <c r="B188" s="147"/>
      <c r="D188" s="148" t="s">
        <v>144</v>
      </c>
      <c r="E188" s="149" t="s">
        <v>1</v>
      </c>
      <c r="F188" s="150" t="s">
        <v>587</v>
      </c>
      <c r="H188" s="149" t="s">
        <v>1</v>
      </c>
      <c r="I188" s="151"/>
      <c r="L188" s="147"/>
      <c r="M188" s="152"/>
      <c r="T188" s="153"/>
      <c r="AT188" s="149" t="s">
        <v>144</v>
      </c>
      <c r="AU188" s="149" t="s">
        <v>142</v>
      </c>
      <c r="AV188" s="12" t="s">
        <v>83</v>
      </c>
      <c r="AW188" s="12" t="s">
        <v>32</v>
      </c>
      <c r="AX188" s="12" t="s">
        <v>75</v>
      </c>
      <c r="AY188" s="149" t="s">
        <v>134</v>
      </c>
    </row>
    <row r="189" spans="2:65" s="13" customFormat="1" ht="20.100000000000001">
      <c r="B189" s="154"/>
      <c r="D189" s="148" t="s">
        <v>144</v>
      </c>
      <c r="E189" s="155" t="s">
        <v>1</v>
      </c>
      <c r="F189" s="156" t="s">
        <v>604</v>
      </c>
      <c r="H189" s="157">
        <v>21.425000000000001</v>
      </c>
      <c r="I189" s="158"/>
      <c r="L189" s="154"/>
      <c r="M189" s="159"/>
      <c r="T189" s="160"/>
      <c r="AT189" s="155" t="s">
        <v>144</v>
      </c>
      <c r="AU189" s="155" t="s">
        <v>142</v>
      </c>
      <c r="AV189" s="13" t="s">
        <v>142</v>
      </c>
      <c r="AW189" s="13" t="s">
        <v>32</v>
      </c>
      <c r="AX189" s="13" t="s">
        <v>75</v>
      </c>
      <c r="AY189" s="155" t="s">
        <v>134</v>
      </c>
    </row>
    <row r="190" spans="2:65" s="12" customFormat="1" ht="9.9499999999999993">
      <c r="B190" s="147"/>
      <c r="D190" s="148" t="s">
        <v>144</v>
      </c>
      <c r="E190" s="149" t="s">
        <v>1</v>
      </c>
      <c r="F190" s="150" t="s">
        <v>587</v>
      </c>
      <c r="H190" s="149" t="s">
        <v>1</v>
      </c>
      <c r="I190" s="151"/>
      <c r="L190" s="147"/>
      <c r="M190" s="152"/>
      <c r="T190" s="153"/>
      <c r="AT190" s="149" t="s">
        <v>144</v>
      </c>
      <c r="AU190" s="149" t="s">
        <v>142</v>
      </c>
      <c r="AV190" s="12" t="s">
        <v>83</v>
      </c>
      <c r="AW190" s="12" t="s">
        <v>32</v>
      </c>
      <c r="AX190" s="12" t="s">
        <v>75</v>
      </c>
      <c r="AY190" s="149" t="s">
        <v>134</v>
      </c>
    </row>
    <row r="191" spans="2:65" s="13" customFormat="1" ht="9.9499999999999993">
      <c r="B191" s="154"/>
      <c r="D191" s="148" t="s">
        <v>144</v>
      </c>
      <c r="E191" s="155" t="s">
        <v>1</v>
      </c>
      <c r="F191" s="156" t="s">
        <v>142</v>
      </c>
      <c r="H191" s="157">
        <v>2</v>
      </c>
      <c r="I191" s="158"/>
      <c r="L191" s="154"/>
      <c r="M191" s="159"/>
      <c r="T191" s="160"/>
      <c r="AT191" s="155" t="s">
        <v>144</v>
      </c>
      <c r="AU191" s="155" t="s">
        <v>142</v>
      </c>
      <c r="AV191" s="13" t="s">
        <v>142</v>
      </c>
      <c r="AW191" s="13" t="s">
        <v>32</v>
      </c>
      <c r="AX191" s="13" t="s">
        <v>75</v>
      </c>
      <c r="AY191" s="155" t="s">
        <v>134</v>
      </c>
    </row>
    <row r="192" spans="2:65" s="13" customFormat="1" ht="9.9499999999999993">
      <c r="B192" s="154"/>
      <c r="D192" s="148" t="s">
        <v>144</v>
      </c>
      <c r="E192" s="155" t="s">
        <v>1</v>
      </c>
      <c r="F192" s="156" t="s">
        <v>588</v>
      </c>
      <c r="H192" s="157">
        <v>1.62</v>
      </c>
      <c r="I192" s="158"/>
      <c r="L192" s="154"/>
      <c r="M192" s="159"/>
      <c r="T192" s="160"/>
      <c r="AT192" s="155" t="s">
        <v>144</v>
      </c>
      <c r="AU192" s="155" t="s">
        <v>142</v>
      </c>
      <c r="AV192" s="13" t="s">
        <v>142</v>
      </c>
      <c r="AW192" s="13" t="s">
        <v>32</v>
      </c>
      <c r="AX192" s="13" t="s">
        <v>75</v>
      </c>
      <c r="AY192" s="155" t="s">
        <v>134</v>
      </c>
    </row>
    <row r="193" spans="2:65" s="13" customFormat="1" ht="9.9499999999999993">
      <c r="B193" s="154"/>
      <c r="D193" s="148" t="s">
        <v>144</v>
      </c>
      <c r="E193" s="155" t="s">
        <v>1</v>
      </c>
      <c r="F193" s="156" t="s">
        <v>589</v>
      </c>
      <c r="H193" s="157">
        <v>1.3</v>
      </c>
      <c r="I193" s="158"/>
      <c r="L193" s="154"/>
      <c r="M193" s="159"/>
      <c r="T193" s="160"/>
      <c r="AT193" s="155" t="s">
        <v>144</v>
      </c>
      <c r="AU193" s="155" t="s">
        <v>142</v>
      </c>
      <c r="AV193" s="13" t="s">
        <v>142</v>
      </c>
      <c r="AW193" s="13" t="s">
        <v>32</v>
      </c>
      <c r="AX193" s="13" t="s">
        <v>75</v>
      </c>
      <c r="AY193" s="155" t="s">
        <v>134</v>
      </c>
    </row>
    <row r="194" spans="2:65" s="13" customFormat="1" ht="9.9499999999999993">
      <c r="B194" s="154"/>
      <c r="D194" s="148" t="s">
        <v>144</v>
      </c>
      <c r="E194" s="155" t="s">
        <v>1</v>
      </c>
      <c r="F194" s="156" t="s">
        <v>590</v>
      </c>
      <c r="H194" s="157">
        <v>1.25</v>
      </c>
      <c r="I194" s="158"/>
      <c r="L194" s="154"/>
      <c r="M194" s="159"/>
      <c r="T194" s="160"/>
      <c r="AT194" s="155" t="s">
        <v>144</v>
      </c>
      <c r="AU194" s="155" t="s">
        <v>142</v>
      </c>
      <c r="AV194" s="13" t="s">
        <v>142</v>
      </c>
      <c r="AW194" s="13" t="s">
        <v>32</v>
      </c>
      <c r="AX194" s="13" t="s">
        <v>75</v>
      </c>
      <c r="AY194" s="155" t="s">
        <v>134</v>
      </c>
    </row>
    <row r="195" spans="2:65" s="13" customFormat="1" ht="9.9499999999999993">
      <c r="B195" s="154"/>
      <c r="D195" s="148" t="s">
        <v>144</v>
      </c>
      <c r="E195" s="155" t="s">
        <v>1</v>
      </c>
      <c r="F195" s="156" t="s">
        <v>591</v>
      </c>
      <c r="H195" s="157">
        <v>1.81</v>
      </c>
      <c r="I195" s="158"/>
      <c r="L195" s="154"/>
      <c r="M195" s="159"/>
      <c r="T195" s="160"/>
      <c r="AT195" s="155" t="s">
        <v>144</v>
      </c>
      <c r="AU195" s="155" t="s">
        <v>142</v>
      </c>
      <c r="AV195" s="13" t="s">
        <v>142</v>
      </c>
      <c r="AW195" s="13" t="s">
        <v>32</v>
      </c>
      <c r="AX195" s="13" t="s">
        <v>75</v>
      </c>
      <c r="AY195" s="155" t="s">
        <v>134</v>
      </c>
    </row>
    <row r="196" spans="2:65" s="13" customFormat="1" ht="9.9499999999999993">
      <c r="B196" s="154"/>
      <c r="D196" s="148" t="s">
        <v>144</v>
      </c>
      <c r="E196" s="155" t="s">
        <v>1</v>
      </c>
      <c r="F196" s="156" t="s">
        <v>592</v>
      </c>
      <c r="H196" s="157">
        <v>1.6</v>
      </c>
      <c r="I196" s="158"/>
      <c r="L196" s="154"/>
      <c r="M196" s="159"/>
      <c r="T196" s="160"/>
      <c r="AT196" s="155" t="s">
        <v>144</v>
      </c>
      <c r="AU196" s="155" t="s">
        <v>142</v>
      </c>
      <c r="AV196" s="13" t="s">
        <v>142</v>
      </c>
      <c r="AW196" s="13" t="s">
        <v>32</v>
      </c>
      <c r="AX196" s="13" t="s">
        <v>75</v>
      </c>
      <c r="AY196" s="155" t="s">
        <v>134</v>
      </c>
    </row>
    <row r="197" spans="2:65" s="13" customFormat="1" ht="9.9499999999999993">
      <c r="B197" s="154"/>
      <c r="D197" s="148" t="s">
        <v>144</v>
      </c>
      <c r="E197" s="155" t="s">
        <v>1</v>
      </c>
      <c r="F197" s="156" t="s">
        <v>593</v>
      </c>
      <c r="H197" s="157">
        <v>1.65</v>
      </c>
      <c r="I197" s="158"/>
      <c r="L197" s="154"/>
      <c r="M197" s="159"/>
      <c r="T197" s="160"/>
      <c r="AT197" s="155" t="s">
        <v>144</v>
      </c>
      <c r="AU197" s="155" t="s">
        <v>142</v>
      </c>
      <c r="AV197" s="13" t="s">
        <v>142</v>
      </c>
      <c r="AW197" s="13" t="s">
        <v>32</v>
      </c>
      <c r="AX197" s="13" t="s">
        <v>75</v>
      </c>
      <c r="AY197" s="155" t="s">
        <v>134</v>
      </c>
    </row>
    <row r="198" spans="2:65" s="13" customFormat="1" ht="9.9499999999999993">
      <c r="B198" s="154"/>
      <c r="D198" s="148" t="s">
        <v>144</v>
      </c>
      <c r="E198" s="155" t="s">
        <v>1</v>
      </c>
      <c r="F198" s="156" t="s">
        <v>594</v>
      </c>
      <c r="H198" s="157">
        <v>1.87</v>
      </c>
      <c r="I198" s="158"/>
      <c r="L198" s="154"/>
      <c r="M198" s="159"/>
      <c r="T198" s="160"/>
      <c r="AT198" s="155" t="s">
        <v>144</v>
      </c>
      <c r="AU198" s="155" t="s">
        <v>142</v>
      </c>
      <c r="AV198" s="13" t="s">
        <v>142</v>
      </c>
      <c r="AW198" s="13" t="s">
        <v>32</v>
      </c>
      <c r="AX198" s="13" t="s">
        <v>75</v>
      </c>
      <c r="AY198" s="155" t="s">
        <v>134</v>
      </c>
    </row>
    <row r="199" spans="2:65" s="13" customFormat="1" ht="9.9499999999999993">
      <c r="B199" s="154"/>
      <c r="D199" s="148" t="s">
        <v>144</v>
      </c>
      <c r="E199" s="155" t="s">
        <v>1</v>
      </c>
      <c r="F199" s="156" t="s">
        <v>595</v>
      </c>
      <c r="H199" s="157">
        <v>1.2450000000000001</v>
      </c>
      <c r="I199" s="158"/>
      <c r="L199" s="154"/>
      <c r="M199" s="159"/>
      <c r="T199" s="160"/>
      <c r="AT199" s="155" t="s">
        <v>144</v>
      </c>
      <c r="AU199" s="155" t="s">
        <v>142</v>
      </c>
      <c r="AV199" s="13" t="s">
        <v>142</v>
      </c>
      <c r="AW199" s="13" t="s">
        <v>32</v>
      </c>
      <c r="AX199" s="13" t="s">
        <v>75</v>
      </c>
      <c r="AY199" s="155" t="s">
        <v>134</v>
      </c>
    </row>
    <row r="200" spans="2:65" s="13" customFormat="1" ht="9.9499999999999993">
      <c r="B200" s="154"/>
      <c r="D200" s="148" t="s">
        <v>144</v>
      </c>
      <c r="E200" s="155" t="s">
        <v>1</v>
      </c>
      <c r="F200" s="156" t="s">
        <v>596</v>
      </c>
      <c r="H200" s="157">
        <v>2.1</v>
      </c>
      <c r="I200" s="158"/>
      <c r="L200" s="154"/>
      <c r="M200" s="159"/>
      <c r="T200" s="160"/>
      <c r="AT200" s="155" t="s">
        <v>144</v>
      </c>
      <c r="AU200" s="155" t="s">
        <v>142</v>
      </c>
      <c r="AV200" s="13" t="s">
        <v>142</v>
      </c>
      <c r="AW200" s="13" t="s">
        <v>32</v>
      </c>
      <c r="AX200" s="13" t="s">
        <v>75</v>
      </c>
      <c r="AY200" s="155" t="s">
        <v>134</v>
      </c>
    </row>
    <row r="201" spans="2:65" s="13" customFormat="1" ht="9.9499999999999993">
      <c r="B201" s="154"/>
      <c r="D201" s="148" t="s">
        <v>144</v>
      </c>
      <c r="E201" s="155" t="s">
        <v>1</v>
      </c>
      <c r="F201" s="156" t="s">
        <v>597</v>
      </c>
      <c r="H201" s="157">
        <v>1.45</v>
      </c>
      <c r="I201" s="158"/>
      <c r="L201" s="154"/>
      <c r="M201" s="159"/>
      <c r="T201" s="160"/>
      <c r="AT201" s="155" t="s">
        <v>144</v>
      </c>
      <c r="AU201" s="155" t="s">
        <v>142</v>
      </c>
      <c r="AV201" s="13" t="s">
        <v>142</v>
      </c>
      <c r="AW201" s="13" t="s">
        <v>32</v>
      </c>
      <c r="AX201" s="13" t="s">
        <v>75</v>
      </c>
      <c r="AY201" s="155" t="s">
        <v>134</v>
      </c>
    </row>
    <row r="202" spans="2:65" s="13" customFormat="1" ht="9.9499999999999993">
      <c r="B202" s="154"/>
      <c r="D202" s="148" t="s">
        <v>144</v>
      </c>
      <c r="E202" s="155" t="s">
        <v>1</v>
      </c>
      <c r="F202" s="156" t="s">
        <v>598</v>
      </c>
      <c r="H202" s="157">
        <v>1.1100000000000001</v>
      </c>
      <c r="I202" s="158"/>
      <c r="L202" s="154"/>
      <c r="M202" s="159"/>
      <c r="T202" s="160"/>
      <c r="AT202" s="155" t="s">
        <v>144</v>
      </c>
      <c r="AU202" s="155" t="s">
        <v>142</v>
      </c>
      <c r="AV202" s="13" t="s">
        <v>142</v>
      </c>
      <c r="AW202" s="13" t="s">
        <v>32</v>
      </c>
      <c r="AX202" s="13" t="s">
        <v>75</v>
      </c>
      <c r="AY202" s="155" t="s">
        <v>134</v>
      </c>
    </row>
    <row r="203" spans="2:65" s="13" customFormat="1" ht="9.9499999999999993">
      <c r="B203" s="154"/>
      <c r="D203" s="148" t="s">
        <v>144</v>
      </c>
      <c r="E203" s="155" t="s">
        <v>1</v>
      </c>
      <c r="F203" s="156" t="s">
        <v>599</v>
      </c>
      <c r="H203" s="157">
        <v>1.5860000000000001</v>
      </c>
      <c r="I203" s="158"/>
      <c r="L203" s="154"/>
      <c r="M203" s="159"/>
      <c r="T203" s="160"/>
      <c r="AT203" s="155" t="s">
        <v>144</v>
      </c>
      <c r="AU203" s="155" t="s">
        <v>142</v>
      </c>
      <c r="AV203" s="13" t="s">
        <v>142</v>
      </c>
      <c r="AW203" s="13" t="s">
        <v>32</v>
      </c>
      <c r="AX203" s="13" t="s">
        <v>75</v>
      </c>
      <c r="AY203" s="155" t="s">
        <v>134</v>
      </c>
    </row>
    <row r="204" spans="2:65" s="13" customFormat="1" ht="9.9499999999999993">
      <c r="B204" s="154"/>
      <c r="D204" s="148" t="s">
        <v>144</v>
      </c>
      <c r="E204" s="155" t="s">
        <v>1</v>
      </c>
      <c r="F204" s="156" t="s">
        <v>600</v>
      </c>
      <c r="H204" s="157">
        <v>1.8029999999999999</v>
      </c>
      <c r="I204" s="158"/>
      <c r="L204" s="154"/>
      <c r="M204" s="159"/>
      <c r="T204" s="160"/>
      <c r="AT204" s="155" t="s">
        <v>144</v>
      </c>
      <c r="AU204" s="155" t="s">
        <v>142</v>
      </c>
      <c r="AV204" s="13" t="s">
        <v>142</v>
      </c>
      <c r="AW204" s="13" t="s">
        <v>32</v>
      </c>
      <c r="AX204" s="13" t="s">
        <v>75</v>
      </c>
      <c r="AY204" s="155" t="s">
        <v>134</v>
      </c>
    </row>
    <row r="205" spans="2:65" s="13" customFormat="1" ht="9.9499999999999993">
      <c r="B205" s="154"/>
      <c r="D205" s="148" t="s">
        <v>144</v>
      </c>
      <c r="E205" s="155" t="s">
        <v>1</v>
      </c>
      <c r="F205" s="156" t="s">
        <v>601</v>
      </c>
      <c r="H205" s="157">
        <v>1.329</v>
      </c>
      <c r="I205" s="158"/>
      <c r="L205" s="154"/>
      <c r="M205" s="159"/>
      <c r="T205" s="160"/>
      <c r="AT205" s="155" t="s">
        <v>144</v>
      </c>
      <c r="AU205" s="155" t="s">
        <v>142</v>
      </c>
      <c r="AV205" s="13" t="s">
        <v>142</v>
      </c>
      <c r="AW205" s="13" t="s">
        <v>32</v>
      </c>
      <c r="AX205" s="13" t="s">
        <v>75</v>
      </c>
      <c r="AY205" s="155" t="s">
        <v>134</v>
      </c>
    </row>
    <row r="206" spans="2:65" s="13" customFormat="1" ht="9.9499999999999993">
      <c r="B206" s="154"/>
      <c r="D206" s="148" t="s">
        <v>144</v>
      </c>
      <c r="E206" s="155" t="s">
        <v>1</v>
      </c>
      <c r="F206" s="156" t="s">
        <v>602</v>
      </c>
      <c r="H206" s="157">
        <v>1.2170000000000001</v>
      </c>
      <c r="I206" s="158"/>
      <c r="L206" s="154"/>
      <c r="M206" s="159"/>
      <c r="T206" s="160"/>
      <c r="AT206" s="155" t="s">
        <v>144</v>
      </c>
      <c r="AU206" s="155" t="s">
        <v>142</v>
      </c>
      <c r="AV206" s="13" t="s">
        <v>142</v>
      </c>
      <c r="AW206" s="13" t="s">
        <v>32</v>
      </c>
      <c r="AX206" s="13" t="s">
        <v>75</v>
      </c>
      <c r="AY206" s="155" t="s">
        <v>134</v>
      </c>
    </row>
    <row r="207" spans="2:65" s="14" customFormat="1" ht="9.9499999999999993">
      <c r="B207" s="161"/>
      <c r="D207" s="148" t="s">
        <v>144</v>
      </c>
      <c r="E207" s="162" t="s">
        <v>1</v>
      </c>
      <c r="F207" s="163" t="s">
        <v>150</v>
      </c>
      <c r="H207" s="164">
        <v>46.365000000000002</v>
      </c>
      <c r="I207" s="165"/>
      <c r="L207" s="161"/>
      <c r="M207" s="166"/>
      <c r="T207" s="167"/>
      <c r="AT207" s="162" t="s">
        <v>144</v>
      </c>
      <c r="AU207" s="162" t="s">
        <v>142</v>
      </c>
      <c r="AV207" s="14" t="s">
        <v>141</v>
      </c>
      <c r="AW207" s="14" t="s">
        <v>32</v>
      </c>
      <c r="AX207" s="14" t="s">
        <v>83</v>
      </c>
      <c r="AY207" s="162" t="s">
        <v>134</v>
      </c>
    </row>
    <row r="208" spans="2:65" s="1" customFormat="1" ht="33" customHeight="1">
      <c r="B208" s="32"/>
      <c r="C208" s="133" t="s">
        <v>202</v>
      </c>
      <c r="D208" s="133" t="s">
        <v>137</v>
      </c>
      <c r="E208" s="134" t="s">
        <v>225</v>
      </c>
      <c r="F208" s="135" t="s">
        <v>226</v>
      </c>
      <c r="G208" s="136" t="s">
        <v>227</v>
      </c>
      <c r="H208" s="137">
        <v>0.30399999999999999</v>
      </c>
      <c r="I208" s="138"/>
      <c r="J208" s="139">
        <f>ROUND(I208*H208,2)</f>
        <v>0</v>
      </c>
      <c r="K208" s="140"/>
      <c r="L208" s="32"/>
      <c r="M208" s="141" t="s">
        <v>1</v>
      </c>
      <c r="N208" s="142" t="s">
        <v>41</v>
      </c>
      <c r="P208" s="143">
        <f>O208*H208</f>
        <v>0</v>
      </c>
      <c r="Q208" s="143">
        <v>0</v>
      </c>
      <c r="R208" s="143">
        <f>Q208*H208</f>
        <v>0</v>
      </c>
      <c r="S208" s="143">
        <v>2.2000000000000002</v>
      </c>
      <c r="T208" s="144">
        <f>S208*H208</f>
        <v>0.66880000000000006</v>
      </c>
      <c r="AR208" s="145" t="s">
        <v>141</v>
      </c>
      <c r="AT208" s="145" t="s">
        <v>137</v>
      </c>
      <c r="AU208" s="145" t="s">
        <v>142</v>
      </c>
      <c r="AY208" s="17" t="s">
        <v>134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142</v>
      </c>
      <c r="BK208" s="146">
        <f>ROUND(I208*H208,2)</f>
        <v>0</v>
      </c>
      <c r="BL208" s="17" t="s">
        <v>141</v>
      </c>
      <c r="BM208" s="145" t="s">
        <v>647</v>
      </c>
    </row>
    <row r="209" spans="2:65" s="1" customFormat="1" ht="9.9499999999999993">
      <c r="B209" s="32"/>
      <c r="D209" s="168" t="s">
        <v>154</v>
      </c>
      <c r="F209" s="169" t="s">
        <v>229</v>
      </c>
      <c r="I209" s="170"/>
      <c r="L209" s="32"/>
      <c r="M209" s="171"/>
      <c r="T209" s="54"/>
      <c r="AT209" s="17" t="s">
        <v>154</v>
      </c>
      <c r="AU209" s="17" t="s">
        <v>142</v>
      </c>
    </row>
    <row r="210" spans="2:65" s="12" customFormat="1" ht="9.9499999999999993">
      <c r="B210" s="147"/>
      <c r="D210" s="148" t="s">
        <v>144</v>
      </c>
      <c r="E210" s="149" t="s">
        <v>1</v>
      </c>
      <c r="F210" s="150" t="s">
        <v>230</v>
      </c>
      <c r="H210" s="149" t="s">
        <v>1</v>
      </c>
      <c r="I210" s="151"/>
      <c r="L210" s="147"/>
      <c r="M210" s="152"/>
      <c r="T210" s="153"/>
      <c r="AT210" s="149" t="s">
        <v>144</v>
      </c>
      <c r="AU210" s="149" t="s">
        <v>142</v>
      </c>
      <c r="AV210" s="12" t="s">
        <v>83</v>
      </c>
      <c r="AW210" s="12" t="s">
        <v>32</v>
      </c>
      <c r="AX210" s="12" t="s">
        <v>75</v>
      </c>
      <c r="AY210" s="149" t="s">
        <v>134</v>
      </c>
    </row>
    <row r="211" spans="2:65" s="13" customFormat="1" ht="9.9499999999999993">
      <c r="B211" s="154"/>
      <c r="D211" s="148" t="s">
        <v>144</v>
      </c>
      <c r="E211" s="155" t="s">
        <v>1</v>
      </c>
      <c r="F211" s="156" t="s">
        <v>627</v>
      </c>
      <c r="H211" s="157">
        <v>0.30399999999999999</v>
      </c>
      <c r="I211" s="158"/>
      <c r="L211" s="154"/>
      <c r="M211" s="159"/>
      <c r="T211" s="160"/>
      <c r="AT211" s="155" t="s">
        <v>144</v>
      </c>
      <c r="AU211" s="155" t="s">
        <v>142</v>
      </c>
      <c r="AV211" s="13" t="s">
        <v>142</v>
      </c>
      <c r="AW211" s="13" t="s">
        <v>32</v>
      </c>
      <c r="AX211" s="13" t="s">
        <v>83</v>
      </c>
      <c r="AY211" s="155" t="s">
        <v>134</v>
      </c>
    </row>
    <row r="212" spans="2:65" s="1" customFormat="1" ht="33" customHeight="1">
      <c r="B212" s="32"/>
      <c r="C212" s="133" t="s">
        <v>207</v>
      </c>
      <c r="D212" s="133" t="s">
        <v>137</v>
      </c>
      <c r="E212" s="134" t="s">
        <v>233</v>
      </c>
      <c r="F212" s="135" t="s">
        <v>234</v>
      </c>
      <c r="G212" s="136" t="s">
        <v>227</v>
      </c>
      <c r="H212" s="137">
        <v>0.30399999999999999</v>
      </c>
      <c r="I212" s="138"/>
      <c r="J212" s="139">
        <f>ROUND(I212*H212,2)</f>
        <v>0</v>
      </c>
      <c r="K212" s="140"/>
      <c r="L212" s="32"/>
      <c r="M212" s="141" t="s">
        <v>1</v>
      </c>
      <c r="N212" s="142" t="s">
        <v>41</v>
      </c>
      <c r="P212" s="143">
        <f>O212*H212</f>
        <v>0</v>
      </c>
      <c r="Q212" s="143">
        <v>0</v>
      </c>
      <c r="R212" s="143">
        <f>Q212*H212</f>
        <v>0</v>
      </c>
      <c r="S212" s="143">
        <v>4.3999999999999997E-2</v>
      </c>
      <c r="T212" s="144">
        <f>S212*H212</f>
        <v>1.3375999999999999E-2</v>
      </c>
      <c r="AR212" s="145" t="s">
        <v>141</v>
      </c>
      <c r="AT212" s="145" t="s">
        <v>137</v>
      </c>
      <c r="AU212" s="145" t="s">
        <v>142</v>
      </c>
      <c r="AY212" s="17" t="s">
        <v>134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142</v>
      </c>
      <c r="BK212" s="146">
        <f>ROUND(I212*H212,2)</f>
        <v>0</v>
      </c>
      <c r="BL212" s="17" t="s">
        <v>141</v>
      </c>
      <c r="BM212" s="145" t="s">
        <v>648</v>
      </c>
    </row>
    <row r="213" spans="2:65" s="1" customFormat="1" ht="9.9499999999999993">
      <c r="B213" s="32"/>
      <c r="D213" s="168" t="s">
        <v>154</v>
      </c>
      <c r="F213" s="169" t="s">
        <v>236</v>
      </c>
      <c r="I213" s="170"/>
      <c r="L213" s="32"/>
      <c r="M213" s="171"/>
      <c r="T213" s="54"/>
      <c r="AT213" s="17" t="s">
        <v>154</v>
      </c>
      <c r="AU213" s="17" t="s">
        <v>142</v>
      </c>
    </row>
    <row r="214" spans="2:65" s="12" customFormat="1" ht="9.9499999999999993">
      <c r="B214" s="147"/>
      <c r="D214" s="148" t="s">
        <v>144</v>
      </c>
      <c r="E214" s="149" t="s">
        <v>1</v>
      </c>
      <c r="F214" s="150" t="s">
        <v>230</v>
      </c>
      <c r="H214" s="149" t="s">
        <v>1</v>
      </c>
      <c r="I214" s="151"/>
      <c r="L214" s="147"/>
      <c r="M214" s="152"/>
      <c r="T214" s="153"/>
      <c r="AT214" s="149" t="s">
        <v>144</v>
      </c>
      <c r="AU214" s="149" t="s">
        <v>142</v>
      </c>
      <c r="AV214" s="12" t="s">
        <v>83</v>
      </c>
      <c r="AW214" s="12" t="s">
        <v>32</v>
      </c>
      <c r="AX214" s="12" t="s">
        <v>75</v>
      </c>
      <c r="AY214" s="149" t="s">
        <v>134</v>
      </c>
    </row>
    <row r="215" spans="2:65" s="13" customFormat="1" ht="9.9499999999999993">
      <c r="B215" s="154"/>
      <c r="D215" s="148" t="s">
        <v>144</v>
      </c>
      <c r="E215" s="155" t="s">
        <v>1</v>
      </c>
      <c r="F215" s="156" t="s">
        <v>627</v>
      </c>
      <c r="H215" s="157">
        <v>0.30399999999999999</v>
      </c>
      <c r="I215" s="158"/>
      <c r="L215" s="154"/>
      <c r="M215" s="159"/>
      <c r="T215" s="160"/>
      <c r="AT215" s="155" t="s">
        <v>144</v>
      </c>
      <c r="AU215" s="155" t="s">
        <v>142</v>
      </c>
      <c r="AV215" s="13" t="s">
        <v>142</v>
      </c>
      <c r="AW215" s="13" t="s">
        <v>32</v>
      </c>
      <c r="AX215" s="13" t="s">
        <v>83</v>
      </c>
      <c r="AY215" s="155" t="s">
        <v>134</v>
      </c>
    </row>
    <row r="216" spans="2:65" s="11" customFormat="1" ht="22.7" customHeight="1">
      <c r="B216" s="121"/>
      <c r="D216" s="122" t="s">
        <v>74</v>
      </c>
      <c r="E216" s="131" t="s">
        <v>237</v>
      </c>
      <c r="F216" s="131" t="s">
        <v>649</v>
      </c>
      <c r="I216" s="124"/>
      <c r="J216" s="132">
        <f>BK216</f>
        <v>0</v>
      </c>
      <c r="L216" s="121"/>
      <c r="M216" s="126"/>
      <c r="P216" s="127">
        <f>SUM(P217:P225)</f>
        <v>0</v>
      </c>
      <c r="R216" s="127">
        <f>SUM(R217:R225)</f>
        <v>0</v>
      </c>
      <c r="T216" s="128">
        <f>SUM(T217:T225)</f>
        <v>0</v>
      </c>
      <c r="AR216" s="122" t="s">
        <v>83</v>
      </c>
      <c r="AT216" s="129" t="s">
        <v>74</v>
      </c>
      <c r="AU216" s="129" t="s">
        <v>83</v>
      </c>
      <c r="AY216" s="122" t="s">
        <v>134</v>
      </c>
      <c r="BK216" s="130">
        <f>SUM(BK217:BK225)</f>
        <v>0</v>
      </c>
    </row>
    <row r="217" spans="2:65" s="1" customFormat="1" ht="24.2" customHeight="1">
      <c r="B217" s="32"/>
      <c r="C217" s="133" t="s">
        <v>212</v>
      </c>
      <c r="D217" s="133" t="s">
        <v>137</v>
      </c>
      <c r="E217" s="134" t="s">
        <v>240</v>
      </c>
      <c r="F217" s="135" t="s">
        <v>241</v>
      </c>
      <c r="G217" s="136" t="s">
        <v>242</v>
      </c>
      <c r="H217" s="137">
        <v>6.01</v>
      </c>
      <c r="I217" s="138"/>
      <c r="J217" s="139">
        <f>ROUND(I217*H217,2)</f>
        <v>0</v>
      </c>
      <c r="K217" s="140"/>
      <c r="L217" s="32"/>
      <c r="M217" s="141" t="s">
        <v>1</v>
      </c>
      <c r="N217" s="142" t="s">
        <v>41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141</v>
      </c>
      <c r="AT217" s="145" t="s">
        <v>137</v>
      </c>
      <c r="AU217" s="145" t="s">
        <v>142</v>
      </c>
      <c r="AY217" s="17" t="s">
        <v>134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142</v>
      </c>
      <c r="BK217" s="146">
        <f>ROUND(I217*H217,2)</f>
        <v>0</v>
      </c>
      <c r="BL217" s="17" t="s">
        <v>141</v>
      </c>
      <c r="BM217" s="145" t="s">
        <v>650</v>
      </c>
    </row>
    <row r="218" spans="2:65" s="1" customFormat="1" ht="9.9499999999999993">
      <c r="B218" s="32"/>
      <c r="D218" s="168" t="s">
        <v>154</v>
      </c>
      <c r="F218" s="169" t="s">
        <v>244</v>
      </c>
      <c r="I218" s="170"/>
      <c r="L218" s="32"/>
      <c r="M218" s="171"/>
      <c r="T218" s="54"/>
      <c r="AT218" s="17" t="s">
        <v>154</v>
      </c>
      <c r="AU218" s="17" t="s">
        <v>142</v>
      </c>
    </row>
    <row r="219" spans="2:65" s="1" customFormat="1" ht="24.2" customHeight="1">
      <c r="B219" s="32"/>
      <c r="C219" s="133" t="s">
        <v>8</v>
      </c>
      <c r="D219" s="133" t="s">
        <v>137</v>
      </c>
      <c r="E219" s="134" t="s">
        <v>246</v>
      </c>
      <c r="F219" s="135" t="s">
        <v>247</v>
      </c>
      <c r="G219" s="136" t="s">
        <v>242</v>
      </c>
      <c r="H219" s="137">
        <v>6.01</v>
      </c>
      <c r="I219" s="138"/>
      <c r="J219" s="139">
        <f>ROUND(I219*H219,2)</f>
        <v>0</v>
      </c>
      <c r="K219" s="140"/>
      <c r="L219" s="32"/>
      <c r="M219" s="141" t="s">
        <v>1</v>
      </c>
      <c r="N219" s="142" t="s">
        <v>41</v>
      </c>
      <c r="P219" s="143">
        <f>O219*H219</f>
        <v>0</v>
      </c>
      <c r="Q219" s="143">
        <v>0</v>
      </c>
      <c r="R219" s="143">
        <f>Q219*H219</f>
        <v>0</v>
      </c>
      <c r="S219" s="143">
        <v>0</v>
      </c>
      <c r="T219" s="144">
        <f>S219*H219</f>
        <v>0</v>
      </c>
      <c r="AR219" s="145" t="s">
        <v>141</v>
      </c>
      <c r="AT219" s="145" t="s">
        <v>137</v>
      </c>
      <c r="AU219" s="145" t="s">
        <v>142</v>
      </c>
      <c r="AY219" s="17" t="s">
        <v>134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142</v>
      </c>
      <c r="BK219" s="146">
        <f>ROUND(I219*H219,2)</f>
        <v>0</v>
      </c>
      <c r="BL219" s="17" t="s">
        <v>141</v>
      </c>
      <c r="BM219" s="145" t="s">
        <v>651</v>
      </c>
    </row>
    <row r="220" spans="2:65" s="1" customFormat="1" ht="9.9499999999999993">
      <c r="B220" s="32"/>
      <c r="D220" s="168" t="s">
        <v>154</v>
      </c>
      <c r="F220" s="169" t="s">
        <v>249</v>
      </c>
      <c r="I220" s="170"/>
      <c r="L220" s="32"/>
      <c r="M220" s="171"/>
      <c r="T220" s="54"/>
      <c r="AT220" s="17" t="s">
        <v>154</v>
      </c>
      <c r="AU220" s="17" t="s">
        <v>142</v>
      </c>
    </row>
    <row r="221" spans="2:65" s="1" customFormat="1" ht="24.2" customHeight="1">
      <c r="B221" s="32"/>
      <c r="C221" s="133" t="s">
        <v>224</v>
      </c>
      <c r="D221" s="133" t="s">
        <v>137</v>
      </c>
      <c r="E221" s="134" t="s">
        <v>251</v>
      </c>
      <c r="F221" s="135" t="s">
        <v>252</v>
      </c>
      <c r="G221" s="136" t="s">
        <v>242</v>
      </c>
      <c r="H221" s="137">
        <v>60.1</v>
      </c>
      <c r="I221" s="138"/>
      <c r="J221" s="139">
        <f>ROUND(I221*H221,2)</f>
        <v>0</v>
      </c>
      <c r="K221" s="140"/>
      <c r="L221" s="32"/>
      <c r="M221" s="141" t="s">
        <v>1</v>
      </c>
      <c r="N221" s="142" t="s">
        <v>41</v>
      </c>
      <c r="P221" s="143">
        <f>O221*H221</f>
        <v>0</v>
      </c>
      <c r="Q221" s="143">
        <v>0</v>
      </c>
      <c r="R221" s="143">
        <f>Q221*H221</f>
        <v>0</v>
      </c>
      <c r="S221" s="143">
        <v>0</v>
      </c>
      <c r="T221" s="144">
        <f>S221*H221</f>
        <v>0</v>
      </c>
      <c r="AR221" s="145" t="s">
        <v>141</v>
      </c>
      <c r="AT221" s="145" t="s">
        <v>137</v>
      </c>
      <c r="AU221" s="145" t="s">
        <v>142</v>
      </c>
      <c r="AY221" s="17" t="s">
        <v>134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7" t="s">
        <v>142</v>
      </c>
      <c r="BK221" s="146">
        <f>ROUND(I221*H221,2)</f>
        <v>0</v>
      </c>
      <c r="BL221" s="17" t="s">
        <v>141</v>
      </c>
      <c r="BM221" s="145" t="s">
        <v>652</v>
      </c>
    </row>
    <row r="222" spans="2:65" s="1" customFormat="1" ht="9.9499999999999993">
      <c r="B222" s="32"/>
      <c r="D222" s="168" t="s">
        <v>154</v>
      </c>
      <c r="F222" s="169" t="s">
        <v>254</v>
      </c>
      <c r="I222" s="170"/>
      <c r="L222" s="32"/>
      <c r="M222" s="171"/>
      <c r="T222" s="54"/>
      <c r="AT222" s="17" t="s">
        <v>154</v>
      </c>
      <c r="AU222" s="17" t="s">
        <v>142</v>
      </c>
    </row>
    <row r="223" spans="2:65" s="13" customFormat="1" ht="9.9499999999999993">
      <c r="B223" s="154"/>
      <c r="D223" s="148" t="s">
        <v>144</v>
      </c>
      <c r="F223" s="156" t="s">
        <v>653</v>
      </c>
      <c r="H223" s="157">
        <v>60.1</v>
      </c>
      <c r="I223" s="158"/>
      <c r="L223" s="154"/>
      <c r="M223" s="159"/>
      <c r="T223" s="160"/>
      <c r="AT223" s="155" t="s">
        <v>144</v>
      </c>
      <c r="AU223" s="155" t="s">
        <v>142</v>
      </c>
      <c r="AV223" s="13" t="s">
        <v>142</v>
      </c>
      <c r="AW223" s="13" t="s">
        <v>4</v>
      </c>
      <c r="AX223" s="13" t="s">
        <v>83</v>
      </c>
      <c r="AY223" s="155" t="s">
        <v>134</v>
      </c>
    </row>
    <row r="224" spans="2:65" s="1" customFormat="1" ht="44.25" customHeight="1">
      <c r="B224" s="32"/>
      <c r="C224" s="133" t="s">
        <v>232</v>
      </c>
      <c r="D224" s="133" t="s">
        <v>137</v>
      </c>
      <c r="E224" s="134" t="s">
        <v>654</v>
      </c>
      <c r="F224" s="135" t="s">
        <v>258</v>
      </c>
      <c r="G224" s="136" t="s">
        <v>242</v>
      </c>
      <c r="H224" s="137">
        <v>6.01</v>
      </c>
      <c r="I224" s="138"/>
      <c r="J224" s="139">
        <f>ROUND(I224*H224,2)</f>
        <v>0</v>
      </c>
      <c r="K224" s="140"/>
      <c r="L224" s="32"/>
      <c r="M224" s="141" t="s">
        <v>1</v>
      </c>
      <c r="N224" s="142" t="s">
        <v>41</v>
      </c>
      <c r="P224" s="143">
        <f>O224*H224</f>
        <v>0</v>
      </c>
      <c r="Q224" s="143">
        <v>0</v>
      </c>
      <c r="R224" s="143">
        <f>Q224*H224</f>
        <v>0</v>
      </c>
      <c r="S224" s="143">
        <v>0</v>
      </c>
      <c r="T224" s="144">
        <f>S224*H224</f>
        <v>0</v>
      </c>
      <c r="AR224" s="145" t="s">
        <v>141</v>
      </c>
      <c r="AT224" s="145" t="s">
        <v>137</v>
      </c>
      <c r="AU224" s="145" t="s">
        <v>142</v>
      </c>
      <c r="AY224" s="17" t="s">
        <v>134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7" t="s">
        <v>142</v>
      </c>
      <c r="BK224" s="146">
        <f>ROUND(I224*H224,2)</f>
        <v>0</v>
      </c>
      <c r="BL224" s="17" t="s">
        <v>141</v>
      </c>
      <c r="BM224" s="145" t="s">
        <v>655</v>
      </c>
    </row>
    <row r="225" spans="2:65" s="1" customFormat="1" ht="9.9499999999999993">
      <c r="B225" s="32"/>
      <c r="D225" s="168" t="s">
        <v>154</v>
      </c>
      <c r="F225" s="169" t="s">
        <v>656</v>
      </c>
      <c r="I225" s="170"/>
      <c r="L225" s="32"/>
      <c r="M225" s="171"/>
      <c r="T225" s="54"/>
      <c r="AT225" s="17" t="s">
        <v>154</v>
      </c>
      <c r="AU225" s="17" t="s">
        <v>142</v>
      </c>
    </row>
    <row r="226" spans="2:65" s="11" customFormat="1" ht="22.7" customHeight="1">
      <c r="B226" s="121"/>
      <c r="D226" s="122" t="s">
        <v>74</v>
      </c>
      <c r="E226" s="131" t="s">
        <v>261</v>
      </c>
      <c r="F226" s="131" t="s">
        <v>262</v>
      </c>
      <c r="I226" s="124"/>
      <c r="J226" s="132">
        <f>BK226</f>
        <v>0</v>
      </c>
      <c r="L226" s="121"/>
      <c r="M226" s="126"/>
      <c r="P226" s="127">
        <f>SUM(P227:P228)</f>
        <v>0</v>
      </c>
      <c r="R226" s="127">
        <f>SUM(R227:R228)</f>
        <v>0</v>
      </c>
      <c r="T226" s="128">
        <f>SUM(T227:T228)</f>
        <v>0</v>
      </c>
      <c r="AR226" s="122" t="s">
        <v>83</v>
      </c>
      <c r="AT226" s="129" t="s">
        <v>74</v>
      </c>
      <c r="AU226" s="129" t="s">
        <v>83</v>
      </c>
      <c r="AY226" s="122" t="s">
        <v>134</v>
      </c>
      <c r="BK226" s="130">
        <f>SUM(BK227:BK228)</f>
        <v>0</v>
      </c>
    </row>
    <row r="227" spans="2:65" s="1" customFormat="1" ht="24.2" customHeight="1">
      <c r="B227" s="32"/>
      <c r="C227" s="133" t="s">
        <v>328</v>
      </c>
      <c r="D227" s="133" t="s">
        <v>137</v>
      </c>
      <c r="E227" s="134" t="s">
        <v>657</v>
      </c>
      <c r="F227" s="135" t="s">
        <v>658</v>
      </c>
      <c r="G227" s="136" t="s">
        <v>242</v>
      </c>
      <c r="H227" s="137">
        <v>7.3479999999999999</v>
      </c>
      <c r="I227" s="138"/>
      <c r="J227" s="139">
        <f>ROUND(I227*H227,2)</f>
        <v>0</v>
      </c>
      <c r="K227" s="140"/>
      <c r="L227" s="32"/>
      <c r="M227" s="141" t="s">
        <v>1</v>
      </c>
      <c r="N227" s="142" t="s">
        <v>41</v>
      </c>
      <c r="P227" s="143">
        <f>O227*H227</f>
        <v>0</v>
      </c>
      <c r="Q227" s="143">
        <v>0</v>
      </c>
      <c r="R227" s="143">
        <f>Q227*H227</f>
        <v>0</v>
      </c>
      <c r="S227" s="143">
        <v>0</v>
      </c>
      <c r="T227" s="144">
        <f>S227*H227</f>
        <v>0</v>
      </c>
      <c r="AR227" s="145" t="s">
        <v>141</v>
      </c>
      <c r="AT227" s="145" t="s">
        <v>137</v>
      </c>
      <c r="AU227" s="145" t="s">
        <v>142</v>
      </c>
      <c r="AY227" s="17" t="s">
        <v>134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142</v>
      </c>
      <c r="BK227" s="146">
        <f>ROUND(I227*H227,2)</f>
        <v>0</v>
      </c>
      <c r="BL227" s="17" t="s">
        <v>141</v>
      </c>
      <c r="BM227" s="145" t="s">
        <v>659</v>
      </c>
    </row>
    <row r="228" spans="2:65" s="1" customFormat="1" ht="9.9499999999999993">
      <c r="B228" s="32"/>
      <c r="D228" s="168" t="s">
        <v>154</v>
      </c>
      <c r="F228" s="169" t="s">
        <v>660</v>
      </c>
      <c r="I228" s="170"/>
      <c r="L228" s="32"/>
      <c r="M228" s="171"/>
      <c r="T228" s="54"/>
      <c r="AT228" s="17" t="s">
        <v>154</v>
      </c>
      <c r="AU228" s="17" t="s">
        <v>142</v>
      </c>
    </row>
    <row r="229" spans="2:65" s="11" customFormat="1" ht="25.9" customHeight="1">
      <c r="B229" s="121"/>
      <c r="D229" s="122" t="s">
        <v>74</v>
      </c>
      <c r="E229" s="123" t="s">
        <v>268</v>
      </c>
      <c r="F229" s="123" t="s">
        <v>269</v>
      </c>
      <c r="I229" s="124"/>
      <c r="J229" s="125">
        <f>BK229</f>
        <v>0</v>
      </c>
      <c r="L229" s="121"/>
      <c r="M229" s="126"/>
      <c r="P229" s="127">
        <f>P230+P249</f>
        <v>0</v>
      </c>
      <c r="R229" s="127">
        <f>R230+R249</f>
        <v>0.15071204999999999</v>
      </c>
      <c r="T229" s="128">
        <f>T230+T249</f>
        <v>0.47088999999999998</v>
      </c>
      <c r="AR229" s="122" t="s">
        <v>142</v>
      </c>
      <c r="AT229" s="129" t="s">
        <v>74</v>
      </c>
      <c r="AU229" s="129" t="s">
        <v>75</v>
      </c>
      <c r="AY229" s="122" t="s">
        <v>134</v>
      </c>
      <c r="BK229" s="130">
        <f>BK230+BK249</f>
        <v>0</v>
      </c>
    </row>
    <row r="230" spans="2:65" s="11" customFormat="1" ht="22.7" customHeight="1">
      <c r="B230" s="121"/>
      <c r="D230" s="122" t="s">
        <v>74</v>
      </c>
      <c r="E230" s="131" t="s">
        <v>661</v>
      </c>
      <c r="F230" s="131" t="s">
        <v>662</v>
      </c>
      <c r="I230" s="124"/>
      <c r="J230" s="132">
        <f>BK230</f>
        <v>0</v>
      </c>
      <c r="L230" s="121"/>
      <c r="M230" s="126"/>
      <c r="P230" s="127">
        <f>SUM(P231:P248)</f>
        <v>0</v>
      </c>
      <c r="R230" s="127">
        <f>SUM(R231:R248)</f>
        <v>0.14027979999999998</v>
      </c>
      <c r="T230" s="128">
        <f>SUM(T231:T248)</f>
        <v>0.47088999999999998</v>
      </c>
      <c r="AR230" s="122" t="s">
        <v>142</v>
      </c>
      <c r="AT230" s="129" t="s">
        <v>74</v>
      </c>
      <c r="AU230" s="129" t="s">
        <v>83</v>
      </c>
      <c r="AY230" s="122" t="s">
        <v>134</v>
      </c>
      <c r="BK230" s="130">
        <f>SUM(BK231:BK248)</f>
        <v>0</v>
      </c>
    </row>
    <row r="231" spans="2:65" s="1" customFormat="1" ht="24.2" customHeight="1">
      <c r="B231" s="32"/>
      <c r="C231" s="133" t="s">
        <v>245</v>
      </c>
      <c r="D231" s="133" t="s">
        <v>137</v>
      </c>
      <c r="E231" s="134" t="s">
        <v>663</v>
      </c>
      <c r="F231" s="135" t="s">
        <v>664</v>
      </c>
      <c r="G231" s="136" t="s">
        <v>140</v>
      </c>
      <c r="H231" s="137">
        <v>3.0379999999999998</v>
      </c>
      <c r="I231" s="138"/>
      <c r="J231" s="139">
        <f>ROUND(I231*H231,2)</f>
        <v>0</v>
      </c>
      <c r="K231" s="140"/>
      <c r="L231" s="32"/>
      <c r="M231" s="141" t="s">
        <v>1</v>
      </c>
      <c r="N231" s="142" t="s">
        <v>41</v>
      </c>
      <c r="P231" s="143">
        <f>O231*H231</f>
        <v>0</v>
      </c>
      <c r="Q231" s="143">
        <v>0</v>
      </c>
      <c r="R231" s="143">
        <f>Q231*H231</f>
        <v>0</v>
      </c>
      <c r="S231" s="143">
        <v>0.155</v>
      </c>
      <c r="T231" s="144">
        <f>S231*H231</f>
        <v>0.47088999999999998</v>
      </c>
      <c r="AR231" s="145" t="s">
        <v>245</v>
      </c>
      <c r="AT231" s="145" t="s">
        <v>137</v>
      </c>
      <c r="AU231" s="145" t="s">
        <v>142</v>
      </c>
      <c r="AY231" s="17" t="s">
        <v>134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142</v>
      </c>
      <c r="BK231" s="146">
        <f>ROUND(I231*H231,2)</f>
        <v>0</v>
      </c>
      <c r="BL231" s="17" t="s">
        <v>245</v>
      </c>
      <c r="BM231" s="145" t="s">
        <v>665</v>
      </c>
    </row>
    <row r="232" spans="2:65" s="1" customFormat="1" ht="9.9499999999999993">
      <c r="B232" s="32"/>
      <c r="D232" s="168" t="s">
        <v>154</v>
      </c>
      <c r="F232" s="169" t="s">
        <v>666</v>
      </c>
      <c r="I232" s="170"/>
      <c r="L232" s="32"/>
      <c r="M232" s="171"/>
      <c r="T232" s="54"/>
      <c r="AT232" s="17" t="s">
        <v>154</v>
      </c>
      <c r="AU232" s="17" t="s">
        <v>142</v>
      </c>
    </row>
    <row r="233" spans="2:65" s="12" customFormat="1" ht="9.9499999999999993">
      <c r="B233" s="147"/>
      <c r="D233" s="148" t="s">
        <v>144</v>
      </c>
      <c r="E233" s="149" t="s">
        <v>1</v>
      </c>
      <c r="F233" s="150" t="s">
        <v>667</v>
      </c>
      <c r="H233" s="149" t="s">
        <v>1</v>
      </c>
      <c r="I233" s="151"/>
      <c r="L233" s="147"/>
      <c r="M233" s="152"/>
      <c r="T233" s="153"/>
      <c r="AT233" s="149" t="s">
        <v>144</v>
      </c>
      <c r="AU233" s="149" t="s">
        <v>142</v>
      </c>
      <c r="AV233" s="12" t="s">
        <v>83</v>
      </c>
      <c r="AW233" s="12" t="s">
        <v>32</v>
      </c>
      <c r="AX233" s="12" t="s">
        <v>75</v>
      </c>
      <c r="AY233" s="149" t="s">
        <v>134</v>
      </c>
    </row>
    <row r="234" spans="2:65" s="13" customFormat="1" ht="9.9499999999999993">
      <c r="B234" s="154"/>
      <c r="D234" s="148" t="s">
        <v>144</v>
      </c>
      <c r="E234" s="155" t="s">
        <v>1</v>
      </c>
      <c r="F234" s="156" t="s">
        <v>668</v>
      </c>
      <c r="H234" s="157">
        <v>3.0379999999999998</v>
      </c>
      <c r="I234" s="158"/>
      <c r="L234" s="154"/>
      <c r="M234" s="159"/>
      <c r="T234" s="160"/>
      <c r="AT234" s="155" t="s">
        <v>144</v>
      </c>
      <c r="AU234" s="155" t="s">
        <v>142</v>
      </c>
      <c r="AV234" s="13" t="s">
        <v>142</v>
      </c>
      <c r="AW234" s="13" t="s">
        <v>32</v>
      </c>
      <c r="AX234" s="13" t="s">
        <v>83</v>
      </c>
      <c r="AY234" s="155" t="s">
        <v>134</v>
      </c>
    </row>
    <row r="235" spans="2:65" s="1" customFormat="1" ht="24.2" customHeight="1">
      <c r="B235" s="32"/>
      <c r="C235" s="133" t="s">
        <v>250</v>
      </c>
      <c r="D235" s="133" t="s">
        <v>137</v>
      </c>
      <c r="E235" s="134" t="s">
        <v>669</v>
      </c>
      <c r="F235" s="135" t="s">
        <v>670</v>
      </c>
      <c r="G235" s="136" t="s">
        <v>140</v>
      </c>
      <c r="H235" s="137">
        <v>3.57</v>
      </c>
      <c r="I235" s="138"/>
      <c r="J235" s="139">
        <f>ROUND(I235*H235,2)</f>
        <v>0</v>
      </c>
      <c r="K235" s="140"/>
      <c r="L235" s="32"/>
      <c r="M235" s="141" t="s">
        <v>1</v>
      </c>
      <c r="N235" s="142" t="s">
        <v>41</v>
      </c>
      <c r="P235" s="143">
        <f>O235*H235</f>
        <v>0</v>
      </c>
      <c r="Q235" s="143">
        <v>3.9E-2</v>
      </c>
      <c r="R235" s="143">
        <f>Q235*H235</f>
        <v>0.13922999999999999</v>
      </c>
      <c r="S235" s="143">
        <v>0</v>
      </c>
      <c r="T235" s="144">
        <f>S235*H235</f>
        <v>0</v>
      </c>
      <c r="AR235" s="145" t="s">
        <v>245</v>
      </c>
      <c r="AT235" s="145" t="s">
        <v>137</v>
      </c>
      <c r="AU235" s="145" t="s">
        <v>142</v>
      </c>
      <c r="AY235" s="17" t="s">
        <v>134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142</v>
      </c>
      <c r="BK235" s="146">
        <f>ROUND(I235*H235,2)</f>
        <v>0</v>
      </c>
      <c r="BL235" s="17" t="s">
        <v>245</v>
      </c>
      <c r="BM235" s="145" t="s">
        <v>671</v>
      </c>
    </row>
    <row r="236" spans="2:65" s="1" customFormat="1" ht="9.9499999999999993">
      <c r="B236" s="32"/>
      <c r="D236" s="168" t="s">
        <v>154</v>
      </c>
      <c r="F236" s="169" t="s">
        <v>672</v>
      </c>
      <c r="I236" s="170"/>
      <c r="L236" s="32"/>
      <c r="M236" s="171"/>
      <c r="T236" s="54"/>
      <c r="AT236" s="17" t="s">
        <v>154</v>
      </c>
      <c r="AU236" s="17" t="s">
        <v>142</v>
      </c>
    </row>
    <row r="237" spans="2:65" s="1" customFormat="1" ht="16.5" customHeight="1">
      <c r="B237" s="32"/>
      <c r="C237" s="172" t="s">
        <v>256</v>
      </c>
      <c r="D237" s="172" t="s">
        <v>279</v>
      </c>
      <c r="E237" s="173" t="s">
        <v>673</v>
      </c>
      <c r="F237" s="174" t="s">
        <v>674</v>
      </c>
      <c r="G237" s="175" t="s">
        <v>140</v>
      </c>
      <c r="H237" s="176">
        <v>3.57</v>
      </c>
      <c r="I237" s="177"/>
      <c r="J237" s="178">
        <f>ROUND(I237*H237,2)</f>
        <v>0</v>
      </c>
      <c r="K237" s="179"/>
      <c r="L237" s="180"/>
      <c r="M237" s="181" t="s">
        <v>1</v>
      </c>
      <c r="N237" s="182" t="s">
        <v>41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AR237" s="145" t="s">
        <v>283</v>
      </c>
      <c r="AT237" s="145" t="s">
        <v>279</v>
      </c>
      <c r="AU237" s="145" t="s">
        <v>142</v>
      </c>
      <c r="AY237" s="17" t="s">
        <v>134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142</v>
      </c>
      <c r="BK237" s="146">
        <f>ROUND(I237*H237,2)</f>
        <v>0</v>
      </c>
      <c r="BL237" s="17" t="s">
        <v>245</v>
      </c>
      <c r="BM237" s="145" t="s">
        <v>675</v>
      </c>
    </row>
    <row r="238" spans="2:65" s="13" customFormat="1" ht="9.9499999999999993">
      <c r="B238" s="154"/>
      <c r="D238" s="148" t="s">
        <v>144</v>
      </c>
      <c r="E238" s="155" t="s">
        <v>1</v>
      </c>
      <c r="F238" s="156" t="s">
        <v>676</v>
      </c>
      <c r="H238" s="157">
        <v>3.57</v>
      </c>
      <c r="I238" s="158"/>
      <c r="L238" s="154"/>
      <c r="M238" s="159"/>
      <c r="T238" s="160"/>
      <c r="AT238" s="155" t="s">
        <v>144</v>
      </c>
      <c r="AU238" s="155" t="s">
        <v>142</v>
      </c>
      <c r="AV238" s="13" t="s">
        <v>142</v>
      </c>
      <c r="AW238" s="13" t="s">
        <v>32</v>
      </c>
      <c r="AX238" s="13" t="s">
        <v>83</v>
      </c>
      <c r="AY238" s="155" t="s">
        <v>134</v>
      </c>
    </row>
    <row r="239" spans="2:65" s="1" customFormat="1" ht="24.2" customHeight="1">
      <c r="B239" s="32"/>
      <c r="C239" s="133" t="s">
        <v>263</v>
      </c>
      <c r="D239" s="133" t="s">
        <v>137</v>
      </c>
      <c r="E239" s="134" t="s">
        <v>677</v>
      </c>
      <c r="F239" s="135" t="s">
        <v>678</v>
      </c>
      <c r="G239" s="136" t="s">
        <v>679</v>
      </c>
      <c r="H239" s="137">
        <v>1</v>
      </c>
      <c r="I239" s="138"/>
      <c r="J239" s="139">
        <f>ROUND(I239*H239,2)</f>
        <v>0</v>
      </c>
      <c r="K239" s="140"/>
      <c r="L239" s="32"/>
      <c r="M239" s="141" t="s">
        <v>1</v>
      </c>
      <c r="N239" s="142" t="s">
        <v>41</v>
      </c>
      <c r="P239" s="143">
        <f>O239*H239</f>
        <v>0</v>
      </c>
      <c r="Q239" s="143">
        <v>1E-4</v>
      </c>
      <c r="R239" s="143">
        <f>Q239*H239</f>
        <v>1E-4</v>
      </c>
      <c r="S239" s="143">
        <v>0</v>
      </c>
      <c r="T239" s="144">
        <f>S239*H239</f>
        <v>0</v>
      </c>
      <c r="AR239" s="145" t="s">
        <v>245</v>
      </c>
      <c r="AT239" s="145" t="s">
        <v>137</v>
      </c>
      <c r="AU239" s="145" t="s">
        <v>142</v>
      </c>
      <c r="AY239" s="17" t="s">
        <v>134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142</v>
      </c>
      <c r="BK239" s="146">
        <f>ROUND(I239*H239,2)</f>
        <v>0</v>
      </c>
      <c r="BL239" s="17" t="s">
        <v>245</v>
      </c>
      <c r="BM239" s="145" t="s">
        <v>680</v>
      </c>
    </row>
    <row r="240" spans="2:65" s="13" customFormat="1" ht="9.9499999999999993">
      <c r="B240" s="154"/>
      <c r="D240" s="148" t="s">
        <v>144</v>
      </c>
      <c r="E240" s="155" t="s">
        <v>1</v>
      </c>
      <c r="F240" s="156" t="s">
        <v>83</v>
      </c>
      <c r="H240" s="157">
        <v>1</v>
      </c>
      <c r="I240" s="158"/>
      <c r="L240" s="154"/>
      <c r="M240" s="159"/>
      <c r="T240" s="160"/>
      <c r="AT240" s="155" t="s">
        <v>144</v>
      </c>
      <c r="AU240" s="155" t="s">
        <v>142</v>
      </c>
      <c r="AV240" s="13" t="s">
        <v>142</v>
      </c>
      <c r="AW240" s="13" t="s">
        <v>32</v>
      </c>
      <c r="AX240" s="13" t="s">
        <v>83</v>
      </c>
      <c r="AY240" s="155" t="s">
        <v>134</v>
      </c>
    </row>
    <row r="241" spans="2:65" s="1" customFormat="1" ht="16.5" customHeight="1">
      <c r="B241" s="32"/>
      <c r="C241" s="133" t="s">
        <v>272</v>
      </c>
      <c r="D241" s="133" t="s">
        <v>137</v>
      </c>
      <c r="E241" s="134" t="s">
        <v>681</v>
      </c>
      <c r="F241" s="135" t="s">
        <v>682</v>
      </c>
      <c r="G241" s="136" t="s">
        <v>140</v>
      </c>
      <c r="H241" s="137">
        <v>2.2599999999999998</v>
      </c>
      <c r="I241" s="138"/>
      <c r="J241" s="139">
        <f>ROUND(I241*H241,2)</f>
        <v>0</v>
      </c>
      <c r="K241" s="140"/>
      <c r="L241" s="32"/>
      <c r="M241" s="141" t="s">
        <v>1</v>
      </c>
      <c r="N241" s="142" t="s">
        <v>41</v>
      </c>
      <c r="P241" s="143">
        <f>O241*H241</f>
        <v>0</v>
      </c>
      <c r="Q241" s="143">
        <v>1E-4</v>
      </c>
      <c r="R241" s="143">
        <f>Q241*H241</f>
        <v>2.2599999999999999E-4</v>
      </c>
      <c r="S241" s="143">
        <v>0</v>
      </c>
      <c r="T241" s="144">
        <f>S241*H241</f>
        <v>0</v>
      </c>
      <c r="AR241" s="145" t="s">
        <v>245</v>
      </c>
      <c r="AT241" s="145" t="s">
        <v>137</v>
      </c>
      <c r="AU241" s="145" t="s">
        <v>142</v>
      </c>
      <c r="AY241" s="17" t="s">
        <v>134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7" t="s">
        <v>142</v>
      </c>
      <c r="BK241" s="146">
        <f>ROUND(I241*H241,2)</f>
        <v>0</v>
      </c>
      <c r="BL241" s="17" t="s">
        <v>245</v>
      </c>
      <c r="BM241" s="145" t="s">
        <v>683</v>
      </c>
    </row>
    <row r="242" spans="2:65" s="12" customFormat="1" ht="9.9499999999999993">
      <c r="B242" s="147"/>
      <c r="D242" s="148" t="s">
        <v>144</v>
      </c>
      <c r="E242" s="149" t="s">
        <v>1</v>
      </c>
      <c r="F242" s="150" t="s">
        <v>684</v>
      </c>
      <c r="H242" s="149" t="s">
        <v>1</v>
      </c>
      <c r="I242" s="151"/>
      <c r="L242" s="147"/>
      <c r="M242" s="152"/>
      <c r="T242" s="153"/>
      <c r="AT242" s="149" t="s">
        <v>144</v>
      </c>
      <c r="AU242" s="149" t="s">
        <v>142</v>
      </c>
      <c r="AV242" s="12" t="s">
        <v>83</v>
      </c>
      <c r="AW242" s="12" t="s">
        <v>32</v>
      </c>
      <c r="AX242" s="12" t="s">
        <v>75</v>
      </c>
      <c r="AY242" s="149" t="s">
        <v>134</v>
      </c>
    </row>
    <row r="243" spans="2:65" s="13" customFormat="1" ht="9.9499999999999993">
      <c r="B243" s="154"/>
      <c r="D243" s="148" t="s">
        <v>144</v>
      </c>
      <c r="E243" s="155" t="s">
        <v>1</v>
      </c>
      <c r="F243" s="156" t="s">
        <v>685</v>
      </c>
      <c r="H243" s="157">
        <v>2.2599999999999998</v>
      </c>
      <c r="I243" s="158"/>
      <c r="L243" s="154"/>
      <c r="M243" s="159"/>
      <c r="T243" s="160"/>
      <c r="AT243" s="155" t="s">
        <v>144</v>
      </c>
      <c r="AU243" s="155" t="s">
        <v>142</v>
      </c>
      <c r="AV243" s="13" t="s">
        <v>142</v>
      </c>
      <c r="AW243" s="13" t="s">
        <v>32</v>
      </c>
      <c r="AX243" s="13" t="s">
        <v>83</v>
      </c>
      <c r="AY243" s="155" t="s">
        <v>134</v>
      </c>
    </row>
    <row r="244" spans="2:65" s="1" customFormat="1" ht="16.5" customHeight="1">
      <c r="B244" s="32"/>
      <c r="C244" s="133" t="s">
        <v>7</v>
      </c>
      <c r="D244" s="133" t="s">
        <v>137</v>
      </c>
      <c r="E244" s="134" t="s">
        <v>686</v>
      </c>
      <c r="F244" s="135" t="s">
        <v>687</v>
      </c>
      <c r="G244" s="136" t="s">
        <v>140</v>
      </c>
      <c r="H244" s="137">
        <v>7.2380000000000004</v>
      </c>
      <c r="I244" s="138"/>
      <c r="J244" s="139">
        <f>ROUND(I244*H244,2)</f>
        <v>0</v>
      </c>
      <c r="K244" s="140"/>
      <c r="L244" s="32"/>
      <c r="M244" s="141" t="s">
        <v>1</v>
      </c>
      <c r="N244" s="142" t="s">
        <v>41</v>
      </c>
      <c r="P244" s="143">
        <f>O244*H244</f>
        <v>0</v>
      </c>
      <c r="Q244" s="143">
        <v>1E-4</v>
      </c>
      <c r="R244" s="143">
        <f>Q244*H244</f>
        <v>7.2380000000000003E-4</v>
      </c>
      <c r="S244" s="143">
        <v>0</v>
      </c>
      <c r="T244" s="144">
        <f>S244*H244</f>
        <v>0</v>
      </c>
      <c r="AR244" s="145" t="s">
        <v>245</v>
      </c>
      <c r="AT244" s="145" t="s">
        <v>137</v>
      </c>
      <c r="AU244" s="145" t="s">
        <v>142</v>
      </c>
      <c r="AY244" s="17" t="s">
        <v>134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142</v>
      </c>
      <c r="BK244" s="146">
        <f>ROUND(I244*H244,2)</f>
        <v>0</v>
      </c>
      <c r="BL244" s="17" t="s">
        <v>245</v>
      </c>
      <c r="BM244" s="145" t="s">
        <v>688</v>
      </c>
    </row>
    <row r="245" spans="2:65" s="12" customFormat="1" ht="9.9499999999999993">
      <c r="B245" s="147"/>
      <c r="D245" s="148" t="s">
        <v>144</v>
      </c>
      <c r="E245" s="149" t="s">
        <v>1</v>
      </c>
      <c r="F245" s="150" t="s">
        <v>689</v>
      </c>
      <c r="H245" s="149" t="s">
        <v>1</v>
      </c>
      <c r="I245" s="151"/>
      <c r="L245" s="147"/>
      <c r="M245" s="152"/>
      <c r="T245" s="153"/>
      <c r="AT245" s="149" t="s">
        <v>144</v>
      </c>
      <c r="AU245" s="149" t="s">
        <v>142</v>
      </c>
      <c r="AV245" s="12" t="s">
        <v>83</v>
      </c>
      <c r="AW245" s="12" t="s">
        <v>32</v>
      </c>
      <c r="AX245" s="12" t="s">
        <v>75</v>
      </c>
      <c r="AY245" s="149" t="s">
        <v>134</v>
      </c>
    </row>
    <row r="246" spans="2:65" s="13" customFormat="1" ht="9.9499999999999993">
      <c r="B246" s="154"/>
      <c r="D246" s="148" t="s">
        <v>144</v>
      </c>
      <c r="E246" s="155" t="s">
        <v>1</v>
      </c>
      <c r="F246" s="156" t="s">
        <v>690</v>
      </c>
      <c r="H246" s="157">
        <v>7.2380000000000004</v>
      </c>
      <c r="I246" s="158"/>
      <c r="L246" s="154"/>
      <c r="M246" s="159"/>
      <c r="T246" s="160"/>
      <c r="AT246" s="155" t="s">
        <v>144</v>
      </c>
      <c r="AU246" s="155" t="s">
        <v>142</v>
      </c>
      <c r="AV246" s="13" t="s">
        <v>142</v>
      </c>
      <c r="AW246" s="13" t="s">
        <v>32</v>
      </c>
      <c r="AX246" s="13" t="s">
        <v>83</v>
      </c>
      <c r="AY246" s="155" t="s">
        <v>134</v>
      </c>
    </row>
    <row r="247" spans="2:65" s="1" customFormat="1" ht="24.2" customHeight="1">
      <c r="B247" s="32"/>
      <c r="C247" s="133" t="s">
        <v>286</v>
      </c>
      <c r="D247" s="133" t="s">
        <v>137</v>
      </c>
      <c r="E247" s="134" t="s">
        <v>691</v>
      </c>
      <c r="F247" s="135" t="s">
        <v>692</v>
      </c>
      <c r="G247" s="136" t="s">
        <v>305</v>
      </c>
      <c r="H247" s="183"/>
      <c r="I247" s="138"/>
      <c r="J247" s="139">
        <f>ROUND(I247*H247,2)</f>
        <v>0</v>
      </c>
      <c r="K247" s="140"/>
      <c r="L247" s="32"/>
      <c r="M247" s="141" t="s">
        <v>1</v>
      </c>
      <c r="N247" s="142" t="s">
        <v>41</v>
      </c>
      <c r="P247" s="143">
        <f>O247*H247</f>
        <v>0</v>
      </c>
      <c r="Q247" s="143">
        <v>0</v>
      </c>
      <c r="R247" s="143">
        <f>Q247*H247</f>
        <v>0</v>
      </c>
      <c r="S247" s="143">
        <v>0</v>
      </c>
      <c r="T247" s="144">
        <f>S247*H247</f>
        <v>0</v>
      </c>
      <c r="AR247" s="145" t="s">
        <v>245</v>
      </c>
      <c r="AT247" s="145" t="s">
        <v>137</v>
      </c>
      <c r="AU247" s="145" t="s">
        <v>142</v>
      </c>
      <c r="AY247" s="17" t="s">
        <v>134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7" t="s">
        <v>142</v>
      </c>
      <c r="BK247" s="146">
        <f>ROUND(I247*H247,2)</f>
        <v>0</v>
      </c>
      <c r="BL247" s="17" t="s">
        <v>245</v>
      </c>
      <c r="BM247" s="145" t="s">
        <v>693</v>
      </c>
    </row>
    <row r="248" spans="2:65" s="1" customFormat="1" ht="9.9499999999999993">
      <c r="B248" s="32"/>
      <c r="D248" s="168" t="s">
        <v>154</v>
      </c>
      <c r="F248" s="169" t="s">
        <v>694</v>
      </c>
      <c r="I248" s="170"/>
      <c r="L248" s="32"/>
      <c r="M248" s="171"/>
      <c r="T248" s="54"/>
      <c r="AT248" s="17" t="s">
        <v>154</v>
      </c>
      <c r="AU248" s="17" t="s">
        <v>142</v>
      </c>
    </row>
    <row r="249" spans="2:65" s="11" customFormat="1" ht="22.7" customHeight="1">
      <c r="B249" s="121"/>
      <c r="D249" s="122" t="s">
        <v>74</v>
      </c>
      <c r="E249" s="131" t="s">
        <v>462</v>
      </c>
      <c r="F249" s="131" t="s">
        <v>463</v>
      </c>
      <c r="I249" s="124"/>
      <c r="J249" s="132">
        <f>BK249</f>
        <v>0</v>
      </c>
      <c r="L249" s="121"/>
      <c r="M249" s="126"/>
      <c r="P249" s="127">
        <f>SUM(P250:P271)</f>
        <v>0</v>
      </c>
      <c r="R249" s="127">
        <f>SUM(R250:R271)</f>
        <v>1.0432250000000001E-2</v>
      </c>
      <c r="T249" s="128">
        <f>SUM(T250:T271)</f>
        <v>0</v>
      </c>
      <c r="AR249" s="122" t="s">
        <v>142</v>
      </c>
      <c r="AT249" s="129" t="s">
        <v>74</v>
      </c>
      <c r="AU249" s="129" t="s">
        <v>83</v>
      </c>
      <c r="AY249" s="122" t="s">
        <v>134</v>
      </c>
      <c r="BK249" s="130">
        <f>SUM(BK250:BK271)</f>
        <v>0</v>
      </c>
    </row>
    <row r="250" spans="2:65" s="1" customFormat="1" ht="16.5" customHeight="1">
      <c r="B250" s="32"/>
      <c r="C250" s="133" t="s">
        <v>291</v>
      </c>
      <c r="D250" s="133" t="s">
        <v>137</v>
      </c>
      <c r="E250" s="134" t="s">
        <v>695</v>
      </c>
      <c r="F250" s="135" t="s">
        <v>696</v>
      </c>
      <c r="G250" s="136" t="s">
        <v>140</v>
      </c>
      <c r="H250" s="137">
        <v>41.728999999999999</v>
      </c>
      <c r="I250" s="138"/>
      <c r="J250" s="139">
        <f>ROUND(I250*H250,2)</f>
        <v>0</v>
      </c>
      <c r="K250" s="140"/>
      <c r="L250" s="32"/>
      <c r="M250" s="141" t="s">
        <v>1</v>
      </c>
      <c r="N250" s="142" t="s">
        <v>41</v>
      </c>
      <c r="P250" s="143">
        <f>O250*H250</f>
        <v>0</v>
      </c>
      <c r="Q250" s="143">
        <v>0</v>
      </c>
      <c r="R250" s="143">
        <f>Q250*H250</f>
        <v>0</v>
      </c>
      <c r="S250" s="143">
        <v>0</v>
      </c>
      <c r="T250" s="144">
        <f>S250*H250</f>
        <v>0</v>
      </c>
      <c r="AR250" s="145" t="s">
        <v>245</v>
      </c>
      <c r="AT250" s="145" t="s">
        <v>137</v>
      </c>
      <c r="AU250" s="145" t="s">
        <v>142</v>
      </c>
      <c r="AY250" s="17" t="s">
        <v>134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7" t="s">
        <v>142</v>
      </c>
      <c r="BK250" s="146">
        <f>ROUND(I250*H250,2)</f>
        <v>0</v>
      </c>
      <c r="BL250" s="17" t="s">
        <v>245</v>
      </c>
      <c r="BM250" s="145" t="s">
        <v>697</v>
      </c>
    </row>
    <row r="251" spans="2:65" s="13" customFormat="1" ht="9.9499999999999993">
      <c r="B251" s="154"/>
      <c r="D251" s="148" t="s">
        <v>144</v>
      </c>
      <c r="E251" s="155" t="s">
        <v>1</v>
      </c>
      <c r="F251" s="156" t="s">
        <v>698</v>
      </c>
      <c r="H251" s="157">
        <v>13.91</v>
      </c>
      <c r="I251" s="158"/>
      <c r="L251" s="154"/>
      <c r="M251" s="159"/>
      <c r="T251" s="160"/>
      <c r="AT251" s="155" t="s">
        <v>144</v>
      </c>
      <c r="AU251" s="155" t="s">
        <v>142</v>
      </c>
      <c r="AV251" s="13" t="s">
        <v>142</v>
      </c>
      <c r="AW251" s="13" t="s">
        <v>32</v>
      </c>
      <c r="AX251" s="13" t="s">
        <v>75</v>
      </c>
      <c r="AY251" s="155" t="s">
        <v>134</v>
      </c>
    </row>
    <row r="252" spans="2:65" s="13" customFormat="1" ht="9.9499999999999993">
      <c r="B252" s="154"/>
      <c r="D252" s="148" t="s">
        <v>144</v>
      </c>
      <c r="E252" s="155" t="s">
        <v>1</v>
      </c>
      <c r="F252" s="156" t="s">
        <v>699</v>
      </c>
      <c r="H252" s="157">
        <v>27.818999999999999</v>
      </c>
      <c r="I252" s="158"/>
      <c r="L252" s="154"/>
      <c r="M252" s="159"/>
      <c r="T252" s="160"/>
      <c r="AT252" s="155" t="s">
        <v>144</v>
      </c>
      <c r="AU252" s="155" t="s">
        <v>142</v>
      </c>
      <c r="AV252" s="13" t="s">
        <v>142</v>
      </c>
      <c r="AW252" s="13" t="s">
        <v>32</v>
      </c>
      <c r="AX252" s="13" t="s">
        <v>75</v>
      </c>
      <c r="AY252" s="155" t="s">
        <v>134</v>
      </c>
    </row>
    <row r="253" spans="2:65" s="14" customFormat="1" ht="9.9499999999999993">
      <c r="B253" s="161"/>
      <c r="D253" s="148" t="s">
        <v>144</v>
      </c>
      <c r="E253" s="162" t="s">
        <v>1</v>
      </c>
      <c r="F253" s="163" t="s">
        <v>150</v>
      </c>
      <c r="H253" s="164">
        <v>41.728999999999999</v>
      </c>
      <c r="I253" s="165"/>
      <c r="L253" s="161"/>
      <c r="M253" s="166"/>
      <c r="T253" s="167"/>
      <c r="AT253" s="162" t="s">
        <v>144</v>
      </c>
      <c r="AU253" s="162" t="s">
        <v>142</v>
      </c>
      <c r="AV253" s="14" t="s">
        <v>141</v>
      </c>
      <c r="AW253" s="14" t="s">
        <v>32</v>
      </c>
      <c r="AX253" s="14" t="s">
        <v>83</v>
      </c>
      <c r="AY253" s="162" t="s">
        <v>134</v>
      </c>
    </row>
    <row r="254" spans="2:65" s="1" customFormat="1" ht="16.5" customHeight="1">
      <c r="B254" s="32"/>
      <c r="C254" s="133" t="s">
        <v>296</v>
      </c>
      <c r="D254" s="133" t="s">
        <v>137</v>
      </c>
      <c r="E254" s="134" t="s">
        <v>700</v>
      </c>
      <c r="F254" s="135" t="s">
        <v>701</v>
      </c>
      <c r="G254" s="136" t="s">
        <v>338</v>
      </c>
      <c r="H254" s="137">
        <v>60.86</v>
      </c>
      <c r="I254" s="138"/>
      <c r="J254" s="139">
        <f>ROUND(I254*H254,2)</f>
        <v>0</v>
      </c>
      <c r="K254" s="140"/>
      <c r="L254" s="32"/>
      <c r="M254" s="141" t="s">
        <v>1</v>
      </c>
      <c r="N254" s="142" t="s">
        <v>41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245</v>
      </c>
      <c r="AT254" s="145" t="s">
        <v>137</v>
      </c>
      <c r="AU254" s="145" t="s">
        <v>142</v>
      </c>
      <c r="AY254" s="17" t="s">
        <v>134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7" t="s">
        <v>142</v>
      </c>
      <c r="BK254" s="146">
        <f>ROUND(I254*H254,2)</f>
        <v>0</v>
      </c>
      <c r="BL254" s="17" t="s">
        <v>245</v>
      </c>
      <c r="BM254" s="145" t="s">
        <v>702</v>
      </c>
    </row>
    <row r="255" spans="2:65" s="12" customFormat="1" ht="9.9499999999999993">
      <c r="B255" s="147"/>
      <c r="D255" s="148" t="s">
        <v>144</v>
      </c>
      <c r="E255" s="149" t="s">
        <v>1</v>
      </c>
      <c r="F255" s="150" t="s">
        <v>703</v>
      </c>
      <c r="H255" s="149" t="s">
        <v>1</v>
      </c>
      <c r="I255" s="151"/>
      <c r="L255" s="147"/>
      <c r="M255" s="152"/>
      <c r="T255" s="153"/>
      <c r="AT255" s="149" t="s">
        <v>144</v>
      </c>
      <c r="AU255" s="149" t="s">
        <v>142</v>
      </c>
      <c r="AV255" s="12" t="s">
        <v>83</v>
      </c>
      <c r="AW255" s="12" t="s">
        <v>32</v>
      </c>
      <c r="AX255" s="12" t="s">
        <v>75</v>
      </c>
      <c r="AY255" s="149" t="s">
        <v>134</v>
      </c>
    </row>
    <row r="256" spans="2:65" s="13" customFormat="1" ht="20.100000000000001">
      <c r="B256" s="154"/>
      <c r="D256" s="148" t="s">
        <v>144</v>
      </c>
      <c r="E256" s="155" t="s">
        <v>1</v>
      </c>
      <c r="F256" s="156" t="s">
        <v>704</v>
      </c>
      <c r="H256" s="157">
        <v>29.271000000000001</v>
      </c>
      <c r="I256" s="158"/>
      <c r="L256" s="154"/>
      <c r="M256" s="159"/>
      <c r="T256" s="160"/>
      <c r="AT256" s="155" t="s">
        <v>144</v>
      </c>
      <c r="AU256" s="155" t="s">
        <v>142</v>
      </c>
      <c r="AV256" s="13" t="s">
        <v>142</v>
      </c>
      <c r="AW256" s="13" t="s">
        <v>32</v>
      </c>
      <c r="AX256" s="13" t="s">
        <v>75</v>
      </c>
      <c r="AY256" s="155" t="s">
        <v>134</v>
      </c>
    </row>
    <row r="257" spans="2:65" s="13" customFormat="1" ht="20.100000000000001">
      <c r="B257" s="154"/>
      <c r="D257" s="148" t="s">
        <v>144</v>
      </c>
      <c r="E257" s="155" t="s">
        <v>1</v>
      </c>
      <c r="F257" s="156" t="s">
        <v>705</v>
      </c>
      <c r="H257" s="157">
        <v>14.679</v>
      </c>
      <c r="I257" s="158"/>
      <c r="L257" s="154"/>
      <c r="M257" s="159"/>
      <c r="T257" s="160"/>
      <c r="AT257" s="155" t="s">
        <v>144</v>
      </c>
      <c r="AU257" s="155" t="s">
        <v>142</v>
      </c>
      <c r="AV257" s="13" t="s">
        <v>142</v>
      </c>
      <c r="AW257" s="13" t="s">
        <v>32</v>
      </c>
      <c r="AX257" s="13" t="s">
        <v>75</v>
      </c>
      <c r="AY257" s="155" t="s">
        <v>134</v>
      </c>
    </row>
    <row r="258" spans="2:65" s="13" customFormat="1" ht="9.9499999999999993">
      <c r="B258" s="154"/>
      <c r="D258" s="148" t="s">
        <v>144</v>
      </c>
      <c r="E258" s="155" t="s">
        <v>1</v>
      </c>
      <c r="F258" s="156" t="s">
        <v>706</v>
      </c>
      <c r="H258" s="157">
        <v>7.81</v>
      </c>
      <c r="I258" s="158"/>
      <c r="L258" s="154"/>
      <c r="M258" s="159"/>
      <c r="T258" s="160"/>
      <c r="AT258" s="155" t="s">
        <v>144</v>
      </c>
      <c r="AU258" s="155" t="s">
        <v>142</v>
      </c>
      <c r="AV258" s="13" t="s">
        <v>142</v>
      </c>
      <c r="AW258" s="13" t="s">
        <v>32</v>
      </c>
      <c r="AX258" s="13" t="s">
        <v>75</v>
      </c>
      <c r="AY258" s="155" t="s">
        <v>134</v>
      </c>
    </row>
    <row r="259" spans="2:65" s="15" customFormat="1" ht="9.9499999999999993">
      <c r="B259" s="187"/>
      <c r="D259" s="148" t="s">
        <v>144</v>
      </c>
      <c r="E259" s="188" t="s">
        <v>1</v>
      </c>
      <c r="F259" s="189" t="s">
        <v>707</v>
      </c>
      <c r="H259" s="190">
        <v>51.76</v>
      </c>
      <c r="I259" s="191"/>
      <c r="L259" s="187"/>
      <c r="M259" s="192"/>
      <c r="T259" s="193"/>
      <c r="AT259" s="188" t="s">
        <v>144</v>
      </c>
      <c r="AU259" s="188" t="s">
        <v>142</v>
      </c>
      <c r="AV259" s="15" t="s">
        <v>158</v>
      </c>
      <c r="AW259" s="15" t="s">
        <v>32</v>
      </c>
      <c r="AX259" s="15" t="s">
        <v>75</v>
      </c>
      <c r="AY259" s="188" t="s">
        <v>134</v>
      </c>
    </row>
    <row r="260" spans="2:65" s="12" customFormat="1" ht="9.9499999999999993">
      <c r="B260" s="147"/>
      <c r="D260" s="148" t="s">
        <v>144</v>
      </c>
      <c r="E260" s="149" t="s">
        <v>1</v>
      </c>
      <c r="F260" s="150" t="s">
        <v>708</v>
      </c>
      <c r="H260" s="149" t="s">
        <v>1</v>
      </c>
      <c r="I260" s="151"/>
      <c r="L260" s="147"/>
      <c r="M260" s="152"/>
      <c r="T260" s="153"/>
      <c r="AT260" s="149" t="s">
        <v>144</v>
      </c>
      <c r="AU260" s="149" t="s">
        <v>142</v>
      </c>
      <c r="AV260" s="12" t="s">
        <v>83</v>
      </c>
      <c r="AW260" s="12" t="s">
        <v>32</v>
      </c>
      <c r="AX260" s="12" t="s">
        <v>75</v>
      </c>
      <c r="AY260" s="149" t="s">
        <v>134</v>
      </c>
    </row>
    <row r="261" spans="2:65" s="13" customFormat="1" ht="9.9499999999999993">
      <c r="B261" s="154"/>
      <c r="D261" s="148" t="s">
        <v>144</v>
      </c>
      <c r="E261" s="155" t="s">
        <v>1</v>
      </c>
      <c r="F261" s="156" t="s">
        <v>709</v>
      </c>
      <c r="H261" s="157">
        <v>6.3</v>
      </c>
      <c r="I261" s="158"/>
      <c r="L261" s="154"/>
      <c r="M261" s="159"/>
      <c r="T261" s="160"/>
      <c r="AT261" s="155" t="s">
        <v>144</v>
      </c>
      <c r="AU261" s="155" t="s">
        <v>142</v>
      </c>
      <c r="AV261" s="13" t="s">
        <v>142</v>
      </c>
      <c r="AW261" s="13" t="s">
        <v>32</v>
      </c>
      <c r="AX261" s="13" t="s">
        <v>75</v>
      </c>
      <c r="AY261" s="155" t="s">
        <v>134</v>
      </c>
    </row>
    <row r="262" spans="2:65" s="15" customFormat="1" ht="9.9499999999999993">
      <c r="B262" s="187"/>
      <c r="D262" s="148" t="s">
        <v>144</v>
      </c>
      <c r="E262" s="188" t="s">
        <v>1</v>
      </c>
      <c r="F262" s="189" t="s">
        <v>707</v>
      </c>
      <c r="H262" s="190">
        <v>6.3</v>
      </c>
      <c r="I262" s="191"/>
      <c r="L262" s="187"/>
      <c r="M262" s="192"/>
      <c r="T262" s="193"/>
      <c r="AT262" s="188" t="s">
        <v>144</v>
      </c>
      <c r="AU262" s="188" t="s">
        <v>142</v>
      </c>
      <c r="AV262" s="15" t="s">
        <v>158</v>
      </c>
      <c r="AW262" s="15" t="s">
        <v>32</v>
      </c>
      <c r="AX262" s="15" t="s">
        <v>75</v>
      </c>
      <c r="AY262" s="188" t="s">
        <v>134</v>
      </c>
    </row>
    <row r="263" spans="2:65" s="12" customFormat="1" ht="9.9499999999999993">
      <c r="B263" s="147"/>
      <c r="D263" s="148" t="s">
        <v>144</v>
      </c>
      <c r="E263" s="149" t="s">
        <v>1</v>
      </c>
      <c r="F263" s="150" t="s">
        <v>710</v>
      </c>
      <c r="H263" s="149" t="s">
        <v>1</v>
      </c>
      <c r="I263" s="151"/>
      <c r="L263" s="147"/>
      <c r="M263" s="152"/>
      <c r="T263" s="153"/>
      <c r="AT263" s="149" t="s">
        <v>144</v>
      </c>
      <c r="AU263" s="149" t="s">
        <v>142</v>
      </c>
      <c r="AV263" s="12" t="s">
        <v>83</v>
      </c>
      <c r="AW263" s="12" t="s">
        <v>32</v>
      </c>
      <c r="AX263" s="12" t="s">
        <v>75</v>
      </c>
      <c r="AY263" s="149" t="s">
        <v>134</v>
      </c>
    </row>
    <row r="264" spans="2:65" s="13" customFormat="1" ht="9.9499999999999993">
      <c r="B264" s="154"/>
      <c r="D264" s="148" t="s">
        <v>144</v>
      </c>
      <c r="E264" s="155" t="s">
        <v>1</v>
      </c>
      <c r="F264" s="156" t="s">
        <v>711</v>
      </c>
      <c r="H264" s="157">
        <v>2.8</v>
      </c>
      <c r="I264" s="158"/>
      <c r="L264" s="154"/>
      <c r="M264" s="159"/>
      <c r="T264" s="160"/>
      <c r="AT264" s="155" t="s">
        <v>144</v>
      </c>
      <c r="AU264" s="155" t="s">
        <v>142</v>
      </c>
      <c r="AV264" s="13" t="s">
        <v>142</v>
      </c>
      <c r="AW264" s="13" t="s">
        <v>32</v>
      </c>
      <c r="AX264" s="13" t="s">
        <v>75</v>
      </c>
      <c r="AY264" s="155" t="s">
        <v>134</v>
      </c>
    </row>
    <row r="265" spans="2:65" s="15" customFormat="1" ht="9.9499999999999993">
      <c r="B265" s="187"/>
      <c r="D265" s="148" t="s">
        <v>144</v>
      </c>
      <c r="E265" s="188" t="s">
        <v>1</v>
      </c>
      <c r="F265" s="189" t="s">
        <v>707</v>
      </c>
      <c r="H265" s="190">
        <v>2.8</v>
      </c>
      <c r="I265" s="191"/>
      <c r="L265" s="187"/>
      <c r="M265" s="192"/>
      <c r="T265" s="193"/>
      <c r="AT265" s="188" t="s">
        <v>144</v>
      </c>
      <c r="AU265" s="188" t="s">
        <v>142</v>
      </c>
      <c r="AV265" s="15" t="s">
        <v>158</v>
      </c>
      <c r="AW265" s="15" t="s">
        <v>32</v>
      </c>
      <c r="AX265" s="15" t="s">
        <v>75</v>
      </c>
      <c r="AY265" s="188" t="s">
        <v>134</v>
      </c>
    </row>
    <row r="266" spans="2:65" s="14" customFormat="1" ht="9.9499999999999993">
      <c r="B266" s="161"/>
      <c r="D266" s="148" t="s">
        <v>144</v>
      </c>
      <c r="E266" s="162" t="s">
        <v>1</v>
      </c>
      <c r="F266" s="163" t="s">
        <v>150</v>
      </c>
      <c r="H266" s="164">
        <v>60.86</v>
      </c>
      <c r="I266" s="165"/>
      <c r="L266" s="161"/>
      <c r="M266" s="166"/>
      <c r="T266" s="167"/>
      <c r="AT266" s="162" t="s">
        <v>144</v>
      </c>
      <c r="AU266" s="162" t="s">
        <v>142</v>
      </c>
      <c r="AV266" s="14" t="s">
        <v>141</v>
      </c>
      <c r="AW266" s="14" t="s">
        <v>32</v>
      </c>
      <c r="AX266" s="14" t="s">
        <v>83</v>
      </c>
      <c r="AY266" s="162" t="s">
        <v>134</v>
      </c>
    </row>
    <row r="267" spans="2:65" s="1" customFormat="1" ht="21.75" customHeight="1">
      <c r="B267" s="32"/>
      <c r="C267" s="133" t="s">
        <v>302</v>
      </c>
      <c r="D267" s="133" t="s">
        <v>137</v>
      </c>
      <c r="E267" s="134" t="s">
        <v>712</v>
      </c>
      <c r="F267" s="135" t="s">
        <v>713</v>
      </c>
      <c r="G267" s="136" t="s">
        <v>140</v>
      </c>
      <c r="H267" s="137">
        <v>41.728999999999999</v>
      </c>
      <c r="I267" s="138"/>
      <c r="J267" s="139">
        <f>ROUND(I267*H267,2)</f>
        <v>0</v>
      </c>
      <c r="K267" s="140"/>
      <c r="L267" s="32"/>
      <c r="M267" s="141" t="s">
        <v>1</v>
      </c>
      <c r="N267" s="142" t="s">
        <v>41</v>
      </c>
      <c r="P267" s="143">
        <f>O267*H267</f>
        <v>0</v>
      </c>
      <c r="Q267" s="143">
        <v>2.5000000000000001E-4</v>
      </c>
      <c r="R267" s="143">
        <f>Q267*H267</f>
        <v>1.0432250000000001E-2</v>
      </c>
      <c r="S267" s="143">
        <v>0</v>
      </c>
      <c r="T267" s="144">
        <f>S267*H267</f>
        <v>0</v>
      </c>
      <c r="AR267" s="145" t="s">
        <v>245</v>
      </c>
      <c r="AT267" s="145" t="s">
        <v>137</v>
      </c>
      <c r="AU267" s="145" t="s">
        <v>142</v>
      </c>
      <c r="AY267" s="17" t="s">
        <v>134</v>
      </c>
      <c r="BE267" s="146">
        <f>IF(N267="základní",J267,0)</f>
        <v>0</v>
      </c>
      <c r="BF267" s="146">
        <f>IF(N267="snížená",J267,0)</f>
        <v>0</v>
      </c>
      <c r="BG267" s="146">
        <f>IF(N267="zákl. přenesená",J267,0)</f>
        <v>0</v>
      </c>
      <c r="BH267" s="146">
        <f>IF(N267="sníž. přenesená",J267,0)</f>
        <v>0</v>
      </c>
      <c r="BI267" s="146">
        <f>IF(N267="nulová",J267,0)</f>
        <v>0</v>
      </c>
      <c r="BJ267" s="17" t="s">
        <v>142</v>
      </c>
      <c r="BK267" s="146">
        <f>ROUND(I267*H267,2)</f>
        <v>0</v>
      </c>
      <c r="BL267" s="17" t="s">
        <v>245</v>
      </c>
      <c r="BM267" s="145" t="s">
        <v>714</v>
      </c>
    </row>
    <row r="268" spans="2:65" s="1" customFormat="1" ht="9.9499999999999993">
      <c r="B268" s="32"/>
      <c r="D268" s="168" t="s">
        <v>154</v>
      </c>
      <c r="F268" s="169" t="s">
        <v>715</v>
      </c>
      <c r="I268" s="170"/>
      <c r="L268" s="32"/>
      <c r="M268" s="171"/>
      <c r="T268" s="54"/>
      <c r="AT268" s="17" t="s">
        <v>154</v>
      </c>
      <c r="AU268" s="17" t="s">
        <v>142</v>
      </c>
    </row>
    <row r="269" spans="2:65" s="13" customFormat="1" ht="9.9499999999999993">
      <c r="B269" s="154"/>
      <c r="D269" s="148" t="s">
        <v>144</v>
      </c>
      <c r="E269" s="155" t="s">
        <v>1</v>
      </c>
      <c r="F269" s="156" t="s">
        <v>698</v>
      </c>
      <c r="H269" s="157">
        <v>13.91</v>
      </c>
      <c r="I269" s="158"/>
      <c r="L269" s="154"/>
      <c r="M269" s="159"/>
      <c r="T269" s="160"/>
      <c r="AT269" s="155" t="s">
        <v>144</v>
      </c>
      <c r="AU269" s="155" t="s">
        <v>142</v>
      </c>
      <c r="AV269" s="13" t="s">
        <v>142</v>
      </c>
      <c r="AW269" s="13" t="s">
        <v>32</v>
      </c>
      <c r="AX269" s="13" t="s">
        <v>75</v>
      </c>
      <c r="AY269" s="155" t="s">
        <v>134</v>
      </c>
    </row>
    <row r="270" spans="2:65" s="13" customFormat="1" ht="9.9499999999999993">
      <c r="B270" s="154"/>
      <c r="D270" s="148" t="s">
        <v>144</v>
      </c>
      <c r="E270" s="155" t="s">
        <v>1</v>
      </c>
      <c r="F270" s="156" t="s">
        <v>699</v>
      </c>
      <c r="H270" s="157">
        <v>27.818999999999999</v>
      </c>
      <c r="I270" s="158"/>
      <c r="L270" s="154"/>
      <c r="M270" s="159"/>
      <c r="T270" s="160"/>
      <c r="AT270" s="155" t="s">
        <v>144</v>
      </c>
      <c r="AU270" s="155" t="s">
        <v>142</v>
      </c>
      <c r="AV270" s="13" t="s">
        <v>142</v>
      </c>
      <c r="AW270" s="13" t="s">
        <v>32</v>
      </c>
      <c r="AX270" s="13" t="s">
        <v>75</v>
      </c>
      <c r="AY270" s="155" t="s">
        <v>134</v>
      </c>
    </row>
    <row r="271" spans="2:65" s="14" customFormat="1" ht="9.9499999999999993">
      <c r="B271" s="161"/>
      <c r="D271" s="148" t="s">
        <v>144</v>
      </c>
      <c r="E271" s="162" t="s">
        <v>1</v>
      </c>
      <c r="F271" s="163" t="s">
        <v>150</v>
      </c>
      <c r="H271" s="164">
        <v>41.728999999999999</v>
      </c>
      <c r="I271" s="165"/>
      <c r="L271" s="161"/>
      <c r="M271" s="166"/>
      <c r="T271" s="167"/>
      <c r="AT271" s="162" t="s">
        <v>144</v>
      </c>
      <c r="AU271" s="162" t="s">
        <v>142</v>
      </c>
      <c r="AV271" s="14" t="s">
        <v>141</v>
      </c>
      <c r="AW271" s="14" t="s">
        <v>32</v>
      </c>
      <c r="AX271" s="14" t="s">
        <v>83</v>
      </c>
      <c r="AY271" s="162" t="s">
        <v>134</v>
      </c>
    </row>
    <row r="272" spans="2:65" s="11" customFormat="1" ht="25.9" customHeight="1">
      <c r="B272" s="121"/>
      <c r="D272" s="122" t="s">
        <v>74</v>
      </c>
      <c r="E272" s="123" t="s">
        <v>474</v>
      </c>
      <c r="F272" s="123" t="s">
        <v>475</v>
      </c>
      <c r="I272" s="124"/>
      <c r="J272" s="125">
        <f>BK272</f>
        <v>0</v>
      </c>
      <c r="L272" s="121"/>
      <c r="M272" s="126"/>
      <c r="P272" s="127">
        <f>SUM(P273:P282)</f>
        <v>0</v>
      </c>
      <c r="R272" s="127">
        <f>SUM(R273:R282)</f>
        <v>0</v>
      </c>
      <c r="T272" s="128">
        <f>SUM(T273:T282)</f>
        <v>0</v>
      </c>
      <c r="AR272" s="122" t="s">
        <v>179</v>
      </c>
      <c r="AT272" s="129" t="s">
        <v>74</v>
      </c>
      <c r="AU272" s="129" t="s">
        <v>75</v>
      </c>
      <c r="AY272" s="122" t="s">
        <v>134</v>
      </c>
      <c r="BK272" s="130">
        <f>SUM(BK273:BK282)</f>
        <v>0</v>
      </c>
    </row>
    <row r="273" spans="2:65" s="1" customFormat="1" ht="16.5" customHeight="1">
      <c r="B273" s="32"/>
      <c r="C273" s="133" t="s">
        <v>310</v>
      </c>
      <c r="D273" s="133" t="s">
        <v>137</v>
      </c>
      <c r="E273" s="134" t="s">
        <v>477</v>
      </c>
      <c r="F273" s="135" t="s">
        <v>478</v>
      </c>
      <c r="G273" s="136" t="s">
        <v>479</v>
      </c>
      <c r="H273" s="137">
        <v>1</v>
      </c>
      <c r="I273" s="138"/>
      <c r="J273" s="139">
        <f>ROUND(I273*H273,2)</f>
        <v>0</v>
      </c>
      <c r="K273" s="140"/>
      <c r="L273" s="32"/>
      <c r="M273" s="141" t="s">
        <v>1</v>
      </c>
      <c r="N273" s="142" t="s">
        <v>41</v>
      </c>
      <c r="P273" s="143">
        <f>O273*H273</f>
        <v>0</v>
      </c>
      <c r="Q273" s="143">
        <v>0</v>
      </c>
      <c r="R273" s="143">
        <f>Q273*H273</f>
        <v>0</v>
      </c>
      <c r="S273" s="143">
        <v>0</v>
      </c>
      <c r="T273" s="144">
        <f>S273*H273</f>
        <v>0</v>
      </c>
      <c r="AR273" s="145" t="s">
        <v>480</v>
      </c>
      <c r="AT273" s="145" t="s">
        <v>137</v>
      </c>
      <c r="AU273" s="145" t="s">
        <v>83</v>
      </c>
      <c r="AY273" s="17" t="s">
        <v>134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7" t="s">
        <v>142</v>
      </c>
      <c r="BK273" s="146">
        <f>ROUND(I273*H273,2)</f>
        <v>0</v>
      </c>
      <c r="BL273" s="17" t="s">
        <v>480</v>
      </c>
      <c r="BM273" s="145" t="s">
        <v>716</v>
      </c>
    </row>
    <row r="274" spans="2:65" s="1" customFormat="1" ht="9.9499999999999993">
      <c r="B274" s="32"/>
      <c r="D274" s="168" t="s">
        <v>154</v>
      </c>
      <c r="F274" s="169" t="s">
        <v>482</v>
      </c>
      <c r="I274" s="170"/>
      <c r="L274" s="32"/>
      <c r="M274" s="171"/>
      <c r="T274" s="54"/>
      <c r="AT274" s="17" t="s">
        <v>154</v>
      </c>
      <c r="AU274" s="17" t="s">
        <v>83</v>
      </c>
    </row>
    <row r="275" spans="2:65" s="13" customFormat="1" ht="9.9499999999999993">
      <c r="B275" s="154"/>
      <c r="D275" s="148" t="s">
        <v>144</v>
      </c>
      <c r="E275" s="155" t="s">
        <v>1</v>
      </c>
      <c r="F275" s="156" t="s">
        <v>83</v>
      </c>
      <c r="H275" s="157">
        <v>1</v>
      </c>
      <c r="I275" s="158"/>
      <c r="L275" s="154"/>
      <c r="M275" s="159"/>
      <c r="T275" s="160"/>
      <c r="AT275" s="155" t="s">
        <v>144</v>
      </c>
      <c r="AU275" s="155" t="s">
        <v>83</v>
      </c>
      <c r="AV275" s="13" t="s">
        <v>142</v>
      </c>
      <c r="AW275" s="13" t="s">
        <v>32</v>
      </c>
      <c r="AX275" s="13" t="s">
        <v>83</v>
      </c>
      <c r="AY275" s="155" t="s">
        <v>134</v>
      </c>
    </row>
    <row r="276" spans="2:65" s="1" customFormat="1" ht="16.5" customHeight="1">
      <c r="B276" s="32"/>
      <c r="C276" s="133" t="s">
        <v>316</v>
      </c>
      <c r="D276" s="133" t="s">
        <v>137</v>
      </c>
      <c r="E276" s="134" t="s">
        <v>484</v>
      </c>
      <c r="F276" s="135" t="s">
        <v>485</v>
      </c>
      <c r="G276" s="136" t="s">
        <v>479</v>
      </c>
      <c r="H276" s="137">
        <v>1</v>
      </c>
      <c r="I276" s="138"/>
      <c r="J276" s="139">
        <f>ROUND(I276*H276,2)</f>
        <v>0</v>
      </c>
      <c r="K276" s="140"/>
      <c r="L276" s="32"/>
      <c r="M276" s="141" t="s">
        <v>1</v>
      </c>
      <c r="N276" s="142" t="s">
        <v>41</v>
      </c>
      <c r="P276" s="143">
        <f>O276*H276</f>
        <v>0</v>
      </c>
      <c r="Q276" s="143">
        <v>0</v>
      </c>
      <c r="R276" s="143">
        <f>Q276*H276</f>
        <v>0</v>
      </c>
      <c r="S276" s="143">
        <v>0</v>
      </c>
      <c r="T276" s="144">
        <f>S276*H276</f>
        <v>0</v>
      </c>
      <c r="AR276" s="145" t="s">
        <v>480</v>
      </c>
      <c r="AT276" s="145" t="s">
        <v>137</v>
      </c>
      <c r="AU276" s="145" t="s">
        <v>83</v>
      </c>
      <c r="AY276" s="17" t="s">
        <v>134</v>
      </c>
      <c r="BE276" s="146">
        <f>IF(N276="základní",J276,0)</f>
        <v>0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7" t="s">
        <v>142</v>
      </c>
      <c r="BK276" s="146">
        <f>ROUND(I276*H276,2)</f>
        <v>0</v>
      </c>
      <c r="BL276" s="17" t="s">
        <v>480</v>
      </c>
      <c r="BM276" s="145" t="s">
        <v>717</v>
      </c>
    </row>
    <row r="277" spans="2:65" s="1" customFormat="1" ht="9.9499999999999993">
      <c r="B277" s="32"/>
      <c r="D277" s="168" t="s">
        <v>154</v>
      </c>
      <c r="F277" s="169" t="s">
        <v>487</v>
      </c>
      <c r="I277" s="170"/>
      <c r="L277" s="32"/>
      <c r="M277" s="171"/>
      <c r="T277" s="54"/>
      <c r="AT277" s="17" t="s">
        <v>154</v>
      </c>
      <c r="AU277" s="17" t="s">
        <v>83</v>
      </c>
    </row>
    <row r="278" spans="2:65" s="1" customFormat="1" ht="16.5" customHeight="1">
      <c r="B278" s="32"/>
      <c r="C278" s="133" t="s">
        <v>321</v>
      </c>
      <c r="D278" s="133" t="s">
        <v>137</v>
      </c>
      <c r="E278" s="134" t="s">
        <v>489</v>
      </c>
      <c r="F278" s="135" t="s">
        <v>490</v>
      </c>
      <c r="G278" s="136" t="s">
        <v>399</v>
      </c>
      <c r="H278" s="137">
        <v>1960</v>
      </c>
      <c r="I278" s="138"/>
      <c r="J278" s="139">
        <f>ROUND(I278*H278,2)</f>
        <v>0</v>
      </c>
      <c r="K278" s="140"/>
      <c r="L278" s="32"/>
      <c r="M278" s="141" t="s">
        <v>1</v>
      </c>
      <c r="N278" s="142" t="s">
        <v>41</v>
      </c>
      <c r="P278" s="143">
        <f>O278*H278</f>
        <v>0</v>
      </c>
      <c r="Q278" s="143">
        <v>0</v>
      </c>
      <c r="R278" s="143">
        <f>Q278*H278</f>
        <v>0</v>
      </c>
      <c r="S278" s="143">
        <v>0</v>
      </c>
      <c r="T278" s="144">
        <f>S278*H278</f>
        <v>0</v>
      </c>
      <c r="AR278" s="145" t="s">
        <v>480</v>
      </c>
      <c r="AT278" s="145" t="s">
        <v>137</v>
      </c>
      <c r="AU278" s="145" t="s">
        <v>83</v>
      </c>
      <c r="AY278" s="17" t="s">
        <v>134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142</v>
      </c>
      <c r="BK278" s="146">
        <f>ROUND(I278*H278,2)</f>
        <v>0</v>
      </c>
      <c r="BL278" s="17" t="s">
        <v>480</v>
      </c>
      <c r="BM278" s="145" t="s">
        <v>718</v>
      </c>
    </row>
    <row r="279" spans="2:65" s="1" customFormat="1" ht="9.9499999999999993">
      <c r="B279" s="32"/>
      <c r="D279" s="168" t="s">
        <v>154</v>
      </c>
      <c r="F279" s="169" t="s">
        <v>492</v>
      </c>
      <c r="I279" s="170"/>
      <c r="L279" s="32"/>
      <c r="M279" s="171"/>
      <c r="T279" s="54"/>
      <c r="AT279" s="17" t="s">
        <v>154</v>
      </c>
      <c r="AU279" s="17" t="s">
        <v>83</v>
      </c>
    </row>
    <row r="280" spans="2:65" s="12" customFormat="1" ht="9.9499999999999993">
      <c r="B280" s="147"/>
      <c r="D280" s="148" t="s">
        <v>144</v>
      </c>
      <c r="E280" s="149" t="s">
        <v>1</v>
      </c>
      <c r="F280" s="150" t="s">
        <v>493</v>
      </c>
      <c r="H280" s="149" t="s">
        <v>1</v>
      </c>
      <c r="I280" s="151"/>
      <c r="L280" s="147"/>
      <c r="M280" s="152"/>
      <c r="T280" s="153"/>
      <c r="AT280" s="149" t="s">
        <v>144</v>
      </c>
      <c r="AU280" s="149" t="s">
        <v>83</v>
      </c>
      <c r="AV280" s="12" t="s">
        <v>83</v>
      </c>
      <c r="AW280" s="12" t="s">
        <v>32</v>
      </c>
      <c r="AX280" s="12" t="s">
        <v>75</v>
      </c>
      <c r="AY280" s="149" t="s">
        <v>134</v>
      </c>
    </row>
    <row r="281" spans="2:65" s="13" customFormat="1" ht="9.9499999999999993">
      <c r="B281" s="154"/>
      <c r="D281" s="148" t="s">
        <v>144</v>
      </c>
      <c r="E281" s="155" t="s">
        <v>1</v>
      </c>
      <c r="F281" s="156" t="s">
        <v>719</v>
      </c>
      <c r="H281" s="157">
        <v>1960</v>
      </c>
      <c r="I281" s="158"/>
      <c r="L281" s="154"/>
      <c r="M281" s="159"/>
      <c r="T281" s="160"/>
      <c r="AT281" s="155" t="s">
        <v>144</v>
      </c>
      <c r="AU281" s="155" t="s">
        <v>83</v>
      </c>
      <c r="AV281" s="13" t="s">
        <v>142</v>
      </c>
      <c r="AW281" s="13" t="s">
        <v>32</v>
      </c>
      <c r="AX281" s="13" t="s">
        <v>75</v>
      </c>
      <c r="AY281" s="155" t="s">
        <v>134</v>
      </c>
    </row>
    <row r="282" spans="2:65" s="14" customFormat="1" ht="9.9499999999999993">
      <c r="B282" s="161"/>
      <c r="D282" s="148" t="s">
        <v>144</v>
      </c>
      <c r="E282" s="162" t="s">
        <v>1</v>
      </c>
      <c r="F282" s="163" t="s">
        <v>150</v>
      </c>
      <c r="H282" s="164">
        <v>1960</v>
      </c>
      <c r="I282" s="165"/>
      <c r="L282" s="161"/>
      <c r="M282" s="184"/>
      <c r="N282" s="185"/>
      <c r="O282" s="185"/>
      <c r="P282" s="185"/>
      <c r="Q282" s="185"/>
      <c r="R282" s="185"/>
      <c r="S282" s="185"/>
      <c r="T282" s="186"/>
      <c r="AT282" s="162" t="s">
        <v>144</v>
      </c>
      <c r="AU282" s="162" t="s">
        <v>83</v>
      </c>
      <c r="AV282" s="14" t="s">
        <v>141</v>
      </c>
      <c r="AW282" s="14" t="s">
        <v>32</v>
      </c>
      <c r="AX282" s="14" t="s">
        <v>83</v>
      </c>
      <c r="AY282" s="162" t="s">
        <v>134</v>
      </c>
    </row>
    <row r="283" spans="2:65" s="1" customFormat="1" ht="6.95" customHeight="1">
      <c r="B283" s="43"/>
      <c r="C283" s="44"/>
      <c r="D283" s="44"/>
      <c r="E283" s="44"/>
      <c r="F283" s="44"/>
      <c r="G283" s="44"/>
      <c r="H283" s="44"/>
      <c r="I283" s="44"/>
      <c r="J283" s="44"/>
      <c r="K283" s="44"/>
      <c r="L283" s="32"/>
    </row>
  </sheetData>
  <sheetProtection algorithmName="SHA-512" hashValue="x7gRqMgIxCIhiNR/QHRWaKN3Avql9BWQ8TcIMW7e45H/djqjqoBQT2VYxZJNS9v1VfocJs3fUxzW0A754Mz+cA==" saltValue="To6LJDFQ42VTraopC/3aY0xt1kJ311pQ/pcB3/ADcjk2HfD/ZTicrOo/2pL6PCWpzJOD3Nd8Xqlhcl3wkg+0PQ==" spinCount="100000" sheet="1" objects="1" scenarios="1" formatColumns="0" formatRows="0" autoFilter="0"/>
  <autoFilter ref="C125:K282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hyperlinks>
    <hyperlink ref="F130" r:id="rId1" xr:uid="{00000000-0004-0000-0300-000000000000}"/>
    <hyperlink ref="F158" r:id="rId2" xr:uid="{00000000-0004-0000-0300-000001000000}"/>
    <hyperlink ref="F160" r:id="rId3" xr:uid="{00000000-0004-0000-0300-000002000000}"/>
    <hyperlink ref="F163" r:id="rId4" xr:uid="{00000000-0004-0000-0300-000003000000}"/>
    <hyperlink ref="F173" r:id="rId5" xr:uid="{00000000-0004-0000-0300-000004000000}"/>
    <hyperlink ref="F182" r:id="rId6" xr:uid="{00000000-0004-0000-0300-000005000000}"/>
    <hyperlink ref="F209" r:id="rId7" xr:uid="{00000000-0004-0000-0300-000006000000}"/>
    <hyperlink ref="F213" r:id="rId8" xr:uid="{00000000-0004-0000-0300-000007000000}"/>
    <hyperlink ref="F218" r:id="rId9" xr:uid="{00000000-0004-0000-0300-000008000000}"/>
    <hyperlink ref="F220" r:id="rId10" xr:uid="{00000000-0004-0000-0300-000009000000}"/>
    <hyperlink ref="F222" r:id="rId11" xr:uid="{00000000-0004-0000-0300-00000A000000}"/>
    <hyperlink ref="F225" r:id="rId12" xr:uid="{00000000-0004-0000-0300-00000B000000}"/>
    <hyperlink ref="F228" r:id="rId13" xr:uid="{00000000-0004-0000-0300-00000C000000}"/>
    <hyperlink ref="F232" r:id="rId14" xr:uid="{00000000-0004-0000-0300-00000D000000}"/>
    <hyperlink ref="F236" r:id="rId15" xr:uid="{00000000-0004-0000-0300-00000E000000}"/>
    <hyperlink ref="F248" r:id="rId16" xr:uid="{00000000-0004-0000-0300-00000F000000}"/>
    <hyperlink ref="F268" r:id="rId17" xr:uid="{00000000-0004-0000-0300-000010000000}"/>
    <hyperlink ref="F274" r:id="rId18" xr:uid="{00000000-0004-0000-0300-000011000000}"/>
    <hyperlink ref="F277" r:id="rId19" xr:uid="{00000000-0004-0000-0300-000012000000}"/>
    <hyperlink ref="F279" r:id="rId20" xr:uid="{00000000-0004-0000-0300-00001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25"/>
  <sheetViews>
    <sheetView showGridLines="0" workbookViewId="0"/>
  </sheetViews>
  <sheetFormatPr defaultRowHeight="14.4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97</v>
      </c>
      <c r="L4" s="20"/>
      <c r="M4" s="86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2" t="str">
        <f>'Rekapitulace stavby'!K6</f>
        <v>Dětský domov a Školní jídelna, Nový Jičín</v>
      </c>
      <c r="F7" s="233"/>
      <c r="G7" s="233"/>
      <c r="H7" s="233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222" t="s">
        <v>720</v>
      </c>
      <c r="F9" s="231"/>
      <c r="G9" s="231"/>
      <c r="H9" s="231"/>
      <c r="L9" s="32"/>
    </row>
    <row r="10" spans="2:46" s="1" customFormat="1" ht="9.9499999999999993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1" t="str">
        <f>'Rekapitulace stavby'!AN8</f>
        <v>27. 2. 2025</v>
      </c>
      <c r="L12" s="32"/>
    </row>
    <row r="13" spans="2:46" s="1" customFormat="1" ht="10.7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17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204"/>
      <c r="G18" s="204"/>
      <c r="H18" s="20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7"/>
      <c r="E27" s="208" t="s">
        <v>1</v>
      </c>
      <c r="F27" s="208"/>
      <c r="G27" s="208"/>
      <c r="H27" s="208"/>
      <c r="L27" s="87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2"/>
      <c r="E29" s="52"/>
      <c r="F29" s="52"/>
      <c r="G29" s="52"/>
      <c r="H29" s="52"/>
      <c r="I29" s="52"/>
      <c r="J29" s="52"/>
      <c r="K29" s="52"/>
      <c r="L29" s="32"/>
    </row>
    <row r="30" spans="2:12" s="1" customFormat="1" ht="25.35" customHeight="1">
      <c r="B30" s="32"/>
      <c r="D30" s="88" t="s">
        <v>35</v>
      </c>
      <c r="J30" s="64">
        <f>ROUND(J133, 2)</f>
        <v>0</v>
      </c>
      <c r="L30" s="32"/>
    </row>
    <row r="31" spans="2:12" s="1" customFormat="1" ht="6.95" customHeight="1">
      <c r="B31" s="32"/>
      <c r="D31" s="52"/>
      <c r="E31" s="52"/>
      <c r="F31" s="52"/>
      <c r="G31" s="52"/>
      <c r="H31" s="52"/>
      <c r="I31" s="52"/>
      <c r="J31" s="52"/>
      <c r="K31" s="52"/>
      <c r="L31" s="32"/>
    </row>
    <row r="32" spans="2:12" s="1" customFormat="1" ht="14.45" customHeight="1">
      <c r="B32" s="32"/>
      <c r="F32" s="89" t="s">
        <v>37</v>
      </c>
      <c r="I32" s="89" t="s">
        <v>36</v>
      </c>
      <c r="J32" s="89" t="s">
        <v>38</v>
      </c>
      <c r="L32" s="32"/>
    </row>
    <row r="33" spans="2:12" s="1" customFormat="1" ht="14.45" customHeight="1">
      <c r="B33" s="32"/>
      <c r="D33" s="90" t="s">
        <v>39</v>
      </c>
      <c r="E33" s="27" t="s">
        <v>40</v>
      </c>
      <c r="F33" s="91">
        <f>ROUND((SUM(BE133:BE424)),  2)</f>
        <v>0</v>
      </c>
      <c r="I33" s="92">
        <v>0.21</v>
      </c>
      <c r="J33" s="91">
        <f>ROUND(((SUM(BE133:BE424))*I33),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ROUND((SUM(BF133:BF424)),  2)</f>
        <v>0</v>
      </c>
      <c r="I34" s="92">
        <v>0.12</v>
      </c>
      <c r="J34" s="91">
        <f>ROUND(((SUM(BF133:BF424))*I34),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ROUND((SUM(BG133:BG424)),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ROUND((SUM(BH133:BH424)),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ROUND((SUM(BI133:BI424)),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5"/>
      <c r="F39" s="55"/>
      <c r="G39" s="95" t="s">
        <v>46</v>
      </c>
      <c r="H39" s="96" t="s">
        <v>47</v>
      </c>
      <c r="I39" s="55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2"/>
    </row>
    <row r="51" spans="2:12" ht="9.9499999999999993">
      <c r="B51" s="20"/>
      <c r="L51" s="20"/>
    </row>
    <row r="52" spans="2:12" ht="9.9499999999999993">
      <c r="B52" s="20"/>
      <c r="L52" s="20"/>
    </row>
    <row r="53" spans="2:12" ht="9.9499999999999993">
      <c r="B53" s="20"/>
      <c r="L53" s="20"/>
    </row>
    <row r="54" spans="2:12" ht="9.9499999999999993">
      <c r="B54" s="20"/>
      <c r="L54" s="20"/>
    </row>
    <row r="55" spans="2:12" ht="9.9499999999999993">
      <c r="B55" s="20"/>
      <c r="L55" s="20"/>
    </row>
    <row r="56" spans="2:12" ht="9.9499999999999993">
      <c r="B56" s="20"/>
      <c r="L56" s="20"/>
    </row>
    <row r="57" spans="2:12" ht="9.9499999999999993">
      <c r="B57" s="20"/>
      <c r="L57" s="20"/>
    </row>
    <row r="58" spans="2:12" ht="9.9499999999999993">
      <c r="B58" s="20"/>
      <c r="L58" s="20"/>
    </row>
    <row r="59" spans="2:12" ht="9.9499999999999993">
      <c r="B59" s="20"/>
      <c r="L59" s="20"/>
    </row>
    <row r="60" spans="2:12" ht="9.9499999999999993">
      <c r="B60" s="20"/>
      <c r="L60" s="20"/>
    </row>
    <row r="61" spans="2:12" s="1" customFormat="1" ht="12.6">
      <c r="B61" s="32"/>
      <c r="D61" s="42" t="s">
        <v>50</v>
      </c>
      <c r="E61" s="34"/>
      <c r="F61" s="99" t="s">
        <v>51</v>
      </c>
      <c r="G61" s="42" t="s">
        <v>50</v>
      </c>
      <c r="H61" s="34"/>
      <c r="I61" s="34"/>
      <c r="J61" s="100" t="s">
        <v>51</v>
      </c>
      <c r="K61" s="34"/>
      <c r="L61" s="32"/>
    </row>
    <row r="62" spans="2:12" ht="9.9499999999999993">
      <c r="B62" s="20"/>
      <c r="L62" s="20"/>
    </row>
    <row r="63" spans="2:12" ht="9.9499999999999993">
      <c r="B63" s="20"/>
      <c r="L63" s="20"/>
    </row>
    <row r="64" spans="2:12" ht="9.9499999999999993">
      <c r="B64" s="20"/>
      <c r="L64" s="20"/>
    </row>
    <row r="65" spans="2:12" s="1" customFormat="1" ht="12.95">
      <c r="B65" s="32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2"/>
    </row>
    <row r="66" spans="2:12" ht="9.9499999999999993">
      <c r="B66" s="20"/>
      <c r="L66" s="20"/>
    </row>
    <row r="67" spans="2:12" ht="9.9499999999999993">
      <c r="B67" s="20"/>
      <c r="L67" s="20"/>
    </row>
    <row r="68" spans="2:12" ht="9.9499999999999993">
      <c r="B68" s="20"/>
      <c r="L68" s="20"/>
    </row>
    <row r="69" spans="2:12" ht="9.9499999999999993">
      <c r="B69" s="20"/>
      <c r="L69" s="20"/>
    </row>
    <row r="70" spans="2:12" ht="9.9499999999999993">
      <c r="B70" s="20"/>
      <c r="L70" s="20"/>
    </row>
    <row r="71" spans="2:12" ht="9.9499999999999993">
      <c r="B71" s="20"/>
      <c r="L71" s="20"/>
    </row>
    <row r="72" spans="2:12" ht="9.9499999999999993">
      <c r="B72" s="20"/>
      <c r="L72" s="20"/>
    </row>
    <row r="73" spans="2:12" ht="9.9499999999999993">
      <c r="B73" s="20"/>
      <c r="L73" s="20"/>
    </row>
    <row r="74" spans="2:12" ht="9.9499999999999993">
      <c r="B74" s="20"/>
      <c r="L74" s="20"/>
    </row>
    <row r="75" spans="2:12" ht="9.9499999999999993">
      <c r="B75" s="20"/>
      <c r="L75" s="20"/>
    </row>
    <row r="76" spans="2:12" s="1" customFormat="1" ht="12.6">
      <c r="B76" s="32"/>
      <c r="D76" s="42" t="s">
        <v>50</v>
      </c>
      <c r="E76" s="34"/>
      <c r="F76" s="99" t="s">
        <v>51</v>
      </c>
      <c r="G76" s="42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2" t="str">
        <f>E7</f>
        <v>Dětský domov a Školní jídelna, Nový Jičín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222" t="str">
        <f>E9</f>
        <v>04 - Stavební úpravy - schodiště 2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Revoluční 1032/56, 741 01 Nový Jičín</v>
      </c>
      <c r="I89" s="27" t="s">
        <v>22</v>
      </c>
      <c r="J89" s="51" t="str">
        <f>IF(J12="","",J12)</f>
        <v>27. 2. 2025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Dětský domov a Školní jídelna, Nový Jičín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" customHeight="1">
      <c r="B96" s="32"/>
      <c r="C96" s="103" t="s">
        <v>103</v>
      </c>
      <c r="J96" s="64">
        <f>J133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J134</f>
        <v>0</v>
      </c>
      <c r="L97" s="104"/>
    </row>
    <row r="98" spans="2:12" s="9" customFormat="1" ht="19.899999999999999" customHeight="1">
      <c r="B98" s="108"/>
      <c r="D98" s="109" t="s">
        <v>721</v>
      </c>
      <c r="E98" s="110"/>
      <c r="F98" s="110"/>
      <c r="G98" s="110"/>
      <c r="H98" s="110"/>
      <c r="I98" s="110"/>
      <c r="J98" s="111">
        <f>J135</f>
        <v>0</v>
      </c>
      <c r="L98" s="108"/>
    </row>
    <row r="99" spans="2:12" s="9" customFormat="1" ht="19.899999999999999" customHeight="1">
      <c r="B99" s="108"/>
      <c r="D99" s="109" t="s">
        <v>722</v>
      </c>
      <c r="E99" s="110"/>
      <c r="F99" s="110"/>
      <c r="G99" s="110"/>
      <c r="H99" s="110"/>
      <c r="I99" s="110"/>
      <c r="J99" s="111">
        <f>J137</f>
        <v>0</v>
      </c>
      <c r="L99" s="108"/>
    </row>
    <row r="100" spans="2:12" s="9" customFormat="1" ht="19.899999999999999" customHeight="1">
      <c r="B100" s="108"/>
      <c r="D100" s="109" t="s">
        <v>578</v>
      </c>
      <c r="E100" s="110"/>
      <c r="F100" s="110"/>
      <c r="G100" s="110"/>
      <c r="H100" s="110"/>
      <c r="I100" s="110"/>
      <c r="J100" s="111">
        <f>J141</f>
        <v>0</v>
      </c>
      <c r="L100" s="108"/>
    </row>
    <row r="101" spans="2:12" s="9" customFormat="1" ht="19.899999999999999" customHeight="1">
      <c r="B101" s="108"/>
      <c r="D101" s="109" t="s">
        <v>106</v>
      </c>
      <c r="E101" s="110"/>
      <c r="F101" s="110"/>
      <c r="G101" s="110"/>
      <c r="H101" s="110"/>
      <c r="I101" s="110"/>
      <c r="J101" s="111">
        <f>J153</f>
        <v>0</v>
      </c>
      <c r="L101" s="108"/>
    </row>
    <row r="102" spans="2:12" s="9" customFormat="1" ht="19.899999999999999" customHeight="1">
      <c r="B102" s="108"/>
      <c r="D102" s="109" t="s">
        <v>579</v>
      </c>
      <c r="E102" s="110"/>
      <c r="F102" s="110"/>
      <c r="G102" s="110"/>
      <c r="H102" s="110"/>
      <c r="I102" s="110"/>
      <c r="J102" s="111">
        <f>J169</f>
        <v>0</v>
      </c>
      <c r="L102" s="108"/>
    </row>
    <row r="103" spans="2:12" s="9" customFormat="1" ht="19.899999999999999" customHeight="1">
      <c r="B103" s="108"/>
      <c r="D103" s="109" t="s">
        <v>107</v>
      </c>
      <c r="E103" s="110"/>
      <c r="F103" s="110"/>
      <c r="G103" s="110"/>
      <c r="H103" s="110"/>
      <c r="I103" s="110"/>
      <c r="J103" s="111">
        <f>J187</f>
        <v>0</v>
      </c>
      <c r="L103" s="108"/>
    </row>
    <row r="104" spans="2:12" s="9" customFormat="1" ht="19.899999999999999" customHeight="1">
      <c r="B104" s="108"/>
      <c r="D104" s="109" t="s">
        <v>108</v>
      </c>
      <c r="E104" s="110"/>
      <c r="F104" s="110"/>
      <c r="G104" s="110"/>
      <c r="H104" s="110"/>
      <c r="I104" s="110"/>
      <c r="J104" s="111">
        <f>J207</f>
        <v>0</v>
      </c>
      <c r="L104" s="108"/>
    </row>
    <row r="105" spans="2:12" s="9" customFormat="1" ht="19.899999999999999" customHeight="1">
      <c r="B105" s="108"/>
      <c r="D105" s="109" t="s">
        <v>109</v>
      </c>
      <c r="E105" s="110"/>
      <c r="F105" s="110"/>
      <c r="G105" s="110"/>
      <c r="H105" s="110"/>
      <c r="I105" s="110"/>
      <c r="J105" s="111">
        <f>J242</f>
        <v>0</v>
      </c>
      <c r="L105" s="108"/>
    </row>
    <row r="106" spans="2:12" s="9" customFormat="1" ht="19.899999999999999" customHeight="1">
      <c r="B106" s="108"/>
      <c r="D106" s="109" t="s">
        <v>110</v>
      </c>
      <c r="E106" s="110"/>
      <c r="F106" s="110"/>
      <c r="G106" s="110"/>
      <c r="H106" s="110"/>
      <c r="I106" s="110"/>
      <c r="J106" s="111">
        <f>J252</f>
        <v>0</v>
      </c>
      <c r="L106" s="108"/>
    </row>
    <row r="107" spans="2:12" s="8" customFormat="1" ht="24.95" customHeight="1">
      <c r="B107" s="104"/>
      <c r="D107" s="105" t="s">
        <v>111</v>
      </c>
      <c r="E107" s="106"/>
      <c r="F107" s="106"/>
      <c r="G107" s="106"/>
      <c r="H107" s="106"/>
      <c r="I107" s="106"/>
      <c r="J107" s="107">
        <f>J255</f>
        <v>0</v>
      </c>
      <c r="L107" s="104"/>
    </row>
    <row r="108" spans="2:12" s="9" customFormat="1" ht="19.899999999999999" customHeight="1">
      <c r="B108" s="108"/>
      <c r="D108" s="109" t="s">
        <v>112</v>
      </c>
      <c r="E108" s="110"/>
      <c r="F108" s="110"/>
      <c r="G108" s="110"/>
      <c r="H108" s="110"/>
      <c r="I108" s="110"/>
      <c r="J108" s="111">
        <f>J256</f>
        <v>0</v>
      </c>
      <c r="L108" s="108"/>
    </row>
    <row r="109" spans="2:12" s="9" customFormat="1" ht="19.899999999999999" customHeight="1">
      <c r="B109" s="108"/>
      <c r="D109" s="109" t="s">
        <v>115</v>
      </c>
      <c r="E109" s="110"/>
      <c r="F109" s="110"/>
      <c r="G109" s="110"/>
      <c r="H109" s="110"/>
      <c r="I109" s="110"/>
      <c r="J109" s="111">
        <f>J310</f>
        <v>0</v>
      </c>
      <c r="L109" s="108"/>
    </row>
    <row r="110" spans="2:12" s="9" customFormat="1" ht="19.899999999999999" customHeight="1">
      <c r="B110" s="108"/>
      <c r="D110" s="109" t="s">
        <v>116</v>
      </c>
      <c r="E110" s="110"/>
      <c r="F110" s="110"/>
      <c r="G110" s="110"/>
      <c r="H110" s="110"/>
      <c r="I110" s="110"/>
      <c r="J110" s="111">
        <f>J323</f>
        <v>0</v>
      </c>
      <c r="L110" s="108"/>
    </row>
    <row r="111" spans="2:12" s="9" customFormat="1" ht="19.899999999999999" customHeight="1">
      <c r="B111" s="108"/>
      <c r="D111" s="109" t="s">
        <v>581</v>
      </c>
      <c r="E111" s="110"/>
      <c r="F111" s="110"/>
      <c r="G111" s="110"/>
      <c r="H111" s="110"/>
      <c r="I111" s="110"/>
      <c r="J111" s="111">
        <f>J327</f>
        <v>0</v>
      </c>
      <c r="L111" s="108"/>
    </row>
    <row r="112" spans="2:12" s="9" customFormat="1" ht="19.899999999999999" customHeight="1">
      <c r="B112" s="108"/>
      <c r="D112" s="109" t="s">
        <v>117</v>
      </c>
      <c r="E112" s="110"/>
      <c r="F112" s="110"/>
      <c r="G112" s="110"/>
      <c r="H112" s="110"/>
      <c r="I112" s="110"/>
      <c r="J112" s="111">
        <f>J348</f>
        <v>0</v>
      </c>
      <c r="L112" s="108"/>
    </row>
    <row r="113" spans="2:12" s="8" customFormat="1" ht="24.95" customHeight="1">
      <c r="B113" s="104"/>
      <c r="D113" s="105" t="s">
        <v>118</v>
      </c>
      <c r="E113" s="106"/>
      <c r="F113" s="106"/>
      <c r="G113" s="106"/>
      <c r="H113" s="106"/>
      <c r="I113" s="106"/>
      <c r="J113" s="107">
        <f>J413</f>
        <v>0</v>
      </c>
      <c r="L113" s="104"/>
    </row>
    <row r="114" spans="2:12" s="1" customFormat="1" ht="21.75" customHeight="1">
      <c r="B114" s="32"/>
      <c r="L114" s="32"/>
    </row>
    <row r="115" spans="2:12" s="1" customFormat="1" ht="6.95" customHeight="1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2"/>
    </row>
    <row r="119" spans="2:12" s="1" customFormat="1" ht="6.95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2"/>
    </row>
    <row r="120" spans="2:12" s="1" customFormat="1" ht="24.95" customHeight="1">
      <c r="B120" s="32"/>
      <c r="C120" s="21" t="s">
        <v>119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32" t="str">
        <f>E7</f>
        <v>Dětský domov a Školní jídelna, Nový Jičín</v>
      </c>
      <c r="F123" s="233"/>
      <c r="G123" s="233"/>
      <c r="H123" s="233"/>
      <c r="L123" s="32"/>
    </row>
    <row r="124" spans="2:12" s="1" customFormat="1" ht="12" customHeight="1">
      <c r="B124" s="32"/>
      <c r="C124" s="27" t="s">
        <v>98</v>
      </c>
      <c r="L124" s="32"/>
    </row>
    <row r="125" spans="2:12" s="1" customFormat="1" ht="16.5" customHeight="1">
      <c r="B125" s="32"/>
      <c r="E125" s="222" t="str">
        <f>E9</f>
        <v>04 - Stavební úpravy - schodiště 2</v>
      </c>
      <c r="F125" s="231"/>
      <c r="G125" s="231"/>
      <c r="H125" s="231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20</v>
      </c>
      <c r="F127" s="25" t="str">
        <f>F12</f>
        <v>Revoluční 1032/56, 741 01 Nový Jičín</v>
      </c>
      <c r="I127" s="27" t="s">
        <v>22</v>
      </c>
      <c r="J127" s="51" t="str">
        <f>IF(J12="","",J12)</f>
        <v>27. 2. 2025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24</v>
      </c>
      <c r="F129" s="25" t="str">
        <f>E15</f>
        <v>Dětský domov a Školní jídelna, Nový Jičín</v>
      </c>
      <c r="I129" s="27" t="s">
        <v>30</v>
      </c>
      <c r="J129" s="30" t="str">
        <f>E21</f>
        <v xml:space="preserve"> </v>
      </c>
      <c r="L129" s="32"/>
    </row>
    <row r="130" spans="2:65" s="1" customFormat="1" ht="15.2" customHeight="1">
      <c r="B130" s="32"/>
      <c r="C130" s="27" t="s">
        <v>28</v>
      </c>
      <c r="F130" s="25" t="str">
        <f>IF(E18="","",E18)</f>
        <v>Vyplň údaj</v>
      </c>
      <c r="I130" s="27" t="s">
        <v>33</v>
      </c>
      <c r="J130" s="30" t="str">
        <f>E24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2"/>
      <c r="C132" s="113" t="s">
        <v>120</v>
      </c>
      <c r="D132" s="114" t="s">
        <v>60</v>
      </c>
      <c r="E132" s="114" t="s">
        <v>56</v>
      </c>
      <c r="F132" s="114" t="s">
        <v>57</v>
      </c>
      <c r="G132" s="114" t="s">
        <v>121</v>
      </c>
      <c r="H132" s="114" t="s">
        <v>122</v>
      </c>
      <c r="I132" s="114" t="s">
        <v>123</v>
      </c>
      <c r="J132" s="115" t="s">
        <v>102</v>
      </c>
      <c r="K132" s="116" t="s">
        <v>124</v>
      </c>
      <c r="L132" s="112"/>
      <c r="M132" s="57" t="s">
        <v>1</v>
      </c>
      <c r="N132" s="58" t="s">
        <v>39</v>
      </c>
      <c r="O132" s="58" t="s">
        <v>125</v>
      </c>
      <c r="P132" s="58" t="s">
        <v>126</v>
      </c>
      <c r="Q132" s="58" t="s">
        <v>127</v>
      </c>
      <c r="R132" s="58" t="s">
        <v>128</v>
      </c>
      <c r="S132" s="58" t="s">
        <v>129</v>
      </c>
      <c r="T132" s="59" t="s">
        <v>130</v>
      </c>
    </row>
    <row r="133" spans="2:65" s="1" customFormat="1" ht="22.7" customHeight="1">
      <c r="B133" s="32"/>
      <c r="C133" s="62" t="s">
        <v>131</v>
      </c>
      <c r="J133" s="117">
        <f>BK133</f>
        <v>0</v>
      </c>
      <c r="L133" s="32"/>
      <c r="M133" s="60"/>
      <c r="N133" s="52"/>
      <c r="O133" s="52"/>
      <c r="P133" s="118">
        <f>P134+P255+P413</f>
        <v>0</v>
      </c>
      <c r="Q133" s="52"/>
      <c r="R133" s="118">
        <f>R134+R255+R413</f>
        <v>35.930412309999994</v>
      </c>
      <c r="S133" s="52"/>
      <c r="T133" s="119">
        <f>T134+T255+T413</f>
        <v>16.280132000000002</v>
      </c>
      <c r="AT133" s="17" t="s">
        <v>74</v>
      </c>
      <c r="AU133" s="17" t="s">
        <v>104</v>
      </c>
      <c r="BK133" s="120">
        <f>BK134+BK255+BK413</f>
        <v>0</v>
      </c>
    </row>
    <row r="134" spans="2:65" s="11" customFormat="1" ht="25.9" customHeight="1">
      <c r="B134" s="121"/>
      <c r="D134" s="122" t="s">
        <v>74</v>
      </c>
      <c r="E134" s="123" t="s">
        <v>132</v>
      </c>
      <c r="F134" s="123" t="s">
        <v>133</v>
      </c>
      <c r="I134" s="124"/>
      <c r="J134" s="125">
        <f>BK134</f>
        <v>0</v>
      </c>
      <c r="L134" s="121"/>
      <c r="M134" s="126"/>
      <c r="P134" s="127">
        <f>P135+P137+P141+P153+P169+P187+P207+P242+P252</f>
        <v>0</v>
      </c>
      <c r="R134" s="127">
        <f>R135+R137+R141+R153+R169+R187+R207+R242+R252</f>
        <v>34.289865659999997</v>
      </c>
      <c r="T134" s="128">
        <f>T135+T137+T141+T153+T169+T187+T207+T242+T252</f>
        <v>13.896667000000001</v>
      </c>
      <c r="AR134" s="122" t="s">
        <v>83</v>
      </c>
      <c r="AT134" s="129" t="s">
        <v>74</v>
      </c>
      <c r="AU134" s="129" t="s">
        <v>75</v>
      </c>
      <c r="AY134" s="122" t="s">
        <v>134</v>
      </c>
      <c r="BK134" s="130">
        <f>BK135+BK137+BK141+BK153+BK169+BK187+BK207+BK242+BK252</f>
        <v>0</v>
      </c>
    </row>
    <row r="135" spans="2:65" s="11" customFormat="1" ht="22.7" customHeight="1">
      <c r="B135" s="121"/>
      <c r="D135" s="122" t="s">
        <v>74</v>
      </c>
      <c r="E135" s="131" t="s">
        <v>142</v>
      </c>
      <c r="F135" s="131" t="s">
        <v>723</v>
      </c>
      <c r="I135" s="124"/>
      <c r="J135" s="132">
        <f>BK135</f>
        <v>0</v>
      </c>
      <c r="L135" s="121"/>
      <c r="M135" s="126"/>
      <c r="P135" s="127">
        <f>P136</f>
        <v>0</v>
      </c>
      <c r="R135" s="127">
        <f>R136</f>
        <v>0</v>
      </c>
      <c r="T135" s="128">
        <f>T136</f>
        <v>0</v>
      </c>
      <c r="AR135" s="122" t="s">
        <v>83</v>
      </c>
      <c r="AT135" s="129" t="s">
        <v>74</v>
      </c>
      <c r="AU135" s="129" t="s">
        <v>83</v>
      </c>
      <c r="AY135" s="122" t="s">
        <v>134</v>
      </c>
      <c r="BK135" s="130">
        <f>BK136</f>
        <v>0</v>
      </c>
    </row>
    <row r="136" spans="2:65" s="1" customFormat="1" ht="16.5" customHeight="1">
      <c r="B136" s="32"/>
      <c r="C136" s="133" t="s">
        <v>83</v>
      </c>
      <c r="D136" s="133" t="s">
        <v>137</v>
      </c>
      <c r="E136" s="134" t="s">
        <v>724</v>
      </c>
      <c r="F136" s="135" t="s">
        <v>725</v>
      </c>
      <c r="G136" s="136" t="s">
        <v>726</v>
      </c>
      <c r="H136" s="137">
        <v>1</v>
      </c>
      <c r="I136" s="138"/>
      <c r="J136" s="139">
        <f>ROUND(I136*H136,2)</f>
        <v>0</v>
      </c>
      <c r="K136" s="140"/>
      <c r="L136" s="32"/>
      <c r="M136" s="141" t="s">
        <v>1</v>
      </c>
      <c r="N136" s="142" t="s">
        <v>41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141</v>
      </c>
      <c r="AT136" s="145" t="s">
        <v>137</v>
      </c>
      <c r="AU136" s="145" t="s">
        <v>142</v>
      </c>
      <c r="AY136" s="17" t="s">
        <v>134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7" t="s">
        <v>142</v>
      </c>
      <c r="BK136" s="146">
        <f>ROUND(I136*H136,2)</f>
        <v>0</v>
      </c>
      <c r="BL136" s="17" t="s">
        <v>141</v>
      </c>
      <c r="BM136" s="145" t="s">
        <v>727</v>
      </c>
    </row>
    <row r="137" spans="2:65" s="11" customFormat="1" ht="22.7" customHeight="1">
      <c r="B137" s="121"/>
      <c r="D137" s="122" t="s">
        <v>74</v>
      </c>
      <c r="E137" s="131" t="s">
        <v>158</v>
      </c>
      <c r="F137" s="131" t="s">
        <v>728</v>
      </c>
      <c r="I137" s="124"/>
      <c r="J137" s="132">
        <f>BK137</f>
        <v>0</v>
      </c>
      <c r="L137" s="121"/>
      <c r="M137" s="126"/>
      <c r="P137" s="127">
        <f>SUM(P138:P140)</f>
        <v>0</v>
      </c>
      <c r="R137" s="127">
        <f>SUM(R138:R140)</f>
        <v>28.393999999999998</v>
      </c>
      <c r="T137" s="128">
        <f>SUM(T138:T140)</f>
        <v>0</v>
      </c>
      <c r="AR137" s="122" t="s">
        <v>83</v>
      </c>
      <c r="AT137" s="129" t="s">
        <v>74</v>
      </c>
      <c r="AU137" s="129" t="s">
        <v>83</v>
      </c>
      <c r="AY137" s="122" t="s">
        <v>134</v>
      </c>
      <c r="BK137" s="130">
        <f>SUM(BK138:BK140)</f>
        <v>0</v>
      </c>
    </row>
    <row r="138" spans="2:65" s="1" customFormat="1" ht="24.2" customHeight="1">
      <c r="B138" s="32"/>
      <c r="C138" s="133" t="s">
        <v>142</v>
      </c>
      <c r="D138" s="133" t="s">
        <v>137</v>
      </c>
      <c r="E138" s="134" t="s">
        <v>729</v>
      </c>
      <c r="F138" s="135" t="s">
        <v>730</v>
      </c>
      <c r="G138" s="136" t="s">
        <v>331</v>
      </c>
      <c r="H138" s="137">
        <v>10</v>
      </c>
      <c r="I138" s="138"/>
      <c r="J138" s="139">
        <f>ROUND(I138*H138,2)</f>
        <v>0</v>
      </c>
      <c r="K138" s="140"/>
      <c r="L138" s="32"/>
      <c r="M138" s="141" t="s">
        <v>1</v>
      </c>
      <c r="N138" s="142" t="s">
        <v>41</v>
      </c>
      <c r="P138" s="143">
        <f>O138*H138</f>
        <v>0</v>
      </c>
      <c r="Q138" s="143">
        <v>2.8393999999999999</v>
      </c>
      <c r="R138" s="143">
        <f>Q138*H138</f>
        <v>28.393999999999998</v>
      </c>
      <c r="S138" s="143">
        <v>0</v>
      </c>
      <c r="T138" s="144">
        <f>S138*H138</f>
        <v>0</v>
      </c>
      <c r="AR138" s="145" t="s">
        <v>141</v>
      </c>
      <c r="AT138" s="145" t="s">
        <v>137</v>
      </c>
      <c r="AU138" s="145" t="s">
        <v>142</v>
      </c>
      <c r="AY138" s="17" t="s">
        <v>134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142</v>
      </c>
      <c r="BK138" s="146">
        <f>ROUND(I138*H138,2)</f>
        <v>0</v>
      </c>
      <c r="BL138" s="17" t="s">
        <v>141</v>
      </c>
      <c r="BM138" s="145" t="s">
        <v>731</v>
      </c>
    </row>
    <row r="139" spans="2:65" s="12" customFormat="1" ht="9.9499999999999993">
      <c r="B139" s="147"/>
      <c r="D139" s="148" t="s">
        <v>144</v>
      </c>
      <c r="E139" s="149" t="s">
        <v>1</v>
      </c>
      <c r="F139" s="150" t="s">
        <v>732</v>
      </c>
      <c r="H139" s="149" t="s">
        <v>1</v>
      </c>
      <c r="I139" s="151"/>
      <c r="L139" s="147"/>
      <c r="M139" s="152"/>
      <c r="T139" s="153"/>
      <c r="AT139" s="149" t="s">
        <v>144</v>
      </c>
      <c r="AU139" s="149" t="s">
        <v>142</v>
      </c>
      <c r="AV139" s="12" t="s">
        <v>83</v>
      </c>
      <c r="AW139" s="12" t="s">
        <v>32</v>
      </c>
      <c r="AX139" s="12" t="s">
        <v>75</v>
      </c>
      <c r="AY139" s="149" t="s">
        <v>134</v>
      </c>
    </row>
    <row r="140" spans="2:65" s="13" customFormat="1" ht="9.9499999999999993">
      <c r="B140" s="154"/>
      <c r="D140" s="148" t="s">
        <v>144</v>
      </c>
      <c r="E140" s="155" t="s">
        <v>1</v>
      </c>
      <c r="F140" s="156" t="s">
        <v>207</v>
      </c>
      <c r="H140" s="157">
        <v>10</v>
      </c>
      <c r="I140" s="158"/>
      <c r="L140" s="154"/>
      <c r="M140" s="159"/>
      <c r="T140" s="160"/>
      <c r="AT140" s="155" t="s">
        <v>144</v>
      </c>
      <c r="AU140" s="155" t="s">
        <v>142</v>
      </c>
      <c r="AV140" s="13" t="s">
        <v>142</v>
      </c>
      <c r="AW140" s="13" t="s">
        <v>32</v>
      </c>
      <c r="AX140" s="13" t="s">
        <v>83</v>
      </c>
      <c r="AY140" s="155" t="s">
        <v>134</v>
      </c>
    </row>
    <row r="141" spans="2:65" s="11" customFormat="1" ht="22.7" customHeight="1">
      <c r="B141" s="121"/>
      <c r="D141" s="122" t="s">
        <v>74</v>
      </c>
      <c r="E141" s="131" t="s">
        <v>141</v>
      </c>
      <c r="F141" s="131" t="s">
        <v>582</v>
      </c>
      <c r="I141" s="124"/>
      <c r="J141" s="132">
        <f>BK141</f>
        <v>0</v>
      </c>
      <c r="L141" s="121"/>
      <c r="M141" s="126"/>
      <c r="P141" s="127">
        <f>SUM(P142:P152)</f>
        <v>0</v>
      </c>
      <c r="R141" s="127">
        <f>SUM(R142:R152)</f>
        <v>1.9906424999999999</v>
      </c>
      <c r="T141" s="128">
        <f>SUM(T142:T152)</f>
        <v>0</v>
      </c>
      <c r="AR141" s="122" t="s">
        <v>83</v>
      </c>
      <c r="AT141" s="129" t="s">
        <v>74</v>
      </c>
      <c r="AU141" s="129" t="s">
        <v>83</v>
      </c>
      <c r="AY141" s="122" t="s">
        <v>134</v>
      </c>
      <c r="BK141" s="130">
        <f>SUM(BK142:BK152)</f>
        <v>0</v>
      </c>
    </row>
    <row r="142" spans="2:65" s="1" customFormat="1" ht="24.2" customHeight="1">
      <c r="B142" s="32"/>
      <c r="C142" s="133" t="s">
        <v>158</v>
      </c>
      <c r="D142" s="133" t="s">
        <v>137</v>
      </c>
      <c r="E142" s="134" t="s">
        <v>733</v>
      </c>
      <c r="F142" s="135" t="s">
        <v>584</v>
      </c>
      <c r="G142" s="136" t="s">
        <v>338</v>
      </c>
      <c r="H142" s="137">
        <v>46.8</v>
      </c>
      <c r="I142" s="138"/>
      <c r="J142" s="139">
        <f>ROUND(I142*H142,2)</f>
        <v>0</v>
      </c>
      <c r="K142" s="140"/>
      <c r="L142" s="32"/>
      <c r="M142" s="141" t="s">
        <v>1</v>
      </c>
      <c r="N142" s="142" t="s">
        <v>41</v>
      </c>
      <c r="P142" s="143">
        <f>O142*H142</f>
        <v>0</v>
      </c>
      <c r="Q142" s="143">
        <v>3.465E-2</v>
      </c>
      <c r="R142" s="143">
        <f>Q142*H142</f>
        <v>1.6216199999999998</v>
      </c>
      <c r="S142" s="143">
        <v>0</v>
      </c>
      <c r="T142" s="144">
        <f>S142*H142</f>
        <v>0</v>
      </c>
      <c r="AR142" s="145" t="s">
        <v>141</v>
      </c>
      <c r="AT142" s="145" t="s">
        <v>137</v>
      </c>
      <c r="AU142" s="145" t="s">
        <v>142</v>
      </c>
      <c r="AY142" s="17" t="s">
        <v>134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7" t="s">
        <v>142</v>
      </c>
      <c r="BK142" s="146">
        <f>ROUND(I142*H142,2)</f>
        <v>0</v>
      </c>
      <c r="BL142" s="17" t="s">
        <v>141</v>
      </c>
      <c r="BM142" s="145" t="s">
        <v>734</v>
      </c>
    </row>
    <row r="143" spans="2:65" s="1" customFormat="1" ht="9.9499999999999993">
      <c r="B143" s="32"/>
      <c r="D143" s="168" t="s">
        <v>154</v>
      </c>
      <c r="F143" s="169" t="s">
        <v>735</v>
      </c>
      <c r="I143" s="170"/>
      <c r="L143" s="32"/>
      <c r="M143" s="171"/>
      <c r="T143" s="54"/>
      <c r="AT143" s="17" t="s">
        <v>154</v>
      </c>
      <c r="AU143" s="17" t="s">
        <v>142</v>
      </c>
    </row>
    <row r="144" spans="2:65" s="12" customFormat="1" ht="9.9499999999999993">
      <c r="B144" s="147"/>
      <c r="D144" s="148" t="s">
        <v>144</v>
      </c>
      <c r="E144" s="149" t="s">
        <v>1</v>
      </c>
      <c r="F144" s="150" t="s">
        <v>736</v>
      </c>
      <c r="H144" s="149" t="s">
        <v>1</v>
      </c>
      <c r="I144" s="151"/>
      <c r="L144" s="147"/>
      <c r="M144" s="152"/>
      <c r="T144" s="153"/>
      <c r="AT144" s="149" t="s">
        <v>144</v>
      </c>
      <c r="AU144" s="149" t="s">
        <v>142</v>
      </c>
      <c r="AV144" s="12" t="s">
        <v>83</v>
      </c>
      <c r="AW144" s="12" t="s">
        <v>32</v>
      </c>
      <c r="AX144" s="12" t="s">
        <v>75</v>
      </c>
      <c r="AY144" s="149" t="s">
        <v>134</v>
      </c>
    </row>
    <row r="145" spans="2:65" s="13" customFormat="1" ht="9.9499999999999993">
      <c r="B145" s="154"/>
      <c r="D145" s="148" t="s">
        <v>144</v>
      </c>
      <c r="E145" s="155" t="s">
        <v>1</v>
      </c>
      <c r="F145" s="156" t="s">
        <v>737</v>
      </c>
      <c r="H145" s="157">
        <v>46.8</v>
      </c>
      <c r="I145" s="158"/>
      <c r="L145" s="154"/>
      <c r="M145" s="159"/>
      <c r="T145" s="160"/>
      <c r="AT145" s="155" t="s">
        <v>144</v>
      </c>
      <c r="AU145" s="155" t="s">
        <v>142</v>
      </c>
      <c r="AV145" s="13" t="s">
        <v>142</v>
      </c>
      <c r="AW145" s="13" t="s">
        <v>32</v>
      </c>
      <c r="AX145" s="13" t="s">
        <v>83</v>
      </c>
      <c r="AY145" s="155" t="s">
        <v>134</v>
      </c>
    </row>
    <row r="146" spans="2:65" s="13" customFormat="1" ht="9.9499999999999993">
      <c r="B146" s="154"/>
      <c r="D146" s="148" t="s">
        <v>144</v>
      </c>
      <c r="E146" s="155" t="s">
        <v>1</v>
      </c>
      <c r="F146" s="156" t="s">
        <v>738</v>
      </c>
      <c r="H146" s="157">
        <v>3.6</v>
      </c>
      <c r="I146" s="158"/>
      <c r="L146" s="154"/>
      <c r="M146" s="159"/>
      <c r="T146" s="160"/>
      <c r="AT146" s="155" t="s">
        <v>144</v>
      </c>
      <c r="AU146" s="155" t="s">
        <v>142</v>
      </c>
      <c r="AV146" s="13" t="s">
        <v>142</v>
      </c>
      <c r="AW146" s="13" t="s">
        <v>32</v>
      </c>
      <c r="AX146" s="13" t="s">
        <v>75</v>
      </c>
      <c r="AY146" s="155" t="s">
        <v>134</v>
      </c>
    </row>
    <row r="147" spans="2:65" s="1" customFormat="1" ht="16.5" customHeight="1">
      <c r="B147" s="32"/>
      <c r="C147" s="172" t="s">
        <v>141</v>
      </c>
      <c r="D147" s="172" t="s">
        <v>279</v>
      </c>
      <c r="E147" s="173" t="s">
        <v>739</v>
      </c>
      <c r="F147" s="174" t="s">
        <v>740</v>
      </c>
      <c r="G147" s="175" t="s">
        <v>679</v>
      </c>
      <c r="H147" s="176">
        <v>3</v>
      </c>
      <c r="I147" s="177"/>
      <c r="J147" s="178">
        <f>ROUND(I147*H147,2)</f>
        <v>0</v>
      </c>
      <c r="K147" s="179"/>
      <c r="L147" s="180"/>
      <c r="M147" s="181" t="s">
        <v>1</v>
      </c>
      <c r="N147" s="182" t="s">
        <v>41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197</v>
      </c>
      <c r="AT147" s="145" t="s">
        <v>279</v>
      </c>
      <c r="AU147" s="145" t="s">
        <v>142</v>
      </c>
      <c r="AY147" s="17" t="s">
        <v>134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142</v>
      </c>
      <c r="BK147" s="146">
        <f>ROUND(I147*H147,2)</f>
        <v>0</v>
      </c>
      <c r="BL147" s="17" t="s">
        <v>141</v>
      </c>
      <c r="BM147" s="145" t="s">
        <v>741</v>
      </c>
    </row>
    <row r="148" spans="2:65" s="13" customFormat="1" ht="9.9499999999999993">
      <c r="B148" s="154"/>
      <c r="D148" s="148" t="s">
        <v>144</v>
      </c>
      <c r="E148" s="155" t="s">
        <v>1</v>
      </c>
      <c r="F148" s="156" t="s">
        <v>158</v>
      </c>
      <c r="H148" s="157">
        <v>3</v>
      </c>
      <c r="I148" s="158"/>
      <c r="L148" s="154"/>
      <c r="M148" s="159"/>
      <c r="T148" s="160"/>
      <c r="AT148" s="155" t="s">
        <v>144</v>
      </c>
      <c r="AU148" s="155" t="s">
        <v>142</v>
      </c>
      <c r="AV148" s="13" t="s">
        <v>142</v>
      </c>
      <c r="AW148" s="13" t="s">
        <v>32</v>
      </c>
      <c r="AX148" s="13" t="s">
        <v>83</v>
      </c>
      <c r="AY148" s="155" t="s">
        <v>134</v>
      </c>
    </row>
    <row r="149" spans="2:65" s="1" customFormat="1" ht="24.2" customHeight="1">
      <c r="B149" s="32"/>
      <c r="C149" s="133" t="s">
        <v>179</v>
      </c>
      <c r="D149" s="133" t="s">
        <v>137</v>
      </c>
      <c r="E149" s="134" t="s">
        <v>742</v>
      </c>
      <c r="F149" s="135" t="s">
        <v>743</v>
      </c>
      <c r="G149" s="136" t="s">
        <v>338</v>
      </c>
      <c r="H149" s="137">
        <v>10.65</v>
      </c>
      <c r="I149" s="138"/>
      <c r="J149" s="139">
        <f>ROUND(I149*H149,2)</f>
        <v>0</v>
      </c>
      <c r="K149" s="140"/>
      <c r="L149" s="32"/>
      <c r="M149" s="141" t="s">
        <v>1</v>
      </c>
      <c r="N149" s="142" t="s">
        <v>41</v>
      </c>
      <c r="P149" s="143">
        <f>O149*H149</f>
        <v>0</v>
      </c>
      <c r="Q149" s="143">
        <v>3.465E-2</v>
      </c>
      <c r="R149" s="143">
        <f>Q149*H149</f>
        <v>0.36902250000000003</v>
      </c>
      <c r="S149" s="143">
        <v>0</v>
      </c>
      <c r="T149" s="144">
        <f>S149*H149</f>
        <v>0</v>
      </c>
      <c r="AR149" s="145" t="s">
        <v>141</v>
      </c>
      <c r="AT149" s="145" t="s">
        <v>137</v>
      </c>
      <c r="AU149" s="145" t="s">
        <v>142</v>
      </c>
      <c r="AY149" s="17" t="s">
        <v>134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7" t="s">
        <v>142</v>
      </c>
      <c r="BK149" s="146">
        <f>ROUND(I149*H149,2)</f>
        <v>0</v>
      </c>
      <c r="BL149" s="17" t="s">
        <v>141</v>
      </c>
      <c r="BM149" s="145" t="s">
        <v>744</v>
      </c>
    </row>
    <row r="150" spans="2:65" s="13" customFormat="1" ht="9.9499999999999993">
      <c r="B150" s="154"/>
      <c r="D150" s="148" t="s">
        <v>144</v>
      </c>
      <c r="E150" s="155" t="s">
        <v>1</v>
      </c>
      <c r="F150" s="156" t="s">
        <v>745</v>
      </c>
      <c r="H150" s="157">
        <v>10.65</v>
      </c>
      <c r="I150" s="158"/>
      <c r="L150" s="154"/>
      <c r="M150" s="159"/>
      <c r="T150" s="160"/>
      <c r="AT150" s="155" t="s">
        <v>144</v>
      </c>
      <c r="AU150" s="155" t="s">
        <v>142</v>
      </c>
      <c r="AV150" s="13" t="s">
        <v>142</v>
      </c>
      <c r="AW150" s="13" t="s">
        <v>32</v>
      </c>
      <c r="AX150" s="13" t="s">
        <v>83</v>
      </c>
      <c r="AY150" s="155" t="s">
        <v>134</v>
      </c>
    </row>
    <row r="151" spans="2:65" s="1" customFormat="1" ht="16.5" customHeight="1">
      <c r="B151" s="32"/>
      <c r="C151" s="172" t="s">
        <v>186</v>
      </c>
      <c r="D151" s="172" t="s">
        <v>279</v>
      </c>
      <c r="E151" s="173" t="s">
        <v>746</v>
      </c>
      <c r="F151" s="174" t="s">
        <v>747</v>
      </c>
      <c r="G151" s="175" t="s">
        <v>338</v>
      </c>
      <c r="H151" s="176">
        <v>10.65</v>
      </c>
      <c r="I151" s="177"/>
      <c r="J151" s="178">
        <f>ROUND(I151*H151,2)</f>
        <v>0</v>
      </c>
      <c r="K151" s="179"/>
      <c r="L151" s="180"/>
      <c r="M151" s="181" t="s">
        <v>1</v>
      </c>
      <c r="N151" s="182" t="s">
        <v>41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197</v>
      </c>
      <c r="AT151" s="145" t="s">
        <v>279</v>
      </c>
      <c r="AU151" s="145" t="s">
        <v>142</v>
      </c>
      <c r="AY151" s="17" t="s">
        <v>134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142</v>
      </c>
      <c r="BK151" s="146">
        <f>ROUND(I151*H151,2)</f>
        <v>0</v>
      </c>
      <c r="BL151" s="17" t="s">
        <v>141</v>
      </c>
      <c r="BM151" s="145" t="s">
        <v>748</v>
      </c>
    </row>
    <row r="152" spans="2:65" s="1" customFormat="1" ht="16.5" customHeight="1">
      <c r="B152" s="32"/>
      <c r="C152" s="133" t="s">
        <v>192</v>
      </c>
      <c r="D152" s="133" t="s">
        <v>137</v>
      </c>
      <c r="E152" s="134" t="s">
        <v>749</v>
      </c>
      <c r="F152" s="135" t="s">
        <v>750</v>
      </c>
      <c r="G152" s="136" t="s">
        <v>751</v>
      </c>
      <c r="H152" s="137">
        <v>10</v>
      </c>
      <c r="I152" s="138"/>
      <c r="J152" s="139">
        <f>ROUND(I152*H152,2)</f>
        <v>0</v>
      </c>
      <c r="K152" s="140"/>
      <c r="L152" s="32"/>
      <c r="M152" s="141" t="s">
        <v>1</v>
      </c>
      <c r="N152" s="142" t="s">
        <v>41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141</v>
      </c>
      <c r="AT152" s="145" t="s">
        <v>137</v>
      </c>
      <c r="AU152" s="145" t="s">
        <v>142</v>
      </c>
      <c r="AY152" s="17" t="s">
        <v>134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142</v>
      </c>
      <c r="BK152" s="146">
        <f>ROUND(I152*H152,2)</f>
        <v>0</v>
      </c>
      <c r="BL152" s="17" t="s">
        <v>141</v>
      </c>
      <c r="BM152" s="145" t="s">
        <v>752</v>
      </c>
    </row>
    <row r="153" spans="2:65" s="11" customFormat="1" ht="22.7" customHeight="1">
      <c r="B153" s="121"/>
      <c r="D153" s="122" t="s">
        <v>74</v>
      </c>
      <c r="E153" s="131" t="s">
        <v>135</v>
      </c>
      <c r="F153" s="131" t="s">
        <v>136</v>
      </c>
      <c r="I153" s="124"/>
      <c r="J153" s="132">
        <f>BK153</f>
        <v>0</v>
      </c>
      <c r="L153" s="121"/>
      <c r="M153" s="126"/>
      <c r="P153" s="127">
        <f>SUM(P154:P168)</f>
        <v>0</v>
      </c>
      <c r="R153" s="127">
        <f>SUM(R154:R168)</f>
        <v>0.84108914999999984</v>
      </c>
      <c r="T153" s="128">
        <f>SUM(T154:T168)</f>
        <v>0</v>
      </c>
      <c r="AR153" s="122" t="s">
        <v>83</v>
      </c>
      <c r="AT153" s="129" t="s">
        <v>74</v>
      </c>
      <c r="AU153" s="129" t="s">
        <v>83</v>
      </c>
      <c r="AY153" s="122" t="s">
        <v>134</v>
      </c>
      <c r="BK153" s="130">
        <f>SUM(BK154:BK168)</f>
        <v>0</v>
      </c>
    </row>
    <row r="154" spans="2:65" s="1" customFormat="1" ht="24.2" customHeight="1">
      <c r="B154" s="32"/>
      <c r="C154" s="133" t="s">
        <v>197</v>
      </c>
      <c r="D154" s="133" t="s">
        <v>137</v>
      </c>
      <c r="E154" s="134" t="s">
        <v>753</v>
      </c>
      <c r="F154" s="135" t="s">
        <v>754</v>
      </c>
      <c r="G154" s="136" t="s">
        <v>140</v>
      </c>
      <c r="H154" s="137">
        <v>32.790999999999997</v>
      </c>
      <c r="I154" s="138"/>
      <c r="J154" s="139">
        <f>ROUND(I154*H154,2)</f>
        <v>0</v>
      </c>
      <c r="K154" s="140"/>
      <c r="L154" s="32"/>
      <c r="M154" s="141" t="s">
        <v>1</v>
      </c>
      <c r="N154" s="142" t="s">
        <v>41</v>
      </c>
      <c r="P154" s="143">
        <f>O154*H154</f>
        <v>0</v>
      </c>
      <c r="Q154" s="143">
        <v>2.5649999999999999E-2</v>
      </c>
      <c r="R154" s="143">
        <f>Q154*H154</f>
        <v>0.84108914999999984</v>
      </c>
      <c r="S154" s="143">
        <v>0</v>
      </c>
      <c r="T154" s="144">
        <f>S154*H154</f>
        <v>0</v>
      </c>
      <c r="AR154" s="145" t="s">
        <v>141</v>
      </c>
      <c r="AT154" s="145" t="s">
        <v>137</v>
      </c>
      <c r="AU154" s="145" t="s">
        <v>142</v>
      </c>
      <c r="AY154" s="17" t="s">
        <v>134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7" t="s">
        <v>142</v>
      </c>
      <c r="BK154" s="146">
        <f>ROUND(I154*H154,2)</f>
        <v>0</v>
      </c>
      <c r="BL154" s="17" t="s">
        <v>141</v>
      </c>
      <c r="BM154" s="145" t="s">
        <v>755</v>
      </c>
    </row>
    <row r="155" spans="2:65" s="1" customFormat="1" ht="9.9499999999999993">
      <c r="B155" s="32"/>
      <c r="D155" s="168" t="s">
        <v>154</v>
      </c>
      <c r="F155" s="169" t="s">
        <v>756</v>
      </c>
      <c r="I155" s="170"/>
      <c r="L155" s="32"/>
      <c r="M155" s="171"/>
      <c r="T155" s="54"/>
      <c r="AT155" s="17" t="s">
        <v>154</v>
      </c>
      <c r="AU155" s="17" t="s">
        <v>142</v>
      </c>
    </row>
    <row r="156" spans="2:65" s="12" customFormat="1" ht="9.9499999999999993">
      <c r="B156" s="147"/>
      <c r="D156" s="148" t="s">
        <v>144</v>
      </c>
      <c r="E156" s="149" t="s">
        <v>1</v>
      </c>
      <c r="F156" s="150" t="s">
        <v>757</v>
      </c>
      <c r="H156" s="149" t="s">
        <v>1</v>
      </c>
      <c r="I156" s="151"/>
      <c r="L156" s="147"/>
      <c r="M156" s="152"/>
      <c r="T156" s="153"/>
      <c r="AT156" s="149" t="s">
        <v>144</v>
      </c>
      <c r="AU156" s="149" t="s">
        <v>142</v>
      </c>
      <c r="AV156" s="12" t="s">
        <v>83</v>
      </c>
      <c r="AW156" s="12" t="s">
        <v>32</v>
      </c>
      <c r="AX156" s="12" t="s">
        <v>75</v>
      </c>
      <c r="AY156" s="149" t="s">
        <v>134</v>
      </c>
    </row>
    <row r="157" spans="2:65" s="12" customFormat="1" ht="9.9499999999999993">
      <c r="B157" s="147"/>
      <c r="D157" s="148" t="s">
        <v>144</v>
      </c>
      <c r="E157" s="149" t="s">
        <v>1</v>
      </c>
      <c r="F157" s="150" t="s">
        <v>758</v>
      </c>
      <c r="H157" s="149" t="s">
        <v>1</v>
      </c>
      <c r="I157" s="151"/>
      <c r="L157" s="147"/>
      <c r="M157" s="152"/>
      <c r="T157" s="153"/>
      <c r="AT157" s="149" t="s">
        <v>144</v>
      </c>
      <c r="AU157" s="149" t="s">
        <v>142</v>
      </c>
      <c r="AV157" s="12" t="s">
        <v>83</v>
      </c>
      <c r="AW157" s="12" t="s">
        <v>32</v>
      </c>
      <c r="AX157" s="12" t="s">
        <v>75</v>
      </c>
      <c r="AY157" s="149" t="s">
        <v>134</v>
      </c>
    </row>
    <row r="158" spans="2:65" s="13" customFormat="1" ht="9.9499999999999993">
      <c r="B158" s="154"/>
      <c r="D158" s="148" t="s">
        <v>144</v>
      </c>
      <c r="E158" s="155" t="s">
        <v>1</v>
      </c>
      <c r="F158" s="156" t="s">
        <v>759</v>
      </c>
      <c r="H158" s="157">
        <v>32.790999999999997</v>
      </c>
      <c r="I158" s="158"/>
      <c r="L158" s="154"/>
      <c r="M158" s="159"/>
      <c r="T158" s="160"/>
      <c r="AT158" s="155" t="s">
        <v>144</v>
      </c>
      <c r="AU158" s="155" t="s">
        <v>142</v>
      </c>
      <c r="AV158" s="13" t="s">
        <v>142</v>
      </c>
      <c r="AW158" s="13" t="s">
        <v>32</v>
      </c>
      <c r="AX158" s="13" t="s">
        <v>83</v>
      </c>
      <c r="AY158" s="155" t="s">
        <v>134</v>
      </c>
    </row>
    <row r="159" spans="2:65" s="1" customFormat="1" ht="16.5" customHeight="1">
      <c r="B159" s="32"/>
      <c r="C159" s="133" t="s">
        <v>202</v>
      </c>
      <c r="D159" s="133" t="s">
        <v>137</v>
      </c>
      <c r="E159" s="134" t="s">
        <v>151</v>
      </c>
      <c r="F159" s="135" t="s">
        <v>152</v>
      </c>
      <c r="G159" s="136" t="s">
        <v>140</v>
      </c>
      <c r="H159" s="137">
        <v>75.459999999999994</v>
      </c>
      <c r="I159" s="138"/>
      <c r="J159" s="139">
        <f>ROUND(I159*H159,2)</f>
        <v>0</v>
      </c>
      <c r="K159" s="140"/>
      <c r="L159" s="32"/>
      <c r="M159" s="141" t="s">
        <v>1</v>
      </c>
      <c r="N159" s="142" t="s">
        <v>41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141</v>
      </c>
      <c r="AT159" s="145" t="s">
        <v>137</v>
      </c>
      <c r="AU159" s="145" t="s">
        <v>142</v>
      </c>
      <c r="AY159" s="17" t="s">
        <v>134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142</v>
      </c>
      <c r="BK159" s="146">
        <f>ROUND(I159*H159,2)</f>
        <v>0</v>
      </c>
      <c r="BL159" s="17" t="s">
        <v>141</v>
      </c>
      <c r="BM159" s="145" t="s">
        <v>760</v>
      </c>
    </row>
    <row r="160" spans="2:65" s="1" customFormat="1" ht="9.9499999999999993">
      <c r="B160" s="32"/>
      <c r="D160" s="168" t="s">
        <v>154</v>
      </c>
      <c r="F160" s="169" t="s">
        <v>155</v>
      </c>
      <c r="I160" s="170"/>
      <c r="L160" s="32"/>
      <c r="M160" s="171"/>
      <c r="T160" s="54"/>
      <c r="AT160" s="17" t="s">
        <v>154</v>
      </c>
      <c r="AU160" s="17" t="s">
        <v>142</v>
      </c>
    </row>
    <row r="161" spans="2:65" s="12" customFormat="1" ht="9.9499999999999993">
      <c r="B161" s="147"/>
      <c r="D161" s="148" t="s">
        <v>144</v>
      </c>
      <c r="E161" s="149" t="s">
        <v>1</v>
      </c>
      <c r="F161" s="150" t="s">
        <v>761</v>
      </c>
      <c r="H161" s="149" t="s">
        <v>1</v>
      </c>
      <c r="I161" s="151"/>
      <c r="L161" s="147"/>
      <c r="M161" s="152"/>
      <c r="T161" s="153"/>
      <c r="AT161" s="149" t="s">
        <v>144</v>
      </c>
      <c r="AU161" s="149" t="s">
        <v>142</v>
      </c>
      <c r="AV161" s="12" t="s">
        <v>83</v>
      </c>
      <c r="AW161" s="12" t="s">
        <v>32</v>
      </c>
      <c r="AX161" s="12" t="s">
        <v>75</v>
      </c>
      <c r="AY161" s="149" t="s">
        <v>134</v>
      </c>
    </row>
    <row r="162" spans="2:65" s="13" customFormat="1" ht="9.9499999999999993">
      <c r="B162" s="154"/>
      <c r="D162" s="148" t="s">
        <v>144</v>
      </c>
      <c r="E162" s="155" t="s">
        <v>1</v>
      </c>
      <c r="F162" s="156" t="s">
        <v>762</v>
      </c>
      <c r="H162" s="157">
        <v>15.21</v>
      </c>
      <c r="I162" s="158"/>
      <c r="L162" s="154"/>
      <c r="M162" s="159"/>
      <c r="T162" s="160"/>
      <c r="AT162" s="155" t="s">
        <v>144</v>
      </c>
      <c r="AU162" s="155" t="s">
        <v>142</v>
      </c>
      <c r="AV162" s="13" t="s">
        <v>142</v>
      </c>
      <c r="AW162" s="13" t="s">
        <v>32</v>
      </c>
      <c r="AX162" s="13" t="s">
        <v>75</v>
      </c>
      <c r="AY162" s="155" t="s">
        <v>134</v>
      </c>
    </row>
    <row r="163" spans="2:65" s="13" customFormat="1" ht="9.9499999999999993">
      <c r="B163" s="154"/>
      <c r="D163" s="148" t="s">
        <v>144</v>
      </c>
      <c r="E163" s="155" t="s">
        <v>1</v>
      </c>
      <c r="F163" s="156" t="s">
        <v>763</v>
      </c>
      <c r="H163" s="157">
        <v>7.02</v>
      </c>
      <c r="I163" s="158"/>
      <c r="L163" s="154"/>
      <c r="M163" s="159"/>
      <c r="T163" s="160"/>
      <c r="AT163" s="155" t="s">
        <v>144</v>
      </c>
      <c r="AU163" s="155" t="s">
        <v>142</v>
      </c>
      <c r="AV163" s="13" t="s">
        <v>142</v>
      </c>
      <c r="AW163" s="13" t="s">
        <v>32</v>
      </c>
      <c r="AX163" s="13" t="s">
        <v>75</v>
      </c>
      <c r="AY163" s="155" t="s">
        <v>134</v>
      </c>
    </row>
    <row r="164" spans="2:65" s="13" customFormat="1" ht="9.9499999999999993">
      <c r="B164" s="154"/>
      <c r="D164" s="148" t="s">
        <v>144</v>
      </c>
      <c r="E164" s="155" t="s">
        <v>1</v>
      </c>
      <c r="F164" s="156" t="s">
        <v>764</v>
      </c>
      <c r="H164" s="157">
        <v>6</v>
      </c>
      <c r="I164" s="158"/>
      <c r="L164" s="154"/>
      <c r="M164" s="159"/>
      <c r="T164" s="160"/>
      <c r="AT164" s="155" t="s">
        <v>144</v>
      </c>
      <c r="AU164" s="155" t="s">
        <v>142</v>
      </c>
      <c r="AV164" s="13" t="s">
        <v>142</v>
      </c>
      <c r="AW164" s="13" t="s">
        <v>32</v>
      </c>
      <c r="AX164" s="13" t="s">
        <v>75</v>
      </c>
      <c r="AY164" s="155" t="s">
        <v>134</v>
      </c>
    </row>
    <row r="165" spans="2:65" s="13" customFormat="1" ht="9.9499999999999993">
      <c r="B165" s="154"/>
      <c r="D165" s="148" t="s">
        <v>144</v>
      </c>
      <c r="E165" s="155" t="s">
        <v>1</v>
      </c>
      <c r="F165" s="156" t="s">
        <v>765</v>
      </c>
      <c r="H165" s="157">
        <v>9</v>
      </c>
      <c r="I165" s="158"/>
      <c r="L165" s="154"/>
      <c r="M165" s="159"/>
      <c r="T165" s="160"/>
      <c r="AT165" s="155" t="s">
        <v>144</v>
      </c>
      <c r="AU165" s="155" t="s">
        <v>142</v>
      </c>
      <c r="AV165" s="13" t="s">
        <v>142</v>
      </c>
      <c r="AW165" s="13" t="s">
        <v>32</v>
      </c>
      <c r="AX165" s="13" t="s">
        <v>75</v>
      </c>
      <c r="AY165" s="155" t="s">
        <v>134</v>
      </c>
    </row>
    <row r="166" spans="2:65" s="13" customFormat="1" ht="9.9499999999999993">
      <c r="B166" s="154"/>
      <c r="D166" s="148" t="s">
        <v>144</v>
      </c>
      <c r="E166" s="155" t="s">
        <v>1</v>
      </c>
      <c r="F166" s="156" t="s">
        <v>766</v>
      </c>
      <c r="H166" s="157">
        <v>34.927999999999997</v>
      </c>
      <c r="I166" s="158"/>
      <c r="L166" s="154"/>
      <c r="M166" s="159"/>
      <c r="T166" s="160"/>
      <c r="AT166" s="155" t="s">
        <v>144</v>
      </c>
      <c r="AU166" s="155" t="s">
        <v>142</v>
      </c>
      <c r="AV166" s="13" t="s">
        <v>142</v>
      </c>
      <c r="AW166" s="13" t="s">
        <v>32</v>
      </c>
      <c r="AX166" s="13" t="s">
        <v>75</v>
      </c>
      <c r="AY166" s="155" t="s">
        <v>134</v>
      </c>
    </row>
    <row r="167" spans="2:65" s="13" customFormat="1" ht="9.9499999999999993">
      <c r="B167" s="154"/>
      <c r="D167" s="148" t="s">
        <v>144</v>
      </c>
      <c r="E167" s="155" t="s">
        <v>1</v>
      </c>
      <c r="F167" s="156" t="s">
        <v>767</v>
      </c>
      <c r="H167" s="157">
        <v>3.302</v>
      </c>
      <c r="I167" s="158"/>
      <c r="L167" s="154"/>
      <c r="M167" s="159"/>
      <c r="T167" s="160"/>
      <c r="AT167" s="155" t="s">
        <v>144</v>
      </c>
      <c r="AU167" s="155" t="s">
        <v>142</v>
      </c>
      <c r="AV167" s="13" t="s">
        <v>142</v>
      </c>
      <c r="AW167" s="13" t="s">
        <v>32</v>
      </c>
      <c r="AX167" s="13" t="s">
        <v>75</v>
      </c>
      <c r="AY167" s="155" t="s">
        <v>134</v>
      </c>
    </row>
    <row r="168" spans="2:65" s="14" customFormat="1" ht="9.9499999999999993">
      <c r="B168" s="161"/>
      <c r="D168" s="148" t="s">
        <v>144</v>
      </c>
      <c r="E168" s="162" t="s">
        <v>1</v>
      </c>
      <c r="F168" s="163" t="s">
        <v>150</v>
      </c>
      <c r="H168" s="164">
        <v>75.459999999999994</v>
      </c>
      <c r="I168" s="165"/>
      <c r="L168" s="161"/>
      <c r="M168" s="166"/>
      <c r="T168" s="167"/>
      <c r="AT168" s="162" t="s">
        <v>144</v>
      </c>
      <c r="AU168" s="162" t="s">
        <v>142</v>
      </c>
      <c r="AV168" s="14" t="s">
        <v>141</v>
      </c>
      <c r="AW168" s="14" t="s">
        <v>32</v>
      </c>
      <c r="AX168" s="14" t="s">
        <v>83</v>
      </c>
      <c r="AY168" s="162" t="s">
        <v>134</v>
      </c>
    </row>
    <row r="169" spans="2:65" s="11" customFormat="1" ht="22.7" customHeight="1">
      <c r="B169" s="121"/>
      <c r="D169" s="122" t="s">
        <v>74</v>
      </c>
      <c r="E169" s="131" t="s">
        <v>620</v>
      </c>
      <c r="F169" s="131" t="s">
        <v>621</v>
      </c>
      <c r="I169" s="124"/>
      <c r="J169" s="132">
        <f>BK169</f>
        <v>0</v>
      </c>
      <c r="L169" s="121"/>
      <c r="M169" s="126"/>
      <c r="P169" s="127">
        <f>SUM(P170:P186)</f>
        <v>0</v>
      </c>
      <c r="R169" s="127">
        <f>SUM(R170:R186)</f>
        <v>3.05978701</v>
      </c>
      <c r="T169" s="128">
        <f>SUM(T170:T186)</f>
        <v>0</v>
      </c>
      <c r="AR169" s="122" t="s">
        <v>83</v>
      </c>
      <c r="AT169" s="129" t="s">
        <v>74</v>
      </c>
      <c r="AU169" s="129" t="s">
        <v>83</v>
      </c>
      <c r="AY169" s="122" t="s">
        <v>134</v>
      </c>
      <c r="BK169" s="130">
        <f>SUM(BK170:BK186)</f>
        <v>0</v>
      </c>
    </row>
    <row r="170" spans="2:65" s="1" customFormat="1" ht="33" customHeight="1">
      <c r="B170" s="32"/>
      <c r="C170" s="133" t="s">
        <v>207</v>
      </c>
      <c r="D170" s="133" t="s">
        <v>137</v>
      </c>
      <c r="E170" s="134" t="s">
        <v>768</v>
      </c>
      <c r="F170" s="135" t="s">
        <v>769</v>
      </c>
      <c r="G170" s="136" t="s">
        <v>227</v>
      </c>
      <c r="H170" s="137">
        <v>1.2230000000000001</v>
      </c>
      <c r="I170" s="138"/>
      <c r="J170" s="139">
        <f>ROUND(I170*H170,2)</f>
        <v>0</v>
      </c>
      <c r="K170" s="140"/>
      <c r="L170" s="32"/>
      <c r="M170" s="141" t="s">
        <v>1</v>
      </c>
      <c r="N170" s="142" t="s">
        <v>41</v>
      </c>
      <c r="P170" s="143">
        <f>O170*H170</f>
        <v>0</v>
      </c>
      <c r="Q170" s="143">
        <v>2.5018699999999998</v>
      </c>
      <c r="R170" s="143">
        <f>Q170*H170</f>
        <v>3.05978701</v>
      </c>
      <c r="S170" s="143">
        <v>0</v>
      </c>
      <c r="T170" s="144">
        <f>S170*H170</f>
        <v>0</v>
      </c>
      <c r="AR170" s="145" t="s">
        <v>141</v>
      </c>
      <c r="AT170" s="145" t="s">
        <v>137</v>
      </c>
      <c r="AU170" s="145" t="s">
        <v>142</v>
      </c>
      <c r="AY170" s="17" t="s">
        <v>134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142</v>
      </c>
      <c r="BK170" s="146">
        <f>ROUND(I170*H170,2)</f>
        <v>0</v>
      </c>
      <c r="BL170" s="17" t="s">
        <v>141</v>
      </c>
      <c r="BM170" s="145" t="s">
        <v>770</v>
      </c>
    </row>
    <row r="171" spans="2:65" s="1" customFormat="1" ht="9.9499999999999993">
      <c r="B171" s="32"/>
      <c r="D171" s="168" t="s">
        <v>154</v>
      </c>
      <c r="F171" s="169" t="s">
        <v>771</v>
      </c>
      <c r="I171" s="170"/>
      <c r="L171" s="32"/>
      <c r="M171" s="171"/>
      <c r="T171" s="54"/>
      <c r="AT171" s="17" t="s">
        <v>154</v>
      </c>
      <c r="AU171" s="17" t="s">
        <v>142</v>
      </c>
    </row>
    <row r="172" spans="2:65" s="12" customFormat="1" ht="9.9499999999999993">
      <c r="B172" s="147"/>
      <c r="D172" s="148" t="s">
        <v>144</v>
      </c>
      <c r="E172" s="149" t="s">
        <v>1</v>
      </c>
      <c r="F172" s="150" t="s">
        <v>772</v>
      </c>
      <c r="H172" s="149" t="s">
        <v>1</v>
      </c>
      <c r="I172" s="151"/>
      <c r="L172" s="147"/>
      <c r="M172" s="152"/>
      <c r="T172" s="153"/>
      <c r="AT172" s="149" t="s">
        <v>144</v>
      </c>
      <c r="AU172" s="149" t="s">
        <v>142</v>
      </c>
      <c r="AV172" s="12" t="s">
        <v>83</v>
      </c>
      <c r="AW172" s="12" t="s">
        <v>32</v>
      </c>
      <c r="AX172" s="12" t="s">
        <v>75</v>
      </c>
      <c r="AY172" s="149" t="s">
        <v>134</v>
      </c>
    </row>
    <row r="173" spans="2:65" s="13" customFormat="1" ht="9.9499999999999993">
      <c r="B173" s="154"/>
      <c r="D173" s="148" t="s">
        <v>144</v>
      </c>
      <c r="E173" s="155" t="s">
        <v>1</v>
      </c>
      <c r="F173" s="156" t="s">
        <v>773</v>
      </c>
      <c r="H173" s="157">
        <v>0.25</v>
      </c>
      <c r="I173" s="158"/>
      <c r="L173" s="154"/>
      <c r="M173" s="159"/>
      <c r="T173" s="160"/>
      <c r="AT173" s="155" t="s">
        <v>144</v>
      </c>
      <c r="AU173" s="155" t="s">
        <v>142</v>
      </c>
      <c r="AV173" s="13" t="s">
        <v>142</v>
      </c>
      <c r="AW173" s="13" t="s">
        <v>32</v>
      </c>
      <c r="AX173" s="13" t="s">
        <v>75</v>
      </c>
      <c r="AY173" s="155" t="s">
        <v>134</v>
      </c>
    </row>
    <row r="174" spans="2:65" s="13" customFormat="1" ht="9.9499999999999993">
      <c r="B174" s="154"/>
      <c r="D174" s="148" t="s">
        <v>144</v>
      </c>
      <c r="E174" s="155" t="s">
        <v>1</v>
      </c>
      <c r="F174" s="156" t="s">
        <v>773</v>
      </c>
      <c r="H174" s="157">
        <v>0.25</v>
      </c>
      <c r="I174" s="158"/>
      <c r="L174" s="154"/>
      <c r="M174" s="159"/>
      <c r="T174" s="160"/>
      <c r="AT174" s="155" t="s">
        <v>144</v>
      </c>
      <c r="AU174" s="155" t="s">
        <v>142</v>
      </c>
      <c r="AV174" s="13" t="s">
        <v>142</v>
      </c>
      <c r="AW174" s="13" t="s">
        <v>32</v>
      </c>
      <c r="AX174" s="13" t="s">
        <v>75</v>
      </c>
      <c r="AY174" s="155" t="s">
        <v>134</v>
      </c>
    </row>
    <row r="175" spans="2:65" s="12" customFormat="1" ht="9.9499999999999993">
      <c r="B175" s="147"/>
      <c r="D175" s="148" t="s">
        <v>144</v>
      </c>
      <c r="E175" s="149" t="s">
        <v>1</v>
      </c>
      <c r="F175" s="150" t="s">
        <v>774</v>
      </c>
      <c r="H175" s="149" t="s">
        <v>1</v>
      </c>
      <c r="I175" s="151"/>
      <c r="L175" s="147"/>
      <c r="M175" s="152"/>
      <c r="T175" s="153"/>
      <c r="AT175" s="149" t="s">
        <v>144</v>
      </c>
      <c r="AU175" s="149" t="s">
        <v>142</v>
      </c>
      <c r="AV175" s="12" t="s">
        <v>83</v>
      </c>
      <c r="AW175" s="12" t="s">
        <v>32</v>
      </c>
      <c r="AX175" s="12" t="s">
        <v>75</v>
      </c>
      <c r="AY175" s="149" t="s">
        <v>134</v>
      </c>
    </row>
    <row r="176" spans="2:65" s="13" customFormat="1" ht="9.9499999999999993">
      <c r="B176" s="154"/>
      <c r="D176" s="148" t="s">
        <v>144</v>
      </c>
      <c r="E176" s="155" t="s">
        <v>1</v>
      </c>
      <c r="F176" s="156" t="s">
        <v>775</v>
      </c>
      <c r="H176" s="157">
        <v>0.23599999999999999</v>
      </c>
      <c r="I176" s="158"/>
      <c r="L176" s="154"/>
      <c r="M176" s="159"/>
      <c r="T176" s="160"/>
      <c r="AT176" s="155" t="s">
        <v>144</v>
      </c>
      <c r="AU176" s="155" t="s">
        <v>142</v>
      </c>
      <c r="AV176" s="13" t="s">
        <v>142</v>
      </c>
      <c r="AW176" s="13" t="s">
        <v>32</v>
      </c>
      <c r="AX176" s="13" t="s">
        <v>75</v>
      </c>
      <c r="AY176" s="155" t="s">
        <v>134</v>
      </c>
    </row>
    <row r="177" spans="2:65" s="13" customFormat="1" ht="9.9499999999999993">
      <c r="B177" s="154"/>
      <c r="D177" s="148" t="s">
        <v>144</v>
      </c>
      <c r="E177" s="155" t="s">
        <v>1</v>
      </c>
      <c r="F177" s="156" t="s">
        <v>776</v>
      </c>
      <c r="H177" s="157">
        <v>0.26400000000000001</v>
      </c>
      <c r="I177" s="158"/>
      <c r="L177" s="154"/>
      <c r="M177" s="159"/>
      <c r="T177" s="160"/>
      <c r="AT177" s="155" t="s">
        <v>144</v>
      </c>
      <c r="AU177" s="155" t="s">
        <v>142</v>
      </c>
      <c r="AV177" s="13" t="s">
        <v>142</v>
      </c>
      <c r="AW177" s="13" t="s">
        <v>32</v>
      </c>
      <c r="AX177" s="13" t="s">
        <v>75</v>
      </c>
      <c r="AY177" s="155" t="s">
        <v>134</v>
      </c>
    </row>
    <row r="178" spans="2:65" s="13" customFormat="1" ht="9.9499999999999993">
      <c r="B178" s="154"/>
      <c r="D178" s="148" t="s">
        <v>144</v>
      </c>
      <c r="E178" s="155" t="s">
        <v>1</v>
      </c>
      <c r="F178" s="156" t="s">
        <v>777</v>
      </c>
      <c r="H178" s="157">
        <v>0.223</v>
      </c>
      <c r="I178" s="158"/>
      <c r="L178" s="154"/>
      <c r="M178" s="159"/>
      <c r="T178" s="160"/>
      <c r="AT178" s="155" t="s">
        <v>144</v>
      </c>
      <c r="AU178" s="155" t="s">
        <v>142</v>
      </c>
      <c r="AV178" s="13" t="s">
        <v>142</v>
      </c>
      <c r="AW178" s="13" t="s">
        <v>32</v>
      </c>
      <c r="AX178" s="13" t="s">
        <v>75</v>
      </c>
      <c r="AY178" s="155" t="s">
        <v>134</v>
      </c>
    </row>
    <row r="179" spans="2:65" s="14" customFormat="1" ht="9.9499999999999993">
      <c r="B179" s="161"/>
      <c r="D179" s="148" t="s">
        <v>144</v>
      </c>
      <c r="E179" s="162" t="s">
        <v>1</v>
      </c>
      <c r="F179" s="163" t="s">
        <v>150</v>
      </c>
      <c r="H179" s="164">
        <v>1.2230000000000001</v>
      </c>
      <c r="I179" s="165"/>
      <c r="L179" s="161"/>
      <c r="M179" s="166"/>
      <c r="T179" s="167"/>
      <c r="AT179" s="162" t="s">
        <v>144</v>
      </c>
      <c r="AU179" s="162" t="s">
        <v>142</v>
      </c>
      <c r="AV179" s="14" t="s">
        <v>141</v>
      </c>
      <c r="AW179" s="14" t="s">
        <v>32</v>
      </c>
      <c r="AX179" s="14" t="s">
        <v>83</v>
      </c>
      <c r="AY179" s="162" t="s">
        <v>134</v>
      </c>
    </row>
    <row r="180" spans="2:65" s="1" customFormat="1" ht="24.2" customHeight="1">
      <c r="B180" s="32"/>
      <c r="C180" s="133" t="s">
        <v>212</v>
      </c>
      <c r="D180" s="133" t="s">
        <v>137</v>
      </c>
      <c r="E180" s="134" t="s">
        <v>778</v>
      </c>
      <c r="F180" s="135" t="s">
        <v>779</v>
      </c>
      <c r="G180" s="136" t="s">
        <v>227</v>
      </c>
      <c r="H180" s="137">
        <v>0.72299999999999998</v>
      </c>
      <c r="I180" s="138"/>
      <c r="J180" s="139">
        <f>ROUND(I180*H180,2)</f>
        <v>0</v>
      </c>
      <c r="K180" s="140"/>
      <c r="L180" s="32"/>
      <c r="M180" s="141" t="s">
        <v>1</v>
      </c>
      <c r="N180" s="142" t="s">
        <v>41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141</v>
      </c>
      <c r="AT180" s="145" t="s">
        <v>137</v>
      </c>
      <c r="AU180" s="145" t="s">
        <v>142</v>
      </c>
      <c r="AY180" s="17" t="s">
        <v>134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142</v>
      </c>
      <c r="BK180" s="146">
        <f>ROUND(I180*H180,2)</f>
        <v>0</v>
      </c>
      <c r="BL180" s="17" t="s">
        <v>141</v>
      </c>
      <c r="BM180" s="145" t="s">
        <v>780</v>
      </c>
    </row>
    <row r="181" spans="2:65" s="1" customFormat="1" ht="9.9499999999999993">
      <c r="B181" s="32"/>
      <c r="D181" s="168" t="s">
        <v>154</v>
      </c>
      <c r="F181" s="169" t="s">
        <v>781</v>
      </c>
      <c r="I181" s="170"/>
      <c r="L181" s="32"/>
      <c r="M181" s="171"/>
      <c r="T181" s="54"/>
      <c r="AT181" s="17" t="s">
        <v>154</v>
      </c>
      <c r="AU181" s="17" t="s">
        <v>142</v>
      </c>
    </row>
    <row r="182" spans="2:65" s="12" customFormat="1" ht="9.9499999999999993">
      <c r="B182" s="147"/>
      <c r="D182" s="148" t="s">
        <v>144</v>
      </c>
      <c r="E182" s="149" t="s">
        <v>1</v>
      </c>
      <c r="F182" s="150" t="s">
        <v>774</v>
      </c>
      <c r="H182" s="149" t="s">
        <v>1</v>
      </c>
      <c r="I182" s="151"/>
      <c r="L182" s="147"/>
      <c r="M182" s="152"/>
      <c r="T182" s="153"/>
      <c r="AT182" s="149" t="s">
        <v>144</v>
      </c>
      <c r="AU182" s="149" t="s">
        <v>142</v>
      </c>
      <c r="AV182" s="12" t="s">
        <v>83</v>
      </c>
      <c r="AW182" s="12" t="s">
        <v>32</v>
      </c>
      <c r="AX182" s="12" t="s">
        <v>75</v>
      </c>
      <c r="AY182" s="149" t="s">
        <v>134</v>
      </c>
    </row>
    <row r="183" spans="2:65" s="13" customFormat="1" ht="9.9499999999999993">
      <c r="B183" s="154"/>
      <c r="D183" s="148" t="s">
        <v>144</v>
      </c>
      <c r="E183" s="155" t="s">
        <v>1</v>
      </c>
      <c r="F183" s="156" t="s">
        <v>775</v>
      </c>
      <c r="H183" s="157">
        <v>0.23599999999999999</v>
      </c>
      <c r="I183" s="158"/>
      <c r="L183" s="154"/>
      <c r="M183" s="159"/>
      <c r="T183" s="160"/>
      <c r="AT183" s="155" t="s">
        <v>144</v>
      </c>
      <c r="AU183" s="155" t="s">
        <v>142</v>
      </c>
      <c r="AV183" s="13" t="s">
        <v>142</v>
      </c>
      <c r="AW183" s="13" t="s">
        <v>32</v>
      </c>
      <c r="AX183" s="13" t="s">
        <v>75</v>
      </c>
      <c r="AY183" s="155" t="s">
        <v>134</v>
      </c>
    </row>
    <row r="184" spans="2:65" s="13" customFormat="1" ht="9.9499999999999993">
      <c r="B184" s="154"/>
      <c r="D184" s="148" t="s">
        <v>144</v>
      </c>
      <c r="E184" s="155" t="s">
        <v>1</v>
      </c>
      <c r="F184" s="156" t="s">
        <v>776</v>
      </c>
      <c r="H184" s="157">
        <v>0.26400000000000001</v>
      </c>
      <c r="I184" s="158"/>
      <c r="L184" s="154"/>
      <c r="M184" s="159"/>
      <c r="T184" s="160"/>
      <c r="AT184" s="155" t="s">
        <v>144</v>
      </c>
      <c r="AU184" s="155" t="s">
        <v>142</v>
      </c>
      <c r="AV184" s="13" t="s">
        <v>142</v>
      </c>
      <c r="AW184" s="13" t="s">
        <v>32</v>
      </c>
      <c r="AX184" s="13" t="s">
        <v>75</v>
      </c>
      <c r="AY184" s="155" t="s">
        <v>134</v>
      </c>
    </row>
    <row r="185" spans="2:65" s="13" customFormat="1" ht="9.9499999999999993">
      <c r="B185" s="154"/>
      <c r="D185" s="148" t="s">
        <v>144</v>
      </c>
      <c r="E185" s="155" t="s">
        <v>1</v>
      </c>
      <c r="F185" s="156" t="s">
        <v>777</v>
      </c>
      <c r="H185" s="157">
        <v>0.223</v>
      </c>
      <c r="I185" s="158"/>
      <c r="L185" s="154"/>
      <c r="M185" s="159"/>
      <c r="T185" s="160"/>
      <c r="AT185" s="155" t="s">
        <v>144</v>
      </c>
      <c r="AU185" s="155" t="s">
        <v>142</v>
      </c>
      <c r="AV185" s="13" t="s">
        <v>142</v>
      </c>
      <c r="AW185" s="13" t="s">
        <v>32</v>
      </c>
      <c r="AX185" s="13" t="s">
        <v>75</v>
      </c>
      <c r="AY185" s="155" t="s">
        <v>134</v>
      </c>
    </row>
    <row r="186" spans="2:65" s="14" customFormat="1" ht="9.9499999999999993">
      <c r="B186" s="161"/>
      <c r="D186" s="148" t="s">
        <v>144</v>
      </c>
      <c r="E186" s="162" t="s">
        <v>1</v>
      </c>
      <c r="F186" s="163" t="s">
        <v>150</v>
      </c>
      <c r="H186" s="164">
        <v>0.72299999999999998</v>
      </c>
      <c r="I186" s="165"/>
      <c r="L186" s="161"/>
      <c r="M186" s="166"/>
      <c r="T186" s="167"/>
      <c r="AT186" s="162" t="s">
        <v>144</v>
      </c>
      <c r="AU186" s="162" t="s">
        <v>142</v>
      </c>
      <c r="AV186" s="14" t="s">
        <v>141</v>
      </c>
      <c r="AW186" s="14" t="s">
        <v>32</v>
      </c>
      <c r="AX186" s="14" t="s">
        <v>83</v>
      </c>
      <c r="AY186" s="162" t="s">
        <v>134</v>
      </c>
    </row>
    <row r="187" spans="2:65" s="11" customFormat="1" ht="22.7" customHeight="1">
      <c r="B187" s="121"/>
      <c r="D187" s="122" t="s">
        <v>74</v>
      </c>
      <c r="E187" s="131" t="s">
        <v>177</v>
      </c>
      <c r="F187" s="131" t="s">
        <v>178</v>
      </c>
      <c r="I187" s="124"/>
      <c r="J187" s="132">
        <f>BK187</f>
        <v>0</v>
      </c>
      <c r="L187" s="121"/>
      <c r="M187" s="126"/>
      <c r="P187" s="127">
        <f>SUM(P188:P206)</f>
        <v>0</v>
      </c>
      <c r="R187" s="127">
        <f>SUM(R188:R206)</f>
        <v>0</v>
      </c>
      <c r="T187" s="128">
        <f>SUM(T188:T206)</f>
        <v>0</v>
      </c>
      <c r="AR187" s="122" t="s">
        <v>83</v>
      </c>
      <c r="AT187" s="129" t="s">
        <v>74</v>
      </c>
      <c r="AU187" s="129" t="s">
        <v>83</v>
      </c>
      <c r="AY187" s="122" t="s">
        <v>134</v>
      </c>
      <c r="BK187" s="130">
        <f>SUM(BK188:BK206)</f>
        <v>0</v>
      </c>
    </row>
    <row r="188" spans="2:65" s="1" customFormat="1" ht="33" customHeight="1">
      <c r="B188" s="32"/>
      <c r="C188" s="133" t="s">
        <v>8</v>
      </c>
      <c r="D188" s="133" t="s">
        <v>137</v>
      </c>
      <c r="E188" s="134" t="s">
        <v>782</v>
      </c>
      <c r="F188" s="135" t="s">
        <v>783</v>
      </c>
      <c r="G188" s="136" t="s">
        <v>140</v>
      </c>
      <c r="H188" s="137">
        <v>72.400000000000006</v>
      </c>
      <c r="I188" s="138"/>
      <c r="J188" s="139">
        <f>ROUND(I188*H188,2)</f>
        <v>0</v>
      </c>
      <c r="K188" s="140"/>
      <c r="L188" s="32"/>
      <c r="M188" s="141" t="s">
        <v>1</v>
      </c>
      <c r="N188" s="142" t="s">
        <v>41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141</v>
      </c>
      <c r="AT188" s="145" t="s">
        <v>137</v>
      </c>
      <c r="AU188" s="145" t="s">
        <v>142</v>
      </c>
      <c r="AY188" s="17" t="s">
        <v>134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7" t="s">
        <v>142</v>
      </c>
      <c r="BK188" s="146">
        <f>ROUND(I188*H188,2)</f>
        <v>0</v>
      </c>
      <c r="BL188" s="17" t="s">
        <v>141</v>
      </c>
      <c r="BM188" s="145" t="s">
        <v>784</v>
      </c>
    </row>
    <row r="189" spans="2:65" s="1" customFormat="1" ht="9.9499999999999993">
      <c r="B189" s="32"/>
      <c r="D189" s="168" t="s">
        <v>154</v>
      </c>
      <c r="F189" s="169" t="s">
        <v>785</v>
      </c>
      <c r="I189" s="170"/>
      <c r="L189" s="32"/>
      <c r="M189" s="171"/>
      <c r="T189" s="54"/>
      <c r="AT189" s="17" t="s">
        <v>154</v>
      </c>
      <c r="AU189" s="17" t="s">
        <v>142</v>
      </c>
    </row>
    <row r="190" spans="2:65" s="12" customFormat="1" ht="9.9499999999999993">
      <c r="B190" s="147"/>
      <c r="D190" s="148" t="s">
        <v>144</v>
      </c>
      <c r="E190" s="149" t="s">
        <v>1</v>
      </c>
      <c r="F190" s="150" t="s">
        <v>184</v>
      </c>
      <c r="H190" s="149" t="s">
        <v>1</v>
      </c>
      <c r="I190" s="151"/>
      <c r="L190" s="147"/>
      <c r="M190" s="152"/>
      <c r="T190" s="153"/>
      <c r="AT190" s="149" t="s">
        <v>144</v>
      </c>
      <c r="AU190" s="149" t="s">
        <v>142</v>
      </c>
      <c r="AV190" s="12" t="s">
        <v>83</v>
      </c>
      <c r="AW190" s="12" t="s">
        <v>32</v>
      </c>
      <c r="AX190" s="12" t="s">
        <v>75</v>
      </c>
      <c r="AY190" s="149" t="s">
        <v>134</v>
      </c>
    </row>
    <row r="191" spans="2:65" s="13" customFormat="1" ht="9.9499999999999993">
      <c r="B191" s="154"/>
      <c r="D191" s="148" t="s">
        <v>144</v>
      </c>
      <c r="E191" s="155" t="s">
        <v>1</v>
      </c>
      <c r="F191" s="156" t="s">
        <v>786</v>
      </c>
      <c r="H191" s="157">
        <v>28.2</v>
      </c>
      <c r="I191" s="158"/>
      <c r="L191" s="154"/>
      <c r="M191" s="159"/>
      <c r="T191" s="160"/>
      <c r="AT191" s="155" t="s">
        <v>144</v>
      </c>
      <c r="AU191" s="155" t="s">
        <v>142</v>
      </c>
      <c r="AV191" s="13" t="s">
        <v>142</v>
      </c>
      <c r="AW191" s="13" t="s">
        <v>32</v>
      </c>
      <c r="AX191" s="13" t="s">
        <v>75</v>
      </c>
      <c r="AY191" s="155" t="s">
        <v>134</v>
      </c>
    </row>
    <row r="192" spans="2:65" s="13" customFormat="1" ht="9.9499999999999993">
      <c r="B192" s="154"/>
      <c r="D192" s="148" t="s">
        <v>144</v>
      </c>
      <c r="E192" s="155" t="s">
        <v>1</v>
      </c>
      <c r="F192" s="156" t="s">
        <v>787</v>
      </c>
      <c r="H192" s="157">
        <v>8</v>
      </c>
      <c r="I192" s="158"/>
      <c r="L192" s="154"/>
      <c r="M192" s="159"/>
      <c r="T192" s="160"/>
      <c r="AT192" s="155" t="s">
        <v>144</v>
      </c>
      <c r="AU192" s="155" t="s">
        <v>142</v>
      </c>
      <c r="AV192" s="13" t="s">
        <v>142</v>
      </c>
      <c r="AW192" s="13" t="s">
        <v>32</v>
      </c>
      <c r="AX192" s="13" t="s">
        <v>75</v>
      </c>
      <c r="AY192" s="155" t="s">
        <v>134</v>
      </c>
    </row>
    <row r="193" spans="2:65" s="15" customFormat="1" ht="9.9499999999999993">
      <c r="B193" s="187"/>
      <c r="D193" s="148" t="s">
        <v>144</v>
      </c>
      <c r="E193" s="188" t="s">
        <v>1</v>
      </c>
      <c r="F193" s="189" t="s">
        <v>707</v>
      </c>
      <c r="H193" s="190">
        <v>36.200000000000003</v>
      </c>
      <c r="I193" s="191"/>
      <c r="L193" s="187"/>
      <c r="M193" s="192"/>
      <c r="T193" s="193"/>
      <c r="AT193" s="188" t="s">
        <v>144</v>
      </c>
      <c r="AU193" s="188" t="s">
        <v>142</v>
      </c>
      <c r="AV193" s="15" t="s">
        <v>158</v>
      </c>
      <c r="AW193" s="15" t="s">
        <v>32</v>
      </c>
      <c r="AX193" s="15" t="s">
        <v>75</v>
      </c>
      <c r="AY193" s="188" t="s">
        <v>134</v>
      </c>
    </row>
    <row r="194" spans="2:65" s="13" customFormat="1" ht="9.9499999999999993">
      <c r="B194" s="154"/>
      <c r="D194" s="148" t="s">
        <v>144</v>
      </c>
      <c r="E194" s="155" t="s">
        <v>1</v>
      </c>
      <c r="F194" s="156" t="s">
        <v>788</v>
      </c>
      <c r="H194" s="157">
        <v>72.400000000000006</v>
      </c>
      <c r="I194" s="158"/>
      <c r="L194" s="154"/>
      <c r="M194" s="159"/>
      <c r="T194" s="160"/>
      <c r="AT194" s="155" t="s">
        <v>144</v>
      </c>
      <c r="AU194" s="155" t="s">
        <v>142</v>
      </c>
      <c r="AV194" s="13" t="s">
        <v>142</v>
      </c>
      <c r="AW194" s="13" t="s">
        <v>32</v>
      </c>
      <c r="AX194" s="13" t="s">
        <v>83</v>
      </c>
      <c r="AY194" s="155" t="s">
        <v>134</v>
      </c>
    </row>
    <row r="195" spans="2:65" s="1" customFormat="1" ht="37.700000000000003" customHeight="1">
      <c r="B195" s="32"/>
      <c r="C195" s="133" t="s">
        <v>224</v>
      </c>
      <c r="D195" s="133" t="s">
        <v>137</v>
      </c>
      <c r="E195" s="134" t="s">
        <v>789</v>
      </c>
      <c r="F195" s="135" t="s">
        <v>790</v>
      </c>
      <c r="G195" s="136" t="s">
        <v>140</v>
      </c>
      <c r="H195" s="137">
        <v>1448</v>
      </c>
      <c r="I195" s="138"/>
      <c r="J195" s="139">
        <f>ROUND(I195*H195,2)</f>
        <v>0</v>
      </c>
      <c r="K195" s="140"/>
      <c r="L195" s="32"/>
      <c r="M195" s="141" t="s">
        <v>1</v>
      </c>
      <c r="N195" s="142" t="s">
        <v>41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AR195" s="145" t="s">
        <v>141</v>
      </c>
      <c r="AT195" s="145" t="s">
        <v>137</v>
      </c>
      <c r="AU195" s="145" t="s">
        <v>142</v>
      </c>
      <c r="AY195" s="17" t="s">
        <v>134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142</v>
      </c>
      <c r="BK195" s="146">
        <f>ROUND(I195*H195,2)</f>
        <v>0</v>
      </c>
      <c r="BL195" s="17" t="s">
        <v>141</v>
      </c>
      <c r="BM195" s="145" t="s">
        <v>791</v>
      </c>
    </row>
    <row r="196" spans="2:65" s="1" customFormat="1" ht="9.9499999999999993">
      <c r="B196" s="32"/>
      <c r="D196" s="168" t="s">
        <v>154</v>
      </c>
      <c r="F196" s="169" t="s">
        <v>792</v>
      </c>
      <c r="I196" s="170"/>
      <c r="L196" s="32"/>
      <c r="M196" s="171"/>
      <c r="T196" s="54"/>
      <c r="AT196" s="17" t="s">
        <v>154</v>
      </c>
      <c r="AU196" s="17" t="s">
        <v>142</v>
      </c>
    </row>
    <row r="197" spans="2:65" s="13" customFormat="1" ht="9.9499999999999993">
      <c r="B197" s="154"/>
      <c r="D197" s="148" t="s">
        <v>144</v>
      </c>
      <c r="F197" s="156" t="s">
        <v>793</v>
      </c>
      <c r="H197" s="157">
        <v>1448</v>
      </c>
      <c r="I197" s="158"/>
      <c r="L197" s="154"/>
      <c r="M197" s="159"/>
      <c r="T197" s="160"/>
      <c r="AT197" s="155" t="s">
        <v>144</v>
      </c>
      <c r="AU197" s="155" t="s">
        <v>142</v>
      </c>
      <c r="AV197" s="13" t="s">
        <v>142</v>
      </c>
      <c r="AW197" s="13" t="s">
        <v>4</v>
      </c>
      <c r="AX197" s="13" t="s">
        <v>83</v>
      </c>
      <c r="AY197" s="155" t="s">
        <v>134</v>
      </c>
    </row>
    <row r="198" spans="2:65" s="1" customFormat="1" ht="33" customHeight="1">
      <c r="B198" s="32"/>
      <c r="C198" s="133" t="s">
        <v>232</v>
      </c>
      <c r="D198" s="133" t="s">
        <v>137</v>
      </c>
      <c r="E198" s="134" t="s">
        <v>794</v>
      </c>
      <c r="F198" s="135" t="s">
        <v>795</v>
      </c>
      <c r="G198" s="136" t="s">
        <v>140</v>
      </c>
      <c r="H198" s="137">
        <v>72.400000000000006</v>
      </c>
      <c r="I198" s="138"/>
      <c r="J198" s="139">
        <f>ROUND(I198*H198,2)</f>
        <v>0</v>
      </c>
      <c r="K198" s="140"/>
      <c r="L198" s="32"/>
      <c r="M198" s="141" t="s">
        <v>1</v>
      </c>
      <c r="N198" s="142" t="s">
        <v>41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141</v>
      </c>
      <c r="AT198" s="145" t="s">
        <v>137</v>
      </c>
      <c r="AU198" s="145" t="s">
        <v>142</v>
      </c>
      <c r="AY198" s="17" t="s">
        <v>134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142</v>
      </c>
      <c r="BK198" s="146">
        <f>ROUND(I198*H198,2)</f>
        <v>0</v>
      </c>
      <c r="BL198" s="17" t="s">
        <v>141</v>
      </c>
      <c r="BM198" s="145" t="s">
        <v>796</v>
      </c>
    </row>
    <row r="199" spans="2:65" s="1" customFormat="1" ht="9.9499999999999993">
      <c r="B199" s="32"/>
      <c r="D199" s="168" t="s">
        <v>154</v>
      </c>
      <c r="F199" s="169" t="s">
        <v>797</v>
      </c>
      <c r="I199" s="170"/>
      <c r="L199" s="32"/>
      <c r="M199" s="171"/>
      <c r="T199" s="54"/>
      <c r="AT199" s="17" t="s">
        <v>154</v>
      </c>
      <c r="AU199" s="17" t="s">
        <v>142</v>
      </c>
    </row>
    <row r="200" spans="2:65" s="1" customFormat="1" ht="16.5" customHeight="1">
      <c r="B200" s="32"/>
      <c r="C200" s="133" t="s">
        <v>239</v>
      </c>
      <c r="D200" s="133" t="s">
        <v>137</v>
      </c>
      <c r="E200" s="134" t="s">
        <v>198</v>
      </c>
      <c r="F200" s="135" t="s">
        <v>199</v>
      </c>
      <c r="G200" s="136" t="s">
        <v>140</v>
      </c>
      <c r="H200" s="137">
        <v>72.400000000000006</v>
      </c>
      <c r="I200" s="138"/>
      <c r="J200" s="139">
        <f>ROUND(I200*H200,2)</f>
        <v>0</v>
      </c>
      <c r="K200" s="140"/>
      <c r="L200" s="32"/>
      <c r="M200" s="141" t="s">
        <v>1</v>
      </c>
      <c r="N200" s="142" t="s">
        <v>41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141</v>
      </c>
      <c r="AT200" s="145" t="s">
        <v>137</v>
      </c>
      <c r="AU200" s="145" t="s">
        <v>142</v>
      </c>
      <c r="AY200" s="17" t="s">
        <v>134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142</v>
      </c>
      <c r="BK200" s="146">
        <f>ROUND(I200*H200,2)</f>
        <v>0</v>
      </c>
      <c r="BL200" s="17" t="s">
        <v>141</v>
      </c>
      <c r="BM200" s="145" t="s">
        <v>798</v>
      </c>
    </row>
    <row r="201" spans="2:65" s="1" customFormat="1" ht="9.9499999999999993">
      <c r="B201" s="32"/>
      <c r="D201" s="168" t="s">
        <v>154</v>
      </c>
      <c r="F201" s="169" t="s">
        <v>201</v>
      </c>
      <c r="I201" s="170"/>
      <c r="L201" s="32"/>
      <c r="M201" s="171"/>
      <c r="T201" s="54"/>
      <c r="AT201" s="17" t="s">
        <v>154</v>
      </c>
      <c r="AU201" s="17" t="s">
        <v>142</v>
      </c>
    </row>
    <row r="202" spans="2:65" s="1" customFormat="1" ht="16.5" customHeight="1">
      <c r="B202" s="32"/>
      <c r="C202" s="133" t="s">
        <v>245</v>
      </c>
      <c r="D202" s="133" t="s">
        <v>137</v>
      </c>
      <c r="E202" s="134" t="s">
        <v>203</v>
      </c>
      <c r="F202" s="135" t="s">
        <v>204</v>
      </c>
      <c r="G202" s="136" t="s">
        <v>140</v>
      </c>
      <c r="H202" s="137">
        <v>1448</v>
      </c>
      <c r="I202" s="138"/>
      <c r="J202" s="139">
        <f>ROUND(I202*H202,2)</f>
        <v>0</v>
      </c>
      <c r="K202" s="140"/>
      <c r="L202" s="32"/>
      <c r="M202" s="141" t="s">
        <v>1</v>
      </c>
      <c r="N202" s="142" t="s">
        <v>41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141</v>
      </c>
      <c r="AT202" s="145" t="s">
        <v>137</v>
      </c>
      <c r="AU202" s="145" t="s">
        <v>142</v>
      </c>
      <c r="AY202" s="17" t="s">
        <v>134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142</v>
      </c>
      <c r="BK202" s="146">
        <f>ROUND(I202*H202,2)</f>
        <v>0</v>
      </c>
      <c r="BL202" s="17" t="s">
        <v>141</v>
      </c>
      <c r="BM202" s="145" t="s">
        <v>799</v>
      </c>
    </row>
    <row r="203" spans="2:65" s="1" customFormat="1" ht="9.9499999999999993">
      <c r="B203" s="32"/>
      <c r="D203" s="168" t="s">
        <v>154</v>
      </c>
      <c r="F203" s="169" t="s">
        <v>206</v>
      </c>
      <c r="I203" s="170"/>
      <c r="L203" s="32"/>
      <c r="M203" s="171"/>
      <c r="T203" s="54"/>
      <c r="AT203" s="17" t="s">
        <v>154</v>
      </c>
      <c r="AU203" s="17" t="s">
        <v>142</v>
      </c>
    </row>
    <row r="204" spans="2:65" s="13" customFormat="1" ht="9.9499999999999993">
      <c r="B204" s="154"/>
      <c r="D204" s="148" t="s">
        <v>144</v>
      </c>
      <c r="F204" s="156" t="s">
        <v>793</v>
      </c>
      <c r="H204" s="157">
        <v>1448</v>
      </c>
      <c r="I204" s="158"/>
      <c r="L204" s="154"/>
      <c r="M204" s="159"/>
      <c r="T204" s="160"/>
      <c r="AT204" s="155" t="s">
        <v>144</v>
      </c>
      <c r="AU204" s="155" t="s">
        <v>142</v>
      </c>
      <c r="AV204" s="13" t="s">
        <v>142</v>
      </c>
      <c r="AW204" s="13" t="s">
        <v>4</v>
      </c>
      <c r="AX204" s="13" t="s">
        <v>83</v>
      </c>
      <c r="AY204" s="155" t="s">
        <v>134</v>
      </c>
    </row>
    <row r="205" spans="2:65" s="1" customFormat="1" ht="21.75" customHeight="1">
      <c r="B205" s="32"/>
      <c r="C205" s="133" t="s">
        <v>250</v>
      </c>
      <c r="D205" s="133" t="s">
        <v>137</v>
      </c>
      <c r="E205" s="134" t="s">
        <v>208</v>
      </c>
      <c r="F205" s="135" t="s">
        <v>209</v>
      </c>
      <c r="G205" s="136" t="s">
        <v>140</v>
      </c>
      <c r="H205" s="137">
        <v>72.400000000000006</v>
      </c>
      <c r="I205" s="138"/>
      <c r="J205" s="139">
        <f>ROUND(I205*H205,2)</f>
        <v>0</v>
      </c>
      <c r="K205" s="140"/>
      <c r="L205" s="32"/>
      <c r="M205" s="141" t="s">
        <v>1</v>
      </c>
      <c r="N205" s="142" t="s">
        <v>41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45" t="s">
        <v>141</v>
      </c>
      <c r="AT205" s="145" t="s">
        <v>137</v>
      </c>
      <c r="AU205" s="145" t="s">
        <v>142</v>
      </c>
      <c r="AY205" s="17" t="s">
        <v>134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7" t="s">
        <v>142</v>
      </c>
      <c r="BK205" s="146">
        <f>ROUND(I205*H205,2)</f>
        <v>0</v>
      </c>
      <c r="BL205" s="17" t="s">
        <v>141</v>
      </c>
      <c r="BM205" s="145" t="s">
        <v>800</v>
      </c>
    </row>
    <row r="206" spans="2:65" s="1" customFormat="1" ht="9.9499999999999993">
      <c r="B206" s="32"/>
      <c r="D206" s="168" t="s">
        <v>154</v>
      </c>
      <c r="F206" s="169" t="s">
        <v>211</v>
      </c>
      <c r="I206" s="170"/>
      <c r="L206" s="32"/>
      <c r="M206" s="171"/>
      <c r="T206" s="54"/>
      <c r="AT206" s="17" t="s">
        <v>154</v>
      </c>
      <c r="AU206" s="17" t="s">
        <v>142</v>
      </c>
    </row>
    <row r="207" spans="2:65" s="11" customFormat="1" ht="22.7" customHeight="1">
      <c r="B207" s="121"/>
      <c r="D207" s="122" t="s">
        <v>74</v>
      </c>
      <c r="E207" s="131" t="s">
        <v>222</v>
      </c>
      <c r="F207" s="131" t="s">
        <v>223</v>
      </c>
      <c r="I207" s="124"/>
      <c r="J207" s="132">
        <f>BK207</f>
        <v>0</v>
      </c>
      <c r="L207" s="121"/>
      <c r="M207" s="126"/>
      <c r="P207" s="127">
        <f>SUM(P208:P241)</f>
        <v>0</v>
      </c>
      <c r="R207" s="127">
        <f>SUM(R208:R241)</f>
        <v>4.3470000000000002E-3</v>
      </c>
      <c r="T207" s="128">
        <f>SUM(T208:T241)</f>
        <v>13.896667000000001</v>
      </c>
      <c r="AR207" s="122" t="s">
        <v>83</v>
      </c>
      <c r="AT207" s="129" t="s">
        <v>74</v>
      </c>
      <c r="AU207" s="129" t="s">
        <v>83</v>
      </c>
      <c r="AY207" s="122" t="s">
        <v>134</v>
      </c>
      <c r="BK207" s="130">
        <f>SUM(BK208:BK241)</f>
        <v>0</v>
      </c>
    </row>
    <row r="208" spans="2:65" s="1" customFormat="1" ht="24.2" customHeight="1">
      <c r="B208" s="32"/>
      <c r="C208" s="133" t="s">
        <v>256</v>
      </c>
      <c r="D208" s="133" t="s">
        <v>137</v>
      </c>
      <c r="E208" s="134" t="s">
        <v>801</v>
      </c>
      <c r="F208" s="135" t="s">
        <v>802</v>
      </c>
      <c r="G208" s="136" t="s">
        <v>140</v>
      </c>
      <c r="H208" s="137">
        <v>32.790999999999997</v>
      </c>
      <c r="I208" s="138"/>
      <c r="J208" s="139">
        <f>ROUND(I208*H208,2)</f>
        <v>0</v>
      </c>
      <c r="K208" s="140"/>
      <c r="L208" s="32"/>
      <c r="M208" s="141" t="s">
        <v>1</v>
      </c>
      <c r="N208" s="142" t="s">
        <v>41</v>
      </c>
      <c r="P208" s="143">
        <f>O208*H208</f>
        <v>0</v>
      </c>
      <c r="Q208" s="143">
        <v>0</v>
      </c>
      <c r="R208" s="143">
        <f>Q208*H208</f>
        <v>0</v>
      </c>
      <c r="S208" s="143">
        <v>2.9000000000000001E-2</v>
      </c>
      <c r="T208" s="144">
        <f>S208*H208</f>
        <v>0.95093899999999998</v>
      </c>
      <c r="AR208" s="145" t="s">
        <v>141</v>
      </c>
      <c r="AT208" s="145" t="s">
        <v>137</v>
      </c>
      <c r="AU208" s="145" t="s">
        <v>142</v>
      </c>
      <c r="AY208" s="17" t="s">
        <v>134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142</v>
      </c>
      <c r="BK208" s="146">
        <f>ROUND(I208*H208,2)</f>
        <v>0</v>
      </c>
      <c r="BL208" s="17" t="s">
        <v>141</v>
      </c>
      <c r="BM208" s="145" t="s">
        <v>803</v>
      </c>
    </row>
    <row r="209" spans="2:65" s="1" customFormat="1" ht="9.9499999999999993">
      <c r="B209" s="32"/>
      <c r="D209" s="168" t="s">
        <v>154</v>
      </c>
      <c r="F209" s="169" t="s">
        <v>804</v>
      </c>
      <c r="I209" s="170"/>
      <c r="L209" s="32"/>
      <c r="M209" s="171"/>
      <c r="T209" s="54"/>
      <c r="AT209" s="17" t="s">
        <v>154</v>
      </c>
      <c r="AU209" s="17" t="s">
        <v>142</v>
      </c>
    </row>
    <row r="210" spans="2:65" s="12" customFormat="1" ht="9.9499999999999993">
      <c r="B210" s="147"/>
      <c r="D210" s="148" t="s">
        <v>144</v>
      </c>
      <c r="E210" s="149" t="s">
        <v>1</v>
      </c>
      <c r="F210" s="150" t="s">
        <v>757</v>
      </c>
      <c r="H210" s="149" t="s">
        <v>1</v>
      </c>
      <c r="I210" s="151"/>
      <c r="L210" s="147"/>
      <c r="M210" s="152"/>
      <c r="T210" s="153"/>
      <c r="AT210" s="149" t="s">
        <v>144</v>
      </c>
      <c r="AU210" s="149" t="s">
        <v>142</v>
      </c>
      <c r="AV210" s="12" t="s">
        <v>83</v>
      </c>
      <c r="AW210" s="12" t="s">
        <v>32</v>
      </c>
      <c r="AX210" s="12" t="s">
        <v>75</v>
      </c>
      <c r="AY210" s="149" t="s">
        <v>134</v>
      </c>
    </row>
    <row r="211" spans="2:65" s="12" customFormat="1" ht="9.9499999999999993">
      <c r="B211" s="147"/>
      <c r="D211" s="148" t="s">
        <v>144</v>
      </c>
      <c r="E211" s="149" t="s">
        <v>1</v>
      </c>
      <c r="F211" s="150" t="s">
        <v>758</v>
      </c>
      <c r="H211" s="149" t="s">
        <v>1</v>
      </c>
      <c r="I211" s="151"/>
      <c r="L211" s="147"/>
      <c r="M211" s="152"/>
      <c r="T211" s="153"/>
      <c r="AT211" s="149" t="s">
        <v>144</v>
      </c>
      <c r="AU211" s="149" t="s">
        <v>142</v>
      </c>
      <c r="AV211" s="12" t="s">
        <v>83</v>
      </c>
      <c r="AW211" s="12" t="s">
        <v>32</v>
      </c>
      <c r="AX211" s="12" t="s">
        <v>75</v>
      </c>
      <c r="AY211" s="149" t="s">
        <v>134</v>
      </c>
    </row>
    <row r="212" spans="2:65" s="13" customFormat="1" ht="9.9499999999999993">
      <c r="B212" s="154"/>
      <c r="D212" s="148" t="s">
        <v>144</v>
      </c>
      <c r="E212" s="155" t="s">
        <v>1</v>
      </c>
      <c r="F212" s="156" t="s">
        <v>759</v>
      </c>
      <c r="H212" s="157">
        <v>32.790999999999997</v>
      </c>
      <c r="I212" s="158"/>
      <c r="L212" s="154"/>
      <c r="M212" s="159"/>
      <c r="T212" s="160"/>
      <c r="AT212" s="155" t="s">
        <v>144</v>
      </c>
      <c r="AU212" s="155" t="s">
        <v>142</v>
      </c>
      <c r="AV212" s="13" t="s">
        <v>142</v>
      </c>
      <c r="AW212" s="13" t="s">
        <v>32</v>
      </c>
      <c r="AX212" s="13" t="s">
        <v>83</v>
      </c>
      <c r="AY212" s="155" t="s">
        <v>134</v>
      </c>
    </row>
    <row r="213" spans="2:65" s="1" customFormat="1" ht="21.75" customHeight="1">
      <c r="B213" s="32"/>
      <c r="C213" s="133" t="s">
        <v>263</v>
      </c>
      <c r="D213" s="133" t="s">
        <v>137</v>
      </c>
      <c r="E213" s="134" t="s">
        <v>805</v>
      </c>
      <c r="F213" s="135" t="s">
        <v>806</v>
      </c>
      <c r="G213" s="136" t="s">
        <v>331</v>
      </c>
      <c r="H213" s="137">
        <v>10</v>
      </c>
      <c r="I213" s="138"/>
      <c r="J213" s="139">
        <f>ROUND(I213*H213,2)</f>
        <v>0</v>
      </c>
      <c r="K213" s="140"/>
      <c r="L213" s="32"/>
      <c r="M213" s="141" t="s">
        <v>1</v>
      </c>
      <c r="N213" s="142" t="s">
        <v>41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AR213" s="145" t="s">
        <v>141</v>
      </c>
      <c r="AT213" s="145" t="s">
        <v>137</v>
      </c>
      <c r="AU213" s="145" t="s">
        <v>142</v>
      </c>
      <c r="AY213" s="17" t="s">
        <v>134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142</v>
      </c>
      <c r="BK213" s="146">
        <f>ROUND(I213*H213,2)</f>
        <v>0</v>
      </c>
      <c r="BL213" s="17" t="s">
        <v>141</v>
      </c>
      <c r="BM213" s="145" t="s">
        <v>807</v>
      </c>
    </row>
    <row r="214" spans="2:65" s="12" customFormat="1" ht="9.9499999999999993">
      <c r="B214" s="147"/>
      <c r="D214" s="148" t="s">
        <v>144</v>
      </c>
      <c r="E214" s="149" t="s">
        <v>1</v>
      </c>
      <c r="F214" s="150" t="s">
        <v>732</v>
      </c>
      <c r="H214" s="149" t="s">
        <v>1</v>
      </c>
      <c r="I214" s="151"/>
      <c r="L214" s="147"/>
      <c r="M214" s="152"/>
      <c r="T214" s="153"/>
      <c r="AT214" s="149" t="s">
        <v>144</v>
      </c>
      <c r="AU214" s="149" t="s">
        <v>142</v>
      </c>
      <c r="AV214" s="12" t="s">
        <v>83</v>
      </c>
      <c r="AW214" s="12" t="s">
        <v>32</v>
      </c>
      <c r="AX214" s="12" t="s">
        <v>75</v>
      </c>
      <c r="AY214" s="149" t="s">
        <v>134</v>
      </c>
    </row>
    <row r="215" spans="2:65" s="13" customFormat="1" ht="9.9499999999999993">
      <c r="B215" s="154"/>
      <c r="D215" s="148" t="s">
        <v>144</v>
      </c>
      <c r="E215" s="155" t="s">
        <v>1</v>
      </c>
      <c r="F215" s="156" t="s">
        <v>207</v>
      </c>
      <c r="H215" s="157">
        <v>10</v>
      </c>
      <c r="I215" s="158"/>
      <c r="L215" s="154"/>
      <c r="M215" s="159"/>
      <c r="T215" s="160"/>
      <c r="AT215" s="155" t="s">
        <v>144</v>
      </c>
      <c r="AU215" s="155" t="s">
        <v>142</v>
      </c>
      <c r="AV215" s="13" t="s">
        <v>142</v>
      </c>
      <c r="AW215" s="13" t="s">
        <v>32</v>
      </c>
      <c r="AX215" s="13" t="s">
        <v>83</v>
      </c>
      <c r="AY215" s="155" t="s">
        <v>134</v>
      </c>
    </row>
    <row r="216" spans="2:65" s="1" customFormat="1" ht="24.2" customHeight="1">
      <c r="B216" s="32"/>
      <c r="C216" s="133" t="s">
        <v>272</v>
      </c>
      <c r="D216" s="133" t="s">
        <v>137</v>
      </c>
      <c r="E216" s="134" t="s">
        <v>808</v>
      </c>
      <c r="F216" s="135" t="s">
        <v>809</v>
      </c>
      <c r="G216" s="136" t="s">
        <v>227</v>
      </c>
      <c r="H216" s="137">
        <v>2.9849999999999999</v>
      </c>
      <c r="I216" s="138"/>
      <c r="J216" s="139">
        <f>ROUND(I216*H216,2)</f>
        <v>0</v>
      </c>
      <c r="K216" s="140"/>
      <c r="L216" s="32"/>
      <c r="M216" s="141" t="s">
        <v>1</v>
      </c>
      <c r="N216" s="142" t="s">
        <v>41</v>
      </c>
      <c r="P216" s="143">
        <f>O216*H216</f>
        <v>0</v>
      </c>
      <c r="Q216" s="143">
        <v>0</v>
      </c>
      <c r="R216" s="143">
        <f>Q216*H216</f>
        <v>0</v>
      </c>
      <c r="S216" s="143">
        <v>2.5</v>
      </c>
      <c r="T216" s="144">
        <f>S216*H216</f>
        <v>7.4624999999999995</v>
      </c>
      <c r="AR216" s="145" t="s">
        <v>141</v>
      </c>
      <c r="AT216" s="145" t="s">
        <v>137</v>
      </c>
      <c r="AU216" s="145" t="s">
        <v>142</v>
      </c>
      <c r="AY216" s="17" t="s">
        <v>134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142</v>
      </c>
      <c r="BK216" s="146">
        <f>ROUND(I216*H216,2)</f>
        <v>0</v>
      </c>
      <c r="BL216" s="17" t="s">
        <v>141</v>
      </c>
      <c r="BM216" s="145" t="s">
        <v>810</v>
      </c>
    </row>
    <row r="217" spans="2:65" s="1" customFormat="1" ht="9.9499999999999993">
      <c r="B217" s="32"/>
      <c r="D217" s="168" t="s">
        <v>154</v>
      </c>
      <c r="F217" s="169" t="s">
        <v>811</v>
      </c>
      <c r="I217" s="170"/>
      <c r="L217" s="32"/>
      <c r="M217" s="171"/>
      <c r="T217" s="54"/>
      <c r="AT217" s="17" t="s">
        <v>154</v>
      </c>
      <c r="AU217" s="17" t="s">
        <v>142</v>
      </c>
    </row>
    <row r="218" spans="2:65" s="12" customFormat="1" ht="9.9499999999999993">
      <c r="B218" s="147"/>
      <c r="D218" s="148" t="s">
        <v>144</v>
      </c>
      <c r="E218" s="149" t="s">
        <v>1</v>
      </c>
      <c r="F218" s="150" t="s">
        <v>812</v>
      </c>
      <c r="H218" s="149" t="s">
        <v>1</v>
      </c>
      <c r="I218" s="151"/>
      <c r="L218" s="147"/>
      <c r="M218" s="152"/>
      <c r="T218" s="153"/>
      <c r="AT218" s="149" t="s">
        <v>144</v>
      </c>
      <c r="AU218" s="149" t="s">
        <v>142</v>
      </c>
      <c r="AV218" s="12" t="s">
        <v>83</v>
      </c>
      <c r="AW218" s="12" t="s">
        <v>32</v>
      </c>
      <c r="AX218" s="12" t="s">
        <v>75</v>
      </c>
      <c r="AY218" s="149" t="s">
        <v>134</v>
      </c>
    </row>
    <row r="219" spans="2:65" s="13" customFormat="1" ht="9.9499999999999993">
      <c r="B219" s="154"/>
      <c r="D219" s="148" t="s">
        <v>144</v>
      </c>
      <c r="E219" s="155" t="s">
        <v>1</v>
      </c>
      <c r="F219" s="156" t="s">
        <v>813</v>
      </c>
      <c r="H219" s="157">
        <v>2.9849999999999999</v>
      </c>
      <c r="I219" s="158"/>
      <c r="L219" s="154"/>
      <c r="M219" s="159"/>
      <c r="T219" s="160"/>
      <c r="AT219" s="155" t="s">
        <v>144</v>
      </c>
      <c r="AU219" s="155" t="s">
        <v>142</v>
      </c>
      <c r="AV219" s="13" t="s">
        <v>142</v>
      </c>
      <c r="AW219" s="13" t="s">
        <v>32</v>
      </c>
      <c r="AX219" s="13" t="s">
        <v>83</v>
      </c>
      <c r="AY219" s="155" t="s">
        <v>134</v>
      </c>
    </row>
    <row r="220" spans="2:65" s="1" customFormat="1" ht="24.2" customHeight="1">
      <c r="B220" s="32"/>
      <c r="C220" s="133" t="s">
        <v>7</v>
      </c>
      <c r="D220" s="133" t="s">
        <v>137</v>
      </c>
      <c r="E220" s="134" t="s">
        <v>814</v>
      </c>
      <c r="F220" s="135" t="s">
        <v>815</v>
      </c>
      <c r="G220" s="136" t="s">
        <v>338</v>
      </c>
      <c r="H220" s="137">
        <v>46.8</v>
      </c>
      <c r="I220" s="138"/>
      <c r="J220" s="139">
        <f>ROUND(I220*H220,2)</f>
        <v>0</v>
      </c>
      <c r="K220" s="140"/>
      <c r="L220" s="32"/>
      <c r="M220" s="141" t="s">
        <v>1</v>
      </c>
      <c r="N220" s="142" t="s">
        <v>41</v>
      </c>
      <c r="P220" s="143">
        <f>O220*H220</f>
        <v>0</v>
      </c>
      <c r="Q220" s="143">
        <v>0</v>
      </c>
      <c r="R220" s="143">
        <f>Q220*H220</f>
        <v>0</v>
      </c>
      <c r="S220" s="143">
        <v>2.3709999999999998E-2</v>
      </c>
      <c r="T220" s="144">
        <f>S220*H220</f>
        <v>1.1096279999999998</v>
      </c>
      <c r="AR220" s="145" t="s">
        <v>141</v>
      </c>
      <c r="AT220" s="145" t="s">
        <v>137</v>
      </c>
      <c r="AU220" s="145" t="s">
        <v>142</v>
      </c>
      <c r="AY220" s="17" t="s">
        <v>134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7" t="s">
        <v>142</v>
      </c>
      <c r="BK220" s="146">
        <f>ROUND(I220*H220,2)</f>
        <v>0</v>
      </c>
      <c r="BL220" s="17" t="s">
        <v>141</v>
      </c>
      <c r="BM220" s="145" t="s">
        <v>816</v>
      </c>
    </row>
    <row r="221" spans="2:65" s="12" customFormat="1" ht="9.9499999999999993">
      <c r="B221" s="147"/>
      <c r="D221" s="148" t="s">
        <v>144</v>
      </c>
      <c r="E221" s="149" t="s">
        <v>1</v>
      </c>
      <c r="F221" s="150" t="s">
        <v>736</v>
      </c>
      <c r="H221" s="149" t="s">
        <v>1</v>
      </c>
      <c r="I221" s="151"/>
      <c r="L221" s="147"/>
      <c r="M221" s="152"/>
      <c r="T221" s="153"/>
      <c r="AT221" s="149" t="s">
        <v>144</v>
      </c>
      <c r="AU221" s="149" t="s">
        <v>142</v>
      </c>
      <c r="AV221" s="12" t="s">
        <v>83</v>
      </c>
      <c r="AW221" s="12" t="s">
        <v>32</v>
      </c>
      <c r="AX221" s="12" t="s">
        <v>75</v>
      </c>
      <c r="AY221" s="149" t="s">
        <v>134</v>
      </c>
    </row>
    <row r="222" spans="2:65" s="13" customFormat="1" ht="9.9499999999999993">
      <c r="B222" s="154"/>
      <c r="D222" s="148" t="s">
        <v>144</v>
      </c>
      <c r="E222" s="155" t="s">
        <v>1</v>
      </c>
      <c r="F222" s="156" t="s">
        <v>737</v>
      </c>
      <c r="H222" s="157">
        <v>46.8</v>
      </c>
      <c r="I222" s="158"/>
      <c r="L222" s="154"/>
      <c r="M222" s="159"/>
      <c r="T222" s="160"/>
      <c r="AT222" s="155" t="s">
        <v>144</v>
      </c>
      <c r="AU222" s="155" t="s">
        <v>142</v>
      </c>
      <c r="AV222" s="13" t="s">
        <v>142</v>
      </c>
      <c r="AW222" s="13" t="s">
        <v>32</v>
      </c>
      <c r="AX222" s="13" t="s">
        <v>83</v>
      </c>
      <c r="AY222" s="155" t="s">
        <v>134</v>
      </c>
    </row>
    <row r="223" spans="2:65" s="13" customFormat="1" ht="9.9499999999999993">
      <c r="B223" s="154"/>
      <c r="D223" s="148" t="s">
        <v>144</v>
      </c>
      <c r="E223" s="155" t="s">
        <v>1</v>
      </c>
      <c r="F223" s="156" t="s">
        <v>817</v>
      </c>
      <c r="H223" s="157">
        <v>5.85</v>
      </c>
      <c r="I223" s="158"/>
      <c r="L223" s="154"/>
      <c r="M223" s="159"/>
      <c r="T223" s="160"/>
      <c r="AT223" s="155" t="s">
        <v>144</v>
      </c>
      <c r="AU223" s="155" t="s">
        <v>142</v>
      </c>
      <c r="AV223" s="13" t="s">
        <v>142</v>
      </c>
      <c r="AW223" s="13" t="s">
        <v>32</v>
      </c>
      <c r="AX223" s="13" t="s">
        <v>75</v>
      </c>
      <c r="AY223" s="155" t="s">
        <v>134</v>
      </c>
    </row>
    <row r="224" spans="2:65" s="13" customFormat="1" ht="9.9499999999999993">
      <c r="B224" s="154"/>
      <c r="D224" s="148" t="s">
        <v>144</v>
      </c>
      <c r="E224" s="155" t="s">
        <v>1</v>
      </c>
      <c r="F224" s="156" t="s">
        <v>75</v>
      </c>
      <c r="H224" s="157">
        <v>0</v>
      </c>
      <c r="I224" s="158"/>
      <c r="L224" s="154"/>
      <c r="M224" s="159"/>
      <c r="T224" s="160"/>
      <c r="AT224" s="155" t="s">
        <v>144</v>
      </c>
      <c r="AU224" s="155" t="s">
        <v>142</v>
      </c>
      <c r="AV224" s="13" t="s">
        <v>142</v>
      </c>
      <c r="AW224" s="13" t="s">
        <v>32</v>
      </c>
      <c r="AX224" s="13" t="s">
        <v>75</v>
      </c>
      <c r="AY224" s="155" t="s">
        <v>134</v>
      </c>
    </row>
    <row r="225" spans="2:65" s="1" customFormat="1" ht="24.2" customHeight="1">
      <c r="B225" s="32"/>
      <c r="C225" s="133" t="s">
        <v>286</v>
      </c>
      <c r="D225" s="133" t="s">
        <v>137</v>
      </c>
      <c r="E225" s="134" t="s">
        <v>818</v>
      </c>
      <c r="F225" s="135" t="s">
        <v>819</v>
      </c>
      <c r="G225" s="136" t="s">
        <v>338</v>
      </c>
      <c r="H225" s="137">
        <v>18.899999999999999</v>
      </c>
      <c r="I225" s="138"/>
      <c r="J225" s="139">
        <f>ROUND(I225*H225,2)</f>
        <v>0</v>
      </c>
      <c r="K225" s="140"/>
      <c r="L225" s="32"/>
      <c r="M225" s="141" t="s">
        <v>1</v>
      </c>
      <c r="N225" s="142" t="s">
        <v>41</v>
      </c>
      <c r="P225" s="143">
        <f>O225*H225</f>
        <v>0</v>
      </c>
      <c r="Q225" s="143">
        <v>2.3000000000000001E-4</v>
      </c>
      <c r="R225" s="143">
        <f>Q225*H225</f>
        <v>4.3470000000000002E-3</v>
      </c>
      <c r="S225" s="143">
        <v>0</v>
      </c>
      <c r="T225" s="144">
        <f>S225*H225</f>
        <v>0</v>
      </c>
      <c r="AR225" s="145" t="s">
        <v>141</v>
      </c>
      <c r="AT225" s="145" t="s">
        <v>137</v>
      </c>
      <c r="AU225" s="145" t="s">
        <v>142</v>
      </c>
      <c r="AY225" s="17" t="s">
        <v>134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142</v>
      </c>
      <c r="BK225" s="146">
        <f>ROUND(I225*H225,2)</f>
        <v>0</v>
      </c>
      <c r="BL225" s="17" t="s">
        <v>141</v>
      </c>
      <c r="BM225" s="145" t="s">
        <v>820</v>
      </c>
    </row>
    <row r="226" spans="2:65" s="1" customFormat="1" ht="9.9499999999999993">
      <c r="B226" s="32"/>
      <c r="D226" s="168" t="s">
        <v>154</v>
      </c>
      <c r="F226" s="169" t="s">
        <v>821</v>
      </c>
      <c r="I226" s="170"/>
      <c r="L226" s="32"/>
      <c r="M226" s="171"/>
      <c r="T226" s="54"/>
      <c r="AT226" s="17" t="s">
        <v>154</v>
      </c>
      <c r="AU226" s="17" t="s">
        <v>142</v>
      </c>
    </row>
    <row r="227" spans="2:65" s="12" customFormat="1" ht="9.9499999999999993">
      <c r="B227" s="147"/>
      <c r="D227" s="148" t="s">
        <v>144</v>
      </c>
      <c r="E227" s="149" t="s">
        <v>1</v>
      </c>
      <c r="F227" s="150" t="s">
        <v>822</v>
      </c>
      <c r="H227" s="149" t="s">
        <v>1</v>
      </c>
      <c r="I227" s="151"/>
      <c r="L227" s="147"/>
      <c r="M227" s="152"/>
      <c r="T227" s="153"/>
      <c r="AT227" s="149" t="s">
        <v>144</v>
      </c>
      <c r="AU227" s="149" t="s">
        <v>142</v>
      </c>
      <c r="AV227" s="12" t="s">
        <v>83</v>
      </c>
      <c r="AW227" s="12" t="s">
        <v>32</v>
      </c>
      <c r="AX227" s="12" t="s">
        <v>75</v>
      </c>
      <c r="AY227" s="149" t="s">
        <v>134</v>
      </c>
    </row>
    <row r="228" spans="2:65" s="13" customFormat="1" ht="9.9499999999999993">
      <c r="B228" s="154"/>
      <c r="D228" s="148" t="s">
        <v>144</v>
      </c>
      <c r="E228" s="155" t="s">
        <v>1</v>
      </c>
      <c r="F228" s="156" t="s">
        <v>823</v>
      </c>
      <c r="H228" s="157">
        <v>14.4</v>
      </c>
      <c r="I228" s="158"/>
      <c r="L228" s="154"/>
      <c r="M228" s="159"/>
      <c r="T228" s="160"/>
      <c r="AT228" s="155" t="s">
        <v>144</v>
      </c>
      <c r="AU228" s="155" t="s">
        <v>142</v>
      </c>
      <c r="AV228" s="13" t="s">
        <v>142</v>
      </c>
      <c r="AW228" s="13" t="s">
        <v>32</v>
      </c>
      <c r="AX228" s="13" t="s">
        <v>75</v>
      </c>
      <c r="AY228" s="155" t="s">
        <v>134</v>
      </c>
    </row>
    <row r="229" spans="2:65" s="12" customFormat="1" ht="9.9499999999999993">
      <c r="B229" s="147"/>
      <c r="D229" s="148" t="s">
        <v>144</v>
      </c>
      <c r="E229" s="149" t="s">
        <v>1</v>
      </c>
      <c r="F229" s="150" t="s">
        <v>824</v>
      </c>
      <c r="H229" s="149" t="s">
        <v>1</v>
      </c>
      <c r="I229" s="151"/>
      <c r="L229" s="147"/>
      <c r="M229" s="152"/>
      <c r="T229" s="153"/>
      <c r="AT229" s="149" t="s">
        <v>144</v>
      </c>
      <c r="AU229" s="149" t="s">
        <v>142</v>
      </c>
      <c r="AV229" s="12" t="s">
        <v>83</v>
      </c>
      <c r="AW229" s="12" t="s">
        <v>32</v>
      </c>
      <c r="AX229" s="12" t="s">
        <v>75</v>
      </c>
      <c r="AY229" s="149" t="s">
        <v>134</v>
      </c>
    </row>
    <row r="230" spans="2:65" s="13" customFormat="1" ht="9.9499999999999993">
      <c r="B230" s="154"/>
      <c r="D230" s="148" t="s">
        <v>144</v>
      </c>
      <c r="E230" s="155" t="s">
        <v>1</v>
      </c>
      <c r="F230" s="156" t="s">
        <v>825</v>
      </c>
      <c r="H230" s="157">
        <v>4.5</v>
      </c>
      <c r="I230" s="158"/>
      <c r="L230" s="154"/>
      <c r="M230" s="159"/>
      <c r="T230" s="160"/>
      <c r="AT230" s="155" t="s">
        <v>144</v>
      </c>
      <c r="AU230" s="155" t="s">
        <v>142</v>
      </c>
      <c r="AV230" s="13" t="s">
        <v>142</v>
      </c>
      <c r="AW230" s="13" t="s">
        <v>32</v>
      </c>
      <c r="AX230" s="13" t="s">
        <v>75</v>
      </c>
      <c r="AY230" s="155" t="s">
        <v>134</v>
      </c>
    </row>
    <row r="231" spans="2:65" s="14" customFormat="1" ht="9.9499999999999993">
      <c r="B231" s="161"/>
      <c r="D231" s="148" t="s">
        <v>144</v>
      </c>
      <c r="E231" s="162" t="s">
        <v>1</v>
      </c>
      <c r="F231" s="163" t="s">
        <v>150</v>
      </c>
      <c r="H231" s="164">
        <v>18.899999999999999</v>
      </c>
      <c r="I231" s="165"/>
      <c r="L231" s="161"/>
      <c r="M231" s="166"/>
      <c r="T231" s="167"/>
      <c r="AT231" s="162" t="s">
        <v>144</v>
      </c>
      <c r="AU231" s="162" t="s">
        <v>142</v>
      </c>
      <c r="AV231" s="14" t="s">
        <v>141</v>
      </c>
      <c r="AW231" s="14" t="s">
        <v>32</v>
      </c>
      <c r="AX231" s="14" t="s">
        <v>83</v>
      </c>
      <c r="AY231" s="162" t="s">
        <v>134</v>
      </c>
    </row>
    <row r="232" spans="2:65" s="1" customFormat="1" ht="33" customHeight="1">
      <c r="B232" s="32"/>
      <c r="C232" s="133" t="s">
        <v>291</v>
      </c>
      <c r="D232" s="133" t="s">
        <v>137</v>
      </c>
      <c r="E232" s="134" t="s">
        <v>225</v>
      </c>
      <c r="F232" s="135" t="s">
        <v>226</v>
      </c>
      <c r="G232" s="136" t="s">
        <v>227</v>
      </c>
      <c r="H232" s="137">
        <v>1.988</v>
      </c>
      <c r="I232" s="138"/>
      <c r="J232" s="139">
        <f>ROUND(I232*H232,2)</f>
        <v>0</v>
      </c>
      <c r="K232" s="140"/>
      <c r="L232" s="32"/>
      <c r="M232" s="141" t="s">
        <v>1</v>
      </c>
      <c r="N232" s="142" t="s">
        <v>41</v>
      </c>
      <c r="P232" s="143">
        <f>O232*H232</f>
        <v>0</v>
      </c>
      <c r="Q232" s="143">
        <v>0</v>
      </c>
      <c r="R232" s="143">
        <f>Q232*H232</f>
        <v>0</v>
      </c>
      <c r="S232" s="143">
        <v>2.2000000000000002</v>
      </c>
      <c r="T232" s="144">
        <f>S232*H232</f>
        <v>4.3736000000000006</v>
      </c>
      <c r="AR232" s="145" t="s">
        <v>141</v>
      </c>
      <c r="AT232" s="145" t="s">
        <v>137</v>
      </c>
      <c r="AU232" s="145" t="s">
        <v>142</v>
      </c>
      <c r="AY232" s="17" t="s">
        <v>134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7" t="s">
        <v>142</v>
      </c>
      <c r="BK232" s="146">
        <f>ROUND(I232*H232,2)</f>
        <v>0</v>
      </c>
      <c r="BL232" s="17" t="s">
        <v>141</v>
      </c>
      <c r="BM232" s="145" t="s">
        <v>826</v>
      </c>
    </row>
    <row r="233" spans="2:65" s="1" customFormat="1" ht="9.9499999999999993">
      <c r="B233" s="32"/>
      <c r="D233" s="168" t="s">
        <v>154</v>
      </c>
      <c r="F233" s="169" t="s">
        <v>229</v>
      </c>
      <c r="I233" s="170"/>
      <c r="L233" s="32"/>
      <c r="M233" s="171"/>
      <c r="T233" s="54"/>
      <c r="AT233" s="17" t="s">
        <v>154</v>
      </c>
      <c r="AU233" s="17" t="s">
        <v>142</v>
      </c>
    </row>
    <row r="234" spans="2:65" s="12" customFormat="1" ht="9.9499999999999993">
      <c r="B234" s="147"/>
      <c r="D234" s="148" t="s">
        <v>144</v>
      </c>
      <c r="E234" s="149" t="s">
        <v>1</v>
      </c>
      <c r="F234" s="150" t="s">
        <v>772</v>
      </c>
      <c r="H234" s="149" t="s">
        <v>1</v>
      </c>
      <c r="I234" s="151"/>
      <c r="L234" s="147"/>
      <c r="M234" s="152"/>
      <c r="T234" s="153"/>
      <c r="AT234" s="149" t="s">
        <v>144</v>
      </c>
      <c r="AU234" s="149" t="s">
        <v>142</v>
      </c>
      <c r="AV234" s="12" t="s">
        <v>83</v>
      </c>
      <c r="AW234" s="12" t="s">
        <v>32</v>
      </c>
      <c r="AX234" s="12" t="s">
        <v>75</v>
      </c>
      <c r="AY234" s="149" t="s">
        <v>134</v>
      </c>
    </row>
    <row r="235" spans="2:65" s="13" customFormat="1" ht="9.9499999999999993">
      <c r="B235" s="154"/>
      <c r="D235" s="148" t="s">
        <v>144</v>
      </c>
      <c r="E235" s="155" t="s">
        <v>1</v>
      </c>
      <c r="F235" s="156" t="s">
        <v>827</v>
      </c>
      <c r="H235" s="157">
        <v>0.40600000000000003</v>
      </c>
      <c r="I235" s="158"/>
      <c r="L235" s="154"/>
      <c r="M235" s="159"/>
      <c r="T235" s="160"/>
      <c r="AT235" s="155" t="s">
        <v>144</v>
      </c>
      <c r="AU235" s="155" t="s">
        <v>142</v>
      </c>
      <c r="AV235" s="13" t="s">
        <v>142</v>
      </c>
      <c r="AW235" s="13" t="s">
        <v>32</v>
      </c>
      <c r="AX235" s="13" t="s">
        <v>75</v>
      </c>
      <c r="AY235" s="155" t="s">
        <v>134</v>
      </c>
    </row>
    <row r="236" spans="2:65" s="13" customFormat="1" ht="9.9499999999999993">
      <c r="B236" s="154"/>
      <c r="D236" s="148" t="s">
        <v>144</v>
      </c>
      <c r="E236" s="155" t="s">
        <v>1</v>
      </c>
      <c r="F236" s="156" t="s">
        <v>827</v>
      </c>
      <c r="H236" s="157">
        <v>0.40600000000000003</v>
      </c>
      <c r="I236" s="158"/>
      <c r="L236" s="154"/>
      <c r="M236" s="159"/>
      <c r="T236" s="160"/>
      <c r="AT236" s="155" t="s">
        <v>144</v>
      </c>
      <c r="AU236" s="155" t="s">
        <v>142</v>
      </c>
      <c r="AV236" s="13" t="s">
        <v>142</v>
      </c>
      <c r="AW236" s="13" t="s">
        <v>32</v>
      </c>
      <c r="AX236" s="13" t="s">
        <v>75</v>
      </c>
      <c r="AY236" s="155" t="s">
        <v>134</v>
      </c>
    </row>
    <row r="237" spans="2:65" s="12" customFormat="1" ht="9.9499999999999993">
      <c r="B237" s="147"/>
      <c r="D237" s="148" t="s">
        <v>144</v>
      </c>
      <c r="E237" s="149" t="s">
        <v>1</v>
      </c>
      <c r="F237" s="150" t="s">
        <v>774</v>
      </c>
      <c r="H237" s="149" t="s">
        <v>1</v>
      </c>
      <c r="I237" s="151"/>
      <c r="L237" s="147"/>
      <c r="M237" s="152"/>
      <c r="T237" s="153"/>
      <c r="AT237" s="149" t="s">
        <v>144</v>
      </c>
      <c r="AU237" s="149" t="s">
        <v>142</v>
      </c>
      <c r="AV237" s="12" t="s">
        <v>83</v>
      </c>
      <c r="AW237" s="12" t="s">
        <v>32</v>
      </c>
      <c r="AX237" s="12" t="s">
        <v>75</v>
      </c>
      <c r="AY237" s="149" t="s">
        <v>134</v>
      </c>
    </row>
    <row r="238" spans="2:65" s="13" customFormat="1" ht="9.9499999999999993">
      <c r="B238" s="154"/>
      <c r="D238" s="148" t="s">
        <v>144</v>
      </c>
      <c r="E238" s="155" t="s">
        <v>1</v>
      </c>
      <c r="F238" s="156" t="s">
        <v>828</v>
      </c>
      <c r="H238" s="157">
        <v>0.38400000000000001</v>
      </c>
      <c r="I238" s="158"/>
      <c r="L238" s="154"/>
      <c r="M238" s="159"/>
      <c r="T238" s="160"/>
      <c r="AT238" s="155" t="s">
        <v>144</v>
      </c>
      <c r="AU238" s="155" t="s">
        <v>142</v>
      </c>
      <c r="AV238" s="13" t="s">
        <v>142</v>
      </c>
      <c r="AW238" s="13" t="s">
        <v>32</v>
      </c>
      <c r="AX238" s="13" t="s">
        <v>75</v>
      </c>
      <c r="AY238" s="155" t="s">
        <v>134</v>
      </c>
    </row>
    <row r="239" spans="2:65" s="13" customFormat="1" ht="9.9499999999999993">
      <c r="B239" s="154"/>
      <c r="D239" s="148" t="s">
        <v>144</v>
      </c>
      <c r="E239" s="155" t="s">
        <v>1</v>
      </c>
      <c r="F239" s="156" t="s">
        <v>829</v>
      </c>
      <c r="H239" s="157">
        <v>0.42899999999999999</v>
      </c>
      <c r="I239" s="158"/>
      <c r="L239" s="154"/>
      <c r="M239" s="159"/>
      <c r="T239" s="160"/>
      <c r="AT239" s="155" t="s">
        <v>144</v>
      </c>
      <c r="AU239" s="155" t="s">
        <v>142</v>
      </c>
      <c r="AV239" s="13" t="s">
        <v>142</v>
      </c>
      <c r="AW239" s="13" t="s">
        <v>32</v>
      </c>
      <c r="AX239" s="13" t="s">
        <v>75</v>
      </c>
      <c r="AY239" s="155" t="s">
        <v>134</v>
      </c>
    </row>
    <row r="240" spans="2:65" s="13" customFormat="1" ht="9.9499999999999993">
      <c r="B240" s="154"/>
      <c r="D240" s="148" t="s">
        <v>144</v>
      </c>
      <c r="E240" s="155" t="s">
        <v>1</v>
      </c>
      <c r="F240" s="156" t="s">
        <v>830</v>
      </c>
      <c r="H240" s="157">
        <v>0.36299999999999999</v>
      </c>
      <c r="I240" s="158"/>
      <c r="L240" s="154"/>
      <c r="M240" s="159"/>
      <c r="T240" s="160"/>
      <c r="AT240" s="155" t="s">
        <v>144</v>
      </c>
      <c r="AU240" s="155" t="s">
        <v>142</v>
      </c>
      <c r="AV240" s="13" t="s">
        <v>142</v>
      </c>
      <c r="AW240" s="13" t="s">
        <v>32</v>
      </c>
      <c r="AX240" s="13" t="s">
        <v>75</v>
      </c>
      <c r="AY240" s="155" t="s">
        <v>134</v>
      </c>
    </row>
    <row r="241" spans="2:65" s="14" customFormat="1" ht="9.9499999999999993">
      <c r="B241" s="161"/>
      <c r="D241" s="148" t="s">
        <v>144</v>
      </c>
      <c r="E241" s="162" t="s">
        <v>1</v>
      </c>
      <c r="F241" s="163" t="s">
        <v>150</v>
      </c>
      <c r="H241" s="164">
        <v>1.988</v>
      </c>
      <c r="I241" s="165"/>
      <c r="L241" s="161"/>
      <c r="M241" s="166"/>
      <c r="T241" s="167"/>
      <c r="AT241" s="162" t="s">
        <v>144</v>
      </c>
      <c r="AU241" s="162" t="s">
        <v>142</v>
      </c>
      <c r="AV241" s="14" t="s">
        <v>141</v>
      </c>
      <c r="AW241" s="14" t="s">
        <v>32</v>
      </c>
      <c r="AX241" s="14" t="s">
        <v>83</v>
      </c>
      <c r="AY241" s="162" t="s">
        <v>134</v>
      </c>
    </row>
    <row r="242" spans="2:65" s="11" customFormat="1" ht="22.7" customHeight="1">
      <c r="B242" s="121"/>
      <c r="D242" s="122" t="s">
        <v>74</v>
      </c>
      <c r="E242" s="131" t="s">
        <v>237</v>
      </c>
      <c r="F242" s="131" t="s">
        <v>238</v>
      </c>
      <c r="I242" s="124"/>
      <c r="J242" s="132">
        <f>BK242</f>
        <v>0</v>
      </c>
      <c r="L242" s="121"/>
      <c r="M242" s="126"/>
      <c r="P242" s="127">
        <f>SUM(P243:P251)</f>
        <v>0</v>
      </c>
      <c r="R242" s="127">
        <f>SUM(R243:R251)</f>
        <v>0</v>
      </c>
      <c r="T242" s="128">
        <f>SUM(T243:T251)</f>
        <v>0</v>
      </c>
      <c r="AR242" s="122" t="s">
        <v>83</v>
      </c>
      <c r="AT242" s="129" t="s">
        <v>74</v>
      </c>
      <c r="AU242" s="129" t="s">
        <v>83</v>
      </c>
      <c r="AY242" s="122" t="s">
        <v>134</v>
      </c>
      <c r="BK242" s="130">
        <f>SUM(BK243:BK251)</f>
        <v>0</v>
      </c>
    </row>
    <row r="243" spans="2:65" s="1" customFormat="1" ht="24.2" customHeight="1">
      <c r="B243" s="32"/>
      <c r="C243" s="133" t="s">
        <v>296</v>
      </c>
      <c r="D243" s="133" t="s">
        <v>137</v>
      </c>
      <c r="E243" s="134" t="s">
        <v>240</v>
      </c>
      <c r="F243" s="135" t="s">
        <v>241</v>
      </c>
      <c r="G243" s="136" t="s">
        <v>242</v>
      </c>
      <c r="H243" s="137">
        <v>16.28</v>
      </c>
      <c r="I243" s="138"/>
      <c r="J243" s="139">
        <f>ROUND(I243*H243,2)</f>
        <v>0</v>
      </c>
      <c r="K243" s="140"/>
      <c r="L243" s="32"/>
      <c r="M243" s="141" t="s">
        <v>1</v>
      </c>
      <c r="N243" s="142" t="s">
        <v>41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AR243" s="145" t="s">
        <v>141</v>
      </c>
      <c r="AT243" s="145" t="s">
        <v>137</v>
      </c>
      <c r="AU243" s="145" t="s">
        <v>142</v>
      </c>
      <c r="AY243" s="17" t="s">
        <v>134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142</v>
      </c>
      <c r="BK243" s="146">
        <f>ROUND(I243*H243,2)</f>
        <v>0</v>
      </c>
      <c r="BL243" s="17" t="s">
        <v>141</v>
      </c>
      <c r="BM243" s="145" t="s">
        <v>831</v>
      </c>
    </row>
    <row r="244" spans="2:65" s="1" customFormat="1" ht="9.9499999999999993">
      <c r="B244" s="32"/>
      <c r="D244" s="168" t="s">
        <v>154</v>
      </c>
      <c r="F244" s="169" t="s">
        <v>244</v>
      </c>
      <c r="I244" s="170"/>
      <c r="L244" s="32"/>
      <c r="M244" s="171"/>
      <c r="T244" s="54"/>
      <c r="AT244" s="17" t="s">
        <v>154</v>
      </c>
      <c r="AU244" s="17" t="s">
        <v>142</v>
      </c>
    </row>
    <row r="245" spans="2:65" s="1" customFormat="1" ht="24.2" customHeight="1">
      <c r="B245" s="32"/>
      <c r="C245" s="133" t="s">
        <v>302</v>
      </c>
      <c r="D245" s="133" t="s">
        <v>137</v>
      </c>
      <c r="E245" s="134" t="s">
        <v>246</v>
      </c>
      <c r="F245" s="135" t="s">
        <v>247</v>
      </c>
      <c r="G245" s="136" t="s">
        <v>242</v>
      </c>
      <c r="H245" s="137">
        <v>16.28</v>
      </c>
      <c r="I245" s="138"/>
      <c r="J245" s="139">
        <f>ROUND(I245*H245,2)</f>
        <v>0</v>
      </c>
      <c r="K245" s="140"/>
      <c r="L245" s="32"/>
      <c r="M245" s="141" t="s">
        <v>1</v>
      </c>
      <c r="N245" s="142" t="s">
        <v>41</v>
      </c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AR245" s="145" t="s">
        <v>141</v>
      </c>
      <c r="AT245" s="145" t="s">
        <v>137</v>
      </c>
      <c r="AU245" s="145" t="s">
        <v>142</v>
      </c>
      <c r="AY245" s="17" t="s">
        <v>134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7" t="s">
        <v>142</v>
      </c>
      <c r="BK245" s="146">
        <f>ROUND(I245*H245,2)</f>
        <v>0</v>
      </c>
      <c r="BL245" s="17" t="s">
        <v>141</v>
      </c>
      <c r="BM245" s="145" t="s">
        <v>832</v>
      </c>
    </row>
    <row r="246" spans="2:65" s="1" customFormat="1" ht="9.9499999999999993">
      <c r="B246" s="32"/>
      <c r="D246" s="168" t="s">
        <v>154</v>
      </c>
      <c r="F246" s="169" t="s">
        <v>249</v>
      </c>
      <c r="I246" s="170"/>
      <c r="L246" s="32"/>
      <c r="M246" s="171"/>
      <c r="T246" s="54"/>
      <c r="AT246" s="17" t="s">
        <v>154</v>
      </c>
      <c r="AU246" s="17" t="s">
        <v>142</v>
      </c>
    </row>
    <row r="247" spans="2:65" s="1" customFormat="1" ht="24.2" customHeight="1">
      <c r="B247" s="32"/>
      <c r="C247" s="133" t="s">
        <v>310</v>
      </c>
      <c r="D247" s="133" t="s">
        <v>137</v>
      </c>
      <c r="E247" s="134" t="s">
        <v>251</v>
      </c>
      <c r="F247" s="135" t="s">
        <v>252</v>
      </c>
      <c r="G247" s="136" t="s">
        <v>242</v>
      </c>
      <c r="H247" s="137">
        <v>162.80000000000001</v>
      </c>
      <c r="I247" s="138"/>
      <c r="J247" s="139">
        <f>ROUND(I247*H247,2)</f>
        <v>0</v>
      </c>
      <c r="K247" s="140"/>
      <c r="L247" s="32"/>
      <c r="M247" s="141" t="s">
        <v>1</v>
      </c>
      <c r="N247" s="142" t="s">
        <v>41</v>
      </c>
      <c r="P247" s="143">
        <f>O247*H247</f>
        <v>0</v>
      </c>
      <c r="Q247" s="143">
        <v>0</v>
      </c>
      <c r="R247" s="143">
        <f>Q247*H247</f>
        <v>0</v>
      </c>
      <c r="S247" s="143">
        <v>0</v>
      </c>
      <c r="T247" s="144">
        <f>S247*H247</f>
        <v>0</v>
      </c>
      <c r="AR247" s="145" t="s">
        <v>141</v>
      </c>
      <c r="AT247" s="145" t="s">
        <v>137</v>
      </c>
      <c r="AU247" s="145" t="s">
        <v>142</v>
      </c>
      <c r="AY247" s="17" t="s">
        <v>134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7" t="s">
        <v>142</v>
      </c>
      <c r="BK247" s="146">
        <f>ROUND(I247*H247,2)</f>
        <v>0</v>
      </c>
      <c r="BL247" s="17" t="s">
        <v>141</v>
      </c>
      <c r="BM247" s="145" t="s">
        <v>833</v>
      </c>
    </row>
    <row r="248" spans="2:65" s="1" customFormat="1" ht="9.9499999999999993">
      <c r="B248" s="32"/>
      <c r="D248" s="168" t="s">
        <v>154</v>
      </c>
      <c r="F248" s="169" t="s">
        <v>254</v>
      </c>
      <c r="I248" s="170"/>
      <c r="L248" s="32"/>
      <c r="M248" s="171"/>
      <c r="T248" s="54"/>
      <c r="AT248" s="17" t="s">
        <v>154</v>
      </c>
      <c r="AU248" s="17" t="s">
        <v>142</v>
      </c>
    </row>
    <row r="249" spans="2:65" s="13" customFormat="1" ht="9.9499999999999993">
      <c r="B249" s="154"/>
      <c r="D249" s="148" t="s">
        <v>144</v>
      </c>
      <c r="F249" s="156" t="s">
        <v>834</v>
      </c>
      <c r="H249" s="157">
        <v>162.80000000000001</v>
      </c>
      <c r="I249" s="158"/>
      <c r="L249" s="154"/>
      <c r="M249" s="159"/>
      <c r="T249" s="160"/>
      <c r="AT249" s="155" t="s">
        <v>144</v>
      </c>
      <c r="AU249" s="155" t="s">
        <v>142</v>
      </c>
      <c r="AV249" s="13" t="s">
        <v>142</v>
      </c>
      <c r="AW249" s="13" t="s">
        <v>4</v>
      </c>
      <c r="AX249" s="13" t="s">
        <v>83</v>
      </c>
      <c r="AY249" s="155" t="s">
        <v>134</v>
      </c>
    </row>
    <row r="250" spans="2:65" s="1" customFormat="1" ht="44.25" customHeight="1">
      <c r="B250" s="32"/>
      <c r="C250" s="133" t="s">
        <v>316</v>
      </c>
      <c r="D250" s="133" t="s">
        <v>137</v>
      </c>
      <c r="E250" s="134" t="s">
        <v>654</v>
      </c>
      <c r="F250" s="135" t="s">
        <v>258</v>
      </c>
      <c r="G250" s="136" t="s">
        <v>242</v>
      </c>
      <c r="H250" s="137">
        <v>16.28</v>
      </c>
      <c r="I250" s="138"/>
      <c r="J250" s="139">
        <f>ROUND(I250*H250,2)</f>
        <v>0</v>
      </c>
      <c r="K250" s="140"/>
      <c r="L250" s="32"/>
      <c r="M250" s="141" t="s">
        <v>1</v>
      </c>
      <c r="N250" s="142" t="s">
        <v>41</v>
      </c>
      <c r="P250" s="143">
        <f>O250*H250</f>
        <v>0</v>
      </c>
      <c r="Q250" s="143">
        <v>0</v>
      </c>
      <c r="R250" s="143">
        <f>Q250*H250</f>
        <v>0</v>
      </c>
      <c r="S250" s="143">
        <v>0</v>
      </c>
      <c r="T250" s="144">
        <f>S250*H250</f>
        <v>0</v>
      </c>
      <c r="AR250" s="145" t="s">
        <v>141</v>
      </c>
      <c r="AT250" s="145" t="s">
        <v>137</v>
      </c>
      <c r="AU250" s="145" t="s">
        <v>142</v>
      </c>
      <c r="AY250" s="17" t="s">
        <v>134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7" t="s">
        <v>142</v>
      </c>
      <c r="BK250" s="146">
        <f>ROUND(I250*H250,2)</f>
        <v>0</v>
      </c>
      <c r="BL250" s="17" t="s">
        <v>141</v>
      </c>
      <c r="BM250" s="145" t="s">
        <v>835</v>
      </c>
    </row>
    <row r="251" spans="2:65" s="1" customFormat="1" ht="9.9499999999999993">
      <c r="B251" s="32"/>
      <c r="D251" s="168" t="s">
        <v>154</v>
      </c>
      <c r="F251" s="169" t="s">
        <v>656</v>
      </c>
      <c r="I251" s="170"/>
      <c r="L251" s="32"/>
      <c r="M251" s="171"/>
      <c r="T251" s="54"/>
      <c r="AT251" s="17" t="s">
        <v>154</v>
      </c>
      <c r="AU251" s="17" t="s">
        <v>142</v>
      </c>
    </row>
    <row r="252" spans="2:65" s="11" customFormat="1" ht="22.7" customHeight="1">
      <c r="B252" s="121"/>
      <c r="D252" s="122" t="s">
        <v>74</v>
      </c>
      <c r="E252" s="131" t="s">
        <v>261</v>
      </c>
      <c r="F252" s="131" t="s">
        <v>262</v>
      </c>
      <c r="I252" s="124"/>
      <c r="J252" s="132">
        <f>BK252</f>
        <v>0</v>
      </c>
      <c r="L252" s="121"/>
      <c r="M252" s="126"/>
      <c r="P252" s="127">
        <f>SUM(P253:P254)</f>
        <v>0</v>
      </c>
      <c r="R252" s="127">
        <f>SUM(R253:R254)</f>
        <v>0</v>
      </c>
      <c r="T252" s="128">
        <f>SUM(T253:T254)</f>
        <v>0</v>
      </c>
      <c r="AR252" s="122" t="s">
        <v>83</v>
      </c>
      <c r="AT252" s="129" t="s">
        <v>74</v>
      </c>
      <c r="AU252" s="129" t="s">
        <v>83</v>
      </c>
      <c r="AY252" s="122" t="s">
        <v>134</v>
      </c>
      <c r="BK252" s="130">
        <f>SUM(BK253:BK254)</f>
        <v>0</v>
      </c>
    </row>
    <row r="253" spans="2:65" s="1" customFormat="1" ht="24.2" customHeight="1">
      <c r="B253" s="32"/>
      <c r="C253" s="133" t="s">
        <v>836</v>
      </c>
      <c r="D253" s="133" t="s">
        <v>137</v>
      </c>
      <c r="E253" s="134" t="s">
        <v>264</v>
      </c>
      <c r="F253" s="135" t="s">
        <v>265</v>
      </c>
      <c r="G253" s="136" t="s">
        <v>242</v>
      </c>
      <c r="H253" s="137">
        <v>34.29</v>
      </c>
      <c r="I253" s="138"/>
      <c r="J253" s="139">
        <f>ROUND(I253*H253,2)</f>
        <v>0</v>
      </c>
      <c r="K253" s="140"/>
      <c r="L253" s="32"/>
      <c r="M253" s="141" t="s">
        <v>1</v>
      </c>
      <c r="N253" s="142" t="s">
        <v>41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141</v>
      </c>
      <c r="AT253" s="145" t="s">
        <v>137</v>
      </c>
      <c r="AU253" s="145" t="s">
        <v>142</v>
      </c>
      <c r="AY253" s="17" t="s">
        <v>134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7" t="s">
        <v>142</v>
      </c>
      <c r="BK253" s="146">
        <f>ROUND(I253*H253,2)</f>
        <v>0</v>
      </c>
      <c r="BL253" s="17" t="s">
        <v>141</v>
      </c>
      <c r="BM253" s="145" t="s">
        <v>837</v>
      </c>
    </row>
    <row r="254" spans="2:65" s="1" customFormat="1" ht="9.9499999999999993">
      <c r="B254" s="32"/>
      <c r="D254" s="168" t="s">
        <v>154</v>
      </c>
      <c r="F254" s="169" t="s">
        <v>267</v>
      </c>
      <c r="I254" s="170"/>
      <c r="L254" s="32"/>
      <c r="M254" s="171"/>
      <c r="T254" s="54"/>
      <c r="AT254" s="17" t="s">
        <v>154</v>
      </c>
      <c r="AU254" s="17" t="s">
        <v>142</v>
      </c>
    </row>
    <row r="255" spans="2:65" s="11" customFormat="1" ht="25.9" customHeight="1">
      <c r="B255" s="121"/>
      <c r="D255" s="122" t="s">
        <v>74</v>
      </c>
      <c r="E255" s="123" t="s">
        <v>268</v>
      </c>
      <c r="F255" s="123" t="s">
        <v>269</v>
      </c>
      <c r="I255" s="124"/>
      <c r="J255" s="125">
        <f>BK255</f>
        <v>0</v>
      </c>
      <c r="L255" s="121"/>
      <c r="M255" s="126"/>
      <c r="P255" s="127">
        <f>P256+P310+P323+P327+P348</f>
        <v>0</v>
      </c>
      <c r="R255" s="127">
        <f>R256+R310+R323+R327+R348</f>
        <v>1.6405466499999999</v>
      </c>
      <c r="T255" s="128">
        <f>T256+T310+T323+T327+T348</f>
        <v>2.3834650000000002</v>
      </c>
      <c r="AR255" s="122" t="s">
        <v>142</v>
      </c>
      <c r="AT255" s="129" t="s">
        <v>74</v>
      </c>
      <c r="AU255" s="129" t="s">
        <v>75</v>
      </c>
      <c r="AY255" s="122" t="s">
        <v>134</v>
      </c>
      <c r="BK255" s="130">
        <f>BK256+BK310+BK323+BK327+BK348</f>
        <v>0</v>
      </c>
    </row>
    <row r="256" spans="2:65" s="11" customFormat="1" ht="22.7" customHeight="1">
      <c r="B256" s="121"/>
      <c r="D256" s="122" t="s">
        <v>74</v>
      </c>
      <c r="E256" s="131" t="s">
        <v>270</v>
      </c>
      <c r="F256" s="131" t="s">
        <v>271</v>
      </c>
      <c r="I256" s="124"/>
      <c r="J256" s="132">
        <f>BK256</f>
        <v>0</v>
      </c>
      <c r="L256" s="121"/>
      <c r="M256" s="126"/>
      <c r="P256" s="127">
        <f>SUM(P257:P309)</f>
        <v>0</v>
      </c>
      <c r="R256" s="127">
        <f>SUM(R257:R309)</f>
        <v>9.8271660000000011E-2</v>
      </c>
      <c r="T256" s="128">
        <f>SUM(T257:T309)</f>
        <v>5.2529999999999993E-2</v>
      </c>
      <c r="AR256" s="122" t="s">
        <v>142</v>
      </c>
      <c r="AT256" s="129" t="s">
        <v>74</v>
      </c>
      <c r="AU256" s="129" t="s">
        <v>83</v>
      </c>
      <c r="AY256" s="122" t="s">
        <v>134</v>
      </c>
      <c r="BK256" s="130">
        <f>SUM(BK257:BK309)</f>
        <v>0</v>
      </c>
    </row>
    <row r="257" spans="2:65" s="1" customFormat="1" ht="16.5" customHeight="1">
      <c r="B257" s="32"/>
      <c r="C257" s="172" t="s">
        <v>328</v>
      </c>
      <c r="D257" s="172" t="s">
        <v>279</v>
      </c>
      <c r="E257" s="173" t="s">
        <v>838</v>
      </c>
      <c r="F257" s="174" t="s">
        <v>839</v>
      </c>
      <c r="G257" s="175" t="s">
        <v>338</v>
      </c>
      <c r="H257" s="176">
        <v>23.425999999999998</v>
      </c>
      <c r="I257" s="177"/>
      <c r="J257" s="178">
        <f>ROUND(I257*H257,2)</f>
        <v>0</v>
      </c>
      <c r="K257" s="179"/>
      <c r="L257" s="180"/>
      <c r="M257" s="181" t="s">
        <v>1</v>
      </c>
      <c r="N257" s="182" t="s">
        <v>41</v>
      </c>
      <c r="P257" s="143">
        <f>O257*H257</f>
        <v>0</v>
      </c>
      <c r="Q257" s="143">
        <v>9.1E-4</v>
      </c>
      <c r="R257" s="143">
        <f>Q257*H257</f>
        <v>2.1317659999999999E-2</v>
      </c>
      <c r="S257" s="143">
        <v>0</v>
      </c>
      <c r="T257" s="144">
        <f>S257*H257</f>
        <v>0</v>
      </c>
      <c r="AR257" s="145" t="s">
        <v>283</v>
      </c>
      <c r="AT257" s="145" t="s">
        <v>279</v>
      </c>
      <c r="AU257" s="145" t="s">
        <v>142</v>
      </c>
      <c r="AY257" s="17" t="s">
        <v>134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7" t="s">
        <v>142</v>
      </c>
      <c r="BK257" s="146">
        <f>ROUND(I257*H257,2)</f>
        <v>0</v>
      </c>
      <c r="BL257" s="17" t="s">
        <v>245</v>
      </c>
      <c r="BM257" s="145" t="s">
        <v>840</v>
      </c>
    </row>
    <row r="258" spans="2:65" s="12" customFormat="1" ht="9.9499999999999993">
      <c r="B258" s="147"/>
      <c r="D258" s="148" t="s">
        <v>144</v>
      </c>
      <c r="E258" s="149" t="s">
        <v>1</v>
      </c>
      <c r="F258" s="150" t="s">
        <v>841</v>
      </c>
      <c r="H258" s="149" t="s">
        <v>1</v>
      </c>
      <c r="I258" s="151"/>
      <c r="L258" s="147"/>
      <c r="M258" s="152"/>
      <c r="T258" s="153"/>
      <c r="AT258" s="149" t="s">
        <v>144</v>
      </c>
      <c r="AU258" s="149" t="s">
        <v>142</v>
      </c>
      <c r="AV258" s="12" t="s">
        <v>83</v>
      </c>
      <c r="AW258" s="12" t="s">
        <v>32</v>
      </c>
      <c r="AX258" s="12" t="s">
        <v>75</v>
      </c>
      <c r="AY258" s="149" t="s">
        <v>134</v>
      </c>
    </row>
    <row r="259" spans="2:65" s="13" customFormat="1" ht="9.9499999999999993">
      <c r="B259" s="154"/>
      <c r="D259" s="148" t="s">
        <v>144</v>
      </c>
      <c r="E259" s="155" t="s">
        <v>1</v>
      </c>
      <c r="F259" s="156" t="s">
        <v>842</v>
      </c>
      <c r="H259" s="157">
        <v>21.295999999999999</v>
      </c>
      <c r="I259" s="158"/>
      <c r="L259" s="154"/>
      <c r="M259" s="159"/>
      <c r="T259" s="160"/>
      <c r="AT259" s="155" t="s">
        <v>144</v>
      </c>
      <c r="AU259" s="155" t="s">
        <v>142</v>
      </c>
      <c r="AV259" s="13" t="s">
        <v>142</v>
      </c>
      <c r="AW259" s="13" t="s">
        <v>32</v>
      </c>
      <c r="AX259" s="13" t="s">
        <v>83</v>
      </c>
      <c r="AY259" s="155" t="s">
        <v>134</v>
      </c>
    </row>
    <row r="260" spans="2:65" s="13" customFormat="1" ht="9.9499999999999993">
      <c r="B260" s="154"/>
      <c r="D260" s="148" t="s">
        <v>144</v>
      </c>
      <c r="F260" s="156" t="s">
        <v>843</v>
      </c>
      <c r="H260" s="157">
        <v>23.425999999999998</v>
      </c>
      <c r="I260" s="158"/>
      <c r="L260" s="154"/>
      <c r="M260" s="159"/>
      <c r="T260" s="160"/>
      <c r="AT260" s="155" t="s">
        <v>144</v>
      </c>
      <c r="AU260" s="155" t="s">
        <v>142</v>
      </c>
      <c r="AV260" s="13" t="s">
        <v>142</v>
      </c>
      <c r="AW260" s="13" t="s">
        <v>4</v>
      </c>
      <c r="AX260" s="13" t="s">
        <v>83</v>
      </c>
      <c r="AY260" s="155" t="s">
        <v>134</v>
      </c>
    </row>
    <row r="261" spans="2:65" s="1" customFormat="1" ht="24.2" customHeight="1">
      <c r="B261" s="32"/>
      <c r="C261" s="133" t="s">
        <v>335</v>
      </c>
      <c r="D261" s="133" t="s">
        <v>137</v>
      </c>
      <c r="E261" s="134" t="s">
        <v>273</v>
      </c>
      <c r="F261" s="135" t="s">
        <v>274</v>
      </c>
      <c r="G261" s="136" t="s">
        <v>140</v>
      </c>
      <c r="H261" s="137">
        <v>4.992</v>
      </c>
      <c r="I261" s="138"/>
      <c r="J261" s="139">
        <f>ROUND(I261*H261,2)</f>
        <v>0</v>
      </c>
      <c r="K261" s="140"/>
      <c r="L261" s="32"/>
      <c r="M261" s="141" t="s">
        <v>1</v>
      </c>
      <c r="N261" s="142" t="s">
        <v>41</v>
      </c>
      <c r="P261" s="143">
        <f>O261*H261</f>
        <v>0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AR261" s="145" t="s">
        <v>245</v>
      </c>
      <c r="AT261" s="145" t="s">
        <v>137</v>
      </c>
      <c r="AU261" s="145" t="s">
        <v>142</v>
      </c>
      <c r="AY261" s="17" t="s">
        <v>134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142</v>
      </c>
      <c r="BK261" s="146">
        <f>ROUND(I261*H261,2)</f>
        <v>0</v>
      </c>
      <c r="BL261" s="17" t="s">
        <v>245</v>
      </c>
      <c r="BM261" s="145" t="s">
        <v>844</v>
      </c>
    </row>
    <row r="262" spans="2:65" s="1" customFormat="1" ht="9.9499999999999993">
      <c r="B262" s="32"/>
      <c r="D262" s="168" t="s">
        <v>154</v>
      </c>
      <c r="F262" s="169" t="s">
        <v>276</v>
      </c>
      <c r="I262" s="170"/>
      <c r="L262" s="32"/>
      <c r="M262" s="171"/>
      <c r="T262" s="54"/>
      <c r="AT262" s="17" t="s">
        <v>154</v>
      </c>
      <c r="AU262" s="17" t="s">
        <v>142</v>
      </c>
    </row>
    <row r="263" spans="2:65" s="12" customFormat="1" ht="9.9499999999999993">
      <c r="B263" s="147"/>
      <c r="D263" s="148" t="s">
        <v>144</v>
      </c>
      <c r="E263" s="149" t="s">
        <v>1</v>
      </c>
      <c r="F263" s="150" t="s">
        <v>845</v>
      </c>
      <c r="H263" s="149" t="s">
        <v>1</v>
      </c>
      <c r="I263" s="151"/>
      <c r="L263" s="147"/>
      <c r="M263" s="152"/>
      <c r="T263" s="153"/>
      <c r="AT263" s="149" t="s">
        <v>144</v>
      </c>
      <c r="AU263" s="149" t="s">
        <v>142</v>
      </c>
      <c r="AV263" s="12" t="s">
        <v>83</v>
      </c>
      <c r="AW263" s="12" t="s">
        <v>32</v>
      </c>
      <c r="AX263" s="12" t="s">
        <v>75</v>
      </c>
      <c r="AY263" s="149" t="s">
        <v>134</v>
      </c>
    </row>
    <row r="264" spans="2:65" s="13" customFormat="1" ht="9.9499999999999993">
      <c r="B264" s="154"/>
      <c r="D264" s="148" t="s">
        <v>144</v>
      </c>
      <c r="E264" s="155" t="s">
        <v>1</v>
      </c>
      <c r="F264" s="156" t="s">
        <v>846</v>
      </c>
      <c r="H264" s="157">
        <v>2.496</v>
      </c>
      <c r="I264" s="158"/>
      <c r="L264" s="154"/>
      <c r="M264" s="159"/>
      <c r="T264" s="160"/>
      <c r="AT264" s="155" t="s">
        <v>144</v>
      </c>
      <c r="AU264" s="155" t="s">
        <v>142</v>
      </c>
      <c r="AV264" s="13" t="s">
        <v>142</v>
      </c>
      <c r="AW264" s="13" t="s">
        <v>32</v>
      </c>
      <c r="AX264" s="13" t="s">
        <v>75</v>
      </c>
      <c r="AY264" s="155" t="s">
        <v>134</v>
      </c>
    </row>
    <row r="265" spans="2:65" s="13" customFormat="1" ht="9.9499999999999993">
      <c r="B265" s="154"/>
      <c r="D265" s="148" t="s">
        <v>144</v>
      </c>
      <c r="E265" s="155" t="s">
        <v>1</v>
      </c>
      <c r="F265" s="156" t="s">
        <v>846</v>
      </c>
      <c r="H265" s="157">
        <v>2.496</v>
      </c>
      <c r="I265" s="158"/>
      <c r="L265" s="154"/>
      <c r="M265" s="159"/>
      <c r="T265" s="160"/>
      <c r="AT265" s="155" t="s">
        <v>144</v>
      </c>
      <c r="AU265" s="155" t="s">
        <v>142</v>
      </c>
      <c r="AV265" s="13" t="s">
        <v>142</v>
      </c>
      <c r="AW265" s="13" t="s">
        <v>32</v>
      </c>
      <c r="AX265" s="13" t="s">
        <v>75</v>
      </c>
      <c r="AY265" s="155" t="s">
        <v>134</v>
      </c>
    </row>
    <row r="266" spans="2:65" s="14" customFormat="1" ht="9.9499999999999993">
      <c r="B266" s="161"/>
      <c r="D266" s="148" t="s">
        <v>144</v>
      </c>
      <c r="E266" s="162" t="s">
        <v>1</v>
      </c>
      <c r="F266" s="163" t="s">
        <v>150</v>
      </c>
      <c r="H266" s="164">
        <v>4.992</v>
      </c>
      <c r="I266" s="165"/>
      <c r="L266" s="161"/>
      <c r="M266" s="166"/>
      <c r="T266" s="167"/>
      <c r="AT266" s="162" t="s">
        <v>144</v>
      </c>
      <c r="AU266" s="162" t="s">
        <v>142</v>
      </c>
      <c r="AV266" s="14" t="s">
        <v>141</v>
      </c>
      <c r="AW266" s="14" t="s">
        <v>32</v>
      </c>
      <c r="AX266" s="14" t="s">
        <v>83</v>
      </c>
      <c r="AY266" s="162" t="s">
        <v>134</v>
      </c>
    </row>
    <row r="267" spans="2:65" s="1" customFormat="1" ht="24.2" customHeight="1">
      <c r="B267" s="32"/>
      <c r="C267" s="172" t="s">
        <v>343</v>
      </c>
      <c r="D267" s="172" t="s">
        <v>279</v>
      </c>
      <c r="E267" s="173" t="s">
        <v>280</v>
      </c>
      <c r="F267" s="174" t="s">
        <v>281</v>
      </c>
      <c r="G267" s="175" t="s">
        <v>282</v>
      </c>
      <c r="H267" s="176">
        <v>7.4880000000000004</v>
      </c>
      <c r="I267" s="177"/>
      <c r="J267" s="178">
        <f>ROUND(I267*H267,2)</f>
        <v>0</v>
      </c>
      <c r="K267" s="179"/>
      <c r="L267" s="180"/>
      <c r="M267" s="181" t="s">
        <v>1</v>
      </c>
      <c r="N267" s="182" t="s">
        <v>41</v>
      </c>
      <c r="P267" s="143">
        <f>O267*H267</f>
        <v>0</v>
      </c>
      <c r="Q267" s="143">
        <v>1E-3</v>
      </c>
      <c r="R267" s="143">
        <f>Q267*H267</f>
        <v>7.4880000000000007E-3</v>
      </c>
      <c r="S267" s="143">
        <v>0</v>
      </c>
      <c r="T267" s="144">
        <f>S267*H267</f>
        <v>0</v>
      </c>
      <c r="AR267" s="145" t="s">
        <v>283</v>
      </c>
      <c r="AT267" s="145" t="s">
        <v>279</v>
      </c>
      <c r="AU267" s="145" t="s">
        <v>142</v>
      </c>
      <c r="AY267" s="17" t="s">
        <v>134</v>
      </c>
      <c r="BE267" s="146">
        <f>IF(N267="základní",J267,0)</f>
        <v>0</v>
      </c>
      <c r="BF267" s="146">
        <f>IF(N267="snížená",J267,0)</f>
        <v>0</v>
      </c>
      <c r="BG267" s="146">
        <f>IF(N267="zákl. přenesená",J267,0)</f>
        <v>0</v>
      </c>
      <c r="BH267" s="146">
        <f>IF(N267="sníž. přenesená",J267,0)</f>
        <v>0</v>
      </c>
      <c r="BI267" s="146">
        <f>IF(N267="nulová",J267,0)</f>
        <v>0</v>
      </c>
      <c r="BJ267" s="17" t="s">
        <v>142</v>
      </c>
      <c r="BK267" s="146">
        <f>ROUND(I267*H267,2)</f>
        <v>0</v>
      </c>
      <c r="BL267" s="17" t="s">
        <v>245</v>
      </c>
      <c r="BM267" s="145" t="s">
        <v>847</v>
      </c>
    </row>
    <row r="268" spans="2:65" s="13" customFormat="1" ht="9.9499999999999993">
      <c r="B268" s="154"/>
      <c r="D268" s="148" t="s">
        <v>144</v>
      </c>
      <c r="F268" s="156" t="s">
        <v>848</v>
      </c>
      <c r="H268" s="157">
        <v>7.4880000000000004</v>
      </c>
      <c r="I268" s="158"/>
      <c r="L268" s="154"/>
      <c r="M268" s="159"/>
      <c r="T268" s="160"/>
      <c r="AT268" s="155" t="s">
        <v>144</v>
      </c>
      <c r="AU268" s="155" t="s">
        <v>142</v>
      </c>
      <c r="AV268" s="13" t="s">
        <v>142</v>
      </c>
      <c r="AW268" s="13" t="s">
        <v>4</v>
      </c>
      <c r="AX268" s="13" t="s">
        <v>83</v>
      </c>
      <c r="AY268" s="155" t="s">
        <v>134</v>
      </c>
    </row>
    <row r="269" spans="2:65" s="1" customFormat="1" ht="24.2" customHeight="1">
      <c r="B269" s="32"/>
      <c r="C269" s="133" t="s">
        <v>283</v>
      </c>
      <c r="D269" s="133" t="s">
        <v>137</v>
      </c>
      <c r="E269" s="134" t="s">
        <v>849</v>
      </c>
      <c r="F269" s="135" t="s">
        <v>850</v>
      </c>
      <c r="G269" s="136" t="s">
        <v>140</v>
      </c>
      <c r="H269" s="137">
        <v>7.2359999999999998</v>
      </c>
      <c r="I269" s="138"/>
      <c r="J269" s="139">
        <f>ROUND(I269*H269,2)</f>
        <v>0</v>
      </c>
      <c r="K269" s="140"/>
      <c r="L269" s="32"/>
      <c r="M269" s="141" t="s">
        <v>1</v>
      </c>
      <c r="N269" s="142" t="s">
        <v>41</v>
      </c>
      <c r="P269" s="143">
        <f>O269*H269</f>
        <v>0</v>
      </c>
      <c r="Q269" s="143">
        <v>0</v>
      </c>
      <c r="R269" s="143">
        <f>Q269*H269</f>
        <v>0</v>
      </c>
      <c r="S269" s="143">
        <v>0</v>
      </c>
      <c r="T269" s="144">
        <f>S269*H269</f>
        <v>0</v>
      </c>
      <c r="AR269" s="145" t="s">
        <v>245</v>
      </c>
      <c r="AT269" s="145" t="s">
        <v>137</v>
      </c>
      <c r="AU269" s="145" t="s">
        <v>142</v>
      </c>
      <c r="AY269" s="17" t="s">
        <v>134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7" t="s">
        <v>142</v>
      </c>
      <c r="BK269" s="146">
        <f>ROUND(I269*H269,2)</f>
        <v>0</v>
      </c>
      <c r="BL269" s="17" t="s">
        <v>245</v>
      </c>
      <c r="BM269" s="145" t="s">
        <v>851</v>
      </c>
    </row>
    <row r="270" spans="2:65" s="1" customFormat="1" ht="9.9499999999999993">
      <c r="B270" s="32"/>
      <c r="D270" s="168" t="s">
        <v>154</v>
      </c>
      <c r="F270" s="169" t="s">
        <v>852</v>
      </c>
      <c r="I270" s="170"/>
      <c r="L270" s="32"/>
      <c r="M270" s="171"/>
      <c r="T270" s="54"/>
      <c r="AT270" s="17" t="s">
        <v>154</v>
      </c>
      <c r="AU270" s="17" t="s">
        <v>142</v>
      </c>
    </row>
    <row r="271" spans="2:65" s="12" customFormat="1" ht="9.9499999999999993">
      <c r="B271" s="147"/>
      <c r="D271" s="148" t="s">
        <v>144</v>
      </c>
      <c r="E271" s="149" t="s">
        <v>1</v>
      </c>
      <c r="F271" s="150" t="s">
        <v>853</v>
      </c>
      <c r="H271" s="149" t="s">
        <v>1</v>
      </c>
      <c r="I271" s="151"/>
      <c r="L271" s="147"/>
      <c r="M271" s="152"/>
      <c r="T271" s="153"/>
      <c r="AT271" s="149" t="s">
        <v>144</v>
      </c>
      <c r="AU271" s="149" t="s">
        <v>142</v>
      </c>
      <c r="AV271" s="12" t="s">
        <v>83</v>
      </c>
      <c r="AW271" s="12" t="s">
        <v>32</v>
      </c>
      <c r="AX271" s="12" t="s">
        <v>75</v>
      </c>
      <c r="AY271" s="149" t="s">
        <v>134</v>
      </c>
    </row>
    <row r="272" spans="2:65" s="13" customFormat="1" ht="9.9499999999999993">
      <c r="B272" s="154"/>
      <c r="D272" s="148" t="s">
        <v>144</v>
      </c>
      <c r="E272" s="155" t="s">
        <v>1</v>
      </c>
      <c r="F272" s="156" t="s">
        <v>854</v>
      </c>
      <c r="H272" s="157">
        <v>2.3639999999999999</v>
      </c>
      <c r="I272" s="158"/>
      <c r="L272" s="154"/>
      <c r="M272" s="159"/>
      <c r="T272" s="160"/>
      <c r="AT272" s="155" t="s">
        <v>144</v>
      </c>
      <c r="AU272" s="155" t="s">
        <v>142</v>
      </c>
      <c r="AV272" s="13" t="s">
        <v>142</v>
      </c>
      <c r="AW272" s="13" t="s">
        <v>32</v>
      </c>
      <c r="AX272" s="13" t="s">
        <v>75</v>
      </c>
      <c r="AY272" s="155" t="s">
        <v>134</v>
      </c>
    </row>
    <row r="273" spans="2:65" s="13" customFormat="1" ht="9.9499999999999993">
      <c r="B273" s="154"/>
      <c r="D273" s="148" t="s">
        <v>144</v>
      </c>
      <c r="E273" s="155" t="s">
        <v>1</v>
      </c>
      <c r="F273" s="156" t="s">
        <v>855</v>
      </c>
      <c r="H273" s="157">
        <v>2.64</v>
      </c>
      <c r="I273" s="158"/>
      <c r="L273" s="154"/>
      <c r="M273" s="159"/>
      <c r="T273" s="160"/>
      <c r="AT273" s="155" t="s">
        <v>144</v>
      </c>
      <c r="AU273" s="155" t="s">
        <v>142</v>
      </c>
      <c r="AV273" s="13" t="s">
        <v>142</v>
      </c>
      <c r="AW273" s="13" t="s">
        <v>32</v>
      </c>
      <c r="AX273" s="13" t="s">
        <v>75</v>
      </c>
      <c r="AY273" s="155" t="s">
        <v>134</v>
      </c>
    </row>
    <row r="274" spans="2:65" s="13" customFormat="1" ht="9.9499999999999993">
      <c r="B274" s="154"/>
      <c r="D274" s="148" t="s">
        <v>144</v>
      </c>
      <c r="E274" s="155" t="s">
        <v>1</v>
      </c>
      <c r="F274" s="156" t="s">
        <v>856</v>
      </c>
      <c r="H274" s="157">
        <v>2.2320000000000002</v>
      </c>
      <c r="I274" s="158"/>
      <c r="L274" s="154"/>
      <c r="M274" s="159"/>
      <c r="T274" s="160"/>
      <c r="AT274" s="155" t="s">
        <v>144</v>
      </c>
      <c r="AU274" s="155" t="s">
        <v>142</v>
      </c>
      <c r="AV274" s="13" t="s">
        <v>142</v>
      </c>
      <c r="AW274" s="13" t="s">
        <v>32</v>
      </c>
      <c r="AX274" s="13" t="s">
        <v>75</v>
      </c>
      <c r="AY274" s="155" t="s">
        <v>134</v>
      </c>
    </row>
    <row r="275" spans="2:65" s="14" customFormat="1" ht="9.9499999999999993">
      <c r="B275" s="161"/>
      <c r="D275" s="148" t="s">
        <v>144</v>
      </c>
      <c r="E275" s="162" t="s">
        <v>1</v>
      </c>
      <c r="F275" s="163" t="s">
        <v>150</v>
      </c>
      <c r="H275" s="164">
        <v>7.2359999999999998</v>
      </c>
      <c r="I275" s="165"/>
      <c r="L275" s="161"/>
      <c r="M275" s="166"/>
      <c r="T275" s="167"/>
      <c r="AT275" s="162" t="s">
        <v>144</v>
      </c>
      <c r="AU275" s="162" t="s">
        <v>142</v>
      </c>
      <c r="AV275" s="14" t="s">
        <v>141</v>
      </c>
      <c r="AW275" s="14" t="s">
        <v>32</v>
      </c>
      <c r="AX275" s="14" t="s">
        <v>83</v>
      </c>
      <c r="AY275" s="162" t="s">
        <v>134</v>
      </c>
    </row>
    <row r="276" spans="2:65" s="1" customFormat="1" ht="24.2" customHeight="1">
      <c r="B276" s="32"/>
      <c r="C276" s="172" t="s">
        <v>353</v>
      </c>
      <c r="D276" s="172" t="s">
        <v>279</v>
      </c>
      <c r="E276" s="173" t="s">
        <v>280</v>
      </c>
      <c r="F276" s="174" t="s">
        <v>281</v>
      </c>
      <c r="G276" s="175" t="s">
        <v>282</v>
      </c>
      <c r="H276" s="176">
        <v>10.853999999999999</v>
      </c>
      <c r="I276" s="177"/>
      <c r="J276" s="178">
        <f>ROUND(I276*H276,2)</f>
        <v>0</v>
      </c>
      <c r="K276" s="179"/>
      <c r="L276" s="180"/>
      <c r="M276" s="181" t="s">
        <v>1</v>
      </c>
      <c r="N276" s="182" t="s">
        <v>41</v>
      </c>
      <c r="P276" s="143">
        <f>O276*H276</f>
        <v>0</v>
      </c>
      <c r="Q276" s="143">
        <v>1E-3</v>
      </c>
      <c r="R276" s="143">
        <f>Q276*H276</f>
        <v>1.0853999999999999E-2</v>
      </c>
      <c r="S276" s="143">
        <v>0</v>
      </c>
      <c r="T276" s="144">
        <f>S276*H276</f>
        <v>0</v>
      </c>
      <c r="AR276" s="145" t="s">
        <v>283</v>
      </c>
      <c r="AT276" s="145" t="s">
        <v>279</v>
      </c>
      <c r="AU276" s="145" t="s">
        <v>142</v>
      </c>
      <c r="AY276" s="17" t="s">
        <v>134</v>
      </c>
      <c r="BE276" s="146">
        <f>IF(N276="základní",J276,0)</f>
        <v>0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7" t="s">
        <v>142</v>
      </c>
      <c r="BK276" s="146">
        <f>ROUND(I276*H276,2)</f>
        <v>0</v>
      </c>
      <c r="BL276" s="17" t="s">
        <v>245</v>
      </c>
      <c r="BM276" s="145" t="s">
        <v>857</v>
      </c>
    </row>
    <row r="277" spans="2:65" s="13" customFormat="1" ht="9.9499999999999993">
      <c r="B277" s="154"/>
      <c r="D277" s="148" t="s">
        <v>144</v>
      </c>
      <c r="F277" s="156" t="s">
        <v>858</v>
      </c>
      <c r="H277" s="157">
        <v>10.853999999999999</v>
      </c>
      <c r="I277" s="158"/>
      <c r="L277" s="154"/>
      <c r="M277" s="159"/>
      <c r="T277" s="160"/>
      <c r="AT277" s="155" t="s">
        <v>144</v>
      </c>
      <c r="AU277" s="155" t="s">
        <v>142</v>
      </c>
      <c r="AV277" s="13" t="s">
        <v>142</v>
      </c>
      <c r="AW277" s="13" t="s">
        <v>4</v>
      </c>
      <c r="AX277" s="13" t="s">
        <v>83</v>
      </c>
      <c r="AY277" s="155" t="s">
        <v>134</v>
      </c>
    </row>
    <row r="278" spans="2:65" s="1" customFormat="1" ht="24.2" customHeight="1">
      <c r="B278" s="32"/>
      <c r="C278" s="133" t="s">
        <v>358</v>
      </c>
      <c r="D278" s="133" t="s">
        <v>137</v>
      </c>
      <c r="E278" s="134" t="s">
        <v>859</v>
      </c>
      <c r="F278" s="135" t="s">
        <v>860</v>
      </c>
      <c r="G278" s="136" t="s">
        <v>140</v>
      </c>
      <c r="H278" s="137">
        <v>4.992</v>
      </c>
      <c r="I278" s="138"/>
      <c r="J278" s="139">
        <f>ROUND(I278*H278,2)</f>
        <v>0</v>
      </c>
      <c r="K278" s="140"/>
      <c r="L278" s="32"/>
      <c r="M278" s="141" t="s">
        <v>1</v>
      </c>
      <c r="N278" s="142" t="s">
        <v>41</v>
      </c>
      <c r="P278" s="143">
        <f>O278*H278</f>
        <v>0</v>
      </c>
      <c r="Q278" s="143">
        <v>0</v>
      </c>
      <c r="R278" s="143">
        <f>Q278*H278</f>
        <v>0</v>
      </c>
      <c r="S278" s="143">
        <v>0</v>
      </c>
      <c r="T278" s="144">
        <f>S278*H278</f>
        <v>0</v>
      </c>
      <c r="AR278" s="145" t="s">
        <v>245</v>
      </c>
      <c r="AT278" s="145" t="s">
        <v>137</v>
      </c>
      <c r="AU278" s="145" t="s">
        <v>142</v>
      </c>
      <c r="AY278" s="17" t="s">
        <v>134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142</v>
      </c>
      <c r="BK278" s="146">
        <f>ROUND(I278*H278,2)</f>
        <v>0</v>
      </c>
      <c r="BL278" s="17" t="s">
        <v>245</v>
      </c>
      <c r="BM278" s="145" t="s">
        <v>861</v>
      </c>
    </row>
    <row r="279" spans="2:65" s="1" customFormat="1" ht="9.9499999999999993">
      <c r="B279" s="32"/>
      <c r="D279" s="168" t="s">
        <v>154</v>
      </c>
      <c r="F279" s="169" t="s">
        <v>862</v>
      </c>
      <c r="I279" s="170"/>
      <c r="L279" s="32"/>
      <c r="M279" s="171"/>
      <c r="T279" s="54"/>
      <c r="AT279" s="17" t="s">
        <v>154</v>
      </c>
      <c r="AU279" s="17" t="s">
        <v>142</v>
      </c>
    </row>
    <row r="280" spans="2:65" s="12" customFormat="1" ht="9.9499999999999993">
      <c r="B280" s="147"/>
      <c r="D280" s="148" t="s">
        <v>144</v>
      </c>
      <c r="E280" s="149" t="s">
        <v>1</v>
      </c>
      <c r="F280" s="150" t="s">
        <v>845</v>
      </c>
      <c r="H280" s="149" t="s">
        <v>1</v>
      </c>
      <c r="I280" s="151"/>
      <c r="L280" s="147"/>
      <c r="M280" s="152"/>
      <c r="T280" s="153"/>
      <c r="AT280" s="149" t="s">
        <v>144</v>
      </c>
      <c r="AU280" s="149" t="s">
        <v>142</v>
      </c>
      <c r="AV280" s="12" t="s">
        <v>83</v>
      </c>
      <c r="AW280" s="12" t="s">
        <v>32</v>
      </c>
      <c r="AX280" s="12" t="s">
        <v>75</v>
      </c>
      <c r="AY280" s="149" t="s">
        <v>134</v>
      </c>
    </row>
    <row r="281" spans="2:65" s="13" customFormat="1" ht="9.9499999999999993">
      <c r="B281" s="154"/>
      <c r="D281" s="148" t="s">
        <v>144</v>
      </c>
      <c r="E281" s="155" t="s">
        <v>1</v>
      </c>
      <c r="F281" s="156" t="s">
        <v>846</v>
      </c>
      <c r="H281" s="157">
        <v>2.496</v>
      </c>
      <c r="I281" s="158"/>
      <c r="L281" s="154"/>
      <c r="M281" s="159"/>
      <c r="T281" s="160"/>
      <c r="AT281" s="155" t="s">
        <v>144</v>
      </c>
      <c r="AU281" s="155" t="s">
        <v>142</v>
      </c>
      <c r="AV281" s="13" t="s">
        <v>142</v>
      </c>
      <c r="AW281" s="13" t="s">
        <v>32</v>
      </c>
      <c r="AX281" s="13" t="s">
        <v>75</v>
      </c>
      <c r="AY281" s="155" t="s">
        <v>134</v>
      </c>
    </row>
    <row r="282" spans="2:65" s="13" customFormat="1" ht="9.9499999999999993">
      <c r="B282" s="154"/>
      <c r="D282" s="148" t="s">
        <v>144</v>
      </c>
      <c r="E282" s="155" t="s">
        <v>1</v>
      </c>
      <c r="F282" s="156" t="s">
        <v>846</v>
      </c>
      <c r="H282" s="157">
        <v>2.496</v>
      </c>
      <c r="I282" s="158"/>
      <c r="L282" s="154"/>
      <c r="M282" s="159"/>
      <c r="T282" s="160"/>
      <c r="AT282" s="155" t="s">
        <v>144</v>
      </c>
      <c r="AU282" s="155" t="s">
        <v>142</v>
      </c>
      <c r="AV282" s="13" t="s">
        <v>142</v>
      </c>
      <c r="AW282" s="13" t="s">
        <v>32</v>
      </c>
      <c r="AX282" s="13" t="s">
        <v>75</v>
      </c>
      <c r="AY282" s="155" t="s">
        <v>134</v>
      </c>
    </row>
    <row r="283" spans="2:65" s="14" customFormat="1" ht="9.9499999999999993">
      <c r="B283" s="161"/>
      <c r="D283" s="148" t="s">
        <v>144</v>
      </c>
      <c r="E283" s="162" t="s">
        <v>1</v>
      </c>
      <c r="F283" s="163" t="s">
        <v>150</v>
      </c>
      <c r="H283" s="164">
        <v>4.992</v>
      </c>
      <c r="I283" s="165"/>
      <c r="L283" s="161"/>
      <c r="M283" s="166"/>
      <c r="T283" s="167"/>
      <c r="AT283" s="162" t="s">
        <v>144</v>
      </c>
      <c r="AU283" s="162" t="s">
        <v>142</v>
      </c>
      <c r="AV283" s="14" t="s">
        <v>141</v>
      </c>
      <c r="AW283" s="14" t="s">
        <v>32</v>
      </c>
      <c r="AX283" s="14" t="s">
        <v>83</v>
      </c>
      <c r="AY283" s="162" t="s">
        <v>134</v>
      </c>
    </row>
    <row r="284" spans="2:65" s="1" customFormat="1" ht="48.95" customHeight="1">
      <c r="B284" s="32"/>
      <c r="C284" s="172" t="s">
        <v>363</v>
      </c>
      <c r="D284" s="172" t="s">
        <v>279</v>
      </c>
      <c r="E284" s="173" t="s">
        <v>863</v>
      </c>
      <c r="F284" s="174" t="s">
        <v>864</v>
      </c>
      <c r="G284" s="175" t="s">
        <v>140</v>
      </c>
      <c r="H284" s="176">
        <v>5.8179999999999996</v>
      </c>
      <c r="I284" s="177"/>
      <c r="J284" s="178">
        <f>ROUND(I284*H284,2)</f>
        <v>0</v>
      </c>
      <c r="K284" s="179"/>
      <c r="L284" s="180"/>
      <c r="M284" s="181" t="s">
        <v>1</v>
      </c>
      <c r="N284" s="182" t="s">
        <v>41</v>
      </c>
      <c r="P284" s="143">
        <f>O284*H284</f>
        <v>0</v>
      </c>
      <c r="Q284" s="143">
        <v>4.0000000000000001E-3</v>
      </c>
      <c r="R284" s="143">
        <f>Q284*H284</f>
        <v>2.3271999999999998E-2</v>
      </c>
      <c r="S284" s="143">
        <v>0</v>
      </c>
      <c r="T284" s="144">
        <f>S284*H284</f>
        <v>0</v>
      </c>
      <c r="AR284" s="145" t="s">
        <v>283</v>
      </c>
      <c r="AT284" s="145" t="s">
        <v>279</v>
      </c>
      <c r="AU284" s="145" t="s">
        <v>142</v>
      </c>
      <c r="AY284" s="17" t="s">
        <v>134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7" t="s">
        <v>142</v>
      </c>
      <c r="BK284" s="146">
        <f>ROUND(I284*H284,2)</f>
        <v>0</v>
      </c>
      <c r="BL284" s="17" t="s">
        <v>245</v>
      </c>
      <c r="BM284" s="145" t="s">
        <v>865</v>
      </c>
    </row>
    <row r="285" spans="2:65" s="13" customFormat="1" ht="9.9499999999999993">
      <c r="B285" s="154"/>
      <c r="D285" s="148" t="s">
        <v>144</v>
      </c>
      <c r="F285" s="156" t="s">
        <v>866</v>
      </c>
      <c r="H285" s="157">
        <v>5.8179999999999996</v>
      </c>
      <c r="I285" s="158"/>
      <c r="L285" s="154"/>
      <c r="M285" s="159"/>
      <c r="T285" s="160"/>
      <c r="AT285" s="155" t="s">
        <v>144</v>
      </c>
      <c r="AU285" s="155" t="s">
        <v>142</v>
      </c>
      <c r="AV285" s="13" t="s">
        <v>142</v>
      </c>
      <c r="AW285" s="13" t="s">
        <v>4</v>
      </c>
      <c r="AX285" s="13" t="s">
        <v>83</v>
      </c>
      <c r="AY285" s="155" t="s">
        <v>134</v>
      </c>
    </row>
    <row r="286" spans="2:65" s="1" customFormat="1" ht="24.2" customHeight="1">
      <c r="B286" s="32"/>
      <c r="C286" s="133" t="s">
        <v>368</v>
      </c>
      <c r="D286" s="133" t="s">
        <v>137</v>
      </c>
      <c r="E286" s="134" t="s">
        <v>867</v>
      </c>
      <c r="F286" s="135" t="s">
        <v>868</v>
      </c>
      <c r="G286" s="136" t="s">
        <v>140</v>
      </c>
      <c r="H286" s="137">
        <v>7.2359999999999998</v>
      </c>
      <c r="I286" s="138"/>
      <c r="J286" s="139">
        <f>ROUND(I286*H286,2)</f>
        <v>0</v>
      </c>
      <c r="K286" s="140"/>
      <c r="L286" s="32"/>
      <c r="M286" s="141" t="s">
        <v>1</v>
      </c>
      <c r="N286" s="142" t="s">
        <v>41</v>
      </c>
      <c r="P286" s="143">
        <f>O286*H286</f>
        <v>0</v>
      </c>
      <c r="Q286" s="143">
        <v>0</v>
      </c>
      <c r="R286" s="143">
        <f>Q286*H286</f>
        <v>0</v>
      </c>
      <c r="S286" s="143">
        <v>0</v>
      </c>
      <c r="T286" s="144">
        <f>S286*H286</f>
        <v>0</v>
      </c>
      <c r="AR286" s="145" t="s">
        <v>245</v>
      </c>
      <c r="AT286" s="145" t="s">
        <v>137</v>
      </c>
      <c r="AU286" s="145" t="s">
        <v>142</v>
      </c>
      <c r="AY286" s="17" t="s">
        <v>134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7" t="s">
        <v>142</v>
      </c>
      <c r="BK286" s="146">
        <f>ROUND(I286*H286,2)</f>
        <v>0</v>
      </c>
      <c r="BL286" s="17" t="s">
        <v>245</v>
      </c>
      <c r="BM286" s="145" t="s">
        <v>869</v>
      </c>
    </row>
    <row r="287" spans="2:65" s="1" customFormat="1" ht="9.9499999999999993">
      <c r="B287" s="32"/>
      <c r="D287" s="168" t="s">
        <v>154</v>
      </c>
      <c r="F287" s="169" t="s">
        <v>870</v>
      </c>
      <c r="I287" s="170"/>
      <c r="L287" s="32"/>
      <c r="M287" s="171"/>
      <c r="T287" s="54"/>
      <c r="AT287" s="17" t="s">
        <v>154</v>
      </c>
      <c r="AU287" s="17" t="s">
        <v>142</v>
      </c>
    </row>
    <row r="288" spans="2:65" s="12" customFormat="1" ht="9.9499999999999993">
      <c r="B288" s="147"/>
      <c r="D288" s="148" t="s">
        <v>144</v>
      </c>
      <c r="E288" s="149" t="s">
        <v>1</v>
      </c>
      <c r="F288" s="150" t="s">
        <v>853</v>
      </c>
      <c r="H288" s="149" t="s">
        <v>1</v>
      </c>
      <c r="I288" s="151"/>
      <c r="L288" s="147"/>
      <c r="M288" s="152"/>
      <c r="T288" s="153"/>
      <c r="AT288" s="149" t="s">
        <v>144</v>
      </c>
      <c r="AU288" s="149" t="s">
        <v>142</v>
      </c>
      <c r="AV288" s="12" t="s">
        <v>83</v>
      </c>
      <c r="AW288" s="12" t="s">
        <v>32</v>
      </c>
      <c r="AX288" s="12" t="s">
        <v>75</v>
      </c>
      <c r="AY288" s="149" t="s">
        <v>134</v>
      </c>
    </row>
    <row r="289" spans="2:65" s="13" customFormat="1" ht="9.9499999999999993">
      <c r="B289" s="154"/>
      <c r="D289" s="148" t="s">
        <v>144</v>
      </c>
      <c r="E289" s="155" t="s">
        <v>1</v>
      </c>
      <c r="F289" s="156" t="s">
        <v>854</v>
      </c>
      <c r="H289" s="157">
        <v>2.3639999999999999</v>
      </c>
      <c r="I289" s="158"/>
      <c r="L289" s="154"/>
      <c r="M289" s="159"/>
      <c r="T289" s="160"/>
      <c r="AT289" s="155" t="s">
        <v>144</v>
      </c>
      <c r="AU289" s="155" t="s">
        <v>142</v>
      </c>
      <c r="AV289" s="13" t="s">
        <v>142</v>
      </c>
      <c r="AW289" s="13" t="s">
        <v>32</v>
      </c>
      <c r="AX289" s="13" t="s">
        <v>75</v>
      </c>
      <c r="AY289" s="155" t="s">
        <v>134</v>
      </c>
    </row>
    <row r="290" spans="2:65" s="13" customFormat="1" ht="9.9499999999999993">
      <c r="B290" s="154"/>
      <c r="D290" s="148" t="s">
        <v>144</v>
      </c>
      <c r="E290" s="155" t="s">
        <v>1</v>
      </c>
      <c r="F290" s="156" t="s">
        <v>855</v>
      </c>
      <c r="H290" s="157">
        <v>2.64</v>
      </c>
      <c r="I290" s="158"/>
      <c r="L290" s="154"/>
      <c r="M290" s="159"/>
      <c r="T290" s="160"/>
      <c r="AT290" s="155" t="s">
        <v>144</v>
      </c>
      <c r="AU290" s="155" t="s">
        <v>142</v>
      </c>
      <c r="AV290" s="13" t="s">
        <v>142</v>
      </c>
      <c r="AW290" s="13" t="s">
        <v>32</v>
      </c>
      <c r="AX290" s="13" t="s">
        <v>75</v>
      </c>
      <c r="AY290" s="155" t="s">
        <v>134</v>
      </c>
    </row>
    <row r="291" spans="2:65" s="13" customFormat="1" ht="9.9499999999999993">
      <c r="B291" s="154"/>
      <c r="D291" s="148" t="s">
        <v>144</v>
      </c>
      <c r="E291" s="155" t="s">
        <v>1</v>
      </c>
      <c r="F291" s="156" t="s">
        <v>856</v>
      </c>
      <c r="H291" s="157">
        <v>2.2320000000000002</v>
      </c>
      <c r="I291" s="158"/>
      <c r="L291" s="154"/>
      <c r="M291" s="159"/>
      <c r="T291" s="160"/>
      <c r="AT291" s="155" t="s">
        <v>144</v>
      </c>
      <c r="AU291" s="155" t="s">
        <v>142</v>
      </c>
      <c r="AV291" s="13" t="s">
        <v>142</v>
      </c>
      <c r="AW291" s="13" t="s">
        <v>32</v>
      </c>
      <c r="AX291" s="13" t="s">
        <v>75</v>
      </c>
      <c r="AY291" s="155" t="s">
        <v>134</v>
      </c>
    </row>
    <row r="292" spans="2:65" s="14" customFormat="1" ht="9.9499999999999993">
      <c r="B292" s="161"/>
      <c r="D292" s="148" t="s">
        <v>144</v>
      </c>
      <c r="E292" s="162" t="s">
        <v>1</v>
      </c>
      <c r="F292" s="163" t="s">
        <v>150</v>
      </c>
      <c r="H292" s="164">
        <v>7.2359999999999998</v>
      </c>
      <c r="I292" s="165"/>
      <c r="L292" s="161"/>
      <c r="M292" s="166"/>
      <c r="T292" s="167"/>
      <c r="AT292" s="162" t="s">
        <v>144</v>
      </c>
      <c r="AU292" s="162" t="s">
        <v>142</v>
      </c>
      <c r="AV292" s="14" t="s">
        <v>141</v>
      </c>
      <c r="AW292" s="14" t="s">
        <v>32</v>
      </c>
      <c r="AX292" s="14" t="s">
        <v>83</v>
      </c>
      <c r="AY292" s="162" t="s">
        <v>134</v>
      </c>
    </row>
    <row r="293" spans="2:65" s="1" customFormat="1" ht="48.95" customHeight="1">
      <c r="B293" s="32"/>
      <c r="C293" s="172" t="s">
        <v>373</v>
      </c>
      <c r="D293" s="172" t="s">
        <v>279</v>
      </c>
      <c r="E293" s="173" t="s">
        <v>863</v>
      </c>
      <c r="F293" s="174" t="s">
        <v>864</v>
      </c>
      <c r="G293" s="175" t="s">
        <v>140</v>
      </c>
      <c r="H293" s="176">
        <v>8.8350000000000009</v>
      </c>
      <c r="I293" s="177"/>
      <c r="J293" s="178">
        <f>ROUND(I293*H293,2)</f>
        <v>0</v>
      </c>
      <c r="K293" s="179"/>
      <c r="L293" s="180"/>
      <c r="M293" s="181" t="s">
        <v>1</v>
      </c>
      <c r="N293" s="182" t="s">
        <v>41</v>
      </c>
      <c r="P293" s="143">
        <f>O293*H293</f>
        <v>0</v>
      </c>
      <c r="Q293" s="143">
        <v>4.0000000000000001E-3</v>
      </c>
      <c r="R293" s="143">
        <f>Q293*H293</f>
        <v>3.5340000000000003E-2</v>
      </c>
      <c r="S293" s="143">
        <v>0</v>
      </c>
      <c r="T293" s="144">
        <f>S293*H293</f>
        <v>0</v>
      </c>
      <c r="AR293" s="145" t="s">
        <v>283</v>
      </c>
      <c r="AT293" s="145" t="s">
        <v>279</v>
      </c>
      <c r="AU293" s="145" t="s">
        <v>142</v>
      </c>
      <c r="AY293" s="17" t="s">
        <v>134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7" t="s">
        <v>142</v>
      </c>
      <c r="BK293" s="146">
        <f>ROUND(I293*H293,2)</f>
        <v>0</v>
      </c>
      <c r="BL293" s="17" t="s">
        <v>245</v>
      </c>
      <c r="BM293" s="145" t="s">
        <v>871</v>
      </c>
    </row>
    <row r="294" spans="2:65" s="13" customFormat="1" ht="9.9499999999999993">
      <c r="B294" s="154"/>
      <c r="D294" s="148" t="s">
        <v>144</v>
      </c>
      <c r="F294" s="156" t="s">
        <v>872</v>
      </c>
      <c r="H294" s="157">
        <v>8.8350000000000009</v>
      </c>
      <c r="I294" s="158"/>
      <c r="L294" s="154"/>
      <c r="M294" s="159"/>
      <c r="T294" s="160"/>
      <c r="AT294" s="155" t="s">
        <v>144</v>
      </c>
      <c r="AU294" s="155" t="s">
        <v>142</v>
      </c>
      <c r="AV294" s="13" t="s">
        <v>142</v>
      </c>
      <c r="AW294" s="13" t="s">
        <v>4</v>
      </c>
      <c r="AX294" s="13" t="s">
        <v>83</v>
      </c>
      <c r="AY294" s="155" t="s">
        <v>134</v>
      </c>
    </row>
    <row r="295" spans="2:65" s="1" customFormat="1" ht="16.5" customHeight="1">
      <c r="B295" s="32"/>
      <c r="C295" s="133" t="s">
        <v>378</v>
      </c>
      <c r="D295" s="133" t="s">
        <v>137</v>
      </c>
      <c r="E295" s="134" t="s">
        <v>297</v>
      </c>
      <c r="F295" s="135" t="s">
        <v>298</v>
      </c>
      <c r="G295" s="136" t="s">
        <v>140</v>
      </c>
      <c r="H295" s="137">
        <v>4.992</v>
      </c>
      <c r="I295" s="138"/>
      <c r="J295" s="139">
        <f>ROUND(I295*H295,2)</f>
        <v>0</v>
      </c>
      <c r="K295" s="140"/>
      <c r="L295" s="32"/>
      <c r="M295" s="141" t="s">
        <v>1</v>
      </c>
      <c r="N295" s="142" t="s">
        <v>41</v>
      </c>
      <c r="P295" s="143">
        <f>O295*H295</f>
        <v>0</v>
      </c>
      <c r="Q295" s="143">
        <v>0</v>
      </c>
      <c r="R295" s="143">
        <f>Q295*H295</f>
        <v>0</v>
      </c>
      <c r="S295" s="143">
        <v>4.0000000000000001E-3</v>
      </c>
      <c r="T295" s="144">
        <f>S295*H295</f>
        <v>1.9968E-2</v>
      </c>
      <c r="AR295" s="145" t="s">
        <v>245</v>
      </c>
      <c r="AT295" s="145" t="s">
        <v>137</v>
      </c>
      <c r="AU295" s="145" t="s">
        <v>142</v>
      </c>
      <c r="AY295" s="17" t="s">
        <v>134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7" t="s">
        <v>142</v>
      </c>
      <c r="BK295" s="146">
        <f>ROUND(I295*H295,2)</f>
        <v>0</v>
      </c>
      <c r="BL295" s="17" t="s">
        <v>245</v>
      </c>
      <c r="BM295" s="145" t="s">
        <v>873</v>
      </c>
    </row>
    <row r="296" spans="2:65" s="1" customFormat="1" ht="9.9499999999999993">
      <c r="B296" s="32"/>
      <c r="D296" s="168" t="s">
        <v>154</v>
      </c>
      <c r="F296" s="169" t="s">
        <v>300</v>
      </c>
      <c r="I296" s="170"/>
      <c r="L296" s="32"/>
      <c r="M296" s="171"/>
      <c r="T296" s="54"/>
      <c r="AT296" s="17" t="s">
        <v>154</v>
      </c>
      <c r="AU296" s="17" t="s">
        <v>142</v>
      </c>
    </row>
    <row r="297" spans="2:65" s="12" customFormat="1" ht="9.9499999999999993">
      <c r="B297" s="147"/>
      <c r="D297" s="148" t="s">
        <v>144</v>
      </c>
      <c r="E297" s="149" t="s">
        <v>1</v>
      </c>
      <c r="F297" s="150" t="s">
        <v>845</v>
      </c>
      <c r="H297" s="149" t="s">
        <v>1</v>
      </c>
      <c r="I297" s="151"/>
      <c r="L297" s="147"/>
      <c r="M297" s="152"/>
      <c r="T297" s="153"/>
      <c r="AT297" s="149" t="s">
        <v>144</v>
      </c>
      <c r="AU297" s="149" t="s">
        <v>142</v>
      </c>
      <c r="AV297" s="12" t="s">
        <v>83</v>
      </c>
      <c r="AW297" s="12" t="s">
        <v>32</v>
      </c>
      <c r="AX297" s="12" t="s">
        <v>75</v>
      </c>
      <c r="AY297" s="149" t="s">
        <v>134</v>
      </c>
    </row>
    <row r="298" spans="2:65" s="13" customFormat="1" ht="9.9499999999999993">
      <c r="B298" s="154"/>
      <c r="D298" s="148" t="s">
        <v>144</v>
      </c>
      <c r="E298" s="155" t="s">
        <v>1</v>
      </c>
      <c r="F298" s="156" t="s">
        <v>846</v>
      </c>
      <c r="H298" s="157">
        <v>2.496</v>
      </c>
      <c r="I298" s="158"/>
      <c r="L298" s="154"/>
      <c r="M298" s="159"/>
      <c r="T298" s="160"/>
      <c r="AT298" s="155" t="s">
        <v>144</v>
      </c>
      <c r="AU298" s="155" t="s">
        <v>142</v>
      </c>
      <c r="AV298" s="13" t="s">
        <v>142</v>
      </c>
      <c r="AW298" s="13" t="s">
        <v>32</v>
      </c>
      <c r="AX298" s="13" t="s">
        <v>75</v>
      </c>
      <c r="AY298" s="155" t="s">
        <v>134</v>
      </c>
    </row>
    <row r="299" spans="2:65" s="13" customFormat="1" ht="9.9499999999999993">
      <c r="B299" s="154"/>
      <c r="D299" s="148" t="s">
        <v>144</v>
      </c>
      <c r="E299" s="155" t="s">
        <v>1</v>
      </c>
      <c r="F299" s="156" t="s">
        <v>846</v>
      </c>
      <c r="H299" s="157">
        <v>2.496</v>
      </c>
      <c r="I299" s="158"/>
      <c r="L299" s="154"/>
      <c r="M299" s="159"/>
      <c r="T299" s="160"/>
      <c r="AT299" s="155" t="s">
        <v>144</v>
      </c>
      <c r="AU299" s="155" t="s">
        <v>142</v>
      </c>
      <c r="AV299" s="13" t="s">
        <v>142</v>
      </c>
      <c r="AW299" s="13" t="s">
        <v>32</v>
      </c>
      <c r="AX299" s="13" t="s">
        <v>75</v>
      </c>
      <c r="AY299" s="155" t="s">
        <v>134</v>
      </c>
    </row>
    <row r="300" spans="2:65" s="14" customFormat="1" ht="9.9499999999999993">
      <c r="B300" s="161"/>
      <c r="D300" s="148" t="s">
        <v>144</v>
      </c>
      <c r="E300" s="162" t="s">
        <v>1</v>
      </c>
      <c r="F300" s="163" t="s">
        <v>150</v>
      </c>
      <c r="H300" s="164">
        <v>4.992</v>
      </c>
      <c r="I300" s="165"/>
      <c r="L300" s="161"/>
      <c r="M300" s="166"/>
      <c r="T300" s="167"/>
      <c r="AT300" s="162" t="s">
        <v>144</v>
      </c>
      <c r="AU300" s="162" t="s">
        <v>142</v>
      </c>
      <c r="AV300" s="14" t="s">
        <v>141</v>
      </c>
      <c r="AW300" s="14" t="s">
        <v>32</v>
      </c>
      <c r="AX300" s="14" t="s">
        <v>83</v>
      </c>
      <c r="AY300" s="162" t="s">
        <v>134</v>
      </c>
    </row>
    <row r="301" spans="2:65" s="1" customFormat="1" ht="16.5" customHeight="1">
      <c r="B301" s="32"/>
      <c r="C301" s="133" t="s">
        <v>385</v>
      </c>
      <c r="D301" s="133" t="s">
        <v>137</v>
      </c>
      <c r="E301" s="134" t="s">
        <v>874</v>
      </c>
      <c r="F301" s="135" t="s">
        <v>875</v>
      </c>
      <c r="G301" s="136" t="s">
        <v>140</v>
      </c>
      <c r="H301" s="137">
        <v>7.2359999999999998</v>
      </c>
      <c r="I301" s="138"/>
      <c r="J301" s="139">
        <f>ROUND(I301*H301,2)</f>
        <v>0</v>
      </c>
      <c r="K301" s="140"/>
      <c r="L301" s="32"/>
      <c r="M301" s="141" t="s">
        <v>1</v>
      </c>
      <c r="N301" s="142" t="s">
        <v>41</v>
      </c>
      <c r="P301" s="143">
        <f>O301*H301</f>
        <v>0</v>
      </c>
      <c r="Q301" s="143">
        <v>0</v>
      </c>
      <c r="R301" s="143">
        <f>Q301*H301</f>
        <v>0</v>
      </c>
      <c r="S301" s="143">
        <v>4.4999999999999997E-3</v>
      </c>
      <c r="T301" s="144">
        <f>S301*H301</f>
        <v>3.2561999999999994E-2</v>
      </c>
      <c r="AR301" s="145" t="s">
        <v>245</v>
      </c>
      <c r="AT301" s="145" t="s">
        <v>137</v>
      </c>
      <c r="AU301" s="145" t="s">
        <v>142</v>
      </c>
      <c r="AY301" s="17" t="s">
        <v>134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7" t="s">
        <v>142</v>
      </c>
      <c r="BK301" s="146">
        <f>ROUND(I301*H301,2)</f>
        <v>0</v>
      </c>
      <c r="BL301" s="17" t="s">
        <v>245</v>
      </c>
      <c r="BM301" s="145" t="s">
        <v>876</v>
      </c>
    </row>
    <row r="302" spans="2:65" s="1" customFormat="1" ht="9.9499999999999993">
      <c r="B302" s="32"/>
      <c r="D302" s="168" t="s">
        <v>154</v>
      </c>
      <c r="F302" s="169" t="s">
        <v>877</v>
      </c>
      <c r="I302" s="170"/>
      <c r="L302" s="32"/>
      <c r="M302" s="171"/>
      <c r="T302" s="54"/>
      <c r="AT302" s="17" t="s">
        <v>154</v>
      </c>
      <c r="AU302" s="17" t="s">
        <v>142</v>
      </c>
    </row>
    <row r="303" spans="2:65" s="12" customFormat="1" ht="9.9499999999999993">
      <c r="B303" s="147"/>
      <c r="D303" s="148" t="s">
        <v>144</v>
      </c>
      <c r="E303" s="149" t="s">
        <v>1</v>
      </c>
      <c r="F303" s="150" t="s">
        <v>853</v>
      </c>
      <c r="H303" s="149" t="s">
        <v>1</v>
      </c>
      <c r="I303" s="151"/>
      <c r="L303" s="147"/>
      <c r="M303" s="152"/>
      <c r="T303" s="153"/>
      <c r="AT303" s="149" t="s">
        <v>144</v>
      </c>
      <c r="AU303" s="149" t="s">
        <v>142</v>
      </c>
      <c r="AV303" s="12" t="s">
        <v>83</v>
      </c>
      <c r="AW303" s="12" t="s">
        <v>32</v>
      </c>
      <c r="AX303" s="12" t="s">
        <v>75</v>
      </c>
      <c r="AY303" s="149" t="s">
        <v>134</v>
      </c>
    </row>
    <row r="304" spans="2:65" s="13" customFormat="1" ht="9.9499999999999993">
      <c r="B304" s="154"/>
      <c r="D304" s="148" t="s">
        <v>144</v>
      </c>
      <c r="E304" s="155" t="s">
        <v>1</v>
      </c>
      <c r="F304" s="156" t="s">
        <v>854</v>
      </c>
      <c r="H304" s="157">
        <v>2.3639999999999999</v>
      </c>
      <c r="I304" s="158"/>
      <c r="L304" s="154"/>
      <c r="M304" s="159"/>
      <c r="T304" s="160"/>
      <c r="AT304" s="155" t="s">
        <v>144</v>
      </c>
      <c r="AU304" s="155" t="s">
        <v>142</v>
      </c>
      <c r="AV304" s="13" t="s">
        <v>142</v>
      </c>
      <c r="AW304" s="13" t="s">
        <v>32</v>
      </c>
      <c r="AX304" s="13" t="s">
        <v>75</v>
      </c>
      <c r="AY304" s="155" t="s">
        <v>134</v>
      </c>
    </row>
    <row r="305" spans="2:65" s="13" customFormat="1" ht="9.9499999999999993">
      <c r="B305" s="154"/>
      <c r="D305" s="148" t="s">
        <v>144</v>
      </c>
      <c r="E305" s="155" t="s">
        <v>1</v>
      </c>
      <c r="F305" s="156" t="s">
        <v>855</v>
      </c>
      <c r="H305" s="157">
        <v>2.64</v>
      </c>
      <c r="I305" s="158"/>
      <c r="L305" s="154"/>
      <c r="M305" s="159"/>
      <c r="T305" s="160"/>
      <c r="AT305" s="155" t="s">
        <v>144</v>
      </c>
      <c r="AU305" s="155" t="s">
        <v>142</v>
      </c>
      <c r="AV305" s="13" t="s">
        <v>142</v>
      </c>
      <c r="AW305" s="13" t="s">
        <v>32</v>
      </c>
      <c r="AX305" s="13" t="s">
        <v>75</v>
      </c>
      <c r="AY305" s="155" t="s">
        <v>134</v>
      </c>
    </row>
    <row r="306" spans="2:65" s="13" customFormat="1" ht="9.9499999999999993">
      <c r="B306" s="154"/>
      <c r="D306" s="148" t="s">
        <v>144</v>
      </c>
      <c r="E306" s="155" t="s">
        <v>1</v>
      </c>
      <c r="F306" s="156" t="s">
        <v>856</v>
      </c>
      <c r="H306" s="157">
        <v>2.2320000000000002</v>
      </c>
      <c r="I306" s="158"/>
      <c r="L306" s="154"/>
      <c r="M306" s="159"/>
      <c r="T306" s="160"/>
      <c r="AT306" s="155" t="s">
        <v>144</v>
      </c>
      <c r="AU306" s="155" t="s">
        <v>142</v>
      </c>
      <c r="AV306" s="13" t="s">
        <v>142</v>
      </c>
      <c r="AW306" s="13" t="s">
        <v>32</v>
      </c>
      <c r="AX306" s="13" t="s">
        <v>75</v>
      </c>
      <c r="AY306" s="155" t="s">
        <v>134</v>
      </c>
    </row>
    <row r="307" spans="2:65" s="14" customFormat="1" ht="9.9499999999999993">
      <c r="B307" s="161"/>
      <c r="D307" s="148" t="s">
        <v>144</v>
      </c>
      <c r="E307" s="162" t="s">
        <v>1</v>
      </c>
      <c r="F307" s="163" t="s">
        <v>150</v>
      </c>
      <c r="H307" s="164">
        <v>7.2359999999999998</v>
      </c>
      <c r="I307" s="165"/>
      <c r="L307" s="161"/>
      <c r="M307" s="166"/>
      <c r="T307" s="167"/>
      <c r="AT307" s="162" t="s">
        <v>144</v>
      </c>
      <c r="AU307" s="162" t="s">
        <v>142</v>
      </c>
      <c r="AV307" s="14" t="s">
        <v>141</v>
      </c>
      <c r="AW307" s="14" t="s">
        <v>32</v>
      </c>
      <c r="AX307" s="14" t="s">
        <v>83</v>
      </c>
      <c r="AY307" s="162" t="s">
        <v>134</v>
      </c>
    </row>
    <row r="308" spans="2:65" s="1" customFormat="1" ht="37.700000000000003" customHeight="1">
      <c r="B308" s="32"/>
      <c r="C308" s="133" t="s">
        <v>389</v>
      </c>
      <c r="D308" s="133" t="s">
        <v>137</v>
      </c>
      <c r="E308" s="134" t="s">
        <v>303</v>
      </c>
      <c r="F308" s="135" t="s">
        <v>304</v>
      </c>
      <c r="G308" s="136" t="s">
        <v>305</v>
      </c>
      <c r="H308" s="183"/>
      <c r="I308" s="138"/>
      <c r="J308" s="139">
        <f>ROUND(I308*H308,2)</f>
        <v>0</v>
      </c>
      <c r="K308" s="140"/>
      <c r="L308" s="32"/>
      <c r="M308" s="141" t="s">
        <v>1</v>
      </c>
      <c r="N308" s="142" t="s">
        <v>41</v>
      </c>
      <c r="P308" s="143">
        <f>O308*H308</f>
        <v>0</v>
      </c>
      <c r="Q308" s="143">
        <v>0</v>
      </c>
      <c r="R308" s="143">
        <f>Q308*H308</f>
        <v>0</v>
      </c>
      <c r="S308" s="143">
        <v>0</v>
      </c>
      <c r="T308" s="144">
        <f>S308*H308</f>
        <v>0</v>
      </c>
      <c r="AR308" s="145" t="s">
        <v>245</v>
      </c>
      <c r="AT308" s="145" t="s">
        <v>137</v>
      </c>
      <c r="AU308" s="145" t="s">
        <v>142</v>
      </c>
      <c r="AY308" s="17" t="s">
        <v>134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7" t="s">
        <v>142</v>
      </c>
      <c r="BK308" s="146">
        <f>ROUND(I308*H308,2)</f>
        <v>0</v>
      </c>
      <c r="BL308" s="17" t="s">
        <v>245</v>
      </c>
      <c r="BM308" s="145" t="s">
        <v>878</v>
      </c>
    </row>
    <row r="309" spans="2:65" s="1" customFormat="1" ht="9.9499999999999993">
      <c r="B309" s="32"/>
      <c r="D309" s="168" t="s">
        <v>154</v>
      </c>
      <c r="F309" s="169" t="s">
        <v>307</v>
      </c>
      <c r="I309" s="170"/>
      <c r="L309" s="32"/>
      <c r="M309" s="171"/>
      <c r="T309" s="54"/>
      <c r="AT309" s="17" t="s">
        <v>154</v>
      </c>
      <c r="AU309" s="17" t="s">
        <v>142</v>
      </c>
    </row>
    <row r="310" spans="2:65" s="11" customFormat="1" ht="22.7" customHeight="1">
      <c r="B310" s="121"/>
      <c r="D310" s="122" t="s">
        <v>74</v>
      </c>
      <c r="E310" s="131" t="s">
        <v>383</v>
      </c>
      <c r="F310" s="131" t="s">
        <v>384</v>
      </c>
      <c r="I310" s="124"/>
      <c r="J310" s="132">
        <f>BK310</f>
        <v>0</v>
      </c>
      <c r="L310" s="121"/>
      <c r="M310" s="126"/>
      <c r="P310" s="127">
        <f>SUM(P311:P322)</f>
        <v>0</v>
      </c>
      <c r="R310" s="127">
        <f>SUM(R311:R322)</f>
        <v>1.0344E-3</v>
      </c>
      <c r="T310" s="128">
        <f>SUM(T311:T322)</f>
        <v>0.43099999999999999</v>
      </c>
      <c r="AR310" s="122" t="s">
        <v>142</v>
      </c>
      <c r="AT310" s="129" t="s">
        <v>74</v>
      </c>
      <c r="AU310" s="129" t="s">
        <v>83</v>
      </c>
      <c r="AY310" s="122" t="s">
        <v>134</v>
      </c>
      <c r="BK310" s="130">
        <f>SUM(BK311:BK322)</f>
        <v>0</v>
      </c>
    </row>
    <row r="311" spans="2:65" s="1" customFormat="1" ht="24.2" customHeight="1">
      <c r="B311" s="32"/>
      <c r="C311" s="133" t="s">
        <v>396</v>
      </c>
      <c r="D311" s="133" t="s">
        <v>137</v>
      </c>
      <c r="E311" s="134" t="s">
        <v>415</v>
      </c>
      <c r="F311" s="135" t="s">
        <v>416</v>
      </c>
      <c r="G311" s="136" t="s">
        <v>338</v>
      </c>
      <c r="H311" s="137">
        <v>17.239999999999998</v>
      </c>
      <c r="I311" s="138"/>
      <c r="J311" s="139">
        <f>ROUND(I311*H311,2)</f>
        <v>0</v>
      </c>
      <c r="K311" s="140"/>
      <c r="L311" s="32"/>
      <c r="M311" s="141" t="s">
        <v>1</v>
      </c>
      <c r="N311" s="142" t="s">
        <v>41</v>
      </c>
      <c r="P311" s="143">
        <f>O311*H311</f>
        <v>0</v>
      </c>
      <c r="Q311" s="143">
        <v>6.0000000000000002E-5</v>
      </c>
      <c r="R311" s="143">
        <f>Q311*H311</f>
        <v>1.0344E-3</v>
      </c>
      <c r="S311" s="143">
        <v>0</v>
      </c>
      <c r="T311" s="144">
        <f>S311*H311</f>
        <v>0</v>
      </c>
      <c r="AR311" s="145" t="s">
        <v>245</v>
      </c>
      <c r="AT311" s="145" t="s">
        <v>137</v>
      </c>
      <c r="AU311" s="145" t="s">
        <v>142</v>
      </c>
      <c r="AY311" s="17" t="s">
        <v>134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7" t="s">
        <v>142</v>
      </c>
      <c r="BK311" s="146">
        <f>ROUND(I311*H311,2)</f>
        <v>0</v>
      </c>
      <c r="BL311" s="17" t="s">
        <v>245</v>
      </c>
      <c r="BM311" s="145" t="s">
        <v>879</v>
      </c>
    </row>
    <row r="312" spans="2:65" s="1" customFormat="1" ht="9.9499999999999993">
      <c r="B312" s="32"/>
      <c r="D312" s="168" t="s">
        <v>154</v>
      </c>
      <c r="F312" s="169" t="s">
        <v>418</v>
      </c>
      <c r="I312" s="170"/>
      <c r="L312" s="32"/>
      <c r="M312" s="171"/>
      <c r="T312" s="54"/>
      <c r="AT312" s="17" t="s">
        <v>154</v>
      </c>
      <c r="AU312" s="17" t="s">
        <v>142</v>
      </c>
    </row>
    <row r="313" spans="2:65" s="12" customFormat="1" ht="9.9499999999999993">
      <c r="B313" s="147"/>
      <c r="D313" s="148" t="s">
        <v>144</v>
      </c>
      <c r="E313" s="149" t="s">
        <v>1</v>
      </c>
      <c r="F313" s="150" t="s">
        <v>394</v>
      </c>
      <c r="H313" s="149" t="s">
        <v>1</v>
      </c>
      <c r="I313" s="151"/>
      <c r="L313" s="147"/>
      <c r="M313" s="152"/>
      <c r="T313" s="153"/>
      <c r="AT313" s="149" t="s">
        <v>144</v>
      </c>
      <c r="AU313" s="149" t="s">
        <v>142</v>
      </c>
      <c r="AV313" s="12" t="s">
        <v>83</v>
      </c>
      <c r="AW313" s="12" t="s">
        <v>32</v>
      </c>
      <c r="AX313" s="12" t="s">
        <v>75</v>
      </c>
      <c r="AY313" s="149" t="s">
        <v>134</v>
      </c>
    </row>
    <row r="314" spans="2:65" s="13" customFormat="1" ht="9.9499999999999993">
      <c r="B314" s="154"/>
      <c r="D314" s="148" t="s">
        <v>144</v>
      </c>
      <c r="E314" s="155" t="s">
        <v>1</v>
      </c>
      <c r="F314" s="156" t="s">
        <v>880</v>
      </c>
      <c r="H314" s="157">
        <v>8.6199999999999992</v>
      </c>
      <c r="I314" s="158"/>
      <c r="L314" s="154"/>
      <c r="M314" s="159"/>
      <c r="T314" s="160"/>
      <c r="AT314" s="155" t="s">
        <v>144</v>
      </c>
      <c r="AU314" s="155" t="s">
        <v>142</v>
      </c>
      <c r="AV314" s="13" t="s">
        <v>142</v>
      </c>
      <c r="AW314" s="13" t="s">
        <v>32</v>
      </c>
      <c r="AX314" s="13" t="s">
        <v>75</v>
      </c>
      <c r="AY314" s="155" t="s">
        <v>134</v>
      </c>
    </row>
    <row r="315" spans="2:65" s="13" customFormat="1" ht="9.9499999999999993">
      <c r="B315" s="154"/>
      <c r="D315" s="148" t="s">
        <v>144</v>
      </c>
      <c r="E315" s="155" t="s">
        <v>1</v>
      </c>
      <c r="F315" s="156" t="s">
        <v>881</v>
      </c>
      <c r="H315" s="157">
        <v>17.239999999999998</v>
      </c>
      <c r="I315" s="158"/>
      <c r="L315" s="154"/>
      <c r="M315" s="159"/>
      <c r="T315" s="160"/>
      <c r="AT315" s="155" t="s">
        <v>144</v>
      </c>
      <c r="AU315" s="155" t="s">
        <v>142</v>
      </c>
      <c r="AV315" s="13" t="s">
        <v>142</v>
      </c>
      <c r="AW315" s="13" t="s">
        <v>32</v>
      </c>
      <c r="AX315" s="13" t="s">
        <v>83</v>
      </c>
      <c r="AY315" s="155" t="s">
        <v>134</v>
      </c>
    </row>
    <row r="316" spans="2:65" s="1" customFormat="1" ht="24.2" customHeight="1">
      <c r="B316" s="32"/>
      <c r="C316" s="133" t="s">
        <v>402</v>
      </c>
      <c r="D316" s="133" t="s">
        <v>137</v>
      </c>
      <c r="E316" s="134" t="s">
        <v>390</v>
      </c>
      <c r="F316" s="135" t="s">
        <v>391</v>
      </c>
      <c r="G316" s="136" t="s">
        <v>338</v>
      </c>
      <c r="H316" s="137">
        <v>17.239999999999998</v>
      </c>
      <c r="I316" s="138"/>
      <c r="J316" s="139">
        <f>ROUND(I316*H316,2)</f>
        <v>0</v>
      </c>
      <c r="K316" s="140"/>
      <c r="L316" s="32"/>
      <c r="M316" s="141" t="s">
        <v>1</v>
      </c>
      <c r="N316" s="142" t="s">
        <v>41</v>
      </c>
      <c r="P316" s="143">
        <f>O316*H316</f>
        <v>0</v>
      </c>
      <c r="Q316" s="143">
        <v>0</v>
      </c>
      <c r="R316" s="143">
        <f>Q316*H316</f>
        <v>0</v>
      </c>
      <c r="S316" s="143">
        <v>2.5000000000000001E-2</v>
      </c>
      <c r="T316" s="144">
        <f>S316*H316</f>
        <v>0.43099999999999999</v>
      </c>
      <c r="AR316" s="145" t="s">
        <v>245</v>
      </c>
      <c r="AT316" s="145" t="s">
        <v>137</v>
      </c>
      <c r="AU316" s="145" t="s">
        <v>142</v>
      </c>
      <c r="AY316" s="17" t="s">
        <v>134</v>
      </c>
      <c r="BE316" s="146">
        <f>IF(N316="základní",J316,0)</f>
        <v>0</v>
      </c>
      <c r="BF316" s="146">
        <f>IF(N316="snížená",J316,0)</f>
        <v>0</v>
      </c>
      <c r="BG316" s="146">
        <f>IF(N316="zákl. přenesená",J316,0)</f>
        <v>0</v>
      </c>
      <c r="BH316" s="146">
        <f>IF(N316="sníž. přenesená",J316,0)</f>
        <v>0</v>
      </c>
      <c r="BI316" s="146">
        <f>IF(N316="nulová",J316,0)</f>
        <v>0</v>
      </c>
      <c r="BJ316" s="17" t="s">
        <v>142</v>
      </c>
      <c r="BK316" s="146">
        <f>ROUND(I316*H316,2)</f>
        <v>0</v>
      </c>
      <c r="BL316" s="17" t="s">
        <v>245</v>
      </c>
      <c r="BM316" s="145" t="s">
        <v>882</v>
      </c>
    </row>
    <row r="317" spans="2:65" s="1" customFormat="1" ht="9.9499999999999993">
      <c r="B317" s="32"/>
      <c r="D317" s="168" t="s">
        <v>154</v>
      </c>
      <c r="F317" s="169" t="s">
        <v>393</v>
      </c>
      <c r="I317" s="170"/>
      <c r="L317" s="32"/>
      <c r="M317" s="171"/>
      <c r="T317" s="54"/>
      <c r="AT317" s="17" t="s">
        <v>154</v>
      </c>
      <c r="AU317" s="17" t="s">
        <v>142</v>
      </c>
    </row>
    <row r="318" spans="2:65" s="12" customFormat="1" ht="9.9499999999999993">
      <c r="B318" s="147"/>
      <c r="D318" s="148" t="s">
        <v>144</v>
      </c>
      <c r="E318" s="149" t="s">
        <v>1</v>
      </c>
      <c r="F318" s="150" t="s">
        <v>883</v>
      </c>
      <c r="H318" s="149" t="s">
        <v>1</v>
      </c>
      <c r="I318" s="151"/>
      <c r="L318" s="147"/>
      <c r="M318" s="152"/>
      <c r="T318" s="153"/>
      <c r="AT318" s="149" t="s">
        <v>144</v>
      </c>
      <c r="AU318" s="149" t="s">
        <v>142</v>
      </c>
      <c r="AV318" s="12" t="s">
        <v>83</v>
      </c>
      <c r="AW318" s="12" t="s">
        <v>32</v>
      </c>
      <c r="AX318" s="12" t="s">
        <v>75</v>
      </c>
      <c r="AY318" s="149" t="s">
        <v>134</v>
      </c>
    </row>
    <row r="319" spans="2:65" s="13" customFormat="1" ht="9.9499999999999993">
      <c r="B319" s="154"/>
      <c r="D319" s="148" t="s">
        <v>144</v>
      </c>
      <c r="E319" s="155" t="s">
        <v>1</v>
      </c>
      <c r="F319" s="156" t="s">
        <v>880</v>
      </c>
      <c r="H319" s="157">
        <v>8.6199999999999992</v>
      </c>
      <c r="I319" s="158"/>
      <c r="L319" s="154"/>
      <c r="M319" s="159"/>
      <c r="T319" s="160"/>
      <c r="AT319" s="155" t="s">
        <v>144</v>
      </c>
      <c r="AU319" s="155" t="s">
        <v>142</v>
      </c>
      <c r="AV319" s="13" t="s">
        <v>142</v>
      </c>
      <c r="AW319" s="13" t="s">
        <v>32</v>
      </c>
      <c r="AX319" s="13" t="s">
        <v>75</v>
      </c>
      <c r="AY319" s="155" t="s">
        <v>134</v>
      </c>
    </row>
    <row r="320" spans="2:65" s="13" customFormat="1" ht="9.9499999999999993">
      <c r="B320" s="154"/>
      <c r="D320" s="148" t="s">
        <v>144</v>
      </c>
      <c r="E320" s="155" t="s">
        <v>1</v>
      </c>
      <c r="F320" s="156" t="s">
        <v>881</v>
      </c>
      <c r="H320" s="157">
        <v>17.239999999999998</v>
      </c>
      <c r="I320" s="158"/>
      <c r="L320" s="154"/>
      <c r="M320" s="159"/>
      <c r="T320" s="160"/>
      <c r="AT320" s="155" t="s">
        <v>144</v>
      </c>
      <c r="AU320" s="155" t="s">
        <v>142</v>
      </c>
      <c r="AV320" s="13" t="s">
        <v>142</v>
      </c>
      <c r="AW320" s="13" t="s">
        <v>32</v>
      </c>
      <c r="AX320" s="13" t="s">
        <v>83</v>
      </c>
      <c r="AY320" s="155" t="s">
        <v>134</v>
      </c>
    </row>
    <row r="321" spans="2:65" s="1" customFormat="1" ht="33" customHeight="1">
      <c r="B321" s="32"/>
      <c r="C321" s="133" t="s">
        <v>409</v>
      </c>
      <c r="D321" s="133" t="s">
        <v>137</v>
      </c>
      <c r="E321" s="134" t="s">
        <v>420</v>
      </c>
      <c r="F321" s="135" t="s">
        <v>421</v>
      </c>
      <c r="G321" s="136" t="s">
        <v>305</v>
      </c>
      <c r="H321" s="183"/>
      <c r="I321" s="138"/>
      <c r="J321" s="139">
        <f>ROUND(I321*H321,2)</f>
        <v>0</v>
      </c>
      <c r="K321" s="140"/>
      <c r="L321" s="32"/>
      <c r="M321" s="141" t="s">
        <v>1</v>
      </c>
      <c r="N321" s="142" t="s">
        <v>41</v>
      </c>
      <c r="P321" s="143">
        <f>O321*H321</f>
        <v>0</v>
      </c>
      <c r="Q321" s="143">
        <v>0</v>
      </c>
      <c r="R321" s="143">
        <f>Q321*H321</f>
        <v>0</v>
      </c>
      <c r="S321" s="143">
        <v>0</v>
      </c>
      <c r="T321" s="144">
        <f>S321*H321</f>
        <v>0</v>
      </c>
      <c r="AR321" s="145" t="s">
        <v>245</v>
      </c>
      <c r="AT321" s="145" t="s">
        <v>137</v>
      </c>
      <c r="AU321" s="145" t="s">
        <v>142</v>
      </c>
      <c r="AY321" s="17" t="s">
        <v>134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7" t="s">
        <v>142</v>
      </c>
      <c r="BK321" s="146">
        <f>ROUND(I321*H321,2)</f>
        <v>0</v>
      </c>
      <c r="BL321" s="17" t="s">
        <v>245</v>
      </c>
      <c r="BM321" s="145" t="s">
        <v>884</v>
      </c>
    </row>
    <row r="322" spans="2:65" s="1" customFormat="1" ht="9.9499999999999993">
      <c r="B322" s="32"/>
      <c r="D322" s="168" t="s">
        <v>154</v>
      </c>
      <c r="F322" s="169" t="s">
        <v>423</v>
      </c>
      <c r="I322" s="170"/>
      <c r="L322" s="32"/>
      <c r="M322" s="171"/>
      <c r="T322" s="54"/>
      <c r="AT322" s="17" t="s">
        <v>154</v>
      </c>
      <c r="AU322" s="17" t="s">
        <v>142</v>
      </c>
    </row>
    <row r="323" spans="2:65" s="11" customFormat="1" ht="22.7" customHeight="1">
      <c r="B323" s="121"/>
      <c r="D323" s="122" t="s">
        <v>74</v>
      </c>
      <c r="E323" s="131" t="s">
        <v>424</v>
      </c>
      <c r="F323" s="131" t="s">
        <v>425</v>
      </c>
      <c r="I323" s="124"/>
      <c r="J323" s="132">
        <f>BK323</f>
        <v>0</v>
      </c>
      <c r="L323" s="121"/>
      <c r="M323" s="126"/>
      <c r="P323" s="127">
        <f>SUM(P324:P326)</f>
        <v>0</v>
      </c>
      <c r="R323" s="127">
        <f>SUM(R324:R326)</f>
        <v>2.0474999999999998E-3</v>
      </c>
      <c r="T323" s="128">
        <f>SUM(T324:T326)</f>
        <v>0</v>
      </c>
      <c r="AR323" s="122" t="s">
        <v>142</v>
      </c>
      <c r="AT323" s="129" t="s">
        <v>74</v>
      </c>
      <c r="AU323" s="129" t="s">
        <v>83</v>
      </c>
      <c r="AY323" s="122" t="s">
        <v>134</v>
      </c>
      <c r="BK323" s="130">
        <f>SUM(BK324:BK326)</f>
        <v>0</v>
      </c>
    </row>
    <row r="324" spans="2:65" s="1" customFormat="1" ht="24.2" customHeight="1">
      <c r="B324" s="32"/>
      <c r="C324" s="133" t="s">
        <v>414</v>
      </c>
      <c r="D324" s="133" t="s">
        <v>137</v>
      </c>
      <c r="E324" s="134" t="s">
        <v>885</v>
      </c>
      <c r="F324" s="135" t="s">
        <v>886</v>
      </c>
      <c r="G324" s="136" t="s">
        <v>140</v>
      </c>
      <c r="H324" s="137">
        <v>1.365</v>
      </c>
      <c r="I324" s="138"/>
      <c r="J324" s="139">
        <f>ROUND(I324*H324,2)</f>
        <v>0</v>
      </c>
      <c r="K324" s="140"/>
      <c r="L324" s="32"/>
      <c r="M324" s="141" t="s">
        <v>1</v>
      </c>
      <c r="N324" s="142" t="s">
        <v>41</v>
      </c>
      <c r="P324" s="143">
        <f>O324*H324</f>
        <v>0</v>
      </c>
      <c r="Q324" s="143">
        <v>1.5E-3</v>
      </c>
      <c r="R324" s="143">
        <f>Q324*H324</f>
        <v>2.0474999999999998E-3</v>
      </c>
      <c r="S324" s="143">
        <v>0</v>
      </c>
      <c r="T324" s="144">
        <f>S324*H324</f>
        <v>0</v>
      </c>
      <c r="AR324" s="145" t="s">
        <v>245</v>
      </c>
      <c r="AT324" s="145" t="s">
        <v>137</v>
      </c>
      <c r="AU324" s="145" t="s">
        <v>142</v>
      </c>
      <c r="AY324" s="17" t="s">
        <v>134</v>
      </c>
      <c r="BE324" s="146">
        <f>IF(N324="základní",J324,0)</f>
        <v>0</v>
      </c>
      <c r="BF324" s="146">
        <f>IF(N324="snížená",J324,0)</f>
        <v>0</v>
      </c>
      <c r="BG324" s="146">
        <f>IF(N324="zákl. přenesená",J324,0)</f>
        <v>0</v>
      </c>
      <c r="BH324" s="146">
        <f>IF(N324="sníž. přenesená",J324,0)</f>
        <v>0</v>
      </c>
      <c r="BI324" s="146">
        <f>IF(N324="nulová",J324,0)</f>
        <v>0</v>
      </c>
      <c r="BJ324" s="17" t="s">
        <v>142</v>
      </c>
      <c r="BK324" s="146">
        <f>ROUND(I324*H324,2)</f>
        <v>0</v>
      </c>
      <c r="BL324" s="17" t="s">
        <v>245</v>
      </c>
      <c r="BM324" s="145" t="s">
        <v>887</v>
      </c>
    </row>
    <row r="325" spans="2:65" s="12" customFormat="1" ht="9.9499999999999993">
      <c r="B325" s="147"/>
      <c r="D325" s="148" t="s">
        <v>144</v>
      </c>
      <c r="E325" s="149" t="s">
        <v>1</v>
      </c>
      <c r="F325" s="150" t="s">
        <v>888</v>
      </c>
      <c r="H325" s="149" t="s">
        <v>1</v>
      </c>
      <c r="I325" s="151"/>
      <c r="L325" s="147"/>
      <c r="M325" s="152"/>
      <c r="T325" s="153"/>
      <c r="AT325" s="149" t="s">
        <v>144</v>
      </c>
      <c r="AU325" s="149" t="s">
        <v>142</v>
      </c>
      <c r="AV325" s="12" t="s">
        <v>83</v>
      </c>
      <c r="AW325" s="12" t="s">
        <v>32</v>
      </c>
      <c r="AX325" s="12" t="s">
        <v>75</v>
      </c>
      <c r="AY325" s="149" t="s">
        <v>134</v>
      </c>
    </row>
    <row r="326" spans="2:65" s="13" customFormat="1" ht="9.9499999999999993">
      <c r="B326" s="154"/>
      <c r="D326" s="148" t="s">
        <v>144</v>
      </c>
      <c r="E326" s="155" t="s">
        <v>1</v>
      </c>
      <c r="F326" s="156" t="s">
        <v>889</v>
      </c>
      <c r="H326" s="157">
        <v>1.365</v>
      </c>
      <c r="I326" s="158"/>
      <c r="L326" s="154"/>
      <c r="M326" s="159"/>
      <c r="T326" s="160"/>
      <c r="AT326" s="155" t="s">
        <v>144</v>
      </c>
      <c r="AU326" s="155" t="s">
        <v>142</v>
      </c>
      <c r="AV326" s="13" t="s">
        <v>142</v>
      </c>
      <c r="AW326" s="13" t="s">
        <v>32</v>
      </c>
      <c r="AX326" s="13" t="s">
        <v>83</v>
      </c>
      <c r="AY326" s="155" t="s">
        <v>134</v>
      </c>
    </row>
    <row r="327" spans="2:65" s="11" customFormat="1" ht="22.7" customHeight="1">
      <c r="B327" s="121"/>
      <c r="D327" s="122" t="s">
        <v>74</v>
      </c>
      <c r="E327" s="131" t="s">
        <v>661</v>
      </c>
      <c r="F327" s="131" t="s">
        <v>662</v>
      </c>
      <c r="I327" s="124"/>
      <c r="J327" s="132">
        <f>BK327</f>
        <v>0</v>
      </c>
      <c r="L327" s="121"/>
      <c r="M327" s="126"/>
      <c r="P327" s="127">
        <f>SUM(P328:P347)</f>
        <v>0</v>
      </c>
      <c r="R327" s="127">
        <f>SUM(R328:R347)</f>
        <v>1.0500432</v>
      </c>
      <c r="T327" s="128">
        <f>SUM(T328:T347)</f>
        <v>1.4689350000000001</v>
      </c>
      <c r="AR327" s="122" t="s">
        <v>142</v>
      </c>
      <c r="AT327" s="129" t="s">
        <v>74</v>
      </c>
      <c r="AU327" s="129" t="s">
        <v>83</v>
      </c>
      <c r="AY327" s="122" t="s">
        <v>134</v>
      </c>
      <c r="BK327" s="130">
        <f>SUM(BK328:BK347)</f>
        <v>0</v>
      </c>
    </row>
    <row r="328" spans="2:65" s="1" customFormat="1" ht="33" customHeight="1">
      <c r="B328" s="32"/>
      <c r="C328" s="133" t="s">
        <v>419</v>
      </c>
      <c r="D328" s="133" t="s">
        <v>137</v>
      </c>
      <c r="E328" s="134" t="s">
        <v>890</v>
      </c>
      <c r="F328" s="135" t="s">
        <v>891</v>
      </c>
      <c r="G328" s="136" t="s">
        <v>140</v>
      </c>
      <c r="H328" s="137">
        <v>9.4770000000000003</v>
      </c>
      <c r="I328" s="138"/>
      <c r="J328" s="139">
        <f>ROUND(I328*H328,2)</f>
        <v>0</v>
      </c>
      <c r="K328" s="140"/>
      <c r="L328" s="32"/>
      <c r="M328" s="141" t="s">
        <v>1</v>
      </c>
      <c r="N328" s="142" t="s">
        <v>41</v>
      </c>
      <c r="P328" s="143">
        <f>O328*H328</f>
        <v>0</v>
      </c>
      <c r="Q328" s="143">
        <v>1.6000000000000001E-3</v>
      </c>
      <c r="R328" s="143">
        <f>Q328*H328</f>
        <v>1.5163200000000002E-2</v>
      </c>
      <c r="S328" s="143">
        <v>0</v>
      </c>
      <c r="T328" s="144">
        <f>S328*H328</f>
        <v>0</v>
      </c>
      <c r="AR328" s="145" t="s">
        <v>245</v>
      </c>
      <c r="AT328" s="145" t="s">
        <v>137</v>
      </c>
      <c r="AU328" s="145" t="s">
        <v>142</v>
      </c>
      <c r="AY328" s="17" t="s">
        <v>134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7" t="s">
        <v>142</v>
      </c>
      <c r="BK328" s="146">
        <f>ROUND(I328*H328,2)</f>
        <v>0</v>
      </c>
      <c r="BL328" s="17" t="s">
        <v>245</v>
      </c>
      <c r="BM328" s="145" t="s">
        <v>892</v>
      </c>
    </row>
    <row r="329" spans="2:65" s="1" customFormat="1" ht="9.9499999999999993">
      <c r="B329" s="32"/>
      <c r="D329" s="168" t="s">
        <v>154</v>
      </c>
      <c r="F329" s="169" t="s">
        <v>893</v>
      </c>
      <c r="I329" s="170"/>
      <c r="L329" s="32"/>
      <c r="M329" s="171"/>
      <c r="T329" s="54"/>
      <c r="AT329" s="17" t="s">
        <v>154</v>
      </c>
      <c r="AU329" s="17" t="s">
        <v>142</v>
      </c>
    </row>
    <row r="330" spans="2:65" s="12" customFormat="1" ht="9.9499999999999993">
      <c r="B330" s="147"/>
      <c r="D330" s="148" t="s">
        <v>144</v>
      </c>
      <c r="E330" s="149" t="s">
        <v>1</v>
      </c>
      <c r="F330" s="150" t="s">
        <v>667</v>
      </c>
      <c r="H330" s="149" t="s">
        <v>1</v>
      </c>
      <c r="I330" s="151"/>
      <c r="L330" s="147"/>
      <c r="M330" s="152"/>
      <c r="T330" s="153"/>
      <c r="AT330" s="149" t="s">
        <v>144</v>
      </c>
      <c r="AU330" s="149" t="s">
        <v>142</v>
      </c>
      <c r="AV330" s="12" t="s">
        <v>83</v>
      </c>
      <c r="AW330" s="12" t="s">
        <v>32</v>
      </c>
      <c r="AX330" s="12" t="s">
        <v>75</v>
      </c>
      <c r="AY330" s="149" t="s">
        <v>134</v>
      </c>
    </row>
    <row r="331" spans="2:65" s="13" customFormat="1" ht="9.9499999999999993">
      <c r="B331" s="154"/>
      <c r="D331" s="148" t="s">
        <v>144</v>
      </c>
      <c r="E331" s="155" t="s">
        <v>1</v>
      </c>
      <c r="F331" s="156" t="s">
        <v>894</v>
      </c>
      <c r="H331" s="157">
        <v>4.056</v>
      </c>
      <c r="I331" s="158"/>
      <c r="L331" s="154"/>
      <c r="M331" s="159"/>
      <c r="T331" s="160"/>
      <c r="AT331" s="155" t="s">
        <v>144</v>
      </c>
      <c r="AU331" s="155" t="s">
        <v>142</v>
      </c>
      <c r="AV331" s="13" t="s">
        <v>142</v>
      </c>
      <c r="AW331" s="13" t="s">
        <v>32</v>
      </c>
      <c r="AX331" s="13" t="s">
        <v>75</v>
      </c>
      <c r="AY331" s="155" t="s">
        <v>134</v>
      </c>
    </row>
    <row r="332" spans="2:65" s="13" customFormat="1" ht="9.9499999999999993">
      <c r="B332" s="154"/>
      <c r="D332" s="148" t="s">
        <v>144</v>
      </c>
      <c r="E332" s="155" t="s">
        <v>1</v>
      </c>
      <c r="F332" s="156" t="s">
        <v>894</v>
      </c>
      <c r="H332" s="157">
        <v>4.056</v>
      </c>
      <c r="I332" s="158"/>
      <c r="L332" s="154"/>
      <c r="M332" s="159"/>
      <c r="T332" s="160"/>
      <c r="AT332" s="155" t="s">
        <v>144</v>
      </c>
      <c r="AU332" s="155" t="s">
        <v>142</v>
      </c>
      <c r="AV332" s="13" t="s">
        <v>142</v>
      </c>
      <c r="AW332" s="13" t="s">
        <v>32</v>
      </c>
      <c r="AX332" s="13" t="s">
        <v>75</v>
      </c>
      <c r="AY332" s="155" t="s">
        <v>134</v>
      </c>
    </row>
    <row r="333" spans="2:65" s="12" customFormat="1" ht="9.9499999999999993">
      <c r="B333" s="147"/>
      <c r="D333" s="148" t="s">
        <v>144</v>
      </c>
      <c r="E333" s="149" t="s">
        <v>1</v>
      </c>
      <c r="F333" s="150" t="s">
        <v>888</v>
      </c>
      <c r="H333" s="149" t="s">
        <v>1</v>
      </c>
      <c r="I333" s="151"/>
      <c r="L333" s="147"/>
      <c r="M333" s="152"/>
      <c r="T333" s="153"/>
      <c r="AT333" s="149" t="s">
        <v>144</v>
      </c>
      <c r="AU333" s="149" t="s">
        <v>142</v>
      </c>
      <c r="AV333" s="12" t="s">
        <v>83</v>
      </c>
      <c r="AW333" s="12" t="s">
        <v>32</v>
      </c>
      <c r="AX333" s="12" t="s">
        <v>75</v>
      </c>
      <c r="AY333" s="149" t="s">
        <v>134</v>
      </c>
    </row>
    <row r="334" spans="2:65" s="13" customFormat="1" ht="9.9499999999999993">
      <c r="B334" s="154"/>
      <c r="D334" s="148" t="s">
        <v>144</v>
      </c>
      <c r="E334" s="155" t="s">
        <v>1</v>
      </c>
      <c r="F334" s="156" t="s">
        <v>889</v>
      </c>
      <c r="H334" s="157">
        <v>1.365</v>
      </c>
      <c r="I334" s="158"/>
      <c r="L334" s="154"/>
      <c r="M334" s="159"/>
      <c r="T334" s="160"/>
      <c r="AT334" s="155" t="s">
        <v>144</v>
      </c>
      <c r="AU334" s="155" t="s">
        <v>142</v>
      </c>
      <c r="AV334" s="13" t="s">
        <v>142</v>
      </c>
      <c r="AW334" s="13" t="s">
        <v>32</v>
      </c>
      <c r="AX334" s="13" t="s">
        <v>75</v>
      </c>
      <c r="AY334" s="155" t="s">
        <v>134</v>
      </c>
    </row>
    <row r="335" spans="2:65" s="14" customFormat="1" ht="9.9499999999999993">
      <c r="B335" s="161"/>
      <c r="D335" s="148" t="s">
        <v>144</v>
      </c>
      <c r="E335" s="162" t="s">
        <v>1</v>
      </c>
      <c r="F335" s="163" t="s">
        <v>150</v>
      </c>
      <c r="H335" s="164">
        <v>9.4770000000000003</v>
      </c>
      <c r="I335" s="165"/>
      <c r="L335" s="161"/>
      <c r="M335" s="166"/>
      <c r="T335" s="167"/>
      <c r="AT335" s="162" t="s">
        <v>144</v>
      </c>
      <c r="AU335" s="162" t="s">
        <v>142</v>
      </c>
      <c r="AV335" s="14" t="s">
        <v>141</v>
      </c>
      <c r="AW335" s="14" t="s">
        <v>32</v>
      </c>
      <c r="AX335" s="14" t="s">
        <v>83</v>
      </c>
      <c r="AY335" s="162" t="s">
        <v>134</v>
      </c>
    </row>
    <row r="336" spans="2:65" s="1" customFormat="1" ht="16.5" customHeight="1">
      <c r="B336" s="32"/>
      <c r="C336" s="172" t="s">
        <v>426</v>
      </c>
      <c r="D336" s="172" t="s">
        <v>279</v>
      </c>
      <c r="E336" s="173" t="s">
        <v>895</v>
      </c>
      <c r="F336" s="174" t="s">
        <v>896</v>
      </c>
      <c r="G336" s="175" t="s">
        <v>140</v>
      </c>
      <c r="H336" s="176">
        <v>9.8559999999999999</v>
      </c>
      <c r="I336" s="177"/>
      <c r="J336" s="178">
        <f>ROUND(I336*H336,2)</f>
        <v>0</v>
      </c>
      <c r="K336" s="179"/>
      <c r="L336" s="180"/>
      <c r="M336" s="181" t="s">
        <v>1</v>
      </c>
      <c r="N336" s="182" t="s">
        <v>41</v>
      </c>
      <c r="P336" s="143">
        <f>O336*H336</f>
        <v>0</v>
      </c>
      <c r="Q336" s="143">
        <v>0.105</v>
      </c>
      <c r="R336" s="143">
        <f>Q336*H336</f>
        <v>1.03488</v>
      </c>
      <c r="S336" s="143">
        <v>0</v>
      </c>
      <c r="T336" s="144">
        <f>S336*H336</f>
        <v>0</v>
      </c>
      <c r="AR336" s="145" t="s">
        <v>283</v>
      </c>
      <c r="AT336" s="145" t="s">
        <v>279</v>
      </c>
      <c r="AU336" s="145" t="s">
        <v>142</v>
      </c>
      <c r="AY336" s="17" t="s">
        <v>134</v>
      </c>
      <c r="BE336" s="146">
        <f>IF(N336="základní",J336,0)</f>
        <v>0</v>
      </c>
      <c r="BF336" s="146">
        <f>IF(N336="snížená",J336,0)</f>
        <v>0</v>
      </c>
      <c r="BG336" s="146">
        <f>IF(N336="zákl. přenesená",J336,0)</f>
        <v>0</v>
      </c>
      <c r="BH336" s="146">
        <f>IF(N336="sníž. přenesená",J336,0)</f>
        <v>0</v>
      </c>
      <c r="BI336" s="146">
        <f>IF(N336="nulová",J336,0)</f>
        <v>0</v>
      </c>
      <c r="BJ336" s="17" t="s">
        <v>142</v>
      </c>
      <c r="BK336" s="146">
        <f>ROUND(I336*H336,2)</f>
        <v>0</v>
      </c>
      <c r="BL336" s="17" t="s">
        <v>245</v>
      </c>
      <c r="BM336" s="145" t="s">
        <v>897</v>
      </c>
    </row>
    <row r="337" spans="2:65" s="13" customFormat="1" ht="9.9499999999999993">
      <c r="B337" s="154"/>
      <c r="D337" s="148" t="s">
        <v>144</v>
      </c>
      <c r="F337" s="156" t="s">
        <v>898</v>
      </c>
      <c r="H337" s="157">
        <v>9.8559999999999999</v>
      </c>
      <c r="I337" s="158"/>
      <c r="L337" s="154"/>
      <c r="M337" s="159"/>
      <c r="T337" s="160"/>
      <c r="AT337" s="155" t="s">
        <v>144</v>
      </c>
      <c r="AU337" s="155" t="s">
        <v>142</v>
      </c>
      <c r="AV337" s="13" t="s">
        <v>142</v>
      </c>
      <c r="AW337" s="13" t="s">
        <v>4</v>
      </c>
      <c r="AX337" s="13" t="s">
        <v>83</v>
      </c>
      <c r="AY337" s="155" t="s">
        <v>134</v>
      </c>
    </row>
    <row r="338" spans="2:65" s="1" customFormat="1" ht="24.2" customHeight="1">
      <c r="B338" s="32"/>
      <c r="C338" s="133" t="s">
        <v>434</v>
      </c>
      <c r="D338" s="133" t="s">
        <v>137</v>
      </c>
      <c r="E338" s="134" t="s">
        <v>663</v>
      </c>
      <c r="F338" s="135" t="s">
        <v>664</v>
      </c>
      <c r="G338" s="136" t="s">
        <v>140</v>
      </c>
      <c r="H338" s="137">
        <v>9.4770000000000003</v>
      </c>
      <c r="I338" s="138"/>
      <c r="J338" s="139">
        <f>ROUND(I338*H338,2)</f>
        <v>0</v>
      </c>
      <c r="K338" s="140"/>
      <c r="L338" s="32"/>
      <c r="M338" s="141" t="s">
        <v>1</v>
      </c>
      <c r="N338" s="142" t="s">
        <v>41</v>
      </c>
      <c r="P338" s="143">
        <f>O338*H338</f>
        <v>0</v>
      </c>
      <c r="Q338" s="143">
        <v>0</v>
      </c>
      <c r="R338" s="143">
        <f>Q338*H338</f>
        <v>0</v>
      </c>
      <c r="S338" s="143">
        <v>0.155</v>
      </c>
      <c r="T338" s="144">
        <f>S338*H338</f>
        <v>1.4689350000000001</v>
      </c>
      <c r="AR338" s="145" t="s">
        <v>245</v>
      </c>
      <c r="AT338" s="145" t="s">
        <v>137</v>
      </c>
      <c r="AU338" s="145" t="s">
        <v>142</v>
      </c>
      <c r="AY338" s="17" t="s">
        <v>134</v>
      </c>
      <c r="BE338" s="146">
        <f>IF(N338="základní",J338,0)</f>
        <v>0</v>
      </c>
      <c r="BF338" s="146">
        <f>IF(N338="snížená",J338,0)</f>
        <v>0</v>
      </c>
      <c r="BG338" s="146">
        <f>IF(N338="zákl. přenesená",J338,0)</f>
        <v>0</v>
      </c>
      <c r="BH338" s="146">
        <f>IF(N338="sníž. přenesená",J338,0)</f>
        <v>0</v>
      </c>
      <c r="BI338" s="146">
        <f>IF(N338="nulová",J338,0)</f>
        <v>0</v>
      </c>
      <c r="BJ338" s="17" t="s">
        <v>142</v>
      </c>
      <c r="BK338" s="146">
        <f>ROUND(I338*H338,2)</f>
        <v>0</v>
      </c>
      <c r="BL338" s="17" t="s">
        <v>245</v>
      </c>
      <c r="BM338" s="145" t="s">
        <v>899</v>
      </c>
    </row>
    <row r="339" spans="2:65" s="1" customFormat="1" ht="9.9499999999999993">
      <c r="B339" s="32"/>
      <c r="D339" s="168" t="s">
        <v>154</v>
      </c>
      <c r="F339" s="169" t="s">
        <v>666</v>
      </c>
      <c r="I339" s="170"/>
      <c r="L339" s="32"/>
      <c r="M339" s="171"/>
      <c r="T339" s="54"/>
      <c r="AT339" s="17" t="s">
        <v>154</v>
      </c>
      <c r="AU339" s="17" t="s">
        <v>142</v>
      </c>
    </row>
    <row r="340" spans="2:65" s="12" customFormat="1" ht="9.9499999999999993">
      <c r="B340" s="147"/>
      <c r="D340" s="148" t="s">
        <v>144</v>
      </c>
      <c r="E340" s="149" t="s">
        <v>1</v>
      </c>
      <c r="F340" s="150" t="s">
        <v>900</v>
      </c>
      <c r="H340" s="149" t="s">
        <v>1</v>
      </c>
      <c r="I340" s="151"/>
      <c r="L340" s="147"/>
      <c r="M340" s="152"/>
      <c r="T340" s="153"/>
      <c r="AT340" s="149" t="s">
        <v>144</v>
      </c>
      <c r="AU340" s="149" t="s">
        <v>142</v>
      </c>
      <c r="AV340" s="12" t="s">
        <v>83</v>
      </c>
      <c r="AW340" s="12" t="s">
        <v>32</v>
      </c>
      <c r="AX340" s="12" t="s">
        <v>75</v>
      </c>
      <c r="AY340" s="149" t="s">
        <v>134</v>
      </c>
    </row>
    <row r="341" spans="2:65" s="13" customFormat="1" ht="9.9499999999999993">
      <c r="B341" s="154"/>
      <c r="D341" s="148" t="s">
        <v>144</v>
      </c>
      <c r="E341" s="155" t="s">
        <v>1</v>
      </c>
      <c r="F341" s="156" t="s">
        <v>894</v>
      </c>
      <c r="H341" s="157">
        <v>4.056</v>
      </c>
      <c r="I341" s="158"/>
      <c r="L341" s="154"/>
      <c r="M341" s="159"/>
      <c r="T341" s="160"/>
      <c r="AT341" s="155" t="s">
        <v>144</v>
      </c>
      <c r="AU341" s="155" t="s">
        <v>142</v>
      </c>
      <c r="AV341" s="13" t="s">
        <v>142</v>
      </c>
      <c r="AW341" s="13" t="s">
        <v>32</v>
      </c>
      <c r="AX341" s="13" t="s">
        <v>75</v>
      </c>
      <c r="AY341" s="155" t="s">
        <v>134</v>
      </c>
    </row>
    <row r="342" spans="2:65" s="13" customFormat="1" ht="9.9499999999999993">
      <c r="B342" s="154"/>
      <c r="D342" s="148" t="s">
        <v>144</v>
      </c>
      <c r="E342" s="155" t="s">
        <v>1</v>
      </c>
      <c r="F342" s="156" t="s">
        <v>894</v>
      </c>
      <c r="H342" s="157">
        <v>4.056</v>
      </c>
      <c r="I342" s="158"/>
      <c r="L342" s="154"/>
      <c r="M342" s="159"/>
      <c r="T342" s="160"/>
      <c r="AT342" s="155" t="s">
        <v>144</v>
      </c>
      <c r="AU342" s="155" t="s">
        <v>142</v>
      </c>
      <c r="AV342" s="13" t="s">
        <v>142</v>
      </c>
      <c r="AW342" s="13" t="s">
        <v>32</v>
      </c>
      <c r="AX342" s="13" t="s">
        <v>75</v>
      </c>
      <c r="AY342" s="155" t="s">
        <v>134</v>
      </c>
    </row>
    <row r="343" spans="2:65" s="12" customFormat="1" ht="9.9499999999999993">
      <c r="B343" s="147"/>
      <c r="D343" s="148" t="s">
        <v>144</v>
      </c>
      <c r="E343" s="149" t="s">
        <v>1</v>
      </c>
      <c r="F343" s="150" t="s">
        <v>888</v>
      </c>
      <c r="H343" s="149" t="s">
        <v>1</v>
      </c>
      <c r="I343" s="151"/>
      <c r="L343" s="147"/>
      <c r="M343" s="152"/>
      <c r="T343" s="153"/>
      <c r="AT343" s="149" t="s">
        <v>144</v>
      </c>
      <c r="AU343" s="149" t="s">
        <v>142</v>
      </c>
      <c r="AV343" s="12" t="s">
        <v>83</v>
      </c>
      <c r="AW343" s="12" t="s">
        <v>32</v>
      </c>
      <c r="AX343" s="12" t="s">
        <v>75</v>
      </c>
      <c r="AY343" s="149" t="s">
        <v>134</v>
      </c>
    </row>
    <row r="344" spans="2:65" s="13" customFormat="1" ht="9.9499999999999993">
      <c r="B344" s="154"/>
      <c r="D344" s="148" t="s">
        <v>144</v>
      </c>
      <c r="E344" s="155" t="s">
        <v>1</v>
      </c>
      <c r="F344" s="156" t="s">
        <v>889</v>
      </c>
      <c r="H344" s="157">
        <v>1.365</v>
      </c>
      <c r="I344" s="158"/>
      <c r="L344" s="154"/>
      <c r="M344" s="159"/>
      <c r="T344" s="160"/>
      <c r="AT344" s="155" t="s">
        <v>144</v>
      </c>
      <c r="AU344" s="155" t="s">
        <v>142</v>
      </c>
      <c r="AV344" s="13" t="s">
        <v>142</v>
      </c>
      <c r="AW344" s="13" t="s">
        <v>32</v>
      </c>
      <c r="AX344" s="13" t="s">
        <v>75</v>
      </c>
      <c r="AY344" s="155" t="s">
        <v>134</v>
      </c>
    </row>
    <row r="345" spans="2:65" s="14" customFormat="1" ht="9.9499999999999993">
      <c r="B345" s="161"/>
      <c r="D345" s="148" t="s">
        <v>144</v>
      </c>
      <c r="E345" s="162" t="s">
        <v>1</v>
      </c>
      <c r="F345" s="163" t="s">
        <v>150</v>
      </c>
      <c r="H345" s="164">
        <v>9.4770000000000003</v>
      </c>
      <c r="I345" s="165"/>
      <c r="L345" s="161"/>
      <c r="M345" s="166"/>
      <c r="T345" s="167"/>
      <c r="AT345" s="162" t="s">
        <v>144</v>
      </c>
      <c r="AU345" s="162" t="s">
        <v>142</v>
      </c>
      <c r="AV345" s="14" t="s">
        <v>141</v>
      </c>
      <c r="AW345" s="14" t="s">
        <v>32</v>
      </c>
      <c r="AX345" s="14" t="s">
        <v>83</v>
      </c>
      <c r="AY345" s="162" t="s">
        <v>134</v>
      </c>
    </row>
    <row r="346" spans="2:65" s="1" customFormat="1" ht="33" customHeight="1">
      <c r="B346" s="32"/>
      <c r="C346" s="133" t="s">
        <v>440</v>
      </c>
      <c r="D346" s="133" t="s">
        <v>137</v>
      </c>
      <c r="E346" s="134" t="s">
        <v>901</v>
      </c>
      <c r="F346" s="135" t="s">
        <v>902</v>
      </c>
      <c r="G346" s="136" t="s">
        <v>305</v>
      </c>
      <c r="H346" s="183"/>
      <c r="I346" s="138"/>
      <c r="J346" s="139">
        <f>ROUND(I346*H346,2)</f>
        <v>0</v>
      </c>
      <c r="K346" s="140"/>
      <c r="L346" s="32"/>
      <c r="M346" s="141" t="s">
        <v>1</v>
      </c>
      <c r="N346" s="142" t="s">
        <v>41</v>
      </c>
      <c r="P346" s="143">
        <f>O346*H346</f>
        <v>0</v>
      </c>
      <c r="Q346" s="143">
        <v>0</v>
      </c>
      <c r="R346" s="143">
        <f>Q346*H346</f>
        <v>0</v>
      </c>
      <c r="S346" s="143">
        <v>0</v>
      </c>
      <c r="T346" s="144">
        <f>S346*H346</f>
        <v>0</v>
      </c>
      <c r="AR346" s="145" t="s">
        <v>245</v>
      </c>
      <c r="AT346" s="145" t="s">
        <v>137</v>
      </c>
      <c r="AU346" s="145" t="s">
        <v>142</v>
      </c>
      <c r="AY346" s="17" t="s">
        <v>134</v>
      </c>
      <c r="BE346" s="146">
        <f>IF(N346="základní",J346,0)</f>
        <v>0</v>
      </c>
      <c r="BF346" s="146">
        <f>IF(N346="snížená",J346,0)</f>
        <v>0</v>
      </c>
      <c r="BG346" s="146">
        <f>IF(N346="zákl. přenesená",J346,0)</f>
        <v>0</v>
      </c>
      <c r="BH346" s="146">
        <f>IF(N346="sníž. přenesená",J346,0)</f>
        <v>0</v>
      </c>
      <c r="BI346" s="146">
        <f>IF(N346="nulová",J346,0)</f>
        <v>0</v>
      </c>
      <c r="BJ346" s="17" t="s">
        <v>142</v>
      </c>
      <c r="BK346" s="146">
        <f>ROUND(I346*H346,2)</f>
        <v>0</v>
      </c>
      <c r="BL346" s="17" t="s">
        <v>245</v>
      </c>
      <c r="BM346" s="145" t="s">
        <v>903</v>
      </c>
    </row>
    <row r="347" spans="2:65" s="1" customFormat="1" ht="9.9499999999999993">
      <c r="B347" s="32"/>
      <c r="D347" s="168" t="s">
        <v>154</v>
      </c>
      <c r="F347" s="169" t="s">
        <v>904</v>
      </c>
      <c r="I347" s="170"/>
      <c r="L347" s="32"/>
      <c r="M347" s="171"/>
      <c r="T347" s="54"/>
      <c r="AT347" s="17" t="s">
        <v>154</v>
      </c>
      <c r="AU347" s="17" t="s">
        <v>142</v>
      </c>
    </row>
    <row r="348" spans="2:65" s="11" customFormat="1" ht="22.7" customHeight="1">
      <c r="B348" s="121"/>
      <c r="D348" s="122" t="s">
        <v>74</v>
      </c>
      <c r="E348" s="131" t="s">
        <v>462</v>
      </c>
      <c r="F348" s="131" t="s">
        <v>463</v>
      </c>
      <c r="I348" s="124"/>
      <c r="J348" s="132">
        <f>BK348</f>
        <v>0</v>
      </c>
      <c r="L348" s="121"/>
      <c r="M348" s="126"/>
      <c r="P348" s="127">
        <f>SUM(P349:P412)</f>
        <v>0</v>
      </c>
      <c r="R348" s="127">
        <f>SUM(R349:R412)</f>
        <v>0.48914989000000003</v>
      </c>
      <c r="T348" s="128">
        <f>SUM(T349:T412)</f>
        <v>0.43099999999999999</v>
      </c>
      <c r="AR348" s="122" t="s">
        <v>142</v>
      </c>
      <c r="AT348" s="129" t="s">
        <v>74</v>
      </c>
      <c r="AU348" s="129" t="s">
        <v>83</v>
      </c>
      <c r="AY348" s="122" t="s">
        <v>134</v>
      </c>
      <c r="BK348" s="130">
        <f>SUM(BK349:BK412)</f>
        <v>0</v>
      </c>
    </row>
    <row r="349" spans="2:65" s="1" customFormat="1" ht="16.5" customHeight="1">
      <c r="B349" s="32"/>
      <c r="C349" s="133" t="s">
        <v>445</v>
      </c>
      <c r="D349" s="133" t="s">
        <v>137</v>
      </c>
      <c r="E349" s="134" t="s">
        <v>695</v>
      </c>
      <c r="F349" s="135" t="s">
        <v>696</v>
      </c>
      <c r="G349" s="136" t="s">
        <v>140</v>
      </c>
      <c r="H349" s="137">
        <v>73.784000000000006</v>
      </c>
      <c r="I349" s="138"/>
      <c r="J349" s="139">
        <f>ROUND(I349*H349,2)</f>
        <v>0</v>
      </c>
      <c r="K349" s="140"/>
      <c r="L349" s="32"/>
      <c r="M349" s="141" t="s">
        <v>1</v>
      </c>
      <c r="N349" s="142" t="s">
        <v>41</v>
      </c>
      <c r="P349" s="143">
        <f>O349*H349</f>
        <v>0</v>
      </c>
      <c r="Q349" s="143">
        <v>0</v>
      </c>
      <c r="R349" s="143">
        <f>Q349*H349</f>
        <v>0</v>
      </c>
      <c r="S349" s="143">
        <v>0</v>
      </c>
      <c r="T349" s="144">
        <f>S349*H349</f>
        <v>0</v>
      </c>
      <c r="AR349" s="145" t="s">
        <v>245</v>
      </c>
      <c r="AT349" s="145" t="s">
        <v>137</v>
      </c>
      <c r="AU349" s="145" t="s">
        <v>142</v>
      </c>
      <c r="AY349" s="17" t="s">
        <v>134</v>
      </c>
      <c r="BE349" s="146">
        <f>IF(N349="základní",J349,0)</f>
        <v>0</v>
      </c>
      <c r="BF349" s="146">
        <f>IF(N349="snížená",J349,0)</f>
        <v>0</v>
      </c>
      <c r="BG349" s="146">
        <f>IF(N349="zákl. přenesená",J349,0)</f>
        <v>0</v>
      </c>
      <c r="BH349" s="146">
        <f>IF(N349="sníž. přenesená",J349,0)</f>
        <v>0</v>
      </c>
      <c r="BI349" s="146">
        <f>IF(N349="nulová",J349,0)</f>
        <v>0</v>
      </c>
      <c r="BJ349" s="17" t="s">
        <v>142</v>
      </c>
      <c r="BK349" s="146">
        <f>ROUND(I349*H349,2)</f>
        <v>0</v>
      </c>
      <c r="BL349" s="17" t="s">
        <v>245</v>
      </c>
      <c r="BM349" s="145" t="s">
        <v>905</v>
      </c>
    </row>
    <row r="350" spans="2:65" s="12" customFormat="1" ht="9.9499999999999993">
      <c r="B350" s="147"/>
      <c r="D350" s="148" t="s">
        <v>144</v>
      </c>
      <c r="E350" s="149" t="s">
        <v>1</v>
      </c>
      <c r="F350" s="150" t="s">
        <v>906</v>
      </c>
      <c r="H350" s="149" t="s">
        <v>1</v>
      </c>
      <c r="I350" s="151"/>
      <c r="L350" s="147"/>
      <c r="M350" s="152"/>
      <c r="T350" s="153"/>
      <c r="AT350" s="149" t="s">
        <v>144</v>
      </c>
      <c r="AU350" s="149" t="s">
        <v>142</v>
      </c>
      <c r="AV350" s="12" t="s">
        <v>83</v>
      </c>
      <c r="AW350" s="12" t="s">
        <v>32</v>
      </c>
      <c r="AX350" s="12" t="s">
        <v>75</v>
      </c>
      <c r="AY350" s="149" t="s">
        <v>134</v>
      </c>
    </row>
    <row r="351" spans="2:65" s="13" customFormat="1" ht="9.9499999999999993">
      <c r="B351" s="154"/>
      <c r="D351" s="148" t="s">
        <v>144</v>
      </c>
      <c r="E351" s="155" t="s">
        <v>1</v>
      </c>
      <c r="F351" s="156" t="s">
        <v>763</v>
      </c>
      <c r="H351" s="157">
        <v>7.02</v>
      </c>
      <c r="I351" s="158"/>
      <c r="L351" s="154"/>
      <c r="M351" s="159"/>
      <c r="T351" s="160"/>
      <c r="AT351" s="155" t="s">
        <v>144</v>
      </c>
      <c r="AU351" s="155" t="s">
        <v>142</v>
      </c>
      <c r="AV351" s="13" t="s">
        <v>142</v>
      </c>
      <c r="AW351" s="13" t="s">
        <v>32</v>
      </c>
      <c r="AX351" s="13" t="s">
        <v>75</v>
      </c>
      <c r="AY351" s="155" t="s">
        <v>134</v>
      </c>
    </row>
    <row r="352" spans="2:65" s="13" customFormat="1" ht="9.9499999999999993">
      <c r="B352" s="154"/>
      <c r="D352" s="148" t="s">
        <v>144</v>
      </c>
      <c r="E352" s="155" t="s">
        <v>1</v>
      </c>
      <c r="F352" s="156" t="s">
        <v>762</v>
      </c>
      <c r="H352" s="157">
        <v>15.21</v>
      </c>
      <c r="I352" s="158"/>
      <c r="L352" s="154"/>
      <c r="M352" s="159"/>
      <c r="T352" s="160"/>
      <c r="AT352" s="155" t="s">
        <v>144</v>
      </c>
      <c r="AU352" s="155" t="s">
        <v>142</v>
      </c>
      <c r="AV352" s="13" t="s">
        <v>142</v>
      </c>
      <c r="AW352" s="13" t="s">
        <v>32</v>
      </c>
      <c r="AX352" s="13" t="s">
        <v>75</v>
      </c>
      <c r="AY352" s="155" t="s">
        <v>134</v>
      </c>
    </row>
    <row r="353" spans="2:65" s="12" customFormat="1" ht="9.9499999999999993">
      <c r="B353" s="147"/>
      <c r="D353" s="148" t="s">
        <v>144</v>
      </c>
      <c r="E353" s="149" t="s">
        <v>1</v>
      </c>
      <c r="F353" s="150" t="s">
        <v>710</v>
      </c>
      <c r="H353" s="149" t="s">
        <v>1</v>
      </c>
      <c r="I353" s="151"/>
      <c r="L353" s="147"/>
      <c r="M353" s="152"/>
      <c r="T353" s="153"/>
      <c r="AT353" s="149" t="s">
        <v>144</v>
      </c>
      <c r="AU353" s="149" t="s">
        <v>142</v>
      </c>
      <c r="AV353" s="12" t="s">
        <v>83</v>
      </c>
      <c r="AW353" s="12" t="s">
        <v>32</v>
      </c>
      <c r="AX353" s="12" t="s">
        <v>75</v>
      </c>
      <c r="AY353" s="149" t="s">
        <v>134</v>
      </c>
    </row>
    <row r="354" spans="2:65" s="13" customFormat="1" ht="9.9499999999999993">
      <c r="B354" s="154"/>
      <c r="D354" s="148" t="s">
        <v>144</v>
      </c>
      <c r="E354" s="155" t="s">
        <v>1</v>
      </c>
      <c r="F354" s="156" t="s">
        <v>765</v>
      </c>
      <c r="H354" s="157">
        <v>9</v>
      </c>
      <c r="I354" s="158"/>
      <c r="L354" s="154"/>
      <c r="M354" s="159"/>
      <c r="T354" s="160"/>
      <c r="AT354" s="155" t="s">
        <v>144</v>
      </c>
      <c r="AU354" s="155" t="s">
        <v>142</v>
      </c>
      <c r="AV354" s="13" t="s">
        <v>142</v>
      </c>
      <c r="AW354" s="13" t="s">
        <v>32</v>
      </c>
      <c r="AX354" s="13" t="s">
        <v>75</v>
      </c>
      <c r="AY354" s="155" t="s">
        <v>134</v>
      </c>
    </row>
    <row r="355" spans="2:65" s="13" customFormat="1" ht="9.9499999999999993">
      <c r="B355" s="154"/>
      <c r="D355" s="148" t="s">
        <v>144</v>
      </c>
      <c r="E355" s="155" t="s">
        <v>1</v>
      </c>
      <c r="F355" s="156" t="s">
        <v>764</v>
      </c>
      <c r="H355" s="157">
        <v>6</v>
      </c>
      <c r="I355" s="158"/>
      <c r="L355" s="154"/>
      <c r="M355" s="159"/>
      <c r="T355" s="160"/>
      <c r="AT355" s="155" t="s">
        <v>144</v>
      </c>
      <c r="AU355" s="155" t="s">
        <v>142</v>
      </c>
      <c r="AV355" s="13" t="s">
        <v>142</v>
      </c>
      <c r="AW355" s="13" t="s">
        <v>32</v>
      </c>
      <c r="AX355" s="13" t="s">
        <v>75</v>
      </c>
      <c r="AY355" s="155" t="s">
        <v>134</v>
      </c>
    </row>
    <row r="356" spans="2:65" s="12" customFormat="1" ht="9.9499999999999993">
      <c r="B356" s="147"/>
      <c r="D356" s="148" t="s">
        <v>144</v>
      </c>
      <c r="E356" s="149" t="s">
        <v>1</v>
      </c>
      <c r="F356" s="150" t="s">
        <v>907</v>
      </c>
      <c r="H356" s="149" t="s">
        <v>1</v>
      </c>
      <c r="I356" s="151"/>
      <c r="L356" s="147"/>
      <c r="M356" s="152"/>
      <c r="T356" s="153"/>
      <c r="AT356" s="149" t="s">
        <v>144</v>
      </c>
      <c r="AU356" s="149" t="s">
        <v>142</v>
      </c>
      <c r="AV356" s="12" t="s">
        <v>83</v>
      </c>
      <c r="AW356" s="12" t="s">
        <v>32</v>
      </c>
      <c r="AX356" s="12" t="s">
        <v>75</v>
      </c>
      <c r="AY356" s="149" t="s">
        <v>134</v>
      </c>
    </row>
    <row r="357" spans="2:65" s="13" customFormat="1" ht="9.9499999999999993">
      <c r="B357" s="154"/>
      <c r="D357" s="148" t="s">
        <v>144</v>
      </c>
      <c r="E357" s="155" t="s">
        <v>1</v>
      </c>
      <c r="F357" s="156" t="s">
        <v>767</v>
      </c>
      <c r="H357" s="157">
        <v>3.302</v>
      </c>
      <c r="I357" s="158"/>
      <c r="L357" s="154"/>
      <c r="M357" s="159"/>
      <c r="T357" s="160"/>
      <c r="AT357" s="155" t="s">
        <v>144</v>
      </c>
      <c r="AU357" s="155" t="s">
        <v>142</v>
      </c>
      <c r="AV357" s="13" t="s">
        <v>142</v>
      </c>
      <c r="AW357" s="13" t="s">
        <v>32</v>
      </c>
      <c r="AX357" s="13" t="s">
        <v>75</v>
      </c>
      <c r="AY357" s="155" t="s">
        <v>134</v>
      </c>
    </row>
    <row r="358" spans="2:65" s="12" customFormat="1" ht="9.9499999999999993">
      <c r="B358" s="147"/>
      <c r="D358" s="148" t="s">
        <v>144</v>
      </c>
      <c r="E358" s="149" t="s">
        <v>1</v>
      </c>
      <c r="F358" s="150" t="s">
        <v>908</v>
      </c>
      <c r="H358" s="149" t="s">
        <v>1</v>
      </c>
      <c r="I358" s="151"/>
      <c r="L358" s="147"/>
      <c r="M358" s="152"/>
      <c r="T358" s="153"/>
      <c r="AT358" s="149" t="s">
        <v>144</v>
      </c>
      <c r="AU358" s="149" t="s">
        <v>142</v>
      </c>
      <c r="AV358" s="12" t="s">
        <v>83</v>
      </c>
      <c r="AW358" s="12" t="s">
        <v>32</v>
      </c>
      <c r="AX358" s="12" t="s">
        <v>75</v>
      </c>
      <c r="AY358" s="149" t="s">
        <v>134</v>
      </c>
    </row>
    <row r="359" spans="2:65" s="13" customFormat="1" ht="9.9499999999999993">
      <c r="B359" s="154"/>
      <c r="D359" s="148" t="s">
        <v>144</v>
      </c>
      <c r="E359" s="155" t="s">
        <v>1</v>
      </c>
      <c r="F359" s="156" t="s">
        <v>909</v>
      </c>
      <c r="H359" s="157">
        <v>12.06</v>
      </c>
      <c r="I359" s="158"/>
      <c r="L359" s="154"/>
      <c r="M359" s="159"/>
      <c r="T359" s="160"/>
      <c r="AT359" s="155" t="s">
        <v>144</v>
      </c>
      <c r="AU359" s="155" t="s">
        <v>142</v>
      </c>
      <c r="AV359" s="13" t="s">
        <v>142</v>
      </c>
      <c r="AW359" s="13" t="s">
        <v>32</v>
      </c>
      <c r="AX359" s="13" t="s">
        <v>75</v>
      </c>
      <c r="AY359" s="155" t="s">
        <v>134</v>
      </c>
    </row>
    <row r="360" spans="2:65" s="13" customFormat="1" ht="9.9499999999999993">
      <c r="B360" s="154"/>
      <c r="D360" s="148" t="s">
        <v>144</v>
      </c>
      <c r="E360" s="155" t="s">
        <v>1</v>
      </c>
      <c r="F360" s="156" t="s">
        <v>910</v>
      </c>
      <c r="H360" s="157">
        <v>20.751999999999999</v>
      </c>
      <c r="I360" s="158"/>
      <c r="L360" s="154"/>
      <c r="M360" s="159"/>
      <c r="T360" s="160"/>
      <c r="AT360" s="155" t="s">
        <v>144</v>
      </c>
      <c r="AU360" s="155" t="s">
        <v>142</v>
      </c>
      <c r="AV360" s="13" t="s">
        <v>142</v>
      </c>
      <c r="AW360" s="13" t="s">
        <v>32</v>
      </c>
      <c r="AX360" s="13" t="s">
        <v>75</v>
      </c>
      <c r="AY360" s="155" t="s">
        <v>134</v>
      </c>
    </row>
    <row r="361" spans="2:65" s="13" customFormat="1" ht="9.9499999999999993">
      <c r="B361" s="154"/>
      <c r="D361" s="148" t="s">
        <v>144</v>
      </c>
      <c r="E361" s="155" t="s">
        <v>1</v>
      </c>
      <c r="F361" s="156" t="s">
        <v>911</v>
      </c>
      <c r="H361" s="157">
        <v>0.44</v>
      </c>
      <c r="I361" s="158"/>
      <c r="L361" s="154"/>
      <c r="M361" s="159"/>
      <c r="T361" s="160"/>
      <c r="AT361" s="155" t="s">
        <v>144</v>
      </c>
      <c r="AU361" s="155" t="s">
        <v>142</v>
      </c>
      <c r="AV361" s="13" t="s">
        <v>142</v>
      </c>
      <c r="AW361" s="13" t="s">
        <v>32</v>
      </c>
      <c r="AX361" s="13" t="s">
        <v>75</v>
      </c>
      <c r="AY361" s="155" t="s">
        <v>134</v>
      </c>
    </row>
    <row r="362" spans="2:65" s="14" customFormat="1" ht="9.9499999999999993">
      <c r="B362" s="161"/>
      <c r="D362" s="148" t="s">
        <v>144</v>
      </c>
      <c r="E362" s="162" t="s">
        <v>1</v>
      </c>
      <c r="F362" s="163" t="s">
        <v>150</v>
      </c>
      <c r="H362" s="164">
        <v>73.784000000000006</v>
      </c>
      <c r="I362" s="165"/>
      <c r="L362" s="161"/>
      <c r="M362" s="166"/>
      <c r="T362" s="167"/>
      <c r="AT362" s="162" t="s">
        <v>144</v>
      </c>
      <c r="AU362" s="162" t="s">
        <v>142</v>
      </c>
      <c r="AV362" s="14" t="s">
        <v>141</v>
      </c>
      <c r="AW362" s="14" t="s">
        <v>32</v>
      </c>
      <c r="AX362" s="14" t="s">
        <v>83</v>
      </c>
      <c r="AY362" s="162" t="s">
        <v>134</v>
      </c>
    </row>
    <row r="363" spans="2:65" s="1" customFormat="1" ht="16.5" customHeight="1">
      <c r="B363" s="32"/>
      <c r="C363" s="133" t="s">
        <v>450</v>
      </c>
      <c r="D363" s="133" t="s">
        <v>137</v>
      </c>
      <c r="E363" s="134" t="s">
        <v>700</v>
      </c>
      <c r="F363" s="135" t="s">
        <v>701</v>
      </c>
      <c r="G363" s="136" t="s">
        <v>338</v>
      </c>
      <c r="H363" s="137">
        <v>117.88</v>
      </c>
      <c r="I363" s="138"/>
      <c r="J363" s="139">
        <f>ROUND(I363*H363,2)</f>
        <v>0</v>
      </c>
      <c r="K363" s="140"/>
      <c r="L363" s="32"/>
      <c r="M363" s="141" t="s">
        <v>1</v>
      </c>
      <c r="N363" s="142" t="s">
        <v>41</v>
      </c>
      <c r="P363" s="143">
        <f>O363*H363</f>
        <v>0</v>
      </c>
      <c r="Q363" s="143">
        <v>0</v>
      </c>
      <c r="R363" s="143">
        <f>Q363*H363</f>
        <v>0</v>
      </c>
      <c r="S363" s="143">
        <v>0</v>
      </c>
      <c r="T363" s="144">
        <f>S363*H363</f>
        <v>0</v>
      </c>
      <c r="AR363" s="145" t="s">
        <v>245</v>
      </c>
      <c r="AT363" s="145" t="s">
        <v>137</v>
      </c>
      <c r="AU363" s="145" t="s">
        <v>142</v>
      </c>
      <c r="AY363" s="17" t="s">
        <v>134</v>
      </c>
      <c r="BE363" s="146">
        <f>IF(N363="základní",J363,0)</f>
        <v>0</v>
      </c>
      <c r="BF363" s="146">
        <f>IF(N363="snížená",J363,0)</f>
        <v>0</v>
      </c>
      <c r="BG363" s="146">
        <f>IF(N363="zákl. přenesená",J363,0)</f>
        <v>0</v>
      </c>
      <c r="BH363" s="146">
        <f>IF(N363="sníž. přenesená",J363,0)</f>
        <v>0</v>
      </c>
      <c r="BI363" s="146">
        <f>IF(N363="nulová",J363,0)</f>
        <v>0</v>
      </c>
      <c r="BJ363" s="17" t="s">
        <v>142</v>
      </c>
      <c r="BK363" s="146">
        <f>ROUND(I363*H363,2)</f>
        <v>0</v>
      </c>
      <c r="BL363" s="17" t="s">
        <v>245</v>
      </c>
      <c r="BM363" s="145" t="s">
        <v>912</v>
      </c>
    </row>
    <row r="364" spans="2:65" s="12" customFormat="1" ht="9.9499999999999993">
      <c r="B364" s="147"/>
      <c r="D364" s="148" t="s">
        <v>144</v>
      </c>
      <c r="E364" s="149" t="s">
        <v>1</v>
      </c>
      <c r="F364" s="150" t="s">
        <v>703</v>
      </c>
      <c r="H364" s="149" t="s">
        <v>1</v>
      </c>
      <c r="I364" s="151"/>
      <c r="L364" s="147"/>
      <c r="M364" s="152"/>
      <c r="T364" s="153"/>
      <c r="AT364" s="149" t="s">
        <v>144</v>
      </c>
      <c r="AU364" s="149" t="s">
        <v>142</v>
      </c>
      <c r="AV364" s="12" t="s">
        <v>83</v>
      </c>
      <c r="AW364" s="12" t="s">
        <v>32</v>
      </c>
      <c r="AX364" s="12" t="s">
        <v>75</v>
      </c>
      <c r="AY364" s="149" t="s">
        <v>134</v>
      </c>
    </row>
    <row r="365" spans="2:65" s="13" customFormat="1" ht="9.9499999999999993">
      <c r="B365" s="154"/>
      <c r="D365" s="148" t="s">
        <v>144</v>
      </c>
      <c r="E365" s="155" t="s">
        <v>1</v>
      </c>
      <c r="F365" s="156" t="s">
        <v>737</v>
      </c>
      <c r="H365" s="157">
        <v>46.8</v>
      </c>
      <c r="I365" s="158"/>
      <c r="L365" s="154"/>
      <c r="M365" s="159"/>
      <c r="T365" s="160"/>
      <c r="AT365" s="155" t="s">
        <v>144</v>
      </c>
      <c r="AU365" s="155" t="s">
        <v>142</v>
      </c>
      <c r="AV365" s="13" t="s">
        <v>142</v>
      </c>
      <c r="AW365" s="13" t="s">
        <v>32</v>
      </c>
      <c r="AX365" s="13" t="s">
        <v>75</v>
      </c>
      <c r="AY365" s="155" t="s">
        <v>134</v>
      </c>
    </row>
    <row r="366" spans="2:65" s="15" customFormat="1" ht="9.9499999999999993">
      <c r="B366" s="187"/>
      <c r="D366" s="148" t="s">
        <v>144</v>
      </c>
      <c r="E366" s="188" t="s">
        <v>1</v>
      </c>
      <c r="F366" s="189" t="s">
        <v>707</v>
      </c>
      <c r="H366" s="190">
        <v>46.8</v>
      </c>
      <c r="I366" s="191"/>
      <c r="L366" s="187"/>
      <c r="M366" s="192"/>
      <c r="T366" s="193"/>
      <c r="AT366" s="188" t="s">
        <v>144</v>
      </c>
      <c r="AU366" s="188" t="s">
        <v>142</v>
      </c>
      <c r="AV366" s="15" t="s">
        <v>158</v>
      </c>
      <c r="AW366" s="15" t="s">
        <v>32</v>
      </c>
      <c r="AX366" s="15" t="s">
        <v>75</v>
      </c>
      <c r="AY366" s="188" t="s">
        <v>134</v>
      </c>
    </row>
    <row r="367" spans="2:65" s="12" customFormat="1" ht="9.9499999999999993">
      <c r="B367" s="147"/>
      <c r="D367" s="148" t="s">
        <v>144</v>
      </c>
      <c r="E367" s="149" t="s">
        <v>1</v>
      </c>
      <c r="F367" s="150" t="s">
        <v>913</v>
      </c>
      <c r="H367" s="149" t="s">
        <v>1</v>
      </c>
      <c r="I367" s="151"/>
      <c r="L367" s="147"/>
      <c r="M367" s="152"/>
      <c r="T367" s="153"/>
      <c r="AT367" s="149" t="s">
        <v>144</v>
      </c>
      <c r="AU367" s="149" t="s">
        <v>142</v>
      </c>
      <c r="AV367" s="12" t="s">
        <v>83</v>
      </c>
      <c r="AW367" s="12" t="s">
        <v>32</v>
      </c>
      <c r="AX367" s="12" t="s">
        <v>75</v>
      </c>
      <c r="AY367" s="149" t="s">
        <v>134</v>
      </c>
    </row>
    <row r="368" spans="2:65" s="13" customFormat="1" ht="9.9499999999999993">
      <c r="B368" s="154"/>
      <c r="D368" s="148" t="s">
        <v>144</v>
      </c>
      <c r="E368" s="155" t="s">
        <v>1</v>
      </c>
      <c r="F368" s="156" t="s">
        <v>914</v>
      </c>
      <c r="H368" s="157">
        <v>6.3</v>
      </c>
      <c r="I368" s="158"/>
      <c r="L368" s="154"/>
      <c r="M368" s="159"/>
      <c r="T368" s="160"/>
      <c r="AT368" s="155" t="s">
        <v>144</v>
      </c>
      <c r="AU368" s="155" t="s">
        <v>142</v>
      </c>
      <c r="AV368" s="13" t="s">
        <v>142</v>
      </c>
      <c r="AW368" s="13" t="s">
        <v>32</v>
      </c>
      <c r="AX368" s="13" t="s">
        <v>75</v>
      </c>
      <c r="AY368" s="155" t="s">
        <v>134</v>
      </c>
    </row>
    <row r="369" spans="2:65" s="13" customFormat="1" ht="9.9499999999999993">
      <c r="B369" s="154"/>
      <c r="D369" s="148" t="s">
        <v>144</v>
      </c>
      <c r="E369" s="155" t="s">
        <v>1</v>
      </c>
      <c r="F369" s="156" t="s">
        <v>915</v>
      </c>
      <c r="H369" s="157">
        <v>12.6</v>
      </c>
      <c r="I369" s="158"/>
      <c r="L369" s="154"/>
      <c r="M369" s="159"/>
      <c r="T369" s="160"/>
      <c r="AT369" s="155" t="s">
        <v>144</v>
      </c>
      <c r="AU369" s="155" t="s">
        <v>142</v>
      </c>
      <c r="AV369" s="13" t="s">
        <v>142</v>
      </c>
      <c r="AW369" s="13" t="s">
        <v>32</v>
      </c>
      <c r="AX369" s="13" t="s">
        <v>75</v>
      </c>
      <c r="AY369" s="155" t="s">
        <v>134</v>
      </c>
    </row>
    <row r="370" spans="2:65" s="13" customFormat="1" ht="9.9499999999999993">
      <c r="B370" s="154"/>
      <c r="D370" s="148" t="s">
        <v>144</v>
      </c>
      <c r="E370" s="155" t="s">
        <v>1</v>
      </c>
      <c r="F370" s="156" t="s">
        <v>916</v>
      </c>
      <c r="H370" s="157">
        <v>8.32</v>
      </c>
      <c r="I370" s="158"/>
      <c r="L370" s="154"/>
      <c r="M370" s="159"/>
      <c r="T370" s="160"/>
      <c r="AT370" s="155" t="s">
        <v>144</v>
      </c>
      <c r="AU370" s="155" t="s">
        <v>142</v>
      </c>
      <c r="AV370" s="13" t="s">
        <v>142</v>
      </c>
      <c r="AW370" s="13" t="s">
        <v>32</v>
      </c>
      <c r="AX370" s="13" t="s">
        <v>75</v>
      </c>
      <c r="AY370" s="155" t="s">
        <v>134</v>
      </c>
    </row>
    <row r="371" spans="2:65" s="15" customFormat="1" ht="9.9499999999999993">
      <c r="B371" s="187"/>
      <c r="D371" s="148" t="s">
        <v>144</v>
      </c>
      <c r="E371" s="188" t="s">
        <v>1</v>
      </c>
      <c r="F371" s="189" t="s">
        <v>707</v>
      </c>
      <c r="H371" s="190">
        <v>27.22</v>
      </c>
      <c r="I371" s="191"/>
      <c r="L371" s="187"/>
      <c r="M371" s="192"/>
      <c r="T371" s="193"/>
      <c r="AT371" s="188" t="s">
        <v>144</v>
      </c>
      <c r="AU371" s="188" t="s">
        <v>142</v>
      </c>
      <c r="AV371" s="15" t="s">
        <v>158</v>
      </c>
      <c r="AW371" s="15" t="s">
        <v>32</v>
      </c>
      <c r="AX371" s="15" t="s">
        <v>75</v>
      </c>
      <c r="AY371" s="188" t="s">
        <v>134</v>
      </c>
    </row>
    <row r="372" spans="2:65" s="12" customFormat="1" ht="9.9499999999999993">
      <c r="B372" s="147"/>
      <c r="D372" s="148" t="s">
        <v>144</v>
      </c>
      <c r="E372" s="149" t="s">
        <v>1</v>
      </c>
      <c r="F372" s="150" t="s">
        <v>917</v>
      </c>
      <c r="H372" s="149" t="s">
        <v>1</v>
      </c>
      <c r="I372" s="151"/>
      <c r="L372" s="147"/>
      <c r="M372" s="152"/>
      <c r="T372" s="153"/>
      <c r="AT372" s="149" t="s">
        <v>144</v>
      </c>
      <c r="AU372" s="149" t="s">
        <v>142</v>
      </c>
      <c r="AV372" s="12" t="s">
        <v>83</v>
      </c>
      <c r="AW372" s="12" t="s">
        <v>32</v>
      </c>
      <c r="AX372" s="12" t="s">
        <v>75</v>
      </c>
      <c r="AY372" s="149" t="s">
        <v>134</v>
      </c>
    </row>
    <row r="373" spans="2:65" s="13" customFormat="1" ht="9.9499999999999993">
      <c r="B373" s="154"/>
      <c r="D373" s="148" t="s">
        <v>144</v>
      </c>
      <c r="E373" s="155" t="s">
        <v>1</v>
      </c>
      <c r="F373" s="156" t="s">
        <v>918</v>
      </c>
      <c r="H373" s="157">
        <v>8.9</v>
      </c>
      <c r="I373" s="158"/>
      <c r="L373" s="154"/>
      <c r="M373" s="159"/>
      <c r="T373" s="160"/>
      <c r="AT373" s="155" t="s">
        <v>144</v>
      </c>
      <c r="AU373" s="155" t="s">
        <v>142</v>
      </c>
      <c r="AV373" s="13" t="s">
        <v>142</v>
      </c>
      <c r="AW373" s="13" t="s">
        <v>32</v>
      </c>
      <c r="AX373" s="13" t="s">
        <v>75</v>
      </c>
      <c r="AY373" s="155" t="s">
        <v>134</v>
      </c>
    </row>
    <row r="374" spans="2:65" s="13" customFormat="1" ht="9.9499999999999993">
      <c r="B374" s="154"/>
      <c r="D374" s="148" t="s">
        <v>144</v>
      </c>
      <c r="E374" s="155" t="s">
        <v>1</v>
      </c>
      <c r="F374" s="156" t="s">
        <v>919</v>
      </c>
      <c r="H374" s="157">
        <v>8.6999999999999993</v>
      </c>
      <c r="I374" s="158"/>
      <c r="L374" s="154"/>
      <c r="M374" s="159"/>
      <c r="T374" s="160"/>
      <c r="AT374" s="155" t="s">
        <v>144</v>
      </c>
      <c r="AU374" s="155" t="s">
        <v>142</v>
      </c>
      <c r="AV374" s="13" t="s">
        <v>142</v>
      </c>
      <c r="AW374" s="13" t="s">
        <v>32</v>
      </c>
      <c r="AX374" s="13" t="s">
        <v>75</v>
      </c>
      <c r="AY374" s="155" t="s">
        <v>134</v>
      </c>
    </row>
    <row r="375" spans="2:65" s="15" customFormat="1" ht="9.9499999999999993">
      <c r="B375" s="187"/>
      <c r="D375" s="148" t="s">
        <v>144</v>
      </c>
      <c r="E375" s="188" t="s">
        <v>1</v>
      </c>
      <c r="F375" s="189" t="s">
        <v>707</v>
      </c>
      <c r="H375" s="190">
        <v>17.600000000000001</v>
      </c>
      <c r="I375" s="191"/>
      <c r="L375" s="187"/>
      <c r="M375" s="192"/>
      <c r="T375" s="193"/>
      <c r="AT375" s="188" t="s">
        <v>144</v>
      </c>
      <c r="AU375" s="188" t="s">
        <v>142</v>
      </c>
      <c r="AV375" s="15" t="s">
        <v>158</v>
      </c>
      <c r="AW375" s="15" t="s">
        <v>32</v>
      </c>
      <c r="AX375" s="15" t="s">
        <v>75</v>
      </c>
      <c r="AY375" s="188" t="s">
        <v>134</v>
      </c>
    </row>
    <row r="376" spans="2:65" s="12" customFormat="1" ht="9.9499999999999993">
      <c r="B376" s="147"/>
      <c r="D376" s="148" t="s">
        <v>144</v>
      </c>
      <c r="E376" s="149" t="s">
        <v>1</v>
      </c>
      <c r="F376" s="150" t="s">
        <v>920</v>
      </c>
      <c r="H376" s="149" t="s">
        <v>1</v>
      </c>
      <c r="I376" s="151"/>
      <c r="L376" s="147"/>
      <c r="M376" s="152"/>
      <c r="T376" s="153"/>
      <c r="AT376" s="149" t="s">
        <v>144</v>
      </c>
      <c r="AU376" s="149" t="s">
        <v>142</v>
      </c>
      <c r="AV376" s="12" t="s">
        <v>83</v>
      </c>
      <c r="AW376" s="12" t="s">
        <v>32</v>
      </c>
      <c r="AX376" s="12" t="s">
        <v>75</v>
      </c>
      <c r="AY376" s="149" t="s">
        <v>134</v>
      </c>
    </row>
    <row r="377" spans="2:65" s="13" customFormat="1" ht="9.9499999999999993">
      <c r="B377" s="154"/>
      <c r="D377" s="148" t="s">
        <v>144</v>
      </c>
      <c r="E377" s="155" t="s">
        <v>1</v>
      </c>
      <c r="F377" s="156" t="s">
        <v>921</v>
      </c>
      <c r="H377" s="157">
        <v>3.64</v>
      </c>
      <c r="I377" s="158"/>
      <c r="L377" s="154"/>
      <c r="M377" s="159"/>
      <c r="T377" s="160"/>
      <c r="AT377" s="155" t="s">
        <v>144</v>
      </c>
      <c r="AU377" s="155" t="s">
        <v>142</v>
      </c>
      <c r="AV377" s="13" t="s">
        <v>142</v>
      </c>
      <c r="AW377" s="13" t="s">
        <v>32</v>
      </c>
      <c r="AX377" s="13" t="s">
        <v>75</v>
      </c>
      <c r="AY377" s="155" t="s">
        <v>134</v>
      </c>
    </row>
    <row r="378" spans="2:65" s="13" customFormat="1" ht="9.9499999999999993">
      <c r="B378" s="154"/>
      <c r="D378" s="148" t="s">
        <v>144</v>
      </c>
      <c r="E378" s="155" t="s">
        <v>1</v>
      </c>
      <c r="F378" s="156" t="s">
        <v>922</v>
      </c>
      <c r="H378" s="157">
        <v>9.49</v>
      </c>
      <c r="I378" s="158"/>
      <c r="L378" s="154"/>
      <c r="M378" s="159"/>
      <c r="T378" s="160"/>
      <c r="AT378" s="155" t="s">
        <v>144</v>
      </c>
      <c r="AU378" s="155" t="s">
        <v>142</v>
      </c>
      <c r="AV378" s="13" t="s">
        <v>142</v>
      </c>
      <c r="AW378" s="13" t="s">
        <v>32</v>
      </c>
      <c r="AX378" s="13" t="s">
        <v>75</v>
      </c>
      <c r="AY378" s="155" t="s">
        <v>134</v>
      </c>
    </row>
    <row r="379" spans="2:65" s="13" customFormat="1" ht="9.9499999999999993">
      <c r="B379" s="154"/>
      <c r="D379" s="148" t="s">
        <v>144</v>
      </c>
      <c r="E379" s="155" t="s">
        <v>1</v>
      </c>
      <c r="F379" s="156" t="s">
        <v>921</v>
      </c>
      <c r="H379" s="157">
        <v>3.64</v>
      </c>
      <c r="I379" s="158"/>
      <c r="L379" s="154"/>
      <c r="M379" s="159"/>
      <c r="T379" s="160"/>
      <c r="AT379" s="155" t="s">
        <v>144</v>
      </c>
      <c r="AU379" s="155" t="s">
        <v>142</v>
      </c>
      <c r="AV379" s="13" t="s">
        <v>142</v>
      </c>
      <c r="AW379" s="13" t="s">
        <v>32</v>
      </c>
      <c r="AX379" s="13" t="s">
        <v>75</v>
      </c>
      <c r="AY379" s="155" t="s">
        <v>134</v>
      </c>
    </row>
    <row r="380" spans="2:65" s="13" customFormat="1" ht="9.9499999999999993">
      <c r="B380" s="154"/>
      <c r="D380" s="148" t="s">
        <v>144</v>
      </c>
      <c r="E380" s="155" t="s">
        <v>1</v>
      </c>
      <c r="F380" s="156" t="s">
        <v>922</v>
      </c>
      <c r="H380" s="157">
        <v>9.49</v>
      </c>
      <c r="I380" s="158"/>
      <c r="L380" s="154"/>
      <c r="M380" s="159"/>
      <c r="T380" s="160"/>
      <c r="AT380" s="155" t="s">
        <v>144</v>
      </c>
      <c r="AU380" s="155" t="s">
        <v>142</v>
      </c>
      <c r="AV380" s="13" t="s">
        <v>142</v>
      </c>
      <c r="AW380" s="13" t="s">
        <v>32</v>
      </c>
      <c r="AX380" s="13" t="s">
        <v>75</v>
      </c>
      <c r="AY380" s="155" t="s">
        <v>134</v>
      </c>
    </row>
    <row r="381" spans="2:65" s="15" customFormat="1" ht="9.9499999999999993">
      <c r="B381" s="187"/>
      <c r="D381" s="148" t="s">
        <v>144</v>
      </c>
      <c r="E381" s="188" t="s">
        <v>1</v>
      </c>
      <c r="F381" s="189" t="s">
        <v>707</v>
      </c>
      <c r="H381" s="190">
        <v>26.26</v>
      </c>
      <c r="I381" s="191"/>
      <c r="L381" s="187"/>
      <c r="M381" s="192"/>
      <c r="T381" s="193"/>
      <c r="AT381" s="188" t="s">
        <v>144</v>
      </c>
      <c r="AU381" s="188" t="s">
        <v>142</v>
      </c>
      <c r="AV381" s="15" t="s">
        <v>158</v>
      </c>
      <c r="AW381" s="15" t="s">
        <v>32</v>
      </c>
      <c r="AX381" s="15" t="s">
        <v>75</v>
      </c>
      <c r="AY381" s="188" t="s">
        <v>134</v>
      </c>
    </row>
    <row r="382" spans="2:65" s="14" customFormat="1" ht="9.9499999999999993">
      <c r="B382" s="161"/>
      <c r="D382" s="148" t="s">
        <v>144</v>
      </c>
      <c r="E382" s="162" t="s">
        <v>1</v>
      </c>
      <c r="F382" s="163" t="s">
        <v>150</v>
      </c>
      <c r="H382" s="164">
        <v>117.88</v>
      </c>
      <c r="I382" s="165"/>
      <c r="L382" s="161"/>
      <c r="M382" s="166"/>
      <c r="T382" s="167"/>
      <c r="AT382" s="162" t="s">
        <v>144</v>
      </c>
      <c r="AU382" s="162" t="s">
        <v>142</v>
      </c>
      <c r="AV382" s="14" t="s">
        <v>141</v>
      </c>
      <c r="AW382" s="14" t="s">
        <v>32</v>
      </c>
      <c r="AX382" s="14" t="s">
        <v>83</v>
      </c>
      <c r="AY382" s="162" t="s">
        <v>134</v>
      </c>
    </row>
    <row r="383" spans="2:65" s="1" customFormat="1" ht="21.75" customHeight="1">
      <c r="B383" s="32"/>
      <c r="C383" s="133" t="s">
        <v>457</v>
      </c>
      <c r="D383" s="133" t="s">
        <v>137</v>
      </c>
      <c r="E383" s="134" t="s">
        <v>712</v>
      </c>
      <c r="F383" s="135" t="s">
        <v>713</v>
      </c>
      <c r="G383" s="136" t="s">
        <v>140</v>
      </c>
      <c r="H383" s="137">
        <v>73.784000000000006</v>
      </c>
      <c r="I383" s="138"/>
      <c r="J383" s="139">
        <f>ROUND(I383*H383,2)</f>
        <v>0</v>
      </c>
      <c r="K383" s="140"/>
      <c r="L383" s="32"/>
      <c r="M383" s="141" t="s">
        <v>1</v>
      </c>
      <c r="N383" s="142" t="s">
        <v>41</v>
      </c>
      <c r="P383" s="143">
        <f>O383*H383</f>
        <v>0</v>
      </c>
      <c r="Q383" s="143">
        <v>2.5000000000000001E-4</v>
      </c>
      <c r="R383" s="143">
        <f>Q383*H383</f>
        <v>1.8446000000000001E-2</v>
      </c>
      <c r="S383" s="143">
        <v>0</v>
      </c>
      <c r="T383" s="144">
        <f>S383*H383</f>
        <v>0</v>
      </c>
      <c r="AR383" s="145" t="s">
        <v>245</v>
      </c>
      <c r="AT383" s="145" t="s">
        <v>137</v>
      </c>
      <c r="AU383" s="145" t="s">
        <v>142</v>
      </c>
      <c r="AY383" s="17" t="s">
        <v>134</v>
      </c>
      <c r="BE383" s="146">
        <f>IF(N383="základní",J383,0)</f>
        <v>0</v>
      </c>
      <c r="BF383" s="146">
        <f>IF(N383="snížená",J383,0)</f>
        <v>0</v>
      </c>
      <c r="BG383" s="146">
        <f>IF(N383="zákl. přenesená",J383,0)</f>
        <v>0</v>
      </c>
      <c r="BH383" s="146">
        <f>IF(N383="sníž. přenesená",J383,0)</f>
        <v>0</v>
      </c>
      <c r="BI383" s="146">
        <f>IF(N383="nulová",J383,0)</f>
        <v>0</v>
      </c>
      <c r="BJ383" s="17" t="s">
        <v>142</v>
      </c>
      <c r="BK383" s="146">
        <f>ROUND(I383*H383,2)</f>
        <v>0</v>
      </c>
      <c r="BL383" s="17" t="s">
        <v>245</v>
      </c>
      <c r="BM383" s="145" t="s">
        <v>923</v>
      </c>
    </row>
    <row r="384" spans="2:65" s="1" customFormat="1" ht="9.9499999999999993">
      <c r="B384" s="32"/>
      <c r="D384" s="168" t="s">
        <v>154</v>
      </c>
      <c r="F384" s="169" t="s">
        <v>715</v>
      </c>
      <c r="I384" s="170"/>
      <c r="L384" s="32"/>
      <c r="M384" s="171"/>
      <c r="T384" s="54"/>
      <c r="AT384" s="17" t="s">
        <v>154</v>
      </c>
      <c r="AU384" s="17" t="s">
        <v>142</v>
      </c>
    </row>
    <row r="385" spans="2:65" s="12" customFormat="1" ht="9.9499999999999993">
      <c r="B385" s="147"/>
      <c r="D385" s="148" t="s">
        <v>144</v>
      </c>
      <c r="E385" s="149" t="s">
        <v>1</v>
      </c>
      <c r="F385" s="150" t="s">
        <v>906</v>
      </c>
      <c r="H385" s="149" t="s">
        <v>1</v>
      </c>
      <c r="I385" s="151"/>
      <c r="L385" s="147"/>
      <c r="M385" s="152"/>
      <c r="T385" s="153"/>
      <c r="AT385" s="149" t="s">
        <v>144</v>
      </c>
      <c r="AU385" s="149" t="s">
        <v>142</v>
      </c>
      <c r="AV385" s="12" t="s">
        <v>83</v>
      </c>
      <c r="AW385" s="12" t="s">
        <v>32</v>
      </c>
      <c r="AX385" s="12" t="s">
        <v>75</v>
      </c>
      <c r="AY385" s="149" t="s">
        <v>134</v>
      </c>
    </row>
    <row r="386" spans="2:65" s="13" customFormat="1" ht="9.9499999999999993">
      <c r="B386" s="154"/>
      <c r="D386" s="148" t="s">
        <v>144</v>
      </c>
      <c r="E386" s="155" t="s">
        <v>1</v>
      </c>
      <c r="F386" s="156" t="s">
        <v>763</v>
      </c>
      <c r="H386" s="157">
        <v>7.02</v>
      </c>
      <c r="I386" s="158"/>
      <c r="L386" s="154"/>
      <c r="M386" s="159"/>
      <c r="T386" s="160"/>
      <c r="AT386" s="155" t="s">
        <v>144</v>
      </c>
      <c r="AU386" s="155" t="s">
        <v>142</v>
      </c>
      <c r="AV386" s="13" t="s">
        <v>142</v>
      </c>
      <c r="AW386" s="13" t="s">
        <v>32</v>
      </c>
      <c r="AX386" s="13" t="s">
        <v>75</v>
      </c>
      <c r="AY386" s="155" t="s">
        <v>134</v>
      </c>
    </row>
    <row r="387" spans="2:65" s="13" customFormat="1" ht="9.9499999999999993">
      <c r="B387" s="154"/>
      <c r="D387" s="148" t="s">
        <v>144</v>
      </c>
      <c r="E387" s="155" t="s">
        <v>1</v>
      </c>
      <c r="F387" s="156" t="s">
        <v>762</v>
      </c>
      <c r="H387" s="157">
        <v>15.21</v>
      </c>
      <c r="I387" s="158"/>
      <c r="L387" s="154"/>
      <c r="M387" s="159"/>
      <c r="T387" s="160"/>
      <c r="AT387" s="155" t="s">
        <v>144</v>
      </c>
      <c r="AU387" s="155" t="s">
        <v>142</v>
      </c>
      <c r="AV387" s="13" t="s">
        <v>142</v>
      </c>
      <c r="AW387" s="13" t="s">
        <v>32</v>
      </c>
      <c r="AX387" s="13" t="s">
        <v>75</v>
      </c>
      <c r="AY387" s="155" t="s">
        <v>134</v>
      </c>
    </row>
    <row r="388" spans="2:65" s="12" customFormat="1" ht="9.9499999999999993">
      <c r="B388" s="147"/>
      <c r="D388" s="148" t="s">
        <v>144</v>
      </c>
      <c r="E388" s="149" t="s">
        <v>1</v>
      </c>
      <c r="F388" s="150" t="s">
        <v>710</v>
      </c>
      <c r="H388" s="149" t="s">
        <v>1</v>
      </c>
      <c r="I388" s="151"/>
      <c r="L388" s="147"/>
      <c r="M388" s="152"/>
      <c r="T388" s="153"/>
      <c r="AT388" s="149" t="s">
        <v>144</v>
      </c>
      <c r="AU388" s="149" t="s">
        <v>142</v>
      </c>
      <c r="AV388" s="12" t="s">
        <v>83</v>
      </c>
      <c r="AW388" s="12" t="s">
        <v>32</v>
      </c>
      <c r="AX388" s="12" t="s">
        <v>75</v>
      </c>
      <c r="AY388" s="149" t="s">
        <v>134</v>
      </c>
    </row>
    <row r="389" spans="2:65" s="13" customFormat="1" ht="9.9499999999999993">
      <c r="B389" s="154"/>
      <c r="D389" s="148" t="s">
        <v>144</v>
      </c>
      <c r="E389" s="155" t="s">
        <v>1</v>
      </c>
      <c r="F389" s="156" t="s">
        <v>765</v>
      </c>
      <c r="H389" s="157">
        <v>9</v>
      </c>
      <c r="I389" s="158"/>
      <c r="L389" s="154"/>
      <c r="M389" s="159"/>
      <c r="T389" s="160"/>
      <c r="AT389" s="155" t="s">
        <v>144</v>
      </c>
      <c r="AU389" s="155" t="s">
        <v>142</v>
      </c>
      <c r="AV389" s="13" t="s">
        <v>142</v>
      </c>
      <c r="AW389" s="13" t="s">
        <v>32</v>
      </c>
      <c r="AX389" s="13" t="s">
        <v>75</v>
      </c>
      <c r="AY389" s="155" t="s">
        <v>134</v>
      </c>
    </row>
    <row r="390" spans="2:65" s="13" customFormat="1" ht="9.9499999999999993">
      <c r="B390" s="154"/>
      <c r="D390" s="148" t="s">
        <v>144</v>
      </c>
      <c r="E390" s="155" t="s">
        <v>1</v>
      </c>
      <c r="F390" s="156" t="s">
        <v>764</v>
      </c>
      <c r="H390" s="157">
        <v>6</v>
      </c>
      <c r="I390" s="158"/>
      <c r="L390" s="154"/>
      <c r="M390" s="159"/>
      <c r="T390" s="160"/>
      <c r="AT390" s="155" t="s">
        <v>144</v>
      </c>
      <c r="AU390" s="155" t="s">
        <v>142</v>
      </c>
      <c r="AV390" s="13" t="s">
        <v>142</v>
      </c>
      <c r="AW390" s="13" t="s">
        <v>32</v>
      </c>
      <c r="AX390" s="13" t="s">
        <v>75</v>
      </c>
      <c r="AY390" s="155" t="s">
        <v>134</v>
      </c>
    </row>
    <row r="391" spans="2:65" s="12" customFormat="1" ht="9.9499999999999993">
      <c r="B391" s="147"/>
      <c r="D391" s="148" t="s">
        <v>144</v>
      </c>
      <c r="E391" s="149" t="s">
        <v>1</v>
      </c>
      <c r="F391" s="150" t="s">
        <v>907</v>
      </c>
      <c r="H391" s="149" t="s">
        <v>1</v>
      </c>
      <c r="I391" s="151"/>
      <c r="L391" s="147"/>
      <c r="M391" s="152"/>
      <c r="T391" s="153"/>
      <c r="AT391" s="149" t="s">
        <v>144</v>
      </c>
      <c r="AU391" s="149" t="s">
        <v>142</v>
      </c>
      <c r="AV391" s="12" t="s">
        <v>83</v>
      </c>
      <c r="AW391" s="12" t="s">
        <v>32</v>
      </c>
      <c r="AX391" s="12" t="s">
        <v>75</v>
      </c>
      <c r="AY391" s="149" t="s">
        <v>134</v>
      </c>
    </row>
    <row r="392" spans="2:65" s="13" customFormat="1" ht="9.9499999999999993">
      <c r="B392" s="154"/>
      <c r="D392" s="148" t="s">
        <v>144</v>
      </c>
      <c r="E392" s="155" t="s">
        <v>1</v>
      </c>
      <c r="F392" s="156" t="s">
        <v>767</v>
      </c>
      <c r="H392" s="157">
        <v>3.302</v>
      </c>
      <c r="I392" s="158"/>
      <c r="L392" s="154"/>
      <c r="M392" s="159"/>
      <c r="T392" s="160"/>
      <c r="AT392" s="155" t="s">
        <v>144</v>
      </c>
      <c r="AU392" s="155" t="s">
        <v>142</v>
      </c>
      <c r="AV392" s="13" t="s">
        <v>142</v>
      </c>
      <c r="AW392" s="13" t="s">
        <v>32</v>
      </c>
      <c r="AX392" s="13" t="s">
        <v>75</v>
      </c>
      <c r="AY392" s="155" t="s">
        <v>134</v>
      </c>
    </row>
    <row r="393" spans="2:65" s="12" customFormat="1" ht="9.9499999999999993">
      <c r="B393" s="147"/>
      <c r="D393" s="148" t="s">
        <v>144</v>
      </c>
      <c r="E393" s="149" t="s">
        <v>1</v>
      </c>
      <c r="F393" s="150" t="s">
        <v>908</v>
      </c>
      <c r="H393" s="149" t="s">
        <v>1</v>
      </c>
      <c r="I393" s="151"/>
      <c r="L393" s="147"/>
      <c r="M393" s="152"/>
      <c r="T393" s="153"/>
      <c r="AT393" s="149" t="s">
        <v>144</v>
      </c>
      <c r="AU393" s="149" t="s">
        <v>142</v>
      </c>
      <c r="AV393" s="12" t="s">
        <v>83</v>
      </c>
      <c r="AW393" s="12" t="s">
        <v>32</v>
      </c>
      <c r="AX393" s="12" t="s">
        <v>75</v>
      </c>
      <c r="AY393" s="149" t="s">
        <v>134</v>
      </c>
    </row>
    <row r="394" spans="2:65" s="13" customFormat="1" ht="9.9499999999999993">
      <c r="B394" s="154"/>
      <c r="D394" s="148" t="s">
        <v>144</v>
      </c>
      <c r="E394" s="155" t="s">
        <v>1</v>
      </c>
      <c r="F394" s="156" t="s">
        <v>909</v>
      </c>
      <c r="H394" s="157">
        <v>12.06</v>
      </c>
      <c r="I394" s="158"/>
      <c r="L394" s="154"/>
      <c r="M394" s="159"/>
      <c r="T394" s="160"/>
      <c r="AT394" s="155" t="s">
        <v>144</v>
      </c>
      <c r="AU394" s="155" t="s">
        <v>142</v>
      </c>
      <c r="AV394" s="13" t="s">
        <v>142</v>
      </c>
      <c r="AW394" s="13" t="s">
        <v>32</v>
      </c>
      <c r="AX394" s="13" t="s">
        <v>75</v>
      </c>
      <c r="AY394" s="155" t="s">
        <v>134</v>
      </c>
    </row>
    <row r="395" spans="2:65" s="13" customFormat="1" ht="9.9499999999999993">
      <c r="B395" s="154"/>
      <c r="D395" s="148" t="s">
        <v>144</v>
      </c>
      <c r="E395" s="155" t="s">
        <v>1</v>
      </c>
      <c r="F395" s="156" t="s">
        <v>910</v>
      </c>
      <c r="H395" s="157">
        <v>20.751999999999999</v>
      </c>
      <c r="I395" s="158"/>
      <c r="L395" s="154"/>
      <c r="M395" s="159"/>
      <c r="T395" s="160"/>
      <c r="AT395" s="155" t="s">
        <v>144</v>
      </c>
      <c r="AU395" s="155" t="s">
        <v>142</v>
      </c>
      <c r="AV395" s="13" t="s">
        <v>142</v>
      </c>
      <c r="AW395" s="13" t="s">
        <v>32</v>
      </c>
      <c r="AX395" s="13" t="s">
        <v>75</v>
      </c>
      <c r="AY395" s="155" t="s">
        <v>134</v>
      </c>
    </row>
    <row r="396" spans="2:65" s="13" customFormat="1" ht="9.9499999999999993">
      <c r="B396" s="154"/>
      <c r="D396" s="148" t="s">
        <v>144</v>
      </c>
      <c r="E396" s="155" t="s">
        <v>1</v>
      </c>
      <c r="F396" s="156" t="s">
        <v>911</v>
      </c>
      <c r="H396" s="157">
        <v>0.44</v>
      </c>
      <c r="I396" s="158"/>
      <c r="L396" s="154"/>
      <c r="M396" s="159"/>
      <c r="T396" s="160"/>
      <c r="AT396" s="155" t="s">
        <v>144</v>
      </c>
      <c r="AU396" s="155" t="s">
        <v>142</v>
      </c>
      <c r="AV396" s="13" t="s">
        <v>142</v>
      </c>
      <c r="AW396" s="13" t="s">
        <v>32</v>
      </c>
      <c r="AX396" s="13" t="s">
        <v>75</v>
      </c>
      <c r="AY396" s="155" t="s">
        <v>134</v>
      </c>
    </row>
    <row r="397" spans="2:65" s="14" customFormat="1" ht="9.9499999999999993">
      <c r="B397" s="161"/>
      <c r="D397" s="148" t="s">
        <v>144</v>
      </c>
      <c r="E397" s="162" t="s">
        <v>1</v>
      </c>
      <c r="F397" s="163" t="s">
        <v>150</v>
      </c>
      <c r="H397" s="164">
        <v>73.784000000000006</v>
      </c>
      <c r="I397" s="165"/>
      <c r="L397" s="161"/>
      <c r="M397" s="166"/>
      <c r="T397" s="167"/>
      <c r="AT397" s="162" t="s">
        <v>144</v>
      </c>
      <c r="AU397" s="162" t="s">
        <v>142</v>
      </c>
      <c r="AV397" s="14" t="s">
        <v>141</v>
      </c>
      <c r="AW397" s="14" t="s">
        <v>32</v>
      </c>
      <c r="AX397" s="14" t="s">
        <v>83</v>
      </c>
      <c r="AY397" s="162" t="s">
        <v>134</v>
      </c>
    </row>
    <row r="398" spans="2:65" s="1" customFormat="1" ht="24.2" customHeight="1">
      <c r="B398" s="32"/>
      <c r="C398" s="133" t="s">
        <v>464</v>
      </c>
      <c r="D398" s="133" t="s">
        <v>137</v>
      </c>
      <c r="E398" s="134" t="s">
        <v>403</v>
      </c>
      <c r="F398" s="135" t="s">
        <v>404</v>
      </c>
      <c r="G398" s="136" t="s">
        <v>140</v>
      </c>
      <c r="H398" s="137">
        <v>17.239999999999998</v>
      </c>
      <c r="I398" s="138"/>
      <c r="J398" s="139">
        <f>ROUND(I398*H398,2)</f>
        <v>0</v>
      </c>
      <c r="K398" s="140"/>
      <c r="L398" s="32"/>
      <c r="M398" s="141" t="s">
        <v>1</v>
      </c>
      <c r="N398" s="142" t="s">
        <v>41</v>
      </c>
      <c r="P398" s="143">
        <f>O398*H398</f>
        <v>0</v>
      </c>
      <c r="Q398" s="143">
        <v>2.5000000000000001E-2</v>
      </c>
      <c r="R398" s="143">
        <f>Q398*H398</f>
        <v>0.43099999999999999</v>
      </c>
      <c r="S398" s="143">
        <v>2.5000000000000001E-2</v>
      </c>
      <c r="T398" s="144">
        <f>S398*H398</f>
        <v>0.43099999999999999</v>
      </c>
      <c r="AR398" s="145" t="s">
        <v>245</v>
      </c>
      <c r="AT398" s="145" t="s">
        <v>137</v>
      </c>
      <c r="AU398" s="145" t="s">
        <v>142</v>
      </c>
      <c r="AY398" s="17" t="s">
        <v>134</v>
      </c>
      <c r="BE398" s="146">
        <f>IF(N398="základní",J398,0)</f>
        <v>0</v>
      </c>
      <c r="BF398" s="146">
        <f>IF(N398="snížená",J398,0)</f>
        <v>0</v>
      </c>
      <c r="BG398" s="146">
        <f>IF(N398="zákl. přenesená",J398,0)</f>
        <v>0</v>
      </c>
      <c r="BH398" s="146">
        <f>IF(N398="sníž. přenesená",J398,0)</f>
        <v>0</v>
      </c>
      <c r="BI398" s="146">
        <f>IF(N398="nulová",J398,0)</f>
        <v>0</v>
      </c>
      <c r="BJ398" s="17" t="s">
        <v>142</v>
      </c>
      <c r="BK398" s="146">
        <f>ROUND(I398*H398,2)</f>
        <v>0</v>
      </c>
      <c r="BL398" s="17" t="s">
        <v>245</v>
      </c>
      <c r="BM398" s="145" t="s">
        <v>924</v>
      </c>
    </row>
    <row r="399" spans="2:65" s="1" customFormat="1" ht="9.9499999999999993">
      <c r="B399" s="32"/>
      <c r="D399" s="168" t="s">
        <v>154</v>
      </c>
      <c r="F399" s="169" t="s">
        <v>406</v>
      </c>
      <c r="I399" s="170"/>
      <c r="L399" s="32"/>
      <c r="M399" s="171"/>
      <c r="T399" s="54"/>
      <c r="AT399" s="17" t="s">
        <v>154</v>
      </c>
      <c r="AU399" s="17" t="s">
        <v>142</v>
      </c>
    </row>
    <row r="400" spans="2:65" s="12" customFormat="1" ht="9.9499999999999993">
      <c r="B400" s="147"/>
      <c r="D400" s="148" t="s">
        <v>144</v>
      </c>
      <c r="E400" s="149" t="s">
        <v>1</v>
      </c>
      <c r="F400" s="150" t="s">
        <v>407</v>
      </c>
      <c r="H400" s="149" t="s">
        <v>1</v>
      </c>
      <c r="I400" s="151"/>
      <c r="L400" s="147"/>
      <c r="M400" s="152"/>
      <c r="T400" s="153"/>
      <c r="AT400" s="149" t="s">
        <v>144</v>
      </c>
      <c r="AU400" s="149" t="s">
        <v>142</v>
      </c>
      <c r="AV400" s="12" t="s">
        <v>83</v>
      </c>
      <c r="AW400" s="12" t="s">
        <v>32</v>
      </c>
      <c r="AX400" s="12" t="s">
        <v>75</v>
      </c>
      <c r="AY400" s="149" t="s">
        <v>134</v>
      </c>
    </row>
    <row r="401" spans="2:65" s="13" customFormat="1" ht="9.9499999999999993">
      <c r="B401" s="154"/>
      <c r="D401" s="148" t="s">
        <v>144</v>
      </c>
      <c r="E401" s="155" t="s">
        <v>1</v>
      </c>
      <c r="F401" s="156" t="s">
        <v>925</v>
      </c>
      <c r="H401" s="157">
        <v>17.239999999999998</v>
      </c>
      <c r="I401" s="158"/>
      <c r="L401" s="154"/>
      <c r="M401" s="159"/>
      <c r="T401" s="160"/>
      <c r="AT401" s="155" t="s">
        <v>144</v>
      </c>
      <c r="AU401" s="155" t="s">
        <v>142</v>
      </c>
      <c r="AV401" s="13" t="s">
        <v>142</v>
      </c>
      <c r="AW401" s="13" t="s">
        <v>32</v>
      </c>
      <c r="AX401" s="13" t="s">
        <v>83</v>
      </c>
      <c r="AY401" s="155" t="s">
        <v>134</v>
      </c>
    </row>
    <row r="402" spans="2:65" s="1" customFormat="1" ht="21.75" customHeight="1">
      <c r="B402" s="32"/>
      <c r="C402" s="133" t="s">
        <v>469</v>
      </c>
      <c r="D402" s="133" t="s">
        <v>137</v>
      </c>
      <c r="E402" s="134" t="s">
        <v>410</v>
      </c>
      <c r="F402" s="135" t="s">
        <v>411</v>
      </c>
      <c r="G402" s="136" t="s">
        <v>140</v>
      </c>
      <c r="H402" s="137">
        <v>51.72</v>
      </c>
      <c r="I402" s="138"/>
      <c r="J402" s="139">
        <f>ROUND(I402*H402,2)</f>
        <v>0</v>
      </c>
      <c r="K402" s="140"/>
      <c r="L402" s="32"/>
      <c r="M402" s="141" t="s">
        <v>1</v>
      </c>
      <c r="N402" s="142" t="s">
        <v>41</v>
      </c>
      <c r="P402" s="143">
        <f>O402*H402</f>
        <v>0</v>
      </c>
      <c r="Q402" s="143">
        <v>1.3999999999999999E-4</v>
      </c>
      <c r="R402" s="143">
        <f>Q402*H402</f>
        <v>7.2407999999999995E-3</v>
      </c>
      <c r="S402" s="143">
        <v>0</v>
      </c>
      <c r="T402" s="144">
        <f>S402*H402</f>
        <v>0</v>
      </c>
      <c r="AR402" s="145" t="s">
        <v>245</v>
      </c>
      <c r="AT402" s="145" t="s">
        <v>137</v>
      </c>
      <c r="AU402" s="145" t="s">
        <v>142</v>
      </c>
      <c r="AY402" s="17" t="s">
        <v>134</v>
      </c>
      <c r="BE402" s="146">
        <f>IF(N402="základní",J402,0)</f>
        <v>0</v>
      </c>
      <c r="BF402" s="146">
        <f>IF(N402="snížená",J402,0)</f>
        <v>0</v>
      </c>
      <c r="BG402" s="146">
        <f>IF(N402="zákl. přenesená",J402,0)</f>
        <v>0</v>
      </c>
      <c r="BH402" s="146">
        <f>IF(N402="sníž. přenesená",J402,0)</f>
        <v>0</v>
      </c>
      <c r="BI402" s="146">
        <f>IF(N402="nulová",J402,0)</f>
        <v>0</v>
      </c>
      <c r="BJ402" s="17" t="s">
        <v>142</v>
      </c>
      <c r="BK402" s="146">
        <f>ROUND(I402*H402,2)</f>
        <v>0</v>
      </c>
      <c r="BL402" s="17" t="s">
        <v>245</v>
      </c>
      <c r="BM402" s="145" t="s">
        <v>926</v>
      </c>
    </row>
    <row r="403" spans="2:65" s="12" customFormat="1" ht="9.9499999999999993">
      <c r="B403" s="147"/>
      <c r="D403" s="148" t="s">
        <v>144</v>
      </c>
      <c r="E403" s="149" t="s">
        <v>1</v>
      </c>
      <c r="F403" s="150" t="s">
        <v>407</v>
      </c>
      <c r="H403" s="149" t="s">
        <v>1</v>
      </c>
      <c r="I403" s="151"/>
      <c r="L403" s="147"/>
      <c r="M403" s="152"/>
      <c r="T403" s="153"/>
      <c r="AT403" s="149" t="s">
        <v>144</v>
      </c>
      <c r="AU403" s="149" t="s">
        <v>142</v>
      </c>
      <c r="AV403" s="12" t="s">
        <v>83</v>
      </c>
      <c r="AW403" s="12" t="s">
        <v>32</v>
      </c>
      <c r="AX403" s="12" t="s">
        <v>75</v>
      </c>
      <c r="AY403" s="149" t="s">
        <v>134</v>
      </c>
    </row>
    <row r="404" spans="2:65" s="13" customFormat="1" ht="9.9499999999999993">
      <c r="B404" s="154"/>
      <c r="D404" s="148" t="s">
        <v>144</v>
      </c>
      <c r="E404" s="155" t="s">
        <v>1</v>
      </c>
      <c r="F404" s="156" t="s">
        <v>925</v>
      </c>
      <c r="H404" s="157">
        <v>17.239999999999998</v>
      </c>
      <c r="I404" s="158"/>
      <c r="L404" s="154"/>
      <c r="M404" s="159"/>
      <c r="T404" s="160"/>
      <c r="AT404" s="155" t="s">
        <v>144</v>
      </c>
      <c r="AU404" s="155" t="s">
        <v>142</v>
      </c>
      <c r="AV404" s="13" t="s">
        <v>142</v>
      </c>
      <c r="AW404" s="13" t="s">
        <v>32</v>
      </c>
      <c r="AX404" s="13" t="s">
        <v>83</v>
      </c>
      <c r="AY404" s="155" t="s">
        <v>134</v>
      </c>
    </row>
    <row r="405" spans="2:65" s="13" customFormat="1" ht="9.9499999999999993">
      <c r="B405" s="154"/>
      <c r="D405" s="148" t="s">
        <v>144</v>
      </c>
      <c r="F405" s="156" t="s">
        <v>927</v>
      </c>
      <c r="H405" s="157">
        <v>51.72</v>
      </c>
      <c r="I405" s="158"/>
      <c r="L405" s="154"/>
      <c r="M405" s="159"/>
      <c r="T405" s="160"/>
      <c r="AT405" s="155" t="s">
        <v>144</v>
      </c>
      <c r="AU405" s="155" t="s">
        <v>142</v>
      </c>
      <c r="AV405" s="13" t="s">
        <v>142</v>
      </c>
      <c r="AW405" s="13" t="s">
        <v>4</v>
      </c>
      <c r="AX405" s="13" t="s">
        <v>83</v>
      </c>
      <c r="AY405" s="155" t="s">
        <v>134</v>
      </c>
    </row>
    <row r="406" spans="2:65" s="1" customFormat="1" ht="21.75" customHeight="1">
      <c r="B406" s="32"/>
      <c r="C406" s="133" t="s">
        <v>476</v>
      </c>
      <c r="D406" s="133" t="s">
        <v>137</v>
      </c>
      <c r="E406" s="134" t="s">
        <v>465</v>
      </c>
      <c r="F406" s="135" t="s">
        <v>466</v>
      </c>
      <c r="G406" s="136" t="s">
        <v>140</v>
      </c>
      <c r="H406" s="137">
        <v>32.790999999999997</v>
      </c>
      <c r="I406" s="138"/>
      <c r="J406" s="139">
        <f>ROUND(I406*H406,2)</f>
        <v>0</v>
      </c>
      <c r="K406" s="140"/>
      <c r="L406" s="32"/>
      <c r="M406" s="141" t="s">
        <v>1</v>
      </c>
      <c r="N406" s="142" t="s">
        <v>41</v>
      </c>
      <c r="P406" s="143">
        <f>O406*H406</f>
        <v>0</v>
      </c>
      <c r="Q406" s="143">
        <v>1.6000000000000001E-4</v>
      </c>
      <c r="R406" s="143">
        <f>Q406*H406</f>
        <v>5.2465599999999999E-3</v>
      </c>
      <c r="S406" s="143">
        <v>0</v>
      </c>
      <c r="T406" s="144">
        <f>S406*H406</f>
        <v>0</v>
      </c>
      <c r="AR406" s="145" t="s">
        <v>245</v>
      </c>
      <c r="AT406" s="145" t="s">
        <v>137</v>
      </c>
      <c r="AU406" s="145" t="s">
        <v>142</v>
      </c>
      <c r="AY406" s="17" t="s">
        <v>134</v>
      </c>
      <c r="BE406" s="146">
        <f>IF(N406="základní",J406,0)</f>
        <v>0</v>
      </c>
      <c r="BF406" s="146">
        <f>IF(N406="snížená",J406,0)</f>
        <v>0</v>
      </c>
      <c r="BG406" s="146">
        <f>IF(N406="zákl. přenesená",J406,0)</f>
        <v>0</v>
      </c>
      <c r="BH406" s="146">
        <f>IF(N406="sníž. přenesená",J406,0)</f>
        <v>0</v>
      </c>
      <c r="BI406" s="146">
        <f>IF(N406="nulová",J406,0)</f>
        <v>0</v>
      </c>
      <c r="BJ406" s="17" t="s">
        <v>142</v>
      </c>
      <c r="BK406" s="146">
        <f>ROUND(I406*H406,2)</f>
        <v>0</v>
      </c>
      <c r="BL406" s="17" t="s">
        <v>245</v>
      </c>
      <c r="BM406" s="145" t="s">
        <v>928</v>
      </c>
    </row>
    <row r="407" spans="2:65" s="1" customFormat="1" ht="9.9499999999999993">
      <c r="B407" s="32"/>
      <c r="D407" s="168" t="s">
        <v>154</v>
      </c>
      <c r="F407" s="169" t="s">
        <v>468</v>
      </c>
      <c r="I407" s="170"/>
      <c r="L407" s="32"/>
      <c r="M407" s="171"/>
      <c r="T407" s="54"/>
      <c r="AT407" s="17" t="s">
        <v>154</v>
      </c>
      <c r="AU407" s="17" t="s">
        <v>142</v>
      </c>
    </row>
    <row r="408" spans="2:65" s="1" customFormat="1" ht="24.2" customHeight="1">
      <c r="B408" s="32"/>
      <c r="C408" s="133" t="s">
        <v>483</v>
      </c>
      <c r="D408" s="133" t="s">
        <v>137</v>
      </c>
      <c r="E408" s="134" t="s">
        <v>470</v>
      </c>
      <c r="F408" s="135" t="s">
        <v>471</v>
      </c>
      <c r="G408" s="136" t="s">
        <v>140</v>
      </c>
      <c r="H408" s="137">
        <v>32.790999999999997</v>
      </c>
      <c r="I408" s="138"/>
      <c r="J408" s="139">
        <f>ROUND(I408*H408,2)</f>
        <v>0</v>
      </c>
      <c r="K408" s="140"/>
      <c r="L408" s="32"/>
      <c r="M408" s="141" t="s">
        <v>1</v>
      </c>
      <c r="N408" s="142" t="s">
        <v>41</v>
      </c>
      <c r="P408" s="143">
        <f>O408*H408</f>
        <v>0</v>
      </c>
      <c r="Q408" s="143">
        <v>8.3000000000000001E-4</v>
      </c>
      <c r="R408" s="143">
        <f>Q408*H408</f>
        <v>2.7216529999999999E-2</v>
      </c>
      <c r="S408" s="143">
        <v>0</v>
      </c>
      <c r="T408" s="144">
        <f>S408*H408</f>
        <v>0</v>
      </c>
      <c r="AR408" s="145" t="s">
        <v>245</v>
      </c>
      <c r="AT408" s="145" t="s">
        <v>137</v>
      </c>
      <c r="AU408" s="145" t="s">
        <v>142</v>
      </c>
      <c r="AY408" s="17" t="s">
        <v>134</v>
      </c>
      <c r="BE408" s="146">
        <f>IF(N408="základní",J408,0)</f>
        <v>0</v>
      </c>
      <c r="BF408" s="146">
        <f>IF(N408="snížená",J408,0)</f>
        <v>0</v>
      </c>
      <c r="BG408" s="146">
        <f>IF(N408="zákl. přenesená",J408,0)</f>
        <v>0</v>
      </c>
      <c r="BH408" s="146">
        <f>IF(N408="sníž. přenesená",J408,0)</f>
        <v>0</v>
      </c>
      <c r="BI408" s="146">
        <f>IF(N408="nulová",J408,0)</f>
        <v>0</v>
      </c>
      <c r="BJ408" s="17" t="s">
        <v>142</v>
      </c>
      <c r="BK408" s="146">
        <f>ROUND(I408*H408,2)</f>
        <v>0</v>
      </c>
      <c r="BL408" s="17" t="s">
        <v>245</v>
      </c>
      <c r="BM408" s="145" t="s">
        <v>929</v>
      </c>
    </row>
    <row r="409" spans="2:65" s="1" customFormat="1" ht="9.9499999999999993">
      <c r="B409" s="32"/>
      <c r="D409" s="168" t="s">
        <v>154</v>
      </c>
      <c r="F409" s="169" t="s">
        <v>473</v>
      </c>
      <c r="I409" s="170"/>
      <c r="L409" s="32"/>
      <c r="M409" s="171"/>
      <c r="T409" s="54"/>
      <c r="AT409" s="17" t="s">
        <v>154</v>
      </c>
      <c r="AU409" s="17" t="s">
        <v>142</v>
      </c>
    </row>
    <row r="410" spans="2:65" s="12" customFormat="1" ht="9.9499999999999993">
      <c r="B410" s="147"/>
      <c r="D410" s="148" t="s">
        <v>144</v>
      </c>
      <c r="E410" s="149" t="s">
        <v>1</v>
      </c>
      <c r="F410" s="150" t="s">
        <v>930</v>
      </c>
      <c r="H410" s="149" t="s">
        <v>1</v>
      </c>
      <c r="I410" s="151"/>
      <c r="L410" s="147"/>
      <c r="M410" s="152"/>
      <c r="T410" s="153"/>
      <c r="AT410" s="149" t="s">
        <v>144</v>
      </c>
      <c r="AU410" s="149" t="s">
        <v>142</v>
      </c>
      <c r="AV410" s="12" t="s">
        <v>83</v>
      </c>
      <c r="AW410" s="12" t="s">
        <v>32</v>
      </c>
      <c r="AX410" s="12" t="s">
        <v>75</v>
      </c>
      <c r="AY410" s="149" t="s">
        <v>134</v>
      </c>
    </row>
    <row r="411" spans="2:65" s="12" customFormat="1" ht="9.9499999999999993">
      <c r="B411" s="147"/>
      <c r="D411" s="148" t="s">
        <v>144</v>
      </c>
      <c r="E411" s="149" t="s">
        <v>1</v>
      </c>
      <c r="F411" s="150" t="s">
        <v>758</v>
      </c>
      <c r="H411" s="149" t="s">
        <v>1</v>
      </c>
      <c r="I411" s="151"/>
      <c r="L411" s="147"/>
      <c r="M411" s="152"/>
      <c r="T411" s="153"/>
      <c r="AT411" s="149" t="s">
        <v>144</v>
      </c>
      <c r="AU411" s="149" t="s">
        <v>142</v>
      </c>
      <c r="AV411" s="12" t="s">
        <v>83</v>
      </c>
      <c r="AW411" s="12" t="s">
        <v>32</v>
      </c>
      <c r="AX411" s="12" t="s">
        <v>75</v>
      </c>
      <c r="AY411" s="149" t="s">
        <v>134</v>
      </c>
    </row>
    <row r="412" spans="2:65" s="13" customFormat="1" ht="9.9499999999999993">
      <c r="B412" s="154"/>
      <c r="D412" s="148" t="s">
        <v>144</v>
      </c>
      <c r="E412" s="155" t="s">
        <v>1</v>
      </c>
      <c r="F412" s="156" t="s">
        <v>759</v>
      </c>
      <c r="H412" s="157">
        <v>32.790999999999997</v>
      </c>
      <c r="I412" s="158"/>
      <c r="L412" s="154"/>
      <c r="M412" s="159"/>
      <c r="T412" s="160"/>
      <c r="AT412" s="155" t="s">
        <v>144</v>
      </c>
      <c r="AU412" s="155" t="s">
        <v>142</v>
      </c>
      <c r="AV412" s="13" t="s">
        <v>142</v>
      </c>
      <c r="AW412" s="13" t="s">
        <v>32</v>
      </c>
      <c r="AX412" s="13" t="s">
        <v>83</v>
      </c>
      <c r="AY412" s="155" t="s">
        <v>134</v>
      </c>
    </row>
    <row r="413" spans="2:65" s="11" customFormat="1" ht="25.9" customHeight="1">
      <c r="B413" s="121"/>
      <c r="D413" s="122" t="s">
        <v>74</v>
      </c>
      <c r="E413" s="123" t="s">
        <v>474</v>
      </c>
      <c r="F413" s="123" t="s">
        <v>475</v>
      </c>
      <c r="I413" s="124"/>
      <c r="J413" s="125">
        <f>BK413</f>
        <v>0</v>
      </c>
      <c r="L413" s="121"/>
      <c r="M413" s="126"/>
      <c r="P413" s="127">
        <f>SUM(P414:P424)</f>
        <v>0</v>
      </c>
      <c r="R413" s="127">
        <f>SUM(R414:R424)</f>
        <v>0</v>
      </c>
      <c r="T413" s="128">
        <f>SUM(T414:T424)</f>
        <v>0</v>
      </c>
      <c r="AR413" s="122" t="s">
        <v>179</v>
      </c>
      <c r="AT413" s="129" t="s">
        <v>74</v>
      </c>
      <c r="AU413" s="129" t="s">
        <v>75</v>
      </c>
      <c r="AY413" s="122" t="s">
        <v>134</v>
      </c>
      <c r="BK413" s="130">
        <f>SUM(BK414:BK424)</f>
        <v>0</v>
      </c>
    </row>
    <row r="414" spans="2:65" s="1" customFormat="1" ht="16.5" customHeight="1">
      <c r="B414" s="32"/>
      <c r="C414" s="133" t="s">
        <v>488</v>
      </c>
      <c r="D414" s="133" t="s">
        <v>137</v>
      </c>
      <c r="E414" s="134" t="s">
        <v>477</v>
      </c>
      <c r="F414" s="135" t="s">
        <v>478</v>
      </c>
      <c r="G414" s="136" t="s">
        <v>931</v>
      </c>
      <c r="H414" s="137">
        <v>1</v>
      </c>
      <c r="I414" s="138"/>
      <c r="J414" s="139">
        <f>ROUND(I414*H414,2)</f>
        <v>0</v>
      </c>
      <c r="K414" s="140"/>
      <c r="L414" s="32"/>
      <c r="M414" s="141" t="s">
        <v>1</v>
      </c>
      <c r="N414" s="142" t="s">
        <v>41</v>
      </c>
      <c r="P414" s="143">
        <f>O414*H414</f>
        <v>0</v>
      </c>
      <c r="Q414" s="143">
        <v>0</v>
      </c>
      <c r="R414" s="143">
        <f>Q414*H414</f>
        <v>0</v>
      </c>
      <c r="S414" s="143">
        <v>0</v>
      </c>
      <c r="T414" s="144">
        <f>S414*H414</f>
        <v>0</v>
      </c>
      <c r="AR414" s="145" t="s">
        <v>480</v>
      </c>
      <c r="AT414" s="145" t="s">
        <v>137</v>
      </c>
      <c r="AU414" s="145" t="s">
        <v>83</v>
      </c>
      <c r="AY414" s="17" t="s">
        <v>134</v>
      </c>
      <c r="BE414" s="146">
        <f>IF(N414="základní",J414,0)</f>
        <v>0</v>
      </c>
      <c r="BF414" s="146">
        <f>IF(N414="snížená",J414,0)</f>
        <v>0</v>
      </c>
      <c r="BG414" s="146">
        <f>IF(N414="zákl. přenesená",J414,0)</f>
        <v>0</v>
      </c>
      <c r="BH414" s="146">
        <f>IF(N414="sníž. přenesená",J414,0)</f>
        <v>0</v>
      </c>
      <c r="BI414" s="146">
        <f>IF(N414="nulová",J414,0)</f>
        <v>0</v>
      </c>
      <c r="BJ414" s="17" t="s">
        <v>142</v>
      </c>
      <c r="BK414" s="146">
        <f>ROUND(I414*H414,2)</f>
        <v>0</v>
      </c>
      <c r="BL414" s="17" t="s">
        <v>480</v>
      </c>
      <c r="BM414" s="145" t="s">
        <v>932</v>
      </c>
    </row>
    <row r="415" spans="2:65" s="1" customFormat="1" ht="9.9499999999999993">
      <c r="B415" s="32"/>
      <c r="D415" s="168" t="s">
        <v>154</v>
      </c>
      <c r="F415" s="169" t="s">
        <v>482</v>
      </c>
      <c r="I415" s="170"/>
      <c r="L415" s="32"/>
      <c r="M415" s="171"/>
      <c r="T415" s="54"/>
      <c r="AT415" s="17" t="s">
        <v>154</v>
      </c>
      <c r="AU415" s="17" t="s">
        <v>83</v>
      </c>
    </row>
    <row r="416" spans="2:65" s="13" customFormat="1" ht="9.9499999999999993">
      <c r="B416" s="154"/>
      <c r="D416" s="148" t="s">
        <v>144</v>
      </c>
      <c r="E416" s="155" t="s">
        <v>1</v>
      </c>
      <c r="F416" s="156" t="s">
        <v>83</v>
      </c>
      <c r="H416" s="157">
        <v>1</v>
      </c>
      <c r="I416" s="158"/>
      <c r="L416" s="154"/>
      <c r="M416" s="159"/>
      <c r="T416" s="160"/>
      <c r="AT416" s="155" t="s">
        <v>144</v>
      </c>
      <c r="AU416" s="155" t="s">
        <v>83</v>
      </c>
      <c r="AV416" s="13" t="s">
        <v>142</v>
      </c>
      <c r="AW416" s="13" t="s">
        <v>32</v>
      </c>
      <c r="AX416" s="13" t="s">
        <v>83</v>
      </c>
      <c r="AY416" s="155" t="s">
        <v>134</v>
      </c>
    </row>
    <row r="417" spans="2:65" s="1" customFormat="1" ht="16.5" customHeight="1">
      <c r="B417" s="32"/>
      <c r="C417" s="133" t="s">
        <v>933</v>
      </c>
      <c r="D417" s="133" t="s">
        <v>137</v>
      </c>
      <c r="E417" s="134" t="s">
        <v>484</v>
      </c>
      <c r="F417" s="135" t="s">
        <v>485</v>
      </c>
      <c r="G417" s="136" t="s">
        <v>479</v>
      </c>
      <c r="H417" s="137">
        <v>1</v>
      </c>
      <c r="I417" s="138"/>
      <c r="J417" s="139">
        <f>ROUND(I417*H417,2)</f>
        <v>0</v>
      </c>
      <c r="K417" s="140"/>
      <c r="L417" s="32"/>
      <c r="M417" s="141" t="s">
        <v>1</v>
      </c>
      <c r="N417" s="142" t="s">
        <v>41</v>
      </c>
      <c r="P417" s="143">
        <f>O417*H417</f>
        <v>0</v>
      </c>
      <c r="Q417" s="143">
        <v>0</v>
      </c>
      <c r="R417" s="143">
        <f>Q417*H417</f>
        <v>0</v>
      </c>
      <c r="S417" s="143">
        <v>0</v>
      </c>
      <c r="T417" s="144">
        <f>S417*H417</f>
        <v>0</v>
      </c>
      <c r="AR417" s="145" t="s">
        <v>480</v>
      </c>
      <c r="AT417" s="145" t="s">
        <v>137</v>
      </c>
      <c r="AU417" s="145" t="s">
        <v>83</v>
      </c>
      <c r="AY417" s="17" t="s">
        <v>134</v>
      </c>
      <c r="BE417" s="146">
        <f>IF(N417="základní",J417,0)</f>
        <v>0</v>
      </c>
      <c r="BF417" s="146">
        <f>IF(N417="snížená",J417,0)</f>
        <v>0</v>
      </c>
      <c r="BG417" s="146">
        <f>IF(N417="zákl. přenesená",J417,0)</f>
        <v>0</v>
      </c>
      <c r="BH417" s="146">
        <f>IF(N417="sníž. přenesená",J417,0)</f>
        <v>0</v>
      </c>
      <c r="BI417" s="146">
        <f>IF(N417="nulová",J417,0)</f>
        <v>0</v>
      </c>
      <c r="BJ417" s="17" t="s">
        <v>142</v>
      </c>
      <c r="BK417" s="146">
        <f>ROUND(I417*H417,2)</f>
        <v>0</v>
      </c>
      <c r="BL417" s="17" t="s">
        <v>480</v>
      </c>
      <c r="BM417" s="145" t="s">
        <v>934</v>
      </c>
    </row>
    <row r="418" spans="2:65" s="1" customFormat="1" ht="9.9499999999999993">
      <c r="B418" s="32"/>
      <c r="D418" s="168" t="s">
        <v>154</v>
      </c>
      <c r="F418" s="169" t="s">
        <v>487</v>
      </c>
      <c r="I418" s="170"/>
      <c r="L418" s="32"/>
      <c r="M418" s="171"/>
      <c r="T418" s="54"/>
      <c r="AT418" s="17" t="s">
        <v>154</v>
      </c>
      <c r="AU418" s="17" t="s">
        <v>83</v>
      </c>
    </row>
    <row r="419" spans="2:65" s="13" customFormat="1" ht="9.9499999999999993">
      <c r="B419" s="154"/>
      <c r="D419" s="148" t="s">
        <v>144</v>
      </c>
      <c r="E419" s="155" t="s">
        <v>1</v>
      </c>
      <c r="F419" s="156" t="s">
        <v>83</v>
      </c>
      <c r="H419" s="157">
        <v>1</v>
      </c>
      <c r="I419" s="158"/>
      <c r="L419" s="154"/>
      <c r="M419" s="159"/>
      <c r="T419" s="160"/>
      <c r="AT419" s="155" t="s">
        <v>144</v>
      </c>
      <c r="AU419" s="155" t="s">
        <v>83</v>
      </c>
      <c r="AV419" s="13" t="s">
        <v>142</v>
      </c>
      <c r="AW419" s="13" t="s">
        <v>32</v>
      </c>
      <c r="AX419" s="13" t="s">
        <v>83</v>
      </c>
      <c r="AY419" s="155" t="s">
        <v>134</v>
      </c>
    </row>
    <row r="420" spans="2:65" s="1" customFormat="1" ht="16.5" customHeight="1">
      <c r="B420" s="32"/>
      <c r="C420" s="133" t="s">
        <v>935</v>
      </c>
      <c r="D420" s="133" t="s">
        <v>137</v>
      </c>
      <c r="E420" s="134" t="s">
        <v>489</v>
      </c>
      <c r="F420" s="135" t="s">
        <v>490</v>
      </c>
      <c r="G420" s="136" t="s">
        <v>399</v>
      </c>
      <c r="H420" s="137">
        <v>3430</v>
      </c>
      <c r="I420" s="138"/>
      <c r="J420" s="139">
        <f>ROUND(I420*H420,2)</f>
        <v>0</v>
      </c>
      <c r="K420" s="140"/>
      <c r="L420" s="32"/>
      <c r="M420" s="141" t="s">
        <v>1</v>
      </c>
      <c r="N420" s="142" t="s">
        <v>41</v>
      </c>
      <c r="P420" s="143">
        <f>O420*H420</f>
        <v>0</v>
      </c>
      <c r="Q420" s="143">
        <v>0</v>
      </c>
      <c r="R420" s="143">
        <f>Q420*H420</f>
        <v>0</v>
      </c>
      <c r="S420" s="143">
        <v>0</v>
      </c>
      <c r="T420" s="144">
        <f>S420*H420</f>
        <v>0</v>
      </c>
      <c r="AR420" s="145" t="s">
        <v>480</v>
      </c>
      <c r="AT420" s="145" t="s">
        <v>137</v>
      </c>
      <c r="AU420" s="145" t="s">
        <v>83</v>
      </c>
      <c r="AY420" s="17" t="s">
        <v>134</v>
      </c>
      <c r="BE420" s="146">
        <f>IF(N420="základní",J420,0)</f>
        <v>0</v>
      </c>
      <c r="BF420" s="146">
        <f>IF(N420="snížená",J420,0)</f>
        <v>0</v>
      </c>
      <c r="BG420" s="146">
        <f>IF(N420="zákl. přenesená",J420,0)</f>
        <v>0</v>
      </c>
      <c r="BH420" s="146">
        <f>IF(N420="sníž. přenesená",J420,0)</f>
        <v>0</v>
      </c>
      <c r="BI420" s="146">
        <f>IF(N420="nulová",J420,0)</f>
        <v>0</v>
      </c>
      <c r="BJ420" s="17" t="s">
        <v>142</v>
      </c>
      <c r="BK420" s="146">
        <f>ROUND(I420*H420,2)</f>
        <v>0</v>
      </c>
      <c r="BL420" s="17" t="s">
        <v>480</v>
      </c>
      <c r="BM420" s="145" t="s">
        <v>936</v>
      </c>
    </row>
    <row r="421" spans="2:65" s="1" customFormat="1" ht="9.9499999999999993">
      <c r="B421" s="32"/>
      <c r="D421" s="168" t="s">
        <v>154</v>
      </c>
      <c r="F421" s="169" t="s">
        <v>492</v>
      </c>
      <c r="I421" s="170"/>
      <c r="L421" s="32"/>
      <c r="M421" s="171"/>
      <c r="T421" s="54"/>
      <c r="AT421" s="17" t="s">
        <v>154</v>
      </c>
      <c r="AU421" s="17" t="s">
        <v>83</v>
      </c>
    </row>
    <row r="422" spans="2:65" s="12" customFormat="1" ht="9.9499999999999993">
      <c r="B422" s="147"/>
      <c r="D422" s="148" t="s">
        <v>144</v>
      </c>
      <c r="E422" s="149" t="s">
        <v>1</v>
      </c>
      <c r="F422" s="150" t="s">
        <v>493</v>
      </c>
      <c r="H422" s="149" t="s">
        <v>1</v>
      </c>
      <c r="I422" s="151"/>
      <c r="L422" s="147"/>
      <c r="M422" s="152"/>
      <c r="T422" s="153"/>
      <c r="AT422" s="149" t="s">
        <v>144</v>
      </c>
      <c r="AU422" s="149" t="s">
        <v>83</v>
      </c>
      <c r="AV422" s="12" t="s">
        <v>83</v>
      </c>
      <c r="AW422" s="12" t="s">
        <v>32</v>
      </c>
      <c r="AX422" s="12" t="s">
        <v>75</v>
      </c>
      <c r="AY422" s="149" t="s">
        <v>134</v>
      </c>
    </row>
    <row r="423" spans="2:65" s="13" customFormat="1" ht="9.9499999999999993">
      <c r="B423" s="154"/>
      <c r="D423" s="148" t="s">
        <v>144</v>
      </c>
      <c r="E423" s="155" t="s">
        <v>1</v>
      </c>
      <c r="F423" s="156" t="s">
        <v>937</v>
      </c>
      <c r="H423" s="157">
        <v>3430</v>
      </c>
      <c r="I423" s="158"/>
      <c r="L423" s="154"/>
      <c r="M423" s="159"/>
      <c r="T423" s="160"/>
      <c r="AT423" s="155" t="s">
        <v>144</v>
      </c>
      <c r="AU423" s="155" t="s">
        <v>83</v>
      </c>
      <c r="AV423" s="13" t="s">
        <v>142</v>
      </c>
      <c r="AW423" s="13" t="s">
        <v>32</v>
      </c>
      <c r="AX423" s="13" t="s">
        <v>75</v>
      </c>
      <c r="AY423" s="155" t="s">
        <v>134</v>
      </c>
    </row>
    <row r="424" spans="2:65" s="14" customFormat="1" ht="9.9499999999999993">
      <c r="B424" s="161"/>
      <c r="D424" s="148" t="s">
        <v>144</v>
      </c>
      <c r="E424" s="162" t="s">
        <v>1</v>
      </c>
      <c r="F424" s="163" t="s">
        <v>150</v>
      </c>
      <c r="H424" s="164">
        <v>3430</v>
      </c>
      <c r="I424" s="165"/>
      <c r="L424" s="161"/>
      <c r="M424" s="184"/>
      <c r="N424" s="185"/>
      <c r="O424" s="185"/>
      <c r="P424" s="185"/>
      <c r="Q424" s="185"/>
      <c r="R424" s="185"/>
      <c r="S424" s="185"/>
      <c r="T424" s="186"/>
      <c r="AT424" s="162" t="s">
        <v>144</v>
      </c>
      <c r="AU424" s="162" t="s">
        <v>83</v>
      </c>
      <c r="AV424" s="14" t="s">
        <v>141</v>
      </c>
      <c r="AW424" s="14" t="s">
        <v>32</v>
      </c>
      <c r="AX424" s="14" t="s">
        <v>83</v>
      </c>
      <c r="AY424" s="162" t="s">
        <v>134</v>
      </c>
    </row>
    <row r="425" spans="2:65" s="1" customFormat="1" ht="6.95" customHeight="1">
      <c r="B425" s="43"/>
      <c r="C425" s="44"/>
      <c r="D425" s="44"/>
      <c r="E425" s="44"/>
      <c r="F425" s="44"/>
      <c r="G425" s="44"/>
      <c r="H425" s="44"/>
      <c r="I425" s="44"/>
      <c r="J425" s="44"/>
      <c r="K425" s="44"/>
      <c r="L425" s="32"/>
    </row>
  </sheetData>
  <sheetProtection algorithmName="SHA-512" hashValue="Mggq9aJQKehyF88hMWnCLRfMrt9qzb2td4CDSd99Gt4yx8VX9559ZE7YmaDu94v08/WkjdgzSMSKXAgtKH0piQ==" saltValue="8ypWpVmEFaHBRRf3yAUNvazh8x5gugHaXQfaZ3VUzdsQ3BXWVtQ3tb14rwHNJJ3ijFZ+cim4u94mrPi+cg/E1w==" spinCount="100000" sheet="1" objects="1" scenarios="1" formatColumns="0" formatRows="0" autoFilter="0"/>
  <autoFilter ref="C132:K424" xr:uid="{00000000-0009-0000-0000-000004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43" r:id="rId1" xr:uid="{00000000-0004-0000-0400-000000000000}"/>
    <hyperlink ref="F155" r:id="rId2" xr:uid="{00000000-0004-0000-0400-000001000000}"/>
    <hyperlink ref="F160" r:id="rId3" xr:uid="{00000000-0004-0000-0400-000002000000}"/>
    <hyperlink ref="F171" r:id="rId4" xr:uid="{00000000-0004-0000-0400-000003000000}"/>
    <hyperlink ref="F181" r:id="rId5" xr:uid="{00000000-0004-0000-0400-000004000000}"/>
    <hyperlink ref="F189" r:id="rId6" xr:uid="{00000000-0004-0000-0400-000005000000}"/>
    <hyperlink ref="F196" r:id="rId7" xr:uid="{00000000-0004-0000-0400-000006000000}"/>
    <hyperlink ref="F199" r:id="rId8" xr:uid="{00000000-0004-0000-0400-000007000000}"/>
    <hyperlink ref="F201" r:id="rId9" xr:uid="{00000000-0004-0000-0400-000008000000}"/>
    <hyperlink ref="F203" r:id="rId10" xr:uid="{00000000-0004-0000-0400-000009000000}"/>
    <hyperlink ref="F206" r:id="rId11" xr:uid="{00000000-0004-0000-0400-00000A000000}"/>
    <hyperlink ref="F209" r:id="rId12" xr:uid="{00000000-0004-0000-0400-00000B000000}"/>
    <hyperlink ref="F217" r:id="rId13" xr:uid="{00000000-0004-0000-0400-00000C000000}"/>
    <hyperlink ref="F226" r:id="rId14" xr:uid="{00000000-0004-0000-0400-00000D000000}"/>
    <hyperlink ref="F233" r:id="rId15" xr:uid="{00000000-0004-0000-0400-00000E000000}"/>
    <hyperlink ref="F244" r:id="rId16" xr:uid="{00000000-0004-0000-0400-00000F000000}"/>
    <hyperlink ref="F246" r:id="rId17" xr:uid="{00000000-0004-0000-0400-000010000000}"/>
    <hyperlink ref="F248" r:id="rId18" xr:uid="{00000000-0004-0000-0400-000011000000}"/>
    <hyperlink ref="F251" r:id="rId19" xr:uid="{00000000-0004-0000-0400-000012000000}"/>
    <hyperlink ref="F254" r:id="rId20" xr:uid="{00000000-0004-0000-0400-000013000000}"/>
    <hyperlink ref="F262" r:id="rId21" xr:uid="{00000000-0004-0000-0400-000014000000}"/>
    <hyperlink ref="F270" r:id="rId22" xr:uid="{00000000-0004-0000-0400-000015000000}"/>
    <hyperlink ref="F279" r:id="rId23" xr:uid="{00000000-0004-0000-0400-000016000000}"/>
    <hyperlink ref="F287" r:id="rId24" xr:uid="{00000000-0004-0000-0400-000017000000}"/>
    <hyperlink ref="F296" r:id="rId25" xr:uid="{00000000-0004-0000-0400-000018000000}"/>
    <hyperlink ref="F302" r:id="rId26" xr:uid="{00000000-0004-0000-0400-000019000000}"/>
    <hyperlink ref="F309" r:id="rId27" xr:uid="{00000000-0004-0000-0400-00001A000000}"/>
    <hyperlink ref="F312" r:id="rId28" xr:uid="{00000000-0004-0000-0400-00001B000000}"/>
    <hyperlink ref="F317" r:id="rId29" xr:uid="{00000000-0004-0000-0400-00001C000000}"/>
    <hyperlink ref="F322" r:id="rId30" xr:uid="{00000000-0004-0000-0400-00001D000000}"/>
    <hyperlink ref="F329" r:id="rId31" xr:uid="{00000000-0004-0000-0400-00001E000000}"/>
    <hyperlink ref="F339" r:id="rId32" xr:uid="{00000000-0004-0000-0400-00001F000000}"/>
    <hyperlink ref="F347" r:id="rId33" xr:uid="{00000000-0004-0000-0400-000020000000}"/>
    <hyperlink ref="F384" r:id="rId34" xr:uid="{00000000-0004-0000-0400-000021000000}"/>
    <hyperlink ref="F399" r:id="rId35" xr:uid="{00000000-0004-0000-0400-000022000000}"/>
    <hyperlink ref="F407" r:id="rId36" xr:uid="{00000000-0004-0000-0400-000023000000}"/>
    <hyperlink ref="F409" r:id="rId37" xr:uid="{00000000-0004-0000-0400-000024000000}"/>
    <hyperlink ref="F415" r:id="rId38" xr:uid="{00000000-0004-0000-0400-000025000000}"/>
    <hyperlink ref="F418" r:id="rId39" xr:uid="{00000000-0004-0000-0400-000026000000}"/>
    <hyperlink ref="F421" r:id="rId40" xr:uid="{00000000-0004-0000-0400-00002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58"/>
  <sheetViews>
    <sheetView showGridLines="0" workbookViewId="0"/>
  </sheetViews>
  <sheetFormatPr defaultRowHeight="14.4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97</v>
      </c>
      <c r="L4" s="20"/>
      <c r="M4" s="86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2" t="str">
        <f>'Rekapitulace stavby'!K6</f>
        <v>Dětský domov a Školní jídelna, Nový Jičín</v>
      </c>
      <c r="F7" s="233"/>
      <c r="G7" s="233"/>
      <c r="H7" s="233"/>
      <c r="L7" s="20"/>
    </row>
    <row r="8" spans="2:46" s="1" customFormat="1" ht="12" customHeight="1">
      <c r="B8" s="32"/>
      <c r="D8" s="27" t="s">
        <v>98</v>
      </c>
      <c r="L8" s="32"/>
    </row>
    <row r="9" spans="2:46" s="1" customFormat="1" ht="16.5" customHeight="1">
      <c r="B9" s="32"/>
      <c r="E9" s="222" t="s">
        <v>938</v>
      </c>
      <c r="F9" s="231"/>
      <c r="G9" s="231"/>
      <c r="H9" s="231"/>
      <c r="L9" s="32"/>
    </row>
    <row r="10" spans="2:46" s="1" customFormat="1" ht="9.9499999999999993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1" t="str">
        <f>'Rekapitulace stavby'!AN8</f>
        <v>27. 2. 2025</v>
      </c>
      <c r="L12" s="32"/>
    </row>
    <row r="13" spans="2:46" s="1" customFormat="1" ht="10.7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17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204"/>
      <c r="G18" s="204"/>
      <c r="H18" s="20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7"/>
      <c r="E27" s="208" t="s">
        <v>1</v>
      </c>
      <c r="F27" s="208"/>
      <c r="G27" s="208"/>
      <c r="H27" s="208"/>
      <c r="L27" s="87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2"/>
      <c r="E29" s="52"/>
      <c r="F29" s="52"/>
      <c r="G29" s="52"/>
      <c r="H29" s="52"/>
      <c r="I29" s="52"/>
      <c r="J29" s="52"/>
      <c r="K29" s="52"/>
      <c r="L29" s="32"/>
    </row>
    <row r="30" spans="2:12" s="1" customFormat="1" ht="25.35" customHeight="1">
      <c r="B30" s="32"/>
      <c r="D30" s="88" t="s">
        <v>35</v>
      </c>
      <c r="J30" s="64">
        <f>ROUND(J128, 2)</f>
        <v>0</v>
      </c>
      <c r="L30" s="32"/>
    </row>
    <row r="31" spans="2:12" s="1" customFormat="1" ht="6.95" customHeight="1">
      <c r="B31" s="32"/>
      <c r="D31" s="52"/>
      <c r="E31" s="52"/>
      <c r="F31" s="52"/>
      <c r="G31" s="52"/>
      <c r="H31" s="52"/>
      <c r="I31" s="52"/>
      <c r="J31" s="52"/>
      <c r="K31" s="52"/>
      <c r="L31" s="32"/>
    </row>
    <row r="32" spans="2:12" s="1" customFormat="1" ht="14.45" customHeight="1">
      <c r="B32" s="32"/>
      <c r="F32" s="89" t="s">
        <v>37</v>
      </c>
      <c r="I32" s="89" t="s">
        <v>36</v>
      </c>
      <c r="J32" s="89" t="s">
        <v>38</v>
      </c>
      <c r="L32" s="32"/>
    </row>
    <row r="33" spans="2:12" s="1" customFormat="1" ht="14.45" customHeight="1">
      <c r="B33" s="32"/>
      <c r="D33" s="90" t="s">
        <v>39</v>
      </c>
      <c r="E33" s="27" t="s">
        <v>40</v>
      </c>
      <c r="F33" s="91">
        <f>ROUND((SUM(BE128:BE357)),  2)</f>
        <v>0</v>
      </c>
      <c r="I33" s="92">
        <v>0.21</v>
      </c>
      <c r="J33" s="91">
        <f>ROUND(((SUM(BE128:BE357))*I33),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ROUND((SUM(BF128:BF357)),  2)</f>
        <v>0</v>
      </c>
      <c r="I34" s="92">
        <v>0.12</v>
      </c>
      <c r="J34" s="91">
        <f>ROUND(((SUM(BF128:BF357))*I34),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ROUND((SUM(BG128:BG357)),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ROUND((SUM(BH128:BH357)),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ROUND((SUM(BI128:BI357)),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5"/>
      <c r="F39" s="55"/>
      <c r="G39" s="95" t="s">
        <v>46</v>
      </c>
      <c r="H39" s="96" t="s">
        <v>47</v>
      </c>
      <c r="I39" s="55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2"/>
    </row>
    <row r="51" spans="2:12" ht="9.9499999999999993">
      <c r="B51" s="20"/>
      <c r="L51" s="20"/>
    </row>
    <row r="52" spans="2:12" ht="9.9499999999999993">
      <c r="B52" s="20"/>
      <c r="L52" s="20"/>
    </row>
    <row r="53" spans="2:12" ht="9.9499999999999993">
      <c r="B53" s="20"/>
      <c r="L53" s="20"/>
    </row>
    <row r="54" spans="2:12" ht="9.9499999999999993">
      <c r="B54" s="20"/>
      <c r="L54" s="20"/>
    </row>
    <row r="55" spans="2:12" ht="9.9499999999999993">
      <c r="B55" s="20"/>
      <c r="L55" s="20"/>
    </row>
    <row r="56" spans="2:12" ht="9.9499999999999993">
      <c r="B56" s="20"/>
      <c r="L56" s="20"/>
    </row>
    <row r="57" spans="2:12" ht="9.9499999999999993">
      <c r="B57" s="20"/>
      <c r="L57" s="20"/>
    </row>
    <row r="58" spans="2:12" ht="9.9499999999999993">
      <c r="B58" s="20"/>
      <c r="L58" s="20"/>
    </row>
    <row r="59" spans="2:12" ht="9.9499999999999993">
      <c r="B59" s="20"/>
      <c r="L59" s="20"/>
    </row>
    <row r="60" spans="2:12" ht="9.9499999999999993">
      <c r="B60" s="20"/>
      <c r="L60" s="20"/>
    </row>
    <row r="61" spans="2:12" s="1" customFormat="1" ht="12.6">
      <c r="B61" s="32"/>
      <c r="D61" s="42" t="s">
        <v>50</v>
      </c>
      <c r="E61" s="34"/>
      <c r="F61" s="99" t="s">
        <v>51</v>
      </c>
      <c r="G61" s="42" t="s">
        <v>50</v>
      </c>
      <c r="H61" s="34"/>
      <c r="I61" s="34"/>
      <c r="J61" s="100" t="s">
        <v>51</v>
      </c>
      <c r="K61" s="34"/>
      <c r="L61" s="32"/>
    </row>
    <row r="62" spans="2:12" ht="9.9499999999999993">
      <c r="B62" s="20"/>
      <c r="L62" s="20"/>
    </row>
    <row r="63" spans="2:12" ht="9.9499999999999993">
      <c r="B63" s="20"/>
      <c r="L63" s="20"/>
    </row>
    <row r="64" spans="2:12" ht="9.9499999999999993">
      <c r="B64" s="20"/>
      <c r="L64" s="20"/>
    </row>
    <row r="65" spans="2:12" s="1" customFormat="1" ht="12.95">
      <c r="B65" s="32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2"/>
    </row>
    <row r="66" spans="2:12" ht="9.9499999999999993">
      <c r="B66" s="20"/>
      <c r="L66" s="20"/>
    </row>
    <row r="67" spans="2:12" ht="9.9499999999999993">
      <c r="B67" s="20"/>
      <c r="L67" s="20"/>
    </row>
    <row r="68" spans="2:12" ht="9.9499999999999993">
      <c r="B68" s="20"/>
      <c r="L68" s="20"/>
    </row>
    <row r="69" spans="2:12" ht="9.9499999999999993">
      <c r="B69" s="20"/>
      <c r="L69" s="20"/>
    </row>
    <row r="70" spans="2:12" ht="9.9499999999999993">
      <c r="B70" s="20"/>
      <c r="L70" s="20"/>
    </row>
    <row r="71" spans="2:12" ht="9.9499999999999993">
      <c r="B71" s="20"/>
      <c r="L71" s="20"/>
    </row>
    <row r="72" spans="2:12" ht="9.9499999999999993">
      <c r="B72" s="20"/>
      <c r="L72" s="20"/>
    </row>
    <row r="73" spans="2:12" ht="9.9499999999999993">
      <c r="B73" s="20"/>
      <c r="L73" s="20"/>
    </row>
    <row r="74" spans="2:12" ht="9.9499999999999993">
      <c r="B74" s="20"/>
      <c r="L74" s="20"/>
    </row>
    <row r="75" spans="2:12" ht="9.9499999999999993">
      <c r="B75" s="20"/>
      <c r="L75" s="20"/>
    </row>
    <row r="76" spans="2:12" s="1" customFormat="1" ht="12.6">
      <c r="B76" s="32"/>
      <c r="D76" s="42" t="s">
        <v>50</v>
      </c>
      <c r="E76" s="34"/>
      <c r="F76" s="99" t="s">
        <v>51</v>
      </c>
      <c r="G76" s="42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2"/>
    </row>
    <row r="82" spans="2:47" s="1" customFormat="1" ht="24.95" customHeight="1">
      <c r="B82" s="32"/>
      <c r="C82" s="21" t="s">
        <v>100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2" t="str">
        <f>E7</f>
        <v>Dětský domov a Školní jídelna, Nový Jičín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98</v>
      </c>
      <c r="L86" s="32"/>
    </row>
    <row r="87" spans="2:47" s="1" customFormat="1" ht="16.5" customHeight="1">
      <c r="B87" s="32"/>
      <c r="E87" s="222" t="str">
        <f>E9</f>
        <v>05 - Oprava vodorovných a svislých ploch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Revoluční 1032/56, 741 01 Nový Jičín</v>
      </c>
      <c r="I89" s="27" t="s">
        <v>22</v>
      </c>
      <c r="J89" s="51" t="str">
        <f>IF(J12="","",J12)</f>
        <v>27. 2. 2025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Dětský domov a Školní jídelna, Nový Jičín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101</v>
      </c>
      <c r="D94" s="93"/>
      <c r="E94" s="93"/>
      <c r="F94" s="93"/>
      <c r="G94" s="93"/>
      <c r="H94" s="93"/>
      <c r="I94" s="93"/>
      <c r="J94" s="102" t="s">
        <v>102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" customHeight="1">
      <c r="B96" s="32"/>
      <c r="C96" s="103" t="s">
        <v>103</v>
      </c>
      <c r="J96" s="64">
        <f>J128</f>
        <v>0</v>
      </c>
      <c r="L96" s="32"/>
      <c r="AU96" s="17" t="s">
        <v>104</v>
      </c>
    </row>
    <row r="97" spans="2:12" s="8" customFormat="1" ht="24.95" customHeight="1">
      <c r="B97" s="104"/>
      <c r="D97" s="105" t="s">
        <v>105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2" s="9" customFormat="1" ht="19.899999999999999" customHeight="1">
      <c r="B98" s="108"/>
      <c r="D98" s="109" t="s">
        <v>578</v>
      </c>
      <c r="E98" s="110"/>
      <c r="F98" s="110"/>
      <c r="G98" s="110"/>
      <c r="H98" s="110"/>
      <c r="I98" s="110"/>
      <c r="J98" s="111">
        <f>J130</f>
        <v>0</v>
      </c>
      <c r="L98" s="108"/>
    </row>
    <row r="99" spans="2:12" s="9" customFormat="1" ht="19.899999999999999" customHeight="1">
      <c r="B99" s="108"/>
      <c r="D99" s="109" t="s">
        <v>939</v>
      </c>
      <c r="E99" s="110"/>
      <c r="F99" s="110"/>
      <c r="G99" s="110"/>
      <c r="H99" s="110"/>
      <c r="I99" s="110"/>
      <c r="J99" s="111">
        <f>J137</f>
        <v>0</v>
      </c>
      <c r="L99" s="108"/>
    </row>
    <row r="100" spans="2:12" s="9" customFormat="1" ht="19.899999999999999" customHeight="1">
      <c r="B100" s="108"/>
      <c r="D100" s="109" t="s">
        <v>108</v>
      </c>
      <c r="E100" s="110"/>
      <c r="F100" s="110"/>
      <c r="G100" s="110"/>
      <c r="H100" s="110"/>
      <c r="I100" s="110"/>
      <c r="J100" s="111">
        <f>J219</f>
        <v>0</v>
      </c>
      <c r="L100" s="108"/>
    </row>
    <row r="101" spans="2:12" s="9" customFormat="1" ht="19.899999999999999" customHeight="1">
      <c r="B101" s="108"/>
      <c r="D101" s="109" t="s">
        <v>109</v>
      </c>
      <c r="E101" s="110"/>
      <c r="F101" s="110"/>
      <c r="G101" s="110"/>
      <c r="H101" s="110"/>
      <c r="I101" s="110"/>
      <c r="J101" s="111">
        <f>J225</f>
        <v>0</v>
      </c>
      <c r="L101" s="108"/>
    </row>
    <row r="102" spans="2:12" s="9" customFormat="1" ht="19.899999999999999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J235</f>
        <v>0</v>
      </c>
      <c r="L102" s="108"/>
    </row>
    <row r="103" spans="2:12" s="8" customFormat="1" ht="24.95" customHeight="1">
      <c r="B103" s="104"/>
      <c r="D103" s="105" t="s">
        <v>111</v>
      </c>
      <c r="E103" s="106"/>
      <c r="F103" s="106"/>
      <c r="G103" s="106"/>
      <c r="H103" s="106"/>
      <c r="I103" s="106"/>
      <c r="J103" s="107">
        <f>J238</f>
        <v>0</v>
      </c>
      <c r="L103" s="104"/>
    </row>
    <row r="104" spans="2:12" s="9" customFormat="1" ht="19.899999999999999" customHeight="1">
      <c r="B104" s="108"/>
      <c r="D104" s="109" t="s">
        <v>115</v>
      </c>
      <c r="E104" s="110"/>
      <c r="F104" s="110"/>
      <c r="G104" s="110"/>
      <c r="H104" s="110"/>
      <c r="I104" s="110"/>
      <c r="J104" s="111">
        <f>J239</f>
        <v>0</v>
      </c>
      <c r="L104" s="108"/>
    </row>
    <row r="105" spans="2:12" s="9" customFormat="1" ht="19.899999999999999" customHeight="1">
      <c r="B105" s="108"/>
      <c r="D105" s="109" t="s">
        <v>116</v>
      </c>
      <c r="E105" s="110"/>
      <c r="F105" s="110"/>
      <c r="G105" s="110"/>
      <c r="H105" s="110"/>
      <c r="I105" s="110"/>
      <c r="J105" s="111">
        <f>J247</f>
        <v>0</v>
      </c>
      <c r="L105" s="108"/>
    </row>
    <row r="106" spans="2:12" s="9" customFormat="1" ht="19.899999999999999" customHeight="1">
      <c r="B106" s="108"/>
      <c r="D106" s="109" t="s">
        <v>581</v>
      </c>
      <c r="E106" s="110"/>
      <c r="F106" s="110"/>
      <c r="G106" s="110"/>
      <c r="H106" s="110"/>
      <c r="I106" s="110"/>
      <c r="J106" s="111">
        <f>J260</f>
        <v>0</v>
      </c>
      <c r="L106" s="108"/>
    </row>
    <row r="107" spans="2:12" s="9" customFormat="1" ht="19.899999999999999" customHeight="1">
      <c r="B107" s="108"/>
      <c r="D107" s="109" t="s">
        <v>117</v>
      </c>
      <c r="E107" s="110"/>
      <c r="F107" s="110"/>
      <c r="G107" s="110"/>
      <c r="H107" s="110"/>
      <c r="I107" s="110"/>
      <c r="J107" s="111">
        <f>J304</f>
        <v>0</v>
      </c>
      <c r="L107" s="108"/>
    </row>
    <row r="108" spans="2:12" s="8" customFormat="1" ht="24.95" customHeight="1">
      <c r="B108" s="104"/>
      <c r="D108" s="105" t="s">
        <v>118</v>
      </c>
      <c r="E108" s="106"/>
      <c r="F108" s="106"/>
      <c r="G108" s="106"/>
      <c r="H108" s="106"/>
      <c r="I108" s="106"/>
      <c r="J108" s="107">
        <f>J346</f>
        <v>0</v>
      </c>
      <c r="L108" s="104"/>
    </row>
    <row r="109" spans="2:12" s="1" customFormat="1" ht="21.75" customHeight="1">
      <c r="B109" s="32"/>
      <c r="L109" s="32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2"/>
    </row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2"/>
    </row>
    <row r="115" spans="2:63" s="1" customFormat="1" ht="24.95" customHeight="1">
      <c r="B115" s="32"/>
      <c r="C115" s="21" t="s">
        <v>119</v>
      </c>
      <c r="L115" s="32"/>
    </row>
    <row r="116" spans="2:63" s="1" customFormat="1" ht="6.95" customHeight="1">
      <c r="B116" s="32"/>
      <c r="L116" s="32"/>
    </row>
    <row r="117" spans="2:63" s="1" customFormat="1" ht="12" customHeight="1">
      <c r="B117" s="32"/>
      <c r="C117" s="27" t="s">
        <v>16</v>
      </c>
      <c r="L117" s="32"/>
    </row>
    <row r="118" spans="2:63" s="1" customFormat="1" ht="16.5" customHeight="1">
      <c r="B118" s="32"/>
      <c r="E118" s="232" t="str">
        <f>E7</f>
        <v>Dětský domov a Školní jídelna, Nový Jičín</v>
      </c>
      <c r="F118" s="233"/>
      <c r="G118" s="233"/>
      <c r="H118" s="233"/>
      <c r="L118" s="32"/>
    </row>
    <row r="119" spans="2:63" s="1" customFormat="1" ht="12" customHeight="1">
      <c r="B119" s="32"/>
      <c r="C119" s="27" t="s">
        <v>98</v>
      </c>
      <c r="L119" s="32"/>
    </row>
    <row r="120" spans="2:63" s="1" customFormat="1" ht="16.5" customHeight="1">
      <c r="B120" s="32"/>
      <c r="E120" s="222" t="str">
        <f>E9</f>
        <v>05 - Oprava vodorovných a svislých ploch</v>
      </c>
      <c r="F120" s="231"/>
      <c r="G120" s="231"/>
      <c r="H120" s="231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F12</f>
        <v>Revoluční 1032/56, 741 01 Nový Jičín</v>
      </c>
      <c r="I122" s="27" t="s">
        <v>22</v>
      </c>
      <c r="J122" s="51" t="str">
        <f>IF(J12="","",J12)</f>
        <v>27. 2. 2025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24</v>
      </c>
      <c r="F124" s="25" t="str">
        <f>E15</f>
        <v>Dětský domov a Školní jídelna, Nový Jičín</v>
      </c>
      <c r="I124" s="27" t="s">
        <v>30</v>
      </c>
      <c r="J124" s="30" t="str">
        <f>E21</f>
        <v xml:space="preserve"> </v>
      </c>
      <c r="L124" s="32"/>
    </row>
    <row r="125" spans="2:63" s="1" customFormat="1" ht="15.2" customHeight="1">
      <c r="B125" s="32"/>
      <c r="C125" s="27" t="s">
        <v>28</v>
      </c>
      <c r="F125" s="25" t="str">
        <f>IF(E18="","",E18)</f>
        <v>Vyplň údaj</v>
      </c>
      <c r="I125" s="27" t="s">
        <v>33</v>
      </c>
      <c r="J125" s="30" t="str">
        <f>E24</f>
        <v xml:space="preserve"> 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2"/>
      <c r="C127" s="113" t="s">
        <v>120</v>
      </c>
      <c r="D127" s="114" t="s">
        <v>60</v>
      </c>
      <c r="E127" s="114" t="s">
        <v>56</v>
      </c>
      <c r="F127" s="114" t="s">
        <v>57</v>
      </c>
      <c r="G127" s="114" t="s">
        <v>121</v>
      </c>
      <c r="H127" s="114" t="s">
        <v>122</v>
      </c>
      <c r="I127" s="114" t="s">
        <v>123</v>
      </c>
      <c r="J127" s="115" t="s">
        <v>102</v>
      </c>
      <c r="K127" s="116" t="s">
        <v>124</v>
      </c>
      <c r="L127" s="112"/>
      <c r="M127" s="57" t="s">
        <v>1</v>
      </c>
      <c r="N127" s="58" t="s">
        <v>39</v>
      </c>
      <c r="O127" s="58" t="s">
        <v>125</v>
      </c>
      <c r="P127" s="58" t="s">
        <v>126</v>
      </c>
      <c r="Q127" s="58" t="s">
        <v>127</v>
      </c>
      <c r="R127" s="58" t="s">
        <v>128</v>
      </c>
      <c r="S127" s="58" t="s">
        <v>129</v>
      </c>
      <c r="T127" s="59" t="s">
        <v>130</v>
      </c>
    </row>
    <row r="128" spans="2:63" s="1" customFormat="1" ht="22.7" customHeight="1">
      <c r="B128" s="32"/>
      <c r="C128" s="62" t="s">
        <v>131</v>
      </c>
      <c r="J128" s="117">
        <f>BK128</f>
        <v>0</v>
      </c>
      <c r="L128" s="32"/>
      <c r="M128" s="60"/>
      <c r="N128" s="52"/>
      <c r="O128" s="52"/>
      <c r="P128" s="118">
        <f>P129+P238+P346</f>
        <v>0</v>
      </c>
      <c r="Q128" s="52"/>
      <c r="R128" s="118">
        <f>R129+R238+R346</f>
        <v>5.6244132000000002</v>
      </c>
      <c r="S128" s="52"/>
      <c r="T128" s="119">
        <f>T129+T238+T346</f>
        <v>7.6932680000000007</v>
      </c>
      <c r="AT128" s="17" t="s">
        <v>74</v>
      </c>
      <c r="AU128" s="17" t="s">
        <v>104</v>
      </c>
      <c r="BK128" s="120">
        <f>BK129+BK238+BK346</f>
        <v>0</v>
      </c>
    </row>
    <row r="129" spans="2:65" s="11" customFormat="1" ht="25.9" customHeight="1">
      <c r="B129" s="121"/>
      <c r="D129" s="122" t="s">
        <v>74</v>
      </c>
      <c r="E129" s="123" t="s">
        <v>132</v>
      </c>
      <c r="F129" s="123" t="s">
        <v>133</v>
      </c>
      <c r="I129" s="124"/>
      <c r="J129" s="125">
        <f>BK129</f>
        <v>0</v>
      </c>
      <c r="L129" s="121"/>
      <c r="M129" s="126"/>
      <c r="P129" s="127">
        <f>P130+P137+P219+P225+P235</f>
        <v>0</v>
      </c>
      <c r="R129" s="127">
        <f>R130+R137+R219+R225+R235</f>
        <v>2.9139618</v>
      </c>
      <c r="T129" s="128">
        <f>T130+T137+T219+T225+T235</f>
        <v>1.221668</v>
      </c>
      <c r="AR129" s="122" t="s">
        <v>83</v>
      </c>
      <c r="AT129" s="129" t="s">
        <v>74</v>
      </c>
      <c r="AU129" s="129" t="s">
        <v>75</v>
      </c>
      <c r="AY129" s="122" t="s">
        <v>134</v>
      </c>
      <c r="BK129" s="130">
        <f>BK130+BK137+BK219+BK225+BK235</f>
        <v>0</v>
      </c>
    </row>
    <row r="130" spans="2:65" s="11" customFormat="1" ht="22.7" customHeight="1">
      <c r="B130" s="121"/>
      <c r="D130" s="122" t="s">
        <v>74</v>
      </c>
      <c r="E130" s="131" t="s">
        <v>141</v>
      </c>
      <c r="F130" s="131" t="s">
        <v>582</v>
      </c>
      <c r="I130" s="124"/>
      <c r="J130" s="132">
        <f>BK130</f>
        <v>0</v>
      </c>
      <c r="L130" s="121"/>
      <c r="M130" s="126"/>
      <c r="P130" s="127">
        <f>SUM(P131:P136)</f>
        <v>0</v>
      </c>
      <c r="R130" s="127">
        <f>SUM(R131:R136)</f>
        <v>1.3860000000000001</v>
      </c>
      <c r="T130" s="128">
        <f>SUM(T131:T136)</f>
        <v>0</v>
      </c>
      <c r="AR130" s="122" t="s">
        <v>83</v>
      </c>
      <c r="AT130" s="129" t="s">
        <v>74</v>
      </c>
      <c r="AU130" s="129" t="s">
        <v>83</v>
      </c>
      <c r="AY130" s="122" t="s">
        <v>134</v>
      </c>
      <c r="BK130" s="130">
        <f>SUM(BK131:BK136)</f>
        <v>0</v>
      </c>
    </row>
    <row r="131" spans="2:65" s="1" customFormat="1" ht="24.2" customHeight="1">
      <c r="B131" s="32"/>
      <c r="C131" s="133" t="s">
        <v>83</v>
      </c>
      <c r="D131" s="133" t="s">
        <v>137</v>
      </c>
      <c r="E131" s="134" t="s">
        <v>733</v>
      </c>
      <c r="F131" s="135" t="s">
        <v>940</v>
      </c>
      <c r="G131" s="136" t="s">
        <v>338</v>
      </c>
      <c r="H131" s="137">
        <v>40</v>
      </c>
      <c r="I131" s="138"/>
      <c r="J131" s="139">
        <f>ROUND(I131*H131,2)</f>
        <v>0</v>
      </c>
      <c r="K131" s="140"/>
      <c r="L131" s="32"/>
      <c r="M131" s="141" t="s">
        <v>1</v>
      </c>
      <c r="N131" s="142" t="s">
        <v>41</v>
      </c>
      <c r="P131" s="143">
        <f>O131*H131</f>
        <v>0</v>
      </c>
      <c r="Q131" s="143">
        <v>3.465E-2</v>
      </c>
      <c r="R131" s="143">
        <f>Q131*H131</f>
        <v>1.3860000000000001</v>
      </c>
      <c r="S131" s="143">
        <v>0</v>
      </c>
      <c r="T131" s="144">
        <f>S131*H131</f>
        <v>0</v>
      </c>
      <c r="AR131" s="145" t="s">
        <v>141</v>
      </c>
      <c r="AT131" s="145" t="s">
        <v>137</v>
      </c>
      <c r="AU131" s="145" t="s">
        <v>142</v>
      </c>
      <c r="AY131" s="17" t="s">
        <v>134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7" t="s">
        <v>142</v>
      </c>
      <c r="BK131" s="146">
        <f>ROUND(I131*H131,2)</f>
        <v>0</v>
      </c>
      <c r="BL131" s="17" t="s">
        <v>141</v>
      </c>
      <c r="BM131" s="145" t="s">
        <v>941</v>
      </c>
    </row>
    <row r="132" spans="2:65" s="1" customFormat="1" ht="9.9499999999999993">
      <c r="B132" s="32"/>
      <c r="D132" s="168" t="s">
        <v>154</v>
      </c>
      <c r="F132" s="169" t="s">
        <v>942</v>
      </c>
      <c r="I132" s="170"/>
      <c r="L132" s="32"/>
      <c r="M132" s="171"/>
      <c r="T132" s="54"/>
      <c r="AT132" s="17" t="s">
        <v>154</v>
      </c>
      <c r="AU132" s="17" t="s">
        <v>142</v>
      </c>
    </row>
    <row r="133" spans="2:65" s="12" customFormat="1" ht="9.9499999999999993">
      <c r="B133" s="147"/>
      <c r="D133" s="148" t="s">
        <v>144</v>
      </c>
      <c r="E133" s="149" t="s">
        <v>1</v>
      </c>
      <c r="F133" s="150" t="s">
        <v>736</v>
      </c>
      <c r="H133" s="149" t="s">
        <v>1</v>
      </c>
      <c r="I133" s="151"/>
      <c r="L133" s="147"/>
      <c r="M133" s="152"/>
      <c r="T133" s="153"/>
      <c r="AT133" s="149" t="s">
        <v>144</v>
      </c>
      <c r="AU133" s="149" t="s">
        <v>142</v>
      </c>
      <c r="AV133" s="12" t="s">
        <v>83</v>
      </c>
      <c r="AW133" s="12" t="s">
        <v>32</v>
      </c>
      <c r="AX133" s="12" t="s">
        <v>75</v>
      </c>
      <c r="AY133" s="149" t="s">
        <v>134</v>
      </c>
    </row>
    <row r="134" spans="2:65" s="13" customFormat="1" ht="9.9499999999999993">
      <c r="B134" s="154"/>
      <c r="D134" s="148" t="s">
        <v>144</v>
      </c>
      <c r="E134" s="155" t="s">
        <v>1</v>
      </c>
      <c r="F134" s="156" t="s">
        <v>943</v>
      </c>
      <c r="H134" s="157">
        <v>19.600000000000001</v>
      </c>
      <c r="I134" s="158"/>
      <c r="L134" s="154"/>
      <c r="M134" s="159"/>
      <c r="T134" s="160"/>
      <c r="AT134" s="155" t="s">
        <v>144</v>
      </c>
      <c r="AU134" s="155" t="s">
        <v>142</v>
      </c>
      <c r="AV134" s="13" t="s">
        <v>142</v>
      </c>
      <c r="AW134" s="13" t="s">
        <v>32</v>
      </c>
      <c r="AX134" s="13" t="s">
        <v>75</v>
      </c>
      <c r="AY134" s="155" t="s">
        <v>134</v>
      </c>
    </row>
    <row r="135" spans="2:65" s="13" customFormat="1" ht="9.9499999999999993">
      <c r="B135" s="154"/>
      <c r="D135" s="148" t="s">
        <v>144</v>
      </c>
      <c r="E135" s="155" t="s">
        <v>1</v>
      </c>
      <c r="F135" s="156" t="s">
        <v>944</v>
      </c>
      <c r="H135" s="157">
        <v>20.399999999999999</v>
      </c>
      <c r="I135" s="158"/>
      <c r="L135" s="154"/>
      <c r="M135" s="159"/>
      <c r="T135" s="160"/>
      <c r="AT135" s="155" t="s">
        <v>144</v>
      </c>
      <c r="AU135" s="155" t="s">
        <v>142</v>
      </c>
      <c r="AV135" s="13" t="s">
        <v>142</v>
      </c>
      <c r="AW135" s="13" t="s">
        <v>32</v>
      </c>
      <c r="AX135" s="13" t="s">
        <v>75</v>
      </c>
      <c r="AY135" s="155" t="s">
        <v>134</v>
      </c>
    </row>
    <row r="136" spans="2:65" s="14" customFormat="1" ht="9.9499999999999993">
      <c r="B136" s="161"/>
      <c r="D136" s="148" t="s">
        <v>144</v>
      </c>
      <c r="E136" s="162" t="s">
        <v>1</v>
      </c>
      <c r="F136" s="163" t="s">
        <v>150</v>
      </c>
      <c r="H136" s="164">
        <v>40</v>
      </c>
      <c r="I136" s="165"/>
      <c r="L136" s="161"/>
      <c r="M136" s="166"/>
      <c r="T136" s="167"/>
      <c r="AT136" s="162" t="s">
        <v>144</v>
      </c>
      <c r="AU136" s="162" t="s">
        <v>142</v>
      </c>
      <c r="AV136" s="14" t="s">
        <v>141</v>
      </c>
      <c r="AW136" s="14" t="s">
        <v>32</v>
      </c>
      <c r="AX136" s="14" t="s">
        <v>83</v>
      </c>
      <c r="AY136" s="162" t="s">
        <v>134</v>
      </c>
    </row>
    <row r="137" spans="2:65" s="11" customFormat="1" ht="22.7" customHeight="1">
      <c r="B137" s="121"/>
      <c r="D137" s="122" t="s">
        <v>74</v>
      </c>
      <c r="E137" s="131" t="s">
        <v>202</v>
      </c>
      <c r="F137" s="131" t="s">
        <v>945</v>
      </c>
      <c r="I137" s="124"/>
      <c r="J137" s="132">
        <f>BK137</f>
        <v>0</v>
      </c>
      <c r="L137" s="121"/>
      <c r="M137" s="126"/>
      <c r="P137" s="127">
        <f>SUM(P138:P218)</f>
        <v>0</v>
      </c>
      <c r="R137" s="127">
        <f>SUM(R138:R218)</f>
        <v>1.5279617999999999</v>
      </c>
      <c r="T137" s="128">
        <f>SUM(T138:T218)</f>
        <v>0.27326800000000001</v>
      </c>
      <c r="AR137" s="122" t="s">
        <v>83</v>
      </c>
      <c r="AT137" s="129" t="s">
        <v>74</v>
      </c>
      <c r="AU137" s="129" t="s">
        <v>83</v>
      </c>
      <c r="AY137" s="122" t="s">
        <v>134</v>
      </c>
      <c r="BK137" s="130">
        <f>SUM(BK138:BK218)</f>
        <v>0</v>
      </c>
    </row>
    <row r="138" spans="2:65" s="1" customFormat="1" ht="24.2" customHeight="1">
      <c r="B138" s="32"/>
      <c r="C138" s="133" t="s">
        <v>142</v>
      </c>
      <c r="D138" s="133" t="s">
        <v>137</v>
      </c>
      <c r="E138" s="134" t="s">
        <v>946</v>
      </c>
      <c r="F138" s="135" t="s">
        <v>947</v>
      </c>
      <c r="G138" s="136" t="s">
        <v>140</v>
      </c>
      <c r="H138" s="137">
        <v>40.56</v>
      </c>
      <c r="I138" s="138"/>
      <c r="J138" s="139">
        <f>ROUND(I138*H138,2)</f>
        <v>0</v>
      </c>
      <c r="K138" s="140"/>
      <c r="L138" s="32"/>
      <c r="M138" s="141" t="s">
        <v>1</v>
      </c>
      <c r="N138" s="142" t="s">
        <v>41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141</v>
      </c>
      <c r="AT138" s="145" t="s">
        <v>137</v>
      </c>
      <c r="AU138" s="145" t="s">
        <v>142</v>
      </c>
      <c r="AY138" s="17" t="s">
        <v>134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142</v>
      </c>
      <c r="BK138" s="146">
        <f>ROUND(I138*H138,2)</f>
        <v>0</v>
      </c>
      <c r="BL138" s="17" t="s">
        <v>141</v>
      </c>
      <c r="BM138" s="145" t="s">
        <v>948</v>
      </c>
    </row>
    <row r="139" spans="2:65" s="1" customFormat="1" ht="9.9499999999999993">
      <c r="B139" s="32"/>
      <c r="D139" s="168" t="s">
        <v>154</v>
      </c>
      <c r="F139" s="169" t="s">
        <v>949</v>
      </c>
      <c r="I139" s="170"/>
      <c r="L139" s="32"/>
      <c r="M139" s="171"/>
      <c r="T139" s="54"/>
      <c r="AT139" s="17" t="s">
        <v>154</v>
      </c>
      <c r="AU139" s="17" t="s">
        <v>142</v>
      </c>
    </row>
    <row r="140" spans="2:65" s="13" customFormat="1" ht="9.9499999999999993">
      <c r="B140" s="154"/>
      <c r="D140" s="148" t="s">
        <v>144</v>
      </c>
      <c r="E140" s="155" t="s">
        <v>1</v>
      </c>
      <c r="F140" s="156" t="s">
        <v>950</v>
      </c>
      <c r="H140" s="157">
        <v>1.56</v>
      </c>
      <c r="I140" s="158"/>
      <c r="L140" s="154"/>
      <c r="M140" s="159"/>
      <c r="T140" s="160"/>
      <c r="AT140" s="155" t="s">
        <v>144</v>
      </c>
      <c r="AU140" s="155" t="s">
        <v>142</v>
      </c>
      <c r="AV140" s="13" t="s">
        <v>142</v>
      </c>
      <c r="AW140" s="13" t="s">
        <v>32</v>
      </c>
      <c r="AX140" s="13" t="s">
        <v>75</v>
      </c>
      <c r="AY140" s="155" t="s">
        <v>134</v>
      </c>
    </row>
    <row r="141" spans="2:65" s="13" customFormat="1" ht="9.9499999999999993">
      <c r="B141" s="154"/>
      <c r="D141" s="148" t="s">
        <v>144</v>
      </c>
      <c r="E141" s="155" t="s">
        <v>1</v>
      </c>
      <c r="F141" s="156" t="s">
        <v>951</v>
      </c>
      <c r="H141" s="157">
        <v>11.7</v>
      </c>
      <c r="I141" s="158"/>
      <c r="L141" s="154"/>
      <c r="M141" s="159"/>
      <c r="T141" s="160"/>
      <c r="AT141" s="155" t="s">
        <v>144</v>
      </c>
      <c r="AU141" s="155" t="s">
        <v>142</v>
      </c>
      <c r="AV141" s="13" t="s">
        <v>142</v>
      </c>
      <c r="AW141" s="13" t="s">
        <v>32</v>
      </c>
      <c r="AX141" s="13" t="s">
        <v>75</v>
      </c>
      <c r="AY141" s="155" t="s">
        <v>134</v>
      </c>
    </row>
    <row r="142" spans="2:65" s="13" customFormat="1" ht="9.9499999999999993">
      <c r="B142" s="154"/>
      <c r="D142" s="148" t="s">
        <v>144</v>
      </c>
      <c r="E142" s="155" t="s">
        <v>1</v>
      </c>
      <c r="F142" s="156" t="s">
        <v>952</v>
      </c>
      <c r="H142" s="157">
        <v>2.52</v>
      </c>
      <c r="I142" s="158"/>
      <c r="L142" s="154"/>
      <c r="M142" s="159"/>
      <c r="T142" s="160"/>
      <c r="AT142" s="155" t="s">
        <v>144</v>
      </c>
      <c r="AU142" s="155" t="s">
        <v>142</v>
      </c>
      <c r="AV142" s="13" t="s">
        <v>142</v>
      </c>
      <c r="AW142" s="13" t="s">
        <v>32</v>
      </c>
      <c r="AX142" s="13" t="s">
        <v>75</v>
      </c>
      <c r="AY142" s="155" t="s">
        <v>134</v>
      </c>
    </row>
    <row r="143" spans="2:65" s="13" customFormat="1" ht="9.9499999999999993">
      <c r="B143" s="154"/>
      <c r="D143" s="148" t="s">
        <v>144</v>
      </c>
      <c r="E143" s="155" t="s">
        <v>1</v>
      </c>
      <c r="F143" s="156" t="s">
        <v>953</v>
      </c>
      <c r="H143" s="157">
        <v>8.1199999999999992</v>
      </c>
      <c r="I143" s="158"/>
      <c r="L143" s="154"/>
      <c r="M143" s="159"/>
      <c r="T143" s="160"/>
      <c r="AT143" s="155" t="s">
        <v>144</v>
      </c>
      <c r="AU143" s="155" t="s">
        <v>142</v>
      </c>
      <c r="AV143" s="13" t="s">
        <v>142</v>
      </c>
      <c r="AW143" s="13" t="s">
        <v>32</v>
      </c>
      <c r="AX143" s="13" t="s">
        <v>75</v>
      </c>
      <c r="AY143" s="155" t="s">
        <v>134</v>
      </c>
    </row>
    <row r="144" spans="2:65" s="13" customFormat="1" ht="9.9499999999999993">
      <c r="B144" s="154"/>
      <c r="D144" s="148" t="s">
        <v>144</v>
      </c>
      <c r="E144" s="155" t="s">
        <v>1</v>
      </c>
      <c r="F144" s="156" t="s">
        <v>954</v>
      </c>
      <c r="H144" s="157">
        <v>1.43</v>
      </c>
      <c r="I144" s="158"/>
      <c r="L144" s="154"/>
      <c r="M144" s="159"/>
      <c r="T144" s="160"/>
      <c r="AT144" s="155" t="s">
        <v>144</v>
      </c>
      <c r="AU144" s="155" t="s">
        <v>142</v>
      </c>
      <c r="AV144" s="13" t="s">
        <v>142</v>
      </c>
      <c r="AW144" s="13" t="s">
        <v>32</v>
      </c>
      <c r="AX144" s="13" t="s">
        <v>75</v>
      </c>
      <c r="AY144" s="155" t="s">
        <v>134</v>
      </c>
    </row>
    <row r="145" spans="2:65" s="13" customFormat="1" ht="9.9499999999999993">
      <c r="B145" s="154"/>
      <c r="D145" s="148" t="s">
        <v>144</v>
      </c>
      <c r="E145" s="155" t="s">
        <v>1</v>
      </c>
      <c r="F145" s="156" t="s">
        <v>955</v>
      </c>
      <c r="H145" s="157">
        <v>7.8</v>
      </c>
      <c r="I145" s="158"/>
      <c r="L145" s="154"/>
      <c r="M145" s="159"/>
      <c r="T145" s="160"/>
      <c r="AT145" s="155" t="s">
        <v>144</v>
      </c>
      <c r="AU145" s="155" t="s">
        <v>142</v>
      </c>
      <c r="AV145" s="13" t="s">
        <v>142</v>
      </c>
      <c r="AW145" s="13" t="s">
        <v>32</v>
      </c>
      <c r="AX145" s="13" t="s">
        <v>75</v>
      </c>
      <c r="AY145" s="155" t="s">
        <v>134</v>
      </c>
    </row>
    <row r="146" spans="2:65" s="13" customFormat="1" ht="9.9499999999999993">
      <c r="B146" s="154"/>
      <c r="D146" s="148" t="s">
        <v>144</v>
      </c>
      <c r="E146" s="155" t="s">
        <v>1</v>
      </c>
      <c r="F146" s="156" t="s">
        <v>956</v>
      </c>
      <c r="H146" s="157">
        <v>6</v>
      </c>
      <c r="I146" s="158"/>
      <c r="L146" s="154"/>
      <c r="M146" s="159"/>
      <c r="T146" s="160"/>
      <c r="AT146" s="155" t="s">
        <v>144</v>
      </c>
      <c r="AU146" s="155" t="s">
        <v>142</v>
      </c>
      <c r="AV146" s="13" t="s">
        <v>142</v>
      </c>
      <c r="AW146" s="13" t="s">
        <v>32</v>
      </c>
      <c r="AX146" s="13" t="s">
        <v>75</v>
      </c>
      <c r="AY146" s="155" t="s">
        <v>134</v>
      </c>
    </row>
    <row r="147" spans="2:65" s="13" customFormat="1" ht="9.9499999999999993">
      <c r="B147" s="154"/>
      <c r="D147" s="148" t="s">
        <v>144</v>
      </c>
      <c r="E147" s="155" t="s">
        <v>1</v>
      </c>
      <c r="F147" s="156" t="s">
        <v>954</v>
      </c>
      <c r="H147" s="157">
        <v>1.43</v>
      </c>
      <c r="I147" s="158"/>
      <c r="L147" s="154"/>
      <c r="M147" s="159"/>
      <c r="T147" s="160"/>
      <c r="AT147" s="155" t="s">
        <v>144</v>
      </c>
      <c r="AU147" s="155" t="s">
        <v>142</v>
      </c>
      <c r="AV147" s="13" t="s">
        <v>142</v>
      </c>
      <c r="AW147" s="13" t="s">
        <v>32</v>
      </c>
      <c r="AX147" s="13" t="s">
        <v>75</v>
      </c>
      <c r="AY147" s="155" t="s">
        <v>134</v>
      </c>
    </row>
    <row r="148" spans="2:65" s="14" customFormat="1" ht="9.9499999999999993">
      <c r="B148" s="161"/>
      <c r="D148" s="148" t="s">
        <v>144</v>
      </c>
      <c r="E148" s="162" t="s">
        <v>1</v>
      </c>
      <c r="F148" s="163" t="s">
        <v>150</v>
      </c>
      <c r="H148" s="164">
        <v>40.56</v>
      </c>
      <c r="I148" s="165"/>
      <c r="L148" s="161"/>
      <c r="M148" s="166"/>
      <c r="T148" s="167"/>
      <c r="AT148" s="162" t="s">
        <v>144</v>
      </c>
      <c r="AU148" s="162" t="s">
        <v>142</v>
      </c>
      <c r="AV148" s="14" t="s">
        <v>141</v>
      </c>
      <c r="AW148" s="14" t="s">
        <v>32</v>
      </c>
      <c r="AX148" s="14" t="s">
        <v>83</v>
      </c>
      <c r="AY148" s="162" t="s">
        <v>134</v>
      </c>
    </row>
    <row r="149" spans="2:65" s="1" customFormat="1" ht="24.2" customHeight="1">
      <c r="B149" s="32"/>
      <c r="C149" s="133" t="s">
        <v>158</v>
      </c>
      <c r="D149" s="133" t="s">
        <v>137</v>
      </c>
      <c r="E149" s="134" t="s">
        <v>957</v>
      </c>
      <c r="F149" s="135" t="s">
        <v>958</v>
      </c>
      <c r="G149" s="136" t="s">
        <v>140</v>
      </c>
      <c r="H149" s="137">
        <v>206.28</v>
      </c>
      <c r="I149" s="138"/>
      <c r="J149" s="139">
        <f>ROUND(I149*H149,2)</f>
        <v>0</v>
      </c>
      <c r="K149" s="140"/>
      <c r="L149" s="32"/>
      <c r="M149" s="141" t="s">
        <v>1</v>
      </c>
      <c r="N149" s="142" t="s">
        <v>41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141</v>
      </c>
      <c r="AT149" s="145" t="s">
        <v>137</v>
      </c>
      <c r="AU149" s="145" t="s">
        <v>142</v>
      </c>
      <c r="AY149" s="17" t="s">
        <v>134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7" t="s">
        <v>142</v>
      </c>
      <c r="BK149" s="146">
        <f>ROUND(I149*H149,2)</f>
        <v>0</v>
      </c>
      <c r="BL149" s="17" t="s">
        <v>141</v>
      </c>
      <c r="BM149" s="145" t="s">
        <v>959</v>
      </c>
    </row>
    <row r="150" spans="2:65" s="1" customFormat="1" ht="9.9499999999999993">
      <c r="B150" s="32"/>
      <c r="D150" s="168" t="s">
        <v>154</v>
      </c>
      <c r="F150" s="169" t="s">
        <v>960</v>
      </c>
      <c r="I150" s="170"/>
      <c r="L150" s="32"/>
      <c r="M150" s="171"/>
      <c r="T150" s="54"/>
      <c r="AT150" s="17" t="s">
        <v>154</v>
      </c>
      <c r="AU150" s="17" t="s">
        <v>142</v>
      </c>
    </row>
    <row r="151" spans="2:65" s="12" customFormat="1" ht="9.9499999999999993">
      <c r="B151" s="147"/>
      <c r="D151" s="148" t="s">
        <v>144</v>
      </c>
      <c r="E151" s="149" t="s">
        <v>1</v>
      </c>
      <c r="F151" s="150" t="s">
        <v>961</v>
      </c>
      <c r="H151" s="149" t="s">
        <v>1</v>
      </c>
      <c r="I151" s="151"/>
      <c r="L151" s="147"/>
      <c r="M151" s="152"/>
      <c r="T151" s="153"/>
      <c r="AT151" s="149" t="s">
        <v>144</v>
      </c>
      <c r="AU151" s="149" t="s">
        <v>142</v>
      </c>
      <c r="AV151" s="12" t="s">
        <v>83</v>
      </c>
      <c r="AW151" s="12" t="s">
        <v>32</v>
      </c>
      <c r="AX151" s="12" t="s">
        <v>75</v>
      </c>
      <c r="AY151" s="149" t="s">
        <v>134</v>
      </c>
    </row>
    <row r="152" spans="2:65" s="13" customFormat="1" ht="9.9499999999999993">
      <c r="B152" s="154"/>
      <c r="D152" s="148" t="s">
        <v>144</v>
      </c>
      <c r="E152" s="155" t="s">
        <v>1</v>
      </c>
      <c r="F152" s="156" t="s">
        <v>962</v>
      </c>
      <c r="H152" s="157">
        <v>40.56</v>
      </c>
      <c r="I152" s="158"/>
      <c r="L152" s="154"/>
      <c r="M152" s="159"/>
      <c r="T152" s="160"/>
      <c r="AT152" s="155" t="s">
        <v>144</v>
      </c>
      <c r="AU152" s="155" t="s">
        <v>142</v>
      </c>
      <c r="AV152" s="13" t="s">
        <v>142</v>
      </c>
      <c r="AW152" s="13" t="s">
        <v>32</v>
      </c>
      <c r="AX152" s="13" t="s">
        <v>75</v>
      </c>
      <c r="AY152" s="155" t="s">
        <v>134</v>
      </c>
    </row>
    <row r="153" spans="2:65" s="12" customFormat="1" ht="9.9499999999999993">
      <c r="B153" s="147"/>
      <c r="D153" s="148" t="s">
        <v>144</v>
      </c>
      <c r="E153" s="149" t="s">
        <v>1</v>
      </c>
      <c r="F153" s="150" t="s">
        <v>963</v>
      </c>
      <c r="H153" s="149" t="s">
        <v>1</v>
      </c>
      <c r="I153" s="151"/>
      <c r="L153" s="147"/>
      <c r="M153" s="152"/>
      <c r="T153" s="153"/>
      <c r="AT153" s="149" t="s">
        <v>144</v>
      </c>
      <c r="AU153" s="149" t="s">
        <v>142</v>
      </c>
      <c r="AV153" s="12" t="s">
        <v>83</v>
      </c>
      <c r="AW153" s="12" t="s">
        <v>32</v>
      </c>
      <c r="AX153" s="12" t="s">
        <v>75</v>
      </c>
      <c r="AY153" s="149" t="s">
        <v>134</v>
      </c>
    </row>
    <row r="154" spans="2:65" s="13" customFormat="1" ht="9.9499999999999993">
      <c r="B154" s="154"/>
      <c r="D154" s="148" t="s">
        <v>144</v>
      </c>
      <c r="E154" s="155" t="s">
        <v>1</v>
      </c>
      <c r="F154" s="156" t="s">
        <v>964</v>
      </c>
      <c r="H154" s="157">
        <v>25.78</v>
      </c>
      <c r="I154" s="158"/>
      <c r="L154" s="154"/>
      <c r="M154" s="159"/>
      <c r="T154" s="160"/>
      <c r="AT154" s="155" t="s">
        <v>144</v>
      </c>
      <c r="AU154" s="155" t="s">
        <v>142</v>
      </c>
      <c r="AV154" s="13" t="s">
        <v>142</v>
      </c>
      <c r="AW154" s="13" t="s">
        <v>32</v>
      </c>
      <c r="AX154" s="13" t="s">
        <v>75</v>
      </c>
      <c r="AY154" s="155" t="s">
        <v>134</v>
      </c>
    </row>
    <row r="155" spans="2:65" s="12" customFormat="1" ht="9.9499999999999993">
      <c r="B155" s="147"/>
      <c r="D155" s="148" t="s">
        <v>144</v>
      </c>
      <c r="E155" s="149" t="s">
        <v>1</v>
      </c>
      <c r="F155" s="150" t="s">
        <v>906</v>
      </c>
      <c r="H155" s="149" t="s">
        <v>1</v>
      </c>
      <c r="I155" s="151"/>
      <c r="L155" s="147"/>
      <c r="M155" s="152"/>
      <c r="T155" s="153"/>
      <c r="AT155" s="149" t="s">
        <v>144</v>
      </c>
      <c r="AU155" s="149" t="s">
        <v>142</v>
      </c>
      <c r="AV155" s="12" t="s">
        <v>83</v>
      </c>
      <c r="AW155" s="12" t="s">
        <v>32</v>
      </c>
      <c r="AX155" s="12" t="s">
        <v>75</v>
      </c>
      <c r="AY155" s="149" t="s">
        <v>134</v>
      </c>
    </row>
    <row r="156" spans="2:65" s="13" customFormat="1" ht="9.9499999999999993">
      <c r="B156" s="154"/>
      <c r="D156" s="148" t="s">
        <v>144</v>
      </c>
      <c r="E156" s="155" t="s">
        <v>1</v>
      </c>
      <c r="F156" s="156" t="s">
        <v>965</v>
      </c>
      <c r="H156" s="157">
        <v>8.82</v>
      </c>
      <c r="I156" s="158"/>
      <c r="L156" s="154"/>
      <c r="M156" s="159"/>
      <c r="T156" s="160"/>
      <c r="AT156" s="155" t="s">
        <v>144</v>
      </c>
      <c r="AU156" s="155" t="s">
        <v>142</v>
      </c>
      <c r="AV156" s="13" t="s">
        <v>142</v>
      </c>
      <c r="AW156" s="13" t="s">
        <v>32</v>
      </c>
      <c r="AX156" s="13" t="s">
        <v>75</v>
      </c>
      <c r="AY156" s="155" t="s">
        <v>134</v>
      </c>
    </row>
    <row r="157" spans="2:65" s="13" customFormat="1" ht="9.9499999999999993">
      <c r="B157" s="154"/>
      <c r="D157" s="148" t="s">
        <v>144</v>
      </c>
      <c r="E157" s="155" t="s">
        <v>1</v>
      </c>
      <c r="F157" s="156" t="s">
        <v>966</v>
      </c>
      <c r="H157" s="157">
        <v>9.18</v>
      </c>
      <c r="I157" s="158"/>
      <c r="L157" s="154"/>
      <c r="M157" s="159"/>
      <c r="T157" s="160"/>
      <c r="AT157" s="155" t="s">
        <v>144</v>
      </c>
      <c r="AU157" s="155" t="s">
        <v>142</v>
      </c>
      <c r="AV157" s="13" t="s">
        <v>142</v>
      </c>
      <c r="AW157" s="13" t="s">
        <v>32</v>
      </c>
      <c r="AX157" s="13" t="s">
        <v>75</v>
      </c>
      <c r="AY157" s="155" t="s">
        <v>134</v>
      </c>
    </row>
    <row r="158" spans="2:65" s="13" customFormat="1" ht="9.9499999999999993">
      <c r="B158" s="154"/>
      <c r="D158" s="148" t="s">
        <v>144</v>
      </c>
      <c r="E158" s="155" t="s">
        <v>1</v>
      </c>
      <c r="F158" s="156" t="s">
        <v>967</v>
      </c>
      <c r="H158" s="157">
        <v>2.94</v>
      </c>
      <c r="I158" s="158"/>
      <c r="L158" s="154"/>
      <c r="M158" s="159"/>
      <c r="T158" s="160"/>
      <c r="AT158" s="155" t="s">
        <v>144</v>
      </c>
      <c r="AU158" s="155" t="s">
        <v>142</v>
      </c>
      <c r="AV158" s="13" t="s">
        <v>142</v>
      </c>
      <c r="AW158" s="13" t="s">
        <v>32</v>
      </c>
      <c r="AX158" s="13" t="s">
        <v>75</v>
      </c>
      <c r="AY158" s="155" t="s">
        <v>134</v>
      </c>
    </row>
    <row r="159" spans="2:65" s="13" customFormat="1" ht="9.9499999999999993">
      <c r="B159" s="154"/>
      <c r="D159" s="148" t="s">
        <v>144</v>
      </c>
      <c r="E159" s="155" t="s">
        <v>1</v>
      </c>
      <c r="F159" s="156" t="s">
        <v>968</v>
      </c>
      <c r="H159" s="157">
        <v>3.06</v>
      </c>
      <c r="I159" s="158"/>
      <c r="L159" s="154"/>
      <c r="M159" s="159"/>
      <c r="T159" s="160"/>
      <c r="AT159" s="155" t="s">
        <v>144</v>
      </c>
      <c r="AU159" s="155" t="s">
        <v>142</v>
      </c>
      <c r="AV159" s="13" t="s">
        <v>142</v>
      </c>
      <c r="AW159" s="13" t="s">
        <v>32</v>
      </c>
      <c r="AX159" s="13" t="s">
        <v>75</v>
      </c>
      <c r="AY159" s="155" t="s">
        <v>134</v>
      </c>
    </row>
    <row r="160" spans="2:65" s="12" customFormat="1" ht="9.9499999999999993">
      <c r="B160" s="147"/>
      <c r="D160" s="148" t="s">
        <v>144</v>
      </c>
      <c r="E160" s="149" t="s">
        <v>1</v>
      </c>
      <c r="F160" s="150" t="s">
        <v>969</v>
      </c>
      <c r="H160" s="149" t="s">
        <v>1</v>
      </c>
      <c r="I160" s="151"/>
      <c r="L160" s="147"/>
      <c r="M160" s="152"/>
      <c r="T160" s="153"/>
      <c r="AT160" s="149" t="s">
        <v>144</v>
      </c>
      <c r="AU160" s="149" t="s">
        <v>142</v>
      </c>
      <c r="AV160" s="12" t="s">
        <v>83</v>
      </c>
      <c r="AW160" s="12" t="s">
        <v>32</v>
      </c>
      <c r="AX160" s="12" t="s">
        <v>75</v>
      </c>
      <c r="AY160" s="149" t="s">
        <v>134</v>
      </c>
    </row>
    <row r="161" spans="2:65" s="13" customFormat="1" ht="9.9499999999999993">
      <c r="B161" s="154"/>
      <c r="D161" s="148" t="s">
        <v>144</v>
      </c>
      <c r="E161" s="155" t="s">
        <v>1</v>
      </c>
      <c r="F161" s="156" t="s">
        <v>970</v>
      </c>
      <c r="H161" s="157">
        <v>8</v>
      </c>
      <c r="I161" s="158"/>
      <c r="L161" s="154"/>
      <c r="M161" s="159"/>
      <c r="T161" s="160"/>
      <c r="AT161" s="155" t="s">
        <v>144</v>
      </c>
      <c r="AU161" s="155" t="s">
        <v>142</v>
      </c>
      <c r="AV161" s="13" t="s">
        <v>142</v>
      </c>
      <c r="AW161" s="13" t="s">
        <v>32</v>
      </c>
      <c r="AX161" s="13" t="s">
        <v>75</v>
      </c>
      <c r="AY161" s="155" t="s">
        <v>134</v>
      </c>
    </row>
    <row r="162" spans="2:65" s="13" customFormat="1" ht="9.9499999999999993">
      <c r="B162" s="154"/>
      <c r="D162" s="148" t="s">
        <v>144</v>
      </c>
      <c r="E162" s="155" t="s">
        <v>1</v>
      </c>
      <c r="F162" s="156" t="s">
        <v>971</v>
      </c>
      <c r="H162" s="157">
        <v>3.2</v>
      </c>
      <c r="I162" s="158"/>
      <c r="L162" s="154"/>
      <c r="M162" s="159"/>
      <c r="T162" s="160"/>
      <c r="AT162" s="155" t="s">
        <v>144</v>
      </c>
      <c r="AU162" s="155" t="s">
        <v>142</v>
      </c>
      <c r="AV162" s="13" t="s">
        <v>142</v>
      </c>
      <c r="AW162" s="13" t="s">
        <v>32</v>
      </c>
      <c r="AX162" s="13" t="s">
        <v>75</v>
      </c>
      <c r="AY162" s="155" t="s">
        <v>134</v>
      </c>
    </row>
    <row r="163" spans="2:65" s="13" customFormat="1" ht="9.9499999999999993">
      <c r="B163" s="154"/>
      <c r="D163" s="148" t="s">
        <v>144</v>
      </c>
      <c r="E163" s="155" t="s">
        <v>1</v>
      </c>
      <c r="F163" s="156" t="s">
        <v>972</v>
      </c>
      <c r="H163" s="157">
        <v>1.6</v>
      </c>
      <c r="I163" s="158"/>
      <c r="L163" s="154"/>
      <c r="M163" s="159"/>
      <c r="T163" s="160"/>
      <c r="AT163" s="155" t="s">
        <v>144</v>
      </c>
      <c r="AU163" s="155" t="s">
        <v>142</v>
      </c>
      <c r="AV163" s="13" t="s">
        <v>142</v>
      </c>
      <c r="AW163" s="13" t="s">
        <v>32</v>
      </c>
      <c r="AX163" s="13" t="s">
        <v>75</v>
      </c>
      <c r="AY163" s="155" t="s">
        <v>134</v>
      </c>
    </row>
    <row r="164" spans="2:65" s="14" customFormat="1" ht="9.9499999999999993">
      <c r="B164" s="161"/>
      <c r="D164" s="148" t="s">
        <v>144</v>
      </c>
      <c r="E164" s="162" t="s">
        <v>1</v>
      </c>
      <c r="F164" s="163" t="s">
        <v>150</v>
      </c>
      <c r="H164" s="164">
        <v>103.14</v>
      </c>
      <c r="I164" s="165"/>
      <c r="L164" s="161"/>
      <c r="M164" s="166"/>
      <c r="T164" s="167"/>
      <c r="AT164" s="162" t="s">
        <v>144</v>
      </c>
      <c r="AU164" s="162" t="s">
        <v>142</v>
      </c>
      <c r="AV164" s="14" t="s">
        <v>141</v>
      </c>
      <c r="AW164" s="14" t="s">
        <v>32</v>
      </c>
      <c r="AX164" s="14" t="s">
        <v>83</v>
      </c>
      <c r="AY164" s="162" t="s">
        <v>134</v>
      </c>
    </row>
    <row r="165" spans="2:65" s="12" customFormat="1" ht="9.9499999999999993">
      <c r="B165" s="147"/>
      <c r="D165" s="148" t="s">
        <v>144</v>
      </c>
      <c r="E165" s="149" t="s">
        <v>1</v>
      </c>
      <c r="F165" s="150" t="s">
        <v>973</v>
      </c>
      <c r="H165" s="149" t="s">
        <v>1</v>
      </c>
      <c r="I165" s="151"/>
      <c r="L165" s="147"/>
      <c r="M165" s="152"/>
      <c r="T165" s="153"/>
      <c r="AT165" s="149" t="s">
        <v>144</v>
      </c>
      <c r="AU165" s="149" t="s">
        <v>142</v>
      </c>
      <c r="AV165" s="12" t="s">
        <v>83</v>
      </c>
      <c r="AW165" s="12" t="s">
        <v>32</v>
      </c>
      <c r="AX165" s="12" t="s">
        <v>75</v>
      </c>
      <c r="AY165" s="149" t="s">
        <v>134</v>
      </c>
    </row>
    <row r="166" spans="2:65" s="13" customFormat="1" ht="9.9499999999999993">
      <c r="B166" s="154"/>
      <c r="D166" s="148" t="s">
        <v>144</v>
      </c>
      <c r="F166" s="156" t="s">
        <v>974</v>
      </c>
      <c r="H166" s="157">
        <v>206.28</v>
      </c>
      <c r="I166" s="158"/>
      <c r="L166" s="154"/>
      <c r="M166" s="159"/>
      <c r="T166" s="160"/>
      <c r="AT166" s="155" t="s">
        <v>144</v>
      </c>
      <c r="AU166" s="155" t="s">
        <v>142</v>
      </c>
      <c r="AV166" s="13" t="s">
        <v>142</v>
      </c>
      <c r="AW166" s="13" t="s">
        <v>4</v>
      </c>
      <c r="AX166" s="13" t="s">
        <v>83</v>
      </c>
      <c r="AY166" s="155" t="s">
        <v>134</v>
      </c>
    </row>
    <row r="167" spans="2:65" s="1" customFormat="1" ht="24.2" customHeight="1">
      <c r="B167" s="32"/>
      <c r="C167" s="133" t="s">
        <v>141</v>
      </c>
      <c r="D167" s="133" t="s">
        <v>137</v>
      </c>
      <c r="E167" s="134" t="s">
        <v>975</v>
      </c>
      <c r="F167" s="135" t="s">
        <v>976</v>
      </c>
      <c r="G167" s="136" t="s">
        <v>140</v>
      </c>
      <c r="H167" s="137">
        <v>25.78</v>
      </c>
      <c r="I167" s="138"/>
      <c r="J167" s="139">
        <f>ROUND(I167*H167,2)</f>
        <v>0</v>
      </c>
      <c r="K167" s="140"/>
      <c r="L167" s="32"/>
      <c r="M167" s="141" t="s">
        <v>1</v>
      </c>
      <c r="N167" s="142" t="s">
        <v>41</v>
      </c>
      <c r="P167" s="143">
        <f>O167*H167</f>
        <v>0</v>
      </c>
      <c r="Q167" s="143">
        <v>0</v>
      </c>
      <c r="R167" s="143">
        <f>Q167*H167</f>
        <v>0</v>
      </c>
      <c r="S167" s="143">
        <v>1.06E-2</v>
      </c>
      <c r="T167" s="144">
        <f>S167*H167</f>
        <v>0.27326800000000001</v>
      </c>
      <c r="AR167" s="145" t="s">
        <v>141</v>
      </c>
      <c r="AT167" s="145" t="s">
        <v>137</v>
      </c>
      <c r="AU167" s="145" t="s">
        <v>142</v>
      </c>
      <c r="AY167" s="17" t="s">
        <v>134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142</v>
      </c>
      <c r="BK167" s="146">
        <f>ROUND(I167*H167,2)</f>
        <v>0</v>
      </c>
      <c r="BL167" s="17" t="s">
        <v>141</v>
      </c>
      <c r="BM167" s="145" t="s">
        <v>977</v>
      </c>
    </row>
    <row r="168" spans="2:65" s="1" customFormat="1" ht="9.9499999999999993">
      <c r="B168" s="32"/>
      <c r="D168" s="168" t="s">
        <v>154</v>
      </c>
      <c r="F168" s="169" t="s">
        <v>978</v>
      </c>
      <c r="I168" s="170"/>
      <c r="L168" s="32"/>
      <c r="M168" s="171"/>
      <c r="T168" s="54"/>
      <c r="AT168" s="17" t="s">
        <v>154</v>
      </c>
      <c r="AU168" s="17" t="s">
        <v>142</v>
      </c>
    </row>
    <row r="169" spans="2:65" s="13" customFormat="1" ht="9.9499999999999993">
      <c r="B169" s="154"/>
      <c r="D169" s="148" t="s">
        <v>144</v>
      </c>
      <c r="E169" s="155" t="s">
        <v>1</v>
      </c>
      <c r="F169" s="156" t="s">
        <v>979</v>
      </c>
      <c r="H169" s="157">
        <v>4</v>
      </c>
      <c r="I169" s="158"/>
      <c r="L169" s="154"/>
      <c r="M169" s="159"/>
      <c r="T169" s="160"/>
      <c r="AT169" s="155" t="s">
        <v>144</v>
      </c>
      <c r="AU169" s="155" t="s">
        <v>142</v>
      </c>
      <c r="AV169" s="13" t="s">
        <v>142</v>
      </c>
      <c r="AW169" s="13" t="s">
        <v>32</v>
      </c>
      <c r="AX169" s="13" t="s">
        <v>75</v>
      </c>
      <c r="AY169" s="155" t="s">
        <v>134</v>
      </c>
    </row>
    <row r="170" spans="2:65" s="13" customFormat="1" ht="9.9499999999999993">
      <c r="B170" s="154"/>
      <c r="D170" s="148" t="s">
        <v>144</v>
      </c>
      <c r="E170" s="155" t="s">
        <v>1</v>
      </c>
      <c r="F170" s="156" t="s">
        <v>980</v>
      </c>
      <c r="H170" s="157">
        <v>0.42</v>
      </c>
      <c r="I170" s="158"/>
      <c r="L170" s="154"/>
      <c r="M170" s="159"/>
      <c r="T170" s="160"/>
      <c r="AT170" s="155" t="s">
        <v>144</v>
      </c>
      <c r="AU170" s="155" t="s">
        <v>142</v>
      </c>
      <c r="AV170" s="13" t="s">
        <v>142</v>
      </c>
      <c r="AW170" s="13" t="s">
        <v>32</v>
      </c>
      <c r="AX170" s="13" t="s">
        <v>75</v>
      </c>
      <c r="AY170" s="155" t="s">
        <v>134</v>
      </c>
    </row>
    <row r="171" spans="2:65" s="13" customFormat="1" ht="9.9499999999999993">
      <c r="B171" s="154"/>
      <c r="D171" s="148" t="s">
        <v>144</v>
      </c>
      <c r="E171" s="155" t="s">
        <v>1</v>
      </c>
      <c r="F171" s="156" t="s">
        <v>981</v>
      </c>
      <c r="H171" s="157">
        <v>1.98</v>
      </c>
      <c r="I171" s="158"/>
      <c r="L171" s="154"/>
      <c r="M171" s="159"/>
      <c r="T171" s="160"/>
      <c r="AT171" s="155" t="s">
        <v>144</v>
      </c>
      <c r="AU171" s="155" t="s">
        <v>142</v>
      </c>
      <c r="AV171" s="13" t="s">
        <v>142</v>
      </c>
      <c r="AW171" s="13" t="s">
        <v>32</v>
      </c>
      <c r="AX171" s="13" t="s">
        <v>75</v>
      </c>
      <c r="AY171" s="155" t="s">
        <v>134</v>
      </c>
    </row>
    <row r="172" spans="2:65" s="13" customFormat="1" ht="9.9499999999999993">
      <c r="B172" s="154"/>
      <c r="D172" s="148" t="s">
        <v>144</v>
      </c>
      <c r="E172" s="155" t="s">
        <v>1</v>
      </c>
      <c r="F172" s="156" t="s">
        <v>982</v>
      </c>
      <c r="H172" s="157">
        <v>4.2</v>
      </c>
      <c r="I172" s="158"/>
      <c r="L172" s="154"/>
      <c r="M172" s="159"/>
      <c r="T172" s="160"/>
      <c r="AT172" s="155" t="s">
        <v>144</v>
      </c>
      <c r="AU172" s="155" t="s">
        <v>142</v>
      </c>
      <c r="AV172" s="13" t="s">
        <v>142</v>
      </c>
      <c r="AW172" s="13" t="s">
        <v>32</v>
      </c>
      <c r="AX172" s="13" t="s">
        <v>75</v>
      </c>
      <c r="AY172" s="155" t="s">
        <v>134</v>
      </c>
    </row>
    <row r="173" spans="2:65" s="13" customFormat="1" ht="9.9499999999999993">
      <c r="B173" s="154"/>
      <c r="D173" s="148" t="s">
        <v>144</v>
      </c>
      <c r="E173" s="155" t="s">
        <v>1</v>
      </c>
      <c r="F173" s="156" t="s">
        <v>983</v>
      </c>
      <c r="H173" s="157">
        <v>1.4</v>
      </c>
      <c r="I173" s="158"/>
      <c r="L173" s="154"/>
      <c r="M173" s="159"/>
      <c r="T173" s="160"/>
      <c r="AT173" s="155" t="s">
        <v>144</v>
      </c>
      <c r="AU173" s="155" t="s">
        <v>142</v>
      </c>
      <c r="AV173" s="13" t="s">
        <v>142</v>
      </c>
      <c r="AW173" s="13" t="s">
        <v>32</v>
      </c>
      <c r="AX173" s="13" t="s">
        <v>75</v>
      </c>
      <c r="AY173" s="155" t="s">
        <v>134</v>
      </c>
    </row>
    <row r="174" spans="2:65" s="13" customFormat="1" ht="9.9499999999999993">
      <c r="B174" s="154"/>
      <c r="D174" s="148" t="s">
        <v>144</v>
      </c>
      <c r="E174" s="155" t="s">
        <v>1</v>
      </c>
      <c r="F174" s="156" t="s">
        <v>984</v>
      </c>
      <c r="H174" s="157">
        <v>0.6</v>
      </c>
      <c r="I174" s="158"/>
      <c r="L174" s="154"/>
      <c r="M174" s="159"/>
      <c r="T174" s="160"/>
      <c r="AT174" s="155" t="s">
        <v>144</v>
      </c>
      <c r="AU174" s="155" t="s">
        <v>142</v>
      </c>
      <c r="AV174" s="13" t="s">
        <v>142</v>
      </c>
      <c r="AW174" s="13" t="s">
        <v>32</v>
      </c>
      <c r="AX174" s="13" t="s">
        <v>75</v>
      </c>
      <c r="AY174" s="155" t="s">
        <v>134</v>
      </c>
    </row>
    <row r="175" spans="2:65" s="13" customFormat="1" ht="9.9499999999999993">
      <c r="B175" s="154"/>
      <c r="D175" s="148" t="s">
        <v>144</v>
      </c>
      <c r="E175" s="155" t="s">
        <v>1</v>
      </c>
      <c r="F175" s="156" t="s">
        <v>985</v>
      </c>
      <c r="H175" s="157">
        <v>4</v>
      </c>
      <c r="I175" s="158"/>
      <c r="L175" s="154"/>
      <c r="M175" s="159"/>
      <c r="T175" s="160"/>
      <c r="AT175" s="155" t="s">
        <v>144</v>
      </c>
      <c r="AU175" s="155" t="s">
        <v>142</v>
      </c>
      <c r="AV175" s="13" t="s">
        <v>142</v>
      </c>
      <c r="AW175" s="13" t="s">
        <v>32</v>
      </c>
      <c r="AX175" s="13" t="s">
        <v>75</v>
      </c>
      <c r="AY175" s="155" t="s">
        <v>134</v>
      </c>
    </row>
    <row r="176" spans="2:65" s="13" customFormat="1" ht="9.9499999999999993">
      <c r="B176" s="154"/>
      <c r="D176" s="148" t="s">
        <v>144</v>
      </c>
      <c r="E176" s="155" t="s">
        <v>1</v>
      </c>
      <c r="F176" s="156" t="s">
        <v>986</v>
      </c>
      <c r="H176" s="157">
        <v>2.5</v>
      </c>
      <c r="I176" s="158"/>
      <c r="L176" s="154"/>
      <c r="M176" s="159"/>
      <c r="T176" s="160"/>
      <c r="AT176" s="155" t="s">
        <v>144</v>
      </c>
      <c r="AU176" s="155" t="s">
        <v>142</v>
      </c>
      <c r="AV176" s="13" t="s">
        <v>142</v>
      </c>
      <c r="AW176" s="13" t="s">
        <v>32</v>
      </c>
      <c r="AX176" s="13" t="s">
        <v>75</v>
      </c>
      <c r="AY176" s="155" t="s">
        <v>134</v>
      </c>
    </row>
    <row r="177" spans="2:65" s="13" customFormat="1" ht="9.9499999999999993">
      <c r="B177" s="154"/>
      <c r="D177" s="148" t="s">
        <v>144</v>
      </c>
      <c r="E177" s="155" t="s">
        <v>1</v>
      </c>
      <c r="F177" s="156" t="s">
        <v>987</v>
      </c>
      <c r="H177" s="157">
        <v>1.2</v>
      </c>
      <c r="I177" s="158"/>
      <c r="L177" s="154"/>
      <c r="M177" s="159"/>
      <c r="T177" s="160"/>
      <c r="AT177" s="155" t="s">
        <v>144</v>
      </c>
      <c r="AU177" s="155" t="s">
        <v>142</v>
      </c>
      <c r="AV177" s="13" t="s">
        <v>142</v>
      </c>
      <c r="AW177" s="13" t="s">
        <v>32</v>
      </c>
      <c r="AX177" s="13" t="s">
        <v>75</v>
      </c>
      <c r="AY177" s="155" t="s">
        <v>134</v>
      </c>
    </row>
    <row r="178" spans="2:65" s="13" customFormat="1" ht="9.9499999999999993">
      <c r="B178" s="154"/>
      <c r="D178" s="148" t="s">
        <v>144</v>
      </c>
      <c r="E178" s="155" t="s">
        <v>1</v>
      </c>
      <c r="F178" s="156" t="s">
        <v>988</v>
      </c>
      <c r="H178" s="157">
        <v>1</v>
      </c>
      <c r="I178" s="158"/>
      <c r="L178" s="154"/>
      <c r="M178" s="159"/>
      <c r="T178" s="160"/>
      <c r="AT178" s="155" t="s">
        <v>144</v>
      </c>
      <c r="AU178" s="155" t="s">
        <v>142</v>
      </c>
      <c r="AV178" s="13" t="s">
        <v>142</v>
      </c>
      <c r="AW178" s="13" t="s">
        <v>32</v>
      </c>
      <c r="AX178" s="13" t="s">
        <v>75</v>
      </c>
      <c r="AY178" s="155" t="s">
        <v>134</v>
      </c>
    </row>
    <row r="179" spans="2:65" s="13" customFormat="1" ht="9.9499999999999993">
      <c r="B179" s="154"/>
      <c r="D179" s="148" t="s">
        <v>144</v>
      </c>
      <c r="E179" s="155" t="s">
        <v>1</v>
      </c>
      <c r="F179" s="156" t="s">
        <v>989</v>
      </c>
      <c r="H179" s="157">
        <v>4.4800000000000004</v>
      </c>
      <c r="I179" s="158"/>
      <c r="L179" s="154"/>
      <c r="M179" s="159"/>
      <c r="T179" s="160"/>
      <c r="AT179" s="155" t="s">
        <v>144</v>
      </c>
      <c r="AU179" s="155" t="s">
        <v>142</v>
      </c>
      <c r="AV179" s="13" t="s">
        <v>142</v>
      </c>
      <c r="AW179" s="13" t="s">
        <v>32</v>
      </c>
      <c r="AX179" s="13" t="s">
        <v>75</v>
      </c>
      <c r="AY179" s="155" t="s">
        <v>134</v>
      </c>
    </row>
    <row r="180" spans="2:65" s="14" customFormat="1" ht="9.9499999999999993">
      <c r="B180" s="161"/>
      <c r="D180" s="148" t="s">
        <v>144</v>
      </c>
      <c r="E180" s="162" t="s">
        <v>1</v>
      </c>
      <c r="F180" s="163" t="s">
        <v>150</v>
      </c>
      <c r="H180" s="164">
        <v>25.78</v>
      </c>
      <c r="I180" s="165"/>
      <c r="L180" s="161"/>
      <c r="M180" s="166"/>
      <c r="T180" s="167"/>
      <c r="AT180" s="162" t="s">
        <v>144</v>
      </c>
      <c r="AU180" s="162" t="s">
        <v>142</v>
      </c>
      <c r="AV180" s="14" t="s">
        <v>141</v>
      </c>
      <c r="AW180" s="14" t="s">
        <v>32</v>
      </c>
      <c r="AX180" s="14" t="s">
        <v>83</v>
      </c>
      <c r="AY180" s="162" t="s">
        <v>134</v>
      </c>
    </row>
    <row r="181" spans="2:65" s="1" customFormat="1" ht="24.2" customHeight="1">
      <c r="B181" s="32"/>
      <c r="C181" s="133" t="s">
        <v>179</v>
      </c>
      <c r="D181" s="133" t="s">
        <v>137</v>
      </c>
      <c r="E181" s="134" t="s">
        <v>990</v>
      </c>
      <c r="F181" s="135" t="s">
        <v>991</v>
      </c>
      <c r="G181" s="136" t="s">
        <v>140</v>
      </c>
      <c r="H181" s="137">
        <v>25.78</v>
      </c>
      <c r="I181" s="138"/>
      <c r="J181" s="139">
        <f>ROUND(I181*H181,2)</f>
        <v>0</v>
      </c>
      <c r="K181" s="140"/>
      <c r="L181" s="32"/>
      <c r="M181" s="141" t="s">
        <v>1</v>
      </c>
      <c r="N181" s="142" t="s">
        <v>41</v>
      </c>
      <c r="P181" s="143">
        <f>O181*H181</f>
        <v>0</v>
      </c>
      <c r="Q181" s="143">
        <v>8.5500000000000003E-3</v>
      </c>
      <c r="R181" s="143">
        <f>Q181*H181</f>
        <v>0.220419</v>
      </c>
      <c r="S181" s="143">
        <v>0</v>
      </c>
      <c r="T181" s="144">
        <f>S181*H181</f>
        <v>0</v>
      </c>
      <c r="AR181" s="145" t="s">
        <v>141</v>
      </c>
      <c r="AT181" s="145" t="s">
        <v>137</v>
      </c>
      <c r="AU181" s="145" t="s">
        <v>142</v>
      </c>
      <c r="AY181" s="17" t="s">
        <v>134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7" t="s">
        <v>142</v>
      </c>
      <c r="BK181" s="146">
        <f>ROUND(I181*H181,2)</f>
        <v>0</v>
      </c>
      <c r="BL181" s="17" t="s">
        <v>141</v>
      </c>
      <c r="BM181" s="145" t="s">
        <v>992</v>
      </c>
    </row>
    <row r="182" spans="2:65" s="1" customFormat="1" ht="9.9499999999999993">
      <c r="B182" s="32"/>
      <c r="D182" s="168" t="s">
        <v>154</v>
      </c>
      <c r="F182" s="169" t="s">
        <v>993</v>
      </c>
      <c r="I182" s="170"/>
      <c r="L182" s="32"/>
      <c r="M182" s="171"/>
      <c r="T182" s="54"/>
      <c r="AT182" s="17" t="s">
        <v>154</v>
      </c>
      <c r="AU182" s="17" t="s">
        <v>142</v>
      </c>
    </row>
    <row r="183" spans="2:65" s="13" customFormat="1" ht="9.9499999999999993">
      <c r="B183" s="154"/>
      <c r="D183" s="148" t="s">
        <v>144</v>
      </c>
      <c r="E183" s="155" t="s">
        <v>1</v>
      </c>
      <c r="F183" s="156" t="s">
        <v>979</v>
      </c>
      <c r="H183" s="157">
        <v>4</v>
      </c>
      <c r="I183" s="158"/>
      <c r="L183" s="154"/>
      <c r="M183" s="159"/>
      <c r="T183" s="160"/>
      <c r="AT183" s="155" t="s">
        <v>144</v>
      </c>
      <c r="AU183" s="155" t="s">
        <v>142</v>
      </c>
      <c r="AV183" s="13" t="s">
        <v>142</v>
      </c>
      <c r="AW183" s="13" t="s">
        <v>32</v>
      </c>
      <c r="AX183" s="13" t="s">
        <v>75</v>
      </c>
      <c r="AY183" s="155" t="s">
        <v>134</v>
      </c>
    </row>
    <row r="184" spans="2:65" s="13" customFormat="1" ht="9.9499999999999993">
      <c r="B184" s="154"/>
      <c r="D184" s="148" t="s">
        <v>144</v>
      </c>
      <c r="E184" s="155" t="s">
        <v>1</v>
      </c>
      <c r="F184" s="156" t="s">
        <v>980</v>
      </c>
      <c r="H184" s="157">
        <v>0.42</v>
      </c>
      <c r="I184" s="158"/>
      <c r="L184" s="154"/>
      <c r="M184" s="159"/>
      <c r="T184" s="160"/>
      <c r="AT184" s="155" t="s">
        <v>144</v>
      </c>
      <c r="AU184" s="155" t="s">
        <v>142</v>
      </c>
      <c r="AV184" s="13" t="s">
        <v>142</v>
      </c>
      <c r="AW184" s="13" t="s">
        <v>32</v>
      </c>
      <c r="AX184" s="13" t="s">
        <v>75</v>
      </c>
      <c r="AY184" s="155" t="s">
        <v>134</v>
      </c>
    </row>
    <row r="185" spans="2:65" s="13" customFormat="1" ht="9.9499999999999993">
      <c r="B185" s="154"/>
      <c r="D185" s="148" t="s">
        <v>144</v>
      </c>
      <c r="E185" s="155" t="s">
        <v>1</v>
      </c>
      <c r="F185" s="156" t="s">
        <v>981</v>
      </c>
      <c r="H185" s="157">
        <v>1.98</v>
      </c>
      <c r="I185" s="158"/>
      <c r="L185" s="154"/>
      <c r="M185" s="159"/>
      <c r="T185" s="160"/>
      <c r="AT185" s="155" t="s">
        <v>144</v>
      </c>
      <c r="AU185" s="155" t="s">
        <v>142</v>
      </c>
      <c r="AV185" s="13" t="s">
        <v>142</v>
      </c>
      <c r="AW185" s="13" t="s">
        <v>32</v>
      </c>
      <c r="AX185" s="13" t="s">
        <v>75</v>
      </c>
      <c r="AY185" s="155" t="s">
        <v>134</v>
      </c>
    </row>
    <row r="186" spans="2:65" s="13" customFormat="1" ht="9.9499999999999993">
      <c r="B186" s="154"/>
      <c r="D186" s="148" t="s">
        <v>144</v>
      </c>
      <c r="E186" s="155" t="s">
        <v>1</v>
      </c>
      <c r="F186" s="156" t="s">
        <v>982</v>
      </c>
      <c r="H186" s="157">
        <v>4.2</v>
      </c>
      <c r="I186" s="158"/>
      <c r="L186" s="154"/>
      <c r="M186" s="159"/>
      <c r="T186" s="160"/>
      <c r="AT186" s="155" t="s">
        <v>144</v>
      </c>
      <c r="AU186" s="155" t="s">
        <v>142</v>
      </c>
      <c r="AV186" s="13" t="s">
        <v>142</v>
      </c>
      <c r="AW186" s="13" t="s">
        <v>32</v>
      </c>
      <c r="AX186" s="13" t="s">
        <v>75</v>
      </c>
      <c r="AY186" s="155" t="s">
        <v>134</v>
      </c>
    </row>
    <row r="187" spans="2:65" s="13" customFormat="1" ht="9.9499999999999993">
      <c r="B187" s="154"/>
      <c r="D187" s="148" t="s">
        <v>144</v>
      </c>
      <c r="E187" s="155" t="s">
        <v>1</v>
      </c>
      <c r="F187" s="156" t="s">
        <v>983</v>
      </c>
      <c r="H187" s="157">
        <v>1.4</v>
      </c>
      <c r="I187" s="158"/>
      <c r="L187" s="154"/>
      <c r="M187" s="159"/>
      <c r="T187" s="160"/>
      <c r="AT187" s="155" t="s">
        <v>144</v>
      </c>
      <c r="AU187" s="155" t="s">
        <v>142</v>
      </c>
      <c r="AV187" s="13" t="s">
        <v>142</v>
      </c>
      <c r="AW187" s="13" t="s">
        <v>32</v>
      </c>
      <c r="AX187" s="13" t="s">
        <v>75</v>
      </c>
      <c r="AY187" s="155" t="s">
        <v>134</v>
      </c>
    </row>
    <row r="188" spans="2:65" s="13" customFormat="1" ht="9.9499999999999993">
      <c r="B188" s="154"/>
      <c r="D188" s="148" t="s">
        <v>144</v>
      </c>
      <c r="E188" s="155" t="s">
        <v>1</v>
      </c>
      <c r="F188" s="156" t="s">
        <v>984</v>
      </c>
      <c r="H188" s="157">
        <v>0.6</v>
      </c>
      <c r="I188" s="158"/>
      <c r="L188" s="154"/>
      <c r="M188" s="159"/>
      <c r="T188" s="160"/>
      <c r="AT188" s="155" t="s">
        <v>144</v>
      </c>
      <c r="AU188" s="155" t="s">
        <v>142</v>
      </c>
      <c r="AV188" s="13" t="s">
        <v>142</v>
      </c>
      <c r="AW188" s="13" t="s">
        <v>32</v>
      </c>
      <c r="AX188" s="13" t="s">
        <v>75</v>
      </c>
      <c r="AY188" s="155" t="s">
        <v>134</v>
      </c>
    </row>
    <row r="189" spans="2:65" s="13" customFormat="1" ht="9.9499999999999993">
      <c r="B189" s="154"/>
      <c r="D189" s="148" t="s">
        <v>144</v>
      </c>
      <c r="E189" s="155" t="s">
        <v>1</v>
      </c>
      <c r="F189" s="156" t="s">
        <v>985</v>
      </c>
      <c r="H189" s="157">
        <v>4</v>
      </c>
      <c r="I189" s="158"/>
      <c r="L189" s="154"/>
      <c r="M189" s="159"/>
      <c r="T189" s="160"/>
      <c r="AT189" s="155" t="s">
        <v>144</v>
      </c>
      <c r="AU189" s="155" t="s">
        <v>142</v>
      </c>
      <c r="AV189" s="13" t="s">
        <v>142</v>
      </c>
      <c r="AW189" s="13" t="s">
        <v>32</v>
      </c>
      <c r="AX189" s="13" t="s">
        <v>75</v>
      </c>
      <c r="AY189" s="155" t="s">
        <v>134</v>
      </c>
    </row>
    <row r="190" spans="2:65" s="13" customFormat="1" ht="9.9499999999999993">
      <c r="B190" s="154"/>
      <c r="D190" s="148" t="s">
        <v>144</v>
      </c>
      <c r="E190" s="155" t="s">
        <v>1</v>
      </c>
      <c r="F190" s="156" t="s">
        <v>986</v>
      </c>
      <c r="H190" s="157">
        <v>2.5</v>
      </c>
      <c r="I190" s="158"/>
      <c r="L190" s="154"/>
      <c r="M190" s="159"/>
      <c r="T190" s="160"/>
      <c r="AT190" s="155" t="s">
        <v>144</v>
      </c>
      <c r="AU190" s="155" t="s">
        <v>142</v>
      </c>
      <c r="AV190" s="13" t="s">
        <v>142</v>
      </c>
      <c r="AW190" s="13" t="s">
        <v>32</v>
      </c>
      <c r="AX190" s="13" t="s">
        <v>75</v>
      </c>
      <c r="AY190" s="155" t="s">
        <v>134</v>
      </c>
    </row>
    <row r="191" spans="2:65" s="13" customFormat="1" ht="9.9499999999999993">
      <c r="B191" s="154"/>
      <c r="D191" s="148" t="s">
        <v>144</v>
      </c>
      <c r="E191" s="155" t="s">
        <v>1</v>
      </c>
      <c r="F191" s="156" t="s">
        <v>987</v>
      </c>
      <c r="H191" s="157">
        <v>1.2</v>
      </c>
      <c r="I191" s="158"/>
      <c r="L191" s="154"/>
      <c r="M191" s="159"/>
      <c r="T191" s="160"/>
      <c r="AT191" s="155" t="s">
        <v>144</v>
      </c>
      <c r="AU191" s="155" t="s">
        <v>142</v>
      </c>
      <c r="AV191" s="13" t="s">
        <v>142</v>
      </c>
      <c r="AW191" s="13" t="s">
        <v>32</v>
      </c>
      <c r="AX191" s="13" t="s">
        <v>75</v>
      </c>
      <c r="AY191" s="155" t="s">
        <v>134</v>
      </c>
    </row>
    <row r="192" spans="2:65" s="13" customFormat="1" ht="9.9499999999999993">
      <c r="B192" s="154"/>
      <c r="D192" s="148" t="s">
        <v>144</v>
      </c>
      <c r="E192" s="155" t="s">
        <v>1</v>
      </c>
      <c r="F192" s="156" t="s">
        <v>988</v>
      </c>
      <c r="H192" s="157">
        <v>1</v>
      </c>
      <c r="I192" s="158"/>
      <c r="L192" s="154"/>
      <c r="M192" s="159"/>
      <c r="T192" s="160"/>
      <c r="AT192" s="155" t="s">
        <v>144</v>
      </c>
      <c r="AU192" s="155" t="s">
        <v>142</v>
      </c>
      <c r="AV192" s="13" t="s">
        <v>142</v>
      </c>
      <c r="AW192" s="13" t="s">
        <v>32</v>
      </c>
      <c r="AX192" s="13" t="s">
        <v>75</v>
      </c>
      <c r="AY192" s="155" t="s">
        <v>134</v>
      </c>
    </row>
    <row r="193" spans="2:65" s="13" customFormat="1" ht="9.9499999999999993">
      <c r="B193" s="154"/>
      <c r="D193" s="148" t="s">
        <v>144</v>
      </c>
      <c r="E193" s="155" t="s">
        <v>1</v>
      </c>
      <c r="F193" s="156" t="s">
        <v>989</v>
      </c>
      <c r="H193" s="157">
        <v>4.4800000000000004</v>
      </c>
      <c r="I193" s="158"/>
      <c r="L193" s="154"/>
      <c r="M193" s="159"/>
      <c r="T193" s="160"/>
      <c r="AT193" s="155" t="s">
        <v>144</v>
      </c>
      <c r="AU193" s="155" t="s">
        <v>142</v>
      </c>
      <c r="AV193" s="13" t="s">
        <v>142</v>
      </c>
      <c r="AW193" s="13" t="s">
        <v>32</v>
      </c>
      <c r="AX193" s="13" t="s">
        <v>75</v>
      </c>
      <c r="AY193" s="155" t="s">
        <v>134</v>
      </c>
    </row>
    <row r="194" spans="2:65" s="14" customFormat="1" ht="9.9499999999999993">
      <c r="B194" s="161"/>
      <c r="D194" s="148" t="s">
        <v>144</v>
      </c>
      <c r="E194" s="162" t="s">
        <v>1</v>
      </c>
      <c r="F194" s="163" t="s">
        <v>150</v>
      </c>
      <c r="H194" s="164">
        <v>25.78</v>
      </c>
      <c r="I194" s="165"/>
      <c r="L194" s="161"/>
      <c r="M194" s="166"/>
      <c r="T194" s="167"/>
      <c r="AT194" s="162" t="s">
        <v>144</v>
      </c>
      <c r="AU194" s="162" t="s">
        <v>142</v>
      </c>
      <c r="AV194" s="14" t="s">
        <v>141</v>
      </c>
      <c r="AW194" s="14" t="s">
        <v>32</v>
      </c>
      <c r="AX194" s="14" t="s">
        <v>83</v>
      </c>
      <c r="AY194" s="162" t="s">
        <v>134</v>
      </c>
    </row>
    <row r="195" spans="2:65" s="1" customFormat="1" ht="24.2" customHeight="1">
      <c r="B195" s="32"/>
      <c r="C195" s="133" t="s">
        <v>186</v>
      </c>
      <c r="D195" s="133" t="s">
        <v>137</v>
      </c>
      <c r="E195" s="134" t="s">
        <v>994</v>
      </c>
      <c r="F195" s="135" t="s">
        <v>995</v>
      </c>
      <c r="G195" s="136" t="s">
        <v>140</v>
      </c>
      <c r="H195" s="137">
        <v>90.34</v>
      </c>
      <c r="I195" s="138"/>
      <c r="J195" s="139">
        <f>ROUND(I195*H195,2)</f>
        <v>0</v>
      </c>
      <c r="K195" s="140"/>
      <c r="L195" s="32"/>
      <c r="M195" s="141" t="s">
        <v>1</v>
      </c>
      <c r="N195" s="142" t="s">
        <v>41</v>
      </c>
      <c r="P195" s="143">
        <f>O195*H195</f>
        <v>0</v>
      </c>
      <c r="Q195" s="143">
        <v>1.162E-2</v>
      </c>
      <c r="R195" s="143">
        <f>Q195*H195</f>
        <v>1.0497508</v>
      </c>
      <c r="S195" s="143">
        <v>0</v>
      </c>
      <c r="T195" s="144">
        <f>S195*H195</f>
        <v>0</v>
      </c>
      <c r="AR195" s="145" t="s">
        <v>141</v>
      </c>
      <c r="AT195" s="145" t="s">
        <v>137</v>
      </c>
      <c r="AU195" s="145" t="s">
        <v>142</v>
      </c>
      <c r="AY195" s="17" t="s">
        <v>134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142</v>
      </c>
      <c r="BK195" s="146">
        <f>ROUND(I195*H195,2)</f>
        <v>0</v>
      </c>
      <c r="BL195" s="17" t="s">
        <v>141</v>
      </c>
      <c r="BM195" s="145" t="s">
        <v>996</v>
      </c>
    </row>
    <row r="196" spans="2:65" s="12" customFormat="1" ht="9.9499999999999993">
      <c r="B196" s="147"/>
      <c r="D196" s="148" t="s">
        <v>144</v>
      </c>
      <c r="E196" s="149" t="s">
        <v>1</v>
      </c>
      <c r="F196" s="150" t="s">
        <v>961</v>
      </c>
      <c r="H196" s="149" t="s">
        <v>1</v>
      </c>
      <c r="I196" s="151"/>
      <c r="L196" s="147"/>
      <c r="M196" s="152"/>
      <c r="T196" s="153"/>
      <c r="AT196" s="149" t="s">
        <v>144</v>
      </c>
      <c r="AU196" s="149" t="s">
        <v>142</v>
      </c>
      <c r="AV196" s="12" t="s">
        <v>83</v>
      </c>
      <c r="AW196" s="12" t="s">
        <v>32</v>
      </c>
      <c r="AX196" s="12" t="s">
        <v>75</v>
      </c>
      <c r="AY196" s="149" t="s">
        <v>134</v>
      </c>
    </row>
    <row r="197" spans="2:65" s="13" customFormat="1" ht="9.9499999999999993">
      <c r="B197" s="154"/>
      <c r="D197" s="148" t="s">
        <v>144</v>
      </c>
      <c r="E197" s="155" t="s">
        <v>1</v>
      </c>
      <c r="F197" s="156" t="s">
        <v>962</v>
      </c>
      <c r="H197" s="157">
        <v>40.56</v>
      </c>
      <c r="I197" s="158"/>
      <c r="L197" s="154"/>
      <c r="M197" s="159"/>
      <c r="T197" s="160"/>
      <c r="AT197" s="155" t="s">
        <v>144</v>
      </c>
      <c r="AU197" s="155" t="s">
        <v>142</v>
      </c>
      <c r="AV197" s="13" t="s">
        <v>142</v>
      </c>
      <c r="AW197" s="13" t="s">
        <v>32</v>
      </c>
      <c r="AX197" s="13" t="s">
        <v>75</v>
      </c>
      <c r="AY197" s="155" t="s">
        <v>134</v>
      </c>
    </row>
    <row r="198" spans="2:65" s="12" customFormat="1" ht="9.9499999999999993">
      <c r="B198" s="147"/>
      <c r="D198" s="148" t="s">
        <v>144</v>
      </c>
      <c r="E198" s="149" t="s">
        <v>1</v>
      </c>
      <c r="F198" s="150" t="s">
        <v>963</v>
      </c>
      <c r="H198" s="149" t="s">
        <v>1</v>
      </c>
      <c r="I198" s="151"/>
      <c r="L198" s="147"/>
      <c r="M198" s="152"/>
      <c r="T198" s="153"/>
      <c r="AT198" s="149" t="s">
        <v>144</v>
      </c>
      <c r="AU198" s="149" t="s">
        <v>142</v>
      </c>
      <c r="AV198" s="12" t="s">
        <v>83</v>
      </c>
      <c r="AW198" s="12" t="s">
        <v>32</v>
      </c>
      <c r="AX198" s="12" t="s">
        <v>75</v>
      </c>
      <c r="AY198" s="149" t="s">
        <v>134</v>
      </c>
    </row>
    <row r="199" spans="2:65" s="13" customFormat="1" ht="9.9499999999999993">
      <c r="B199" s="154"/>
      <c r="D199" s="148" t="s">
        <v>144</v>
      </c>
      <c r="E199" s="155" t="s">
        <v>1</v>
      </c>
      <c r="F199" s="156" t="s">
        <v>964</v>
      </c>
      <c r="H199" s="157">
        <v>25.78</v>
      </c>
      <c r="I199" s="158"/>
      <c r="L199" s="154"/>
      <c r="M199" s="159"/>
      <c r="T199" s="160"/>
      <c r="AT199" s="155" t="s">
        <v>144</v>
      </c>
      <c r="AU199" s="155" t="s">
        <v>142</v>
      </c>
      <c r="AV199" s="13" t="s">
        <v>142</v>
      </c>
      <c r="AW199" s="13" t="s">
        <v>32</v>
      </c>
      <c r="AX199" s="13" t="s">
        <v>75</v>
      </c>
      <c r="AY199" s="155" t="s">
        <v>134</v>
      </c>
    </row>
    <row r="200" spans="2:65" s="12" customFormat="1" ht="9.9499999999999993">
      <c r="B200" s="147"/>
      <c r="D200" s="148" t="s">
        <v>144</v>
      </c>
      <c r="E200" s="149" t="s">
        <v>1</v>
      </c>
      <c r="F200" s="150" t="s">
        <v>906</v>
      </c>
      <c r="H200" s="149" t="s">
        <v>1</v>
      </c>
      <c r="I200" s="151"/>
      <c r="L200" s="147"/>
      <c r="M200" s="152"/>
      <c r="T200" s="153"/>
      <c r="AT200" s="149" t="s">
        <v>144</v>
      </c>
      <c r="AU200" s="149" t="s">
        <v>142</v>
      </c>
      <c r="AV200" s="12" t="s">
        <v>83</v>
      </c>
      <c r="AW200" s="12" t="s">
        <v>32</v>
      </c>
      <c r="AX200" s="12" t="s">
        <v>75</v>
      </c>
      <c r="AY200" s="149" t="s">
        <v>134</v>
      </c>
    </row>
    <row r="201" spans="2:65" s="13" customFormat="1" ht="9.9499999999999993">
      <c r="B201" s="154"/>
      <c r="D201" s="148" t="s">
        <v>144</v>
      </c>
      <c r="E201" s="155" t="s">
        <v>1</v>
      </c>
      <c r="F201" s="156" t="s">
        <v>965</v>
      </c>
      <c r="H201" s="157">
        <v>8.82</v>
      </c>
      <c r="I201" s="158"/>
      <c r="L201" s="154"/>
      <c r="M201" s="159"/>
      <c r="T201" s="160"/>
      <c r="AT201" s="155" t="s">
        <v>144</v>
      </c>
      <c r="AU201" s="155" t="s">
        <v>142</v>
      </c>
      <c r="AV201" s="13" t="s">
        <v>142</v>
      </c>
      <c r="AW201" s="13" t="s">
        <v>32</v>
      </c>
      <c r="AX201" s="13" t="s">
        <v>75</v>
      </c>
      <c r="AY201" s="155" t="s">
        <v>134</v>
      </c>
    </row>
    <row r="202" spans="2:65" s="13" customFormat="1" ht="9.9499999999999993">
      <c r="B202" s="154"/>
      <c r="D202" s="148" t="s">
        <v>144</v>
      </c>
      <c r="E202" s="155" t="s">
        <v>1</v>
      </c>
      <c r="F202" s="156" t="s">
        <v>966</v>
      </c>
      <c r="H202" s="157">
        <v>9.18</v>
      </c>
      <c r="I202" s="158"/>
      <c r="L202" s="154"/>
      <c r="M202" s="159"/>
      <c r="T202" s="160"/>
      <c r="AT202" s="155" t="s">
        <v>144</v>
      </c>
      <c r="AU202" s="155" t="s">
        <v>142</v>
      </c>
      <c r="AV202" s="13" t="s">
        <v>142</v>
      </c>
      <c r="AW202" s="13" t="s">
        <v>32</v>
      </c>
      <c r="AX202" s="13" t="s">
        <v>75</v>
      </c>
      <c r="AY202" s="155" t="s">
        <v>134</v>
      </c>
    </row>
    <row r="203" spans="2:65" s="13" customFormat="1" ht="9.9499999999999993">
      <c r="B203" s="154"/>
      <c r="D203" s="148" t="s">
        <v>144</v>
      </c>
      <c r="E203" s="155" t="s">
        <v>1</v>
      </c>
      <c r="F203" s="156" t="s">
        <v>967</v>
      </c>
      <c r="H203" s="157">
        <v>2.94</v>
      </c>
      <c r="I203" s="158"/>
      <c r="L203" s="154"/>
      <c r="M203" s="159"/>
      <c r="T203" s="160"/>
      <c r="AT203" s="155" t="s">
        <v>144</v>
      </c>
      <c r="AU203" s="155" t="s">
        <v>142</v>
      </c>
      <c r="AV203" s="13" t="s">
        <v>142</v>
      </c>
      <c r="AW203" s="13" t="s">
        <v>32</v>
      </c>
      <c r="AX203" s="13" t="s">
        <v>75</v>
      </c>
      <c r="AY203" s="155" t="s">
        <v>134</v>
      </c>
    </row>
    <row r="204" spans="2:65" s="13" customFormat="1" ht="9.9499999999999993">
      <c r="B204" s="154"/>
      <c r="D204" s="148" t="s">
        <v>144</v>
      </c>
      <c r="E204" s="155" t="s">
        <v>1</v>
      </c>
      <c r="F204" s="156" t="s">
        <v>968</v>
      </c>
      <c r="H204" s="157">
        <v>3.06</v>
      </c>
      <c r="I204" s="158"/>
      <c r="L204" s="154"/>
      <c r="M204" s="159"/>
      <c r="T204" s="160"/>
      <c r="AT204" s="155" t="s">
        <v>144</v>
      </c>
      <c r="AU204" s="155" t="s">
        <v>142</v>
      </c>
      <c r="AV204" s="13" t="s">
        <v>142</v>
      </c>
      <c r="AW204" s="13" t="s">
        <v>32</v>
      </c>
      <c r="AX204" s="13" t="s">
        <v>75</v>
      </c>
      <c r="AY204" s="155" t="s">
        <v>134</v>
      </c>
    </row>
    <row r="205" spans="2:65" s="14" customFormat="1" ht="9.9499999999999993">
      <c r="B205" s="161"/>
      <c r="D205" s="148" t="s">
        <v>144</v>
      </c>
      <c r="E205" s="162" t="s">
        <v>1</v>
      </c>
      <c r="F205" s="163" t="s">
        <v>150</v>
      </c>
      <c r="H205" s="164">
        <v>90.34</v>
      </c>
      <c r="I205" s="165"/>
      <c r="L205" s="161"/>
      <c r="M205" s="166"/>
      <c r="T205" s="167"/>
      <c r="AT205" s="162" t="s">
        <v>144</v>
      </c>
      <c r="AU205" s="162" t="s">
        <v>142</v>
      </c>
      <c r="AV205" s="14" t="s">
        <v>141</v>
      </c>
      <c r="AW205" s="14" t="s">
        <v>32</v>
      </c>
      <c r="AX205" s="14" t="s">
        <v>83</v>
      </c>
      <c r="AY205" s="162" t="s">
        <v>134</v>
      </c>
    </row>
    <row r="206" spans="2:65" s="1" customFormat="1" ht="24.2" customHeight="1">
      <c r="B206" s="32"/>
      <c r="C206" s="133" t="s">
        <v>192</v>
      </c>
      <c r="D206" s="133" t="s">
        <v>137</v>
      </c>
      <c r="E206" s="134" t="s">
        <v>997</v>
      </c>
      <c r="F206" s="135" t="s">
        <v>998</v>
      </c>
      <c r="G206" s="136" t="s">
        <v>140</v>
      </c>
      <c r="H206" s="137">
        <v>4.8</v>
      </c>
      <c r="I206" s="138"/>
      <c r="J206" s="139">
        <f>ROUND(I206*H206,2)</f>
        <v>0</v>
      </c>
      <c r="K206" s="140"/>
      <c r="L206" s="32"/>
      <c r="M206" s="141" t="s">
        <v>1</v>
      </c>
      <c r="N206" s="142" t="s">
        <v>41</v>
      </c>
      <c r="P206" s="143">
        <f>O206*H206</f>
        <v>0</v>
      </c>
      <c r="Q206" s="143">
        <v>2.0140000000000002E-2</v>
      </c>
      <c r="R206" s="143">
        <f>Q206*H206</f>
        <v>9.6672000000000008E-2</v>
      </c>
      <c r="S206" s="143">
        <v>0</v>
      </c>
      <c r="T206" s="144">
        <f>S206*H206</f>
        <v>0</v>
      </c>
      <c r="AR206" s="145" t="s">
        <v>141</v>
      </c>
      <c r="AT206" s="145" t="s">
        <v>137</v>
      </c>
      <c r="AU206" s="145" t="s">
        <v>142</v>
      </c>
      <c r="AY206" s="17" t="s">
        <v>134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7" t="s">
        <v>142</v>
      </c>
      <c r="BK206" s="146">
        <f>ROUND(I206*H206,2)</f>
        <v>0</v>
      </c>
      <c r="BL206" s="17" t="s">
        <v>141</v>
      </c>
      <c r="BM206" s="145" t="s">
        <v>999</v>
      </c>
    </row>
    <row r="207" spans="2:65" s="1" customFormat="1" ht="9.9499999999999993">
      <c r="B207" s="32"/>
      <c r="D207" s="168" t="s">
        <v>154</v>
      </c>
      <c r="F207" s="169" t="s">
        <v>1000</v>
      </c>
      <c r="I207" s="170"/>
      <c r="L207" s="32"/>
      <c r="M207" s="171"/>
      <c r="T207" s="54"/>
      <c r="AT207" s="17" t="s">
        <v>154</v>
      </c>
      <c r="AU207" s="17" t="s">
        <v>142</v>
      </c>
    </row>
    <row r="208" spans="2:65" s="12" customFormat="1" ht="9.9499999999999993">
      <c r="B208" s="147"/>
      <c r="D208" s="148" t="s">
        <v>144</v>
      </c>
      <c r="E208" s="149" t="s">
        <v>1</v>
      </c>
      <c r="F208" s="150" t="s">
        <v>1001</v>
      </c>
      <c r="H208" s="149" t="s">
        <v>1</v>
      </c>
      <c r="I208" s="151"/>
      <c r="L208" s="147"/>
      <c r="M208" s="152"/>
      <c r="T208" s="153"/>
      <c r="AT208" s="149" t="s">
        <v>144</v>
      </c>
      <c r="AU208" s="149" t="s">
        <v>142</v>
      </c>
      <c r="AV208" s="12" t="s">
        <v>83</v>
      </c>
      <c r="AW208" s="12" t="s">
        <v>32</v>
      </c>
      <c r="AX208" s="12" t="s">
        <v>75</v>
      </c>
      <c r="AY208" s="149" t="s">
        <v>134</v>
      </c>
    </row>
    <row r="209" spans="2:65" s="13" customFormat="1" ht="9.9499999999999993">
      <c r="B209" s="154"/>
      <c r="D209" s="148" t="s">
        <v>144</v>
      </c>
      <c r="E209" s="155" t="s">
        <v>1</v>
      </c>
      <c r="F209" s="156" t="s">
        <v>972</v>
      </c>
      <c r="H209" s="157">
        <v>1.6</v>
      </c>
      <c r="I209" s="158"/>
      <c r="L209" s="154"/>
      <c r="M209" s="159"/>
      <c r="T209" s="160"/>
      <c r="AT209" s="155" t="s">
        <v>144</v>
      </c>
      <c r="AU209" s="155" t="s">
        <v>142</v>
      </c>
      <c r="AV209" s="13" t="s">
        <v>142</v>
      </c>
      <c r="AW209" s="13" t="s">
        <v>32</v>
      </c>
      <c r="AX209" s="13" t="s">
        <v>75</v>
      </c>
      <c r="AY209" s="155" t="s">
        <v>134</v>
      </c>
    </row>
    <row r="210" spans="2:65" s="13" customFormat="1" ht="9.9499999999999993">
      <c r="B210" s="154"/>
      <c r="D210" s="148" t="s">
        <v>144</v>
      </c>
      <c r="E210" s="155" t="s">
        <v>1</v>
      </c>
      <c r="F210" s="156" t="s">
        <v>971</v>
      </c>
      <c r="H210" s="157">
        <v>3.2</v>
      </c>
      <c r="I210" s="158"/>
      <c r="L210" s="154"/>
      <c r="M210" s="159"/>
      <c r="T210" s="160"/>
      <c r="AT210" s="155" t="s">
        <v>144</v>
      </c>
      <c r="AU210" s="155" t="s">
        <v>142</v>
      </c>
      <c r="AV210" s="13" t="s">
        <v>142</v>
      </c>
      <c r="AW210" s="13" t="s">
        <v>32</v>
      </c>
      <c r="AX210" s="13" t="s">
        <v>75</v>
      </c>
      <c r="AY210" s="155" t="s">
        <v>134</v>
      </c>
    </row>
    <row r="211" spans="2:65" s="14" customFormat="1" ht="9.9499999999999993">
      <c r="B211" s="161"/>
      <c r="D211" s="148" t="s">
        <v>144</v>
      </c>
      <c r="E211" s="162" t="s">
        <v>1</v>
      </c>
      <c r="F211" s="163" t="s">
        <v>150</v>
      </c>
      <c r="H211" s="164">
        <v>4.8</v>
      </c>
      <c r="I211" s="165"/>
      <c r="L211" s="161"/>
      <c r="M211" s="166"/>
      <c r="T211" s="167"/>
      <c r="AT211" s="162" t="s">
        <v>144</v>
      </c>
      <c r="AU211" s="162" t="s">
        <v>142</v>
      </c>
      <c r="AV211" s="14" t="s">
        <v>141</v>
      </c>
      <c r="AW211" s="14" t="s">
        <v>32</v>
      </c>
      <c r="AX211" s="14" t="s">
        <v>83</v>
      </c>
      <c r="AY211" s="162" t="s">
        <v>134</v>
      </c>
    </row>
    <row r="212" spans="2:65" s="1" customFormat="1" ht="24.2" customHeight="1">
      <c r="B212" s="32"/>
      <c r="C212" s="133" t="s">
        <v>197</v>
      </c>
      <c r="D212" s="133" t="s">
        <v>137</v>
      </c>
      <c r="E212" s="134" t="s">
        <v>1002</v>
      </c>
      <c r="F212" s="135" t="s">
        <v>1003</v>
      </c>
      <c r="G212" s="136" t="s">
        <v>140</v>
      </c>
      <c r="H212" s="137">
        <v>8</v>
      </c>
      <c r="I212" s="138"/>
      <c r="J212" s="139">
        <f>ROUND(I212*H212,2)</f>
        <v>0</v>
      </c>
      <c r="K212" s="140"/>
      <c r="L212" s="32"/>
      <c r="M212" s="141" t="s">
        <v>1</v>
      </c>
      <c r="N212" s="142" t="s">
        <v>41</v>
      </c>
      <c r="P212" s="143">
        <f>O212*H212</f>
        <v>0</v>
      </c>
      <c r="Q212" s="143">
        <v>2.0140000000000002E-2</v>
      </c>
      <c r="R212" s="143">
        <f>Q212*H212</f>
        <v>0.16112000000000001</v>
      </c>
      <c r="S212" s="143">
        <v>0</v>
      </c>
      <c r="T212" s="144">
        <f>S212*H212</f>
        <v>0</v>
      </c>
      <c r="AR212" s="145" t="s">
        <v>141</v>
      </c>
      <c r="AT212" s="145" t="s">
        <v>137</v>
      </c>
      <c r="AU212" s="145" t="s">
        <v>142</v>
      </c>
      <c r="AY212" s="17" t="s">
        <v>134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142</v>
      </c>
      <c r="BK212" s="146">
        <f>ROUND(I212*H212,2)</f>
        <v>0</v>
      </c>
      <c r="BL212" s="17" t="s">
        <v>141</v>
      </c>
      <c r="BM212" s="145" t="s">
        <v>1004</v>
      </c>
    </row>
    <row r="213" spans="2:65" s="1" customFormat="1" ht="9.9499999999999993">
      <c r="B213" s="32"/>
      <c r="D213" s="168" t="s">
        <v>154</v>
      </c>
      <c r="F213" s="169" t="s">
        <v>1005</v>
      </c>
      <c r="I213" s="170"/>
      <c r="L213" s="32"/>
      <c r="M213" s="171"/>
      <c r="T213" s="54"/>
      <c r="AT213" s="17" t="s">
        <v>154</v>
      </c>
      <c r="AU213" s="17" t="s">
        <v>142</v>
      </c>
    </row>
    <row r="214" spans="2:65" s="12" customFormat="1" ht="9.9499999999999993">
      <c r="B214" s="147"/>
      <c r="D214" s="148" t="s">
        <v>144</v>
      </c>
      <c r="E214" s="149" t="s">
        <v>1</v>
      </c>
      <c r="F214" s="150" t="s">
        <v>1006</v>
      </c>
      <c r="H214" s="149" t="s">
        <v>1</v>
      </c>
      <c r="I214" s="151"/>
      <c r="L214" s="147"/>
      <c r="M214" s="152"/>
      <c r="T214" s="153"/>
      <c r="AT214" s="149" t="s">
        <v>144</v>
      </c>
      <c r="AU214" s="149" t="s">
        <v>142</v>
      </c>
      <c r="AV214" s="12" t="s">
        <v>83</v>
      </c>
      <c r="AW214" s="12" t="s">
        <v>32</v>
      </c>
      <c r="AX214" s="12" t="s">
        <v>75</v>
      </c>
      <c r="AY214" s="149" t="s">
        <v>134</v>
      </c>
    </row>
    <row r="215" spans="2:65" s="13" customFormat="1" ht="9.9499999999999993">
      <c r="B215" s="154"/>
      <c r="D215" s="148" t="s">
        <v>144</v>
      </c>
      <c r="E215" s="155" t="s">
        <v>1</v>
      </c>
      <c r="F215" s="156" t="s">
        <v>970</v>
      </c>
      <c r="H215" s="157">
        <v>8</v>
      </c>
      <c r="I215" s="158"/>
      <c r="L215" s="154"/>
      <c r="M215" s="159"/>
      <c r="T215" s="160"/>
      <c r="AT215" s="155" t="s">
        <v>144</v>
      </c>
      <c r="AU215" s="155" t="s">
        <v>142</v>
      </c>
      <c r="AV215" s="13" t="s">
        <v>142</v>
      </c>
      <c r="AW215" s="13" t="s">
        <v>32</v>
      </c>
      <c r="AX215" s="13" t="s">
        <v>83</v>
      </c>
      <c r="AY215" s="155" t="s">
        <v>134</v>
      </c>
    </row>
    <row r="216" spans="2:65" s="1" customFormat="1" ht="24.2" customHeight="1">
      <c r="B216" s="32"/>
      <c r="C216" s="133" t="s">
        <v>202</v>
      </c>
      <c r="D216" s="133" t="s">
        <v>137</v>
      </c>
      <c r="E216" s="134" t="s">
        <v>1007</v>
      </c>
      <c r="F216" s="135" t="s">
        <v>1008</v>
      </c>
      <c r="G216" s="136" t="s">
        <v>140</v>
      </c>
      <c r="H216" s="137">
        <v>12.8</v>
      </c>
      <c r="I216" s="138"/>
      <c r="J216" s="139">
        <f>ROUND(I216*H216,2)</f>
        <v>0</v>
      </c>
      <c r="K216" s="140"/>
      <c r="L216" s="32"/>
      <c r="M216" s="141" t="s">
        <v>1</v>
      </c>
      <c r="N216" s="142" t="s">
        <v>41</v>
      </c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AR216" s="145" t="s">
        <v>141</v>
      </c>
      <c r="AT216" s="145" t="s">
        <v>137</v>
      </c>
      <c r="AU216" s="145" t="s">
        <v>142</v>
      </c>
      <c r="AY216" s="17" t="s">
        <v>134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142</v>
      </c>
      <c r="BK216" s="146">
        <f>ROUND(I216*H216,2)</f>
        <v>0</v>
      </c>
      <c r="BL216" s="17" t="s">
        <v>141</v>
      </c>
      <c r="BM216" s="145" t="s">
        <v>1009</v>
      </c>
    </row>
    <row r="217" spans="2:65" s="1" customFormat="1" ht="9.9499999999999993">
      <c r="B217" s="32"/>
      <c r="D217" s="168" t="s">
        <v>154</v>
      </c>
      <c r="F217" s="169" t="s">
        <v>1010</v>
      </c>
      <c r="I217" s="170"/>
      <c r="L217" s="32"/>
      <c r="M217" s="171"/>
      <c r="T217" s="54"/>
      <c r="AT217" s="17" t="s">
        <v>154</v>
      </c>
      <c r="AU217" s="17" t="s">
        <v>142</v>
      </c>
    </row>
    <row r="218" spans="2:65" s="13" customFormat="1" ht="9.9499999999999993">
      <c r="B218" s="154"/>
      <c r="D218" s="148" t="s">
        <v>144</v>
      </c>
      <c r="E218" s="155" t="s">
        <v>1</v>
      </c>
      <c r="F218" s="156" t="s">
        <v>1011</v>
      </c>
      <c r="H218" s="157">
        <v>12.8</v>
      </c>
      <c r="I218" s="158"/>
      <c r="L218" s="154"/>
      <c r="M218" s="159"/>
      <c r="T218" s="160"/>
      <c r="AT218" s="155" t="s">
        <v>144</v>
      </c>
      <c r="AU218" s="155" t="s">
        <v>142</v>
      </c>
      <c r="AV218" s="13" t="s">
        <v>142</v>
      </c>
      <c r="AW218" s="13" t="s">
        <v>32</v>
      </c>
      <c r="AX218" s="13" t="s">
        <v>83</v>
      </c>
      <c r="AY218" s="155" t="s">
        <v>134</v>
      </c>
    </row>
    <row r="219" spans="2:65" s="11" customFormat="1" ht="22.7" customHeight="1">
      <c r="B219" s="121"/>
      <c r="D219" s="122" t="s">
        <v>74</v>
      </c>
      <c r="E219" s="131" t="s">
        <v>222</v>
      </c>
      <c r="F219" s="131" t="s">
        <v>223</v>
      </c>
      <c r="I219" s="124"/>
      <c r="J219" s="132">
        <f>BK219</f>
        <v>0</v>
      </c>
      <c r="L219" s="121"/>
      <c r="M219" s="126"/>
      <c r="P219" s="127">
        <f>SUM(P220:P224)</f>
        <v>0</v>
      </c>
      <c r="R219" s="127">
        <f>SUM(R220:R224)</f>
        <v>0</v>
      </c>
      <c r="T219" s="128">
        <f>SUM(T220:T224)</f>
        <v>0.94839999999999991</v>
      </c>
      <c r="AR219" s="122" t="s">
        <v>83</v>
      </c>
      <c r="AT219" s="129" t="s">
        <v>74</v>
      </c>
      <c r="AU219" s="129" t="s">
        <v>83</v>
      </c>
      <c r="AY219" s="122" t="s">
        <v>134</v>
      </c>
      <c r="BK219" s="130">
        <f>SUM(BK220:BK224)</f>
        <v>0</v>
      </c>
    </row>
    <row r="220" spans="2:65" s="1" customFormat="1" ht="24.2" customHeight="1">
      <c r="B220" s="32"/>
      <c r="C220" s="133" t="s">
        <v>207</v>
      </c>
      <c r="D220" s="133" t="s">
        <v>137</v>
      </c>
      <c r="E220" s="134" t="s">
        <v>814</v>
      </c>
      <c r="F220" s="135" t="s">
        <v>815</v>
      </c>
      <c r="G220" s="136" t="s">
        <v>338</v>
      </c>
      <c r="H220" s="137">
        <v>40</v>
      </c>
      <c r="I220" s="138"/>
      <c r="J220" s="139">
        <f>ROUND(I220*H220,2)</f>
        <v>0</v>
      </c>
      <c r="K220" s="140"/>
      <c r="L220" s="32"/>
      <c r="M220" s="141" t="s">
        <v>1</v>
      </c>
      <c r="N220" s="142" t="s">
        <v>41</v>
      </c>
      <c r="P220" s="143">
        <f>O220*H220</f>
        <v>0</v>
      </c>
      <c r="Q220" s="143">
        <v>0</v>
      </c>
      <c r="R220" s="143">
        <f>Q220*H220</f>
        <v>0</v>
      </c>
      <c r="S220" s="143">
        <v>2.3709999999999998E-2</v>
      </c>
      <c r="T220" s="144">
        <f>S220*H220</f>
        <v>0.94839999999999991</v>
      </c>
      <c r="AR220" s="145" t="s">
        <v>141</v>
      </c>
      <c r="AT220" s="145" t="s">
        <v>137</v>
      </c>
      <c r="AU220" s="145" t="s">
        <v>142</v>
      </c>
      <c r="AY220" s="17" t="s">
        <v>134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7" t="s">
        <v>142</v>
      </c>
      <c r="BK220" s="146">
        <f>ROUND(I220*H220,2)</f>
        <v>0</v>
      </c>
      <c r="BL220" s="17" t="s">
        <v>141</v>
      </c>
      <c r="BM220" s="145" t="s">
        <v>1012</v>
      </c>
    </row>
    <row r="221" spans="2:65" s="12" customFormat="1" ht="9.9499999999999993">
      <c r="B221" s="147"/>
      <c r="D221" s="148" t="s">
        <v>144</v>
      </c>
      <c r="E221" s="149" t="s">
        <v>1</v>
      </c>
      <c r="F221" s="150" t="s">
        <v>736</v>
      </c>
      <c r="H221" s="149" t="s">
        <v>1</v>
      </c>
      <c r="I221" s="151"/>
      <c r="L221" s="147"/>
      <c r="M221" s="152"/>
      <c r="T221" s="153"/>
      <c r="AT221" s="149" t="s">
        <v>144</v>
      </c>
      <c r="AU221" s="149" t="s">
        <v>142</v>
      </c>
      <c r="AV221" s="12" t="s">
        <v>83</v>
      </c>
      <c r="AW221" s="12" t="s">
        <v>32</v>
      </c>
      <c r="AX221" s="12" t="s">
        <v>75</v>
      </c>
      <c r="AY221" s="149" t="s">
        <v>134</v>
      </c>
    </row>
    <row r="222" spans="2:65" s="13" customFormat="1" ht="9.9499999999999993">
      <c r="B222" s="154"/>
      <c r="D222" s="148" t="s">
        <v>144</v>
      </c>
      <c r="E222" s="155" t="s">
        <v>1</v>
      </c>
      <c r="F222" s="156" t="s">
        <v>943</v>
      </c>
      <c r="H222" s="157">
        <v>19.600000000000001</v>
      </c>
      <c r="I222" s="158"/>
      <c r="L222" s="154"/>
      <c r="M222" s="159"/>
      <c r="T222" s="160"/>
      <c r="AT222" s="155" t="s">
        <v>144</v>
      </c>
      <c r="AU222" s="155" t="s">
        <v>142</v>
      </c>
      <c r="AV222" s="13" t="s">
        <v>142</v>
      </c>
      <c r="AW222" s="13" t="s">
        <v>32</v>
      </c>
      <c r="AX222" s="13" t="s">
        <v>75</v>
      </c>
      <c r="AY222" s="155" t="s">
        <v>134</v>
      </c>
    </row>
    <row r="223" spans="2:65" s="13" customFormat="1" ht="9.9499999999999993">
      <c r="B223" s="154"/>
      <c r="D223" s="148" t="s">
        <v>144</v>
      </c>
      <c r="E223" s="155" t="s">
        <v>1</v>
      </c>
      <c r="F223" s="156" t="s">
        <v>944</v>
      </c>
      <c r="H223" s="157">
        <v>20.399999999999999</v>
      </c>
      <c r="I223" s="158"/>
      <c r="L223" s="154"/>
      <c r="M223" s="159"/>
      <c r="T223" s="160"/>
      <c r="AT223" s="155" t="s">
        <v>144</v>
      </c>
      <c r="AU223" s="155" t="s">
        <v>142</v>
      </c>
      <c r="AV223" s="13" t="s">
        <v>142</v>
      </c>
      <c r="AW223" s="13" t="s">
        <v>32</v>
      </c>
      <c r="AX223" s="13" t="s">
        <v>75</v>
      </c>
      <c r="AY223" s="155" t="s">
        <v>134</v>
      </c>
    </row>
    <row r="224" spans="2:65" s="14" customFormat="1" ht="9.9499999999999993">
      <c r="B224" s="161"/>
      <c r="D224" s="148" t="s">
        <v>144</v>
      </c>
      <c r="E224" s="162" t="s">
        <v>1</v>
      </c>
      <c r="F224" s="163" t="s">
        <v>150</v>
      </c>
      <c r="H224" s="164">
        <v>40</v>
      </c>
      <c r="I224" s="165"/>
      <c r="L224" s="161"/>
      <c r="M224" s="166"/>
      <c r="T224" s="167"/>
      <c r="AT224" s="162" t="s">
        <v>144</v>
      </c>
      <c r="AU224" s="162" t="s">
        <v>142</v>
      </c>
      <c r="AV224" s="14" t="s">
        <v>141</v>
      </c>
      <c r="AW224" s="14" t="s">
        <v>32</v>
      </c>
      <c r="AX224" s="14" t="s">
        <v>83</v>
      </c>
      <c r="AY224" s="162" t="s">
        <v>134</v>
      </c>
    </row>
    <row r="225" spans="2:65" s="11" customFormat="1" ht="22.7" customHeight="1">
      <c r="B225" s="121"/>
      <c r="D225" s="122" t="s">
        <v>74</v>
      </c>
      <c r="E225" s="131" t="s">
        <v>237</v>
      </c>
      <c r="F225" s="131" t="s">
        <v>238</v>
      </c>
      <c r="I225" s="124"/>
      <c r="J225" s="132">
        <f>BK225</f>
        <v>0</v>
      </c>
      <c r="L225" s="121"/>
      <c r="M225" s="126"/>
      <c r="P225" s="127">
        <f>SUM(P226:P234)</f>
        <v>0</v>
      </c>
      <c r="R225" s="127">
        <f>SUM(R226:R234)</f>
        <v>0</v>
      </c>
      <c r="T225" s="128">
        <f>SUM(T226:T234)</f>
        <v>0</v>
      </c>
      <c r="AR225" s="122" t="s">
        <v>83</v>
      </c>
      <c r="AT225" s="129" t="s">
        <v>74</v>
      </c>
      <c r="AU225" s="129" t="s">
        <v>83</v>
      </c>
      <c r="AY225" s="122" t="s">
        <v>134</v>
      </c>
      <c r="BK225" s="130">
        <f>SUM(BK226:BK234)</f>
        <v>0</v>
      </c>
    </row>
    <row r="226" spans="2:65" s="1" customFormat="1" ht="24.2" customHeight="1">
      <c r="B226" s="32"/>
      <c r="C226" s="133" t="s">
        <v>212</v>
      </c>
      <c r="D226" s="133" t="s">
        <v>137</v>
      </c>
      <c r="E226" s="134" t="s">
        <v>240</v>
      </c>
      <c r="F226" s="135" t="s">
        <v>241</v>
      </c>
      <c r="G226" s="136" t="s">
        <v>242</v>
      </c>
      <c r="H226" s="137">
        <v>7.6929999999999996</v>
      </c>
      <c r="I226" s="138"/>
      <c r="J226" s="139">
        <f>ROUND(I226*H226,2)</f>
        <v>0</v>
      </c>
      <c r="K226" s="140"/>
      <c r="L226" s="32"/>
      <c r="M226" s="141" t="s">
        <v>1</v>
      </c>
      <c r="N226" s="142" t="s">
        <v>41</v>
      </c>
      <c r="P226" s="143">
        <f>O226*H226</f>
        <v>0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AR226" s="145" t="s">
        <v>141</v>
      </c>
      <c r="AT226" s="145" t="s">
        <v>137</v>
      </c>
      <c r="AU226" s="145" t="s">
        <v>142</v>
      </c>
      <c r="AY226" s="17" t="s">
        <v>134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7" t="s">
        <v>142</v>
      </c>
      <c r="BK226" s="146">
        <f>ROUND(I226*H226,2)</f>
        <v>0</v>
      </c>
      <c r="BL226" s="17" t="s">
        <v>141</v>
      </c>
      <c r="BM226" s="145" t="s">
        <v>1013</v>
      </c>
    </row>
    <row r="227" spans="2:65" s="1" customFormat="1" ht="9.9499999999999993">
      <c r="B227" s="32"/>
      <c r="D227" s="168" t="s">
        <v>154</v>
      </c>
      <c r="F227" s="169" t="s">
        <v>244</v>
      </c>
      <c r="I227" s="170"/>
      <c r="L227" s="32"/>
      <c r="M227" s="171"/>
      <c r="T227" s="54"/>
      <c r="AT227" s="17" t="s">
        <v>154</v>
      </c>
      <c r="AU227" s="17" t="s">
        <v>142</v>
      </c>
    </row>
    <row r="228" spans="2:65" s="1" customFormat="1" ht="24.2" customHeight="1">
      <c r="B228" s="32"/>
      <c r="C228" s="133" t="s">
        <v>8</v>
      </c>
      <c r="D228" s="133" t="s">
        <v>137</v>
      </c>
      <c r="E228" s="134" t="s">
        <v>246</v>
      </c>
      <c r="F228" s="135" t="s">
        <v>247</v>
      </c>
      <c r="G228" s="136" t="s">
        <v>242</v>
      </c>
      <c r="H228" s="137">
        <v>7.6929999999999996</v>
      </c>
      <c r="I228" s="138"/>
      <c r="J228" s="139">
        <f>ROUND(I228*H228,2)</f>
        <v>0</v>
      </c>
      <c r="K228" s="140"/>
      <c r="L228" s="32"/>
      <c r="M228" s="141" t="s">
        <v>1</v>
      </c>
      <c r="N228" s="142" t="s">
        <v>41</v>
      </c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AR228" s="145" t="s">
        <v>141</v>
      </c>
      <c r="AT228" s="145" t="s">
        <v>137</v>
      </c>
      <c r="AU228" s="145" t="s">
        <v>142</v>
      </c>
      <c r="AY228" s="17" t="s">
        <v>134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7" t="s">
        <v>142</v>
      </c>
      <c r="BK228" s="146">
        <f>ROUND(I228*H228,2)</f>
        <v>0</v>
      </c>
      <c r="BL228" s="17" t="s">
        <v>141</v>
      </c>
      <c r="BM228" s="145" t="s">
        <v>1014</v>
      </c>
    </row>
    <row r="229" spans="2:65" s="1" customFormat="1" ht="9.9499999999999993">
      <c r="B229" s="32"/>
      <c r="D229" s="168" t="s">
        <v>154</v>
      </c>
      <c r="F229" s="169" t="s">
        <v>249</v>
      </c>
      <c r="I229" s="170"/>
      <c r="L229" s="32"/>
      <c r="M229" s="171"/>
      <c r="T229" s="54"/>
      <c r="AT229" s="17" t="s">
        <v>154</v>
      </c>
      <c r="AU229" s="17" t="s">
        <v>142</v>
      </c>
    </row>
    <row r="230" spans="2:65" s="1" customFormat="1" ht="24.2" customHeight="1">
      <c r="B230" s="32"/>
      <c r="C230" s="133" t="s">
        <v>224</v>
      </c>
      <c r="D230" s="133" t="s">
        <v>137</v>
      </c>
      <c r="E230" s="134" t="s">
        <v>251</v>
      </c>
      <c r="F230" s="135" t="s">
        <v>252</v>
      </c>
      <c r="G230" s="136" t="s">
        <v>242</v>
      </c>
      <c r="H230" s="137">
        <v>76.930000000000007</v>
      </c>
      <c r="I230" s="138"/>
      <c r="J230" s="139">
        <f>ROUND(I230*H230,2)</f>
        <v>0</v>
      </c>
      <c r="K230" s="140"/>
      <c r="L230" s="32"/>
      <c r="M230" s="141" t="s">
        <v>1</v>
      </c>
      <c r="N230" s="142" t="s">
        <v>41</v>
      </c>
      <c r="P230" s="143">
        <f>O230*H230</f>
        <v>0</v>
      </c>
      <c r="Q230" s="143">
        <v>0</v>
      </c>
      <c r="R230" s="143">
        <f>Q230*H230</f>
        <v>0</v>
      </c>
      <c r="S230" s="143">
        <v>0</v>
      </c>
      <c r="T230" s="144">
        <f>S230*H230</f>
        <v>0</v>
      </c>
      <c r="AR230" s="145" t="s">
        <v>141</v>
      </c>
      <c r="AT230" s="145" t="s">
        <v>137</v>
      </c>
      <c r="AU230" s="145" t="s">
        <v>142</v>
      </c>
      <c r="AY230" s="17" t="s">
        <v>134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7" t="s">
        <v>142</v>
      </c>
      <c r="BK230" s="146">
        <f>ROUND(I230*H230,2)</f>
        <v>0</v>
      </c>
      <c r="BL230" s="17" t="s">
        <v>141</v>
      </c>
      <c r="BM230" s="145" t="s">
        <v>1015</v>
      </c>
    </row>
    <row r="231" spans="2:65" s="1" customFormat="1" ht="9.9499999999999993">
      <c r="B231" s="32"/>
      <c r="D231" s="168" t="s">
        <v>154</v>
      </c>
      <c r="F231" s="169" t="s">
        <v>254</v>
      </c>
      <c r="I231" s="170"/>
      <c r="L231" s="32"/>
      <c r="M231" s="171"/>
      <c r="T231" s="54"/>
      <c r="AT231" s="17" t="s">
        <v>154</v>
      </c>
      <c r="AU231" s="17" t="s">
        <v>142</v>
      </c>
    </row>
    <row r="232" spans="2:65" s="13" customFormat="1" ht="9.9499999999999993">
      <c r="B232" s="154"/>
      <c r="D232" s="148" t="s">
        <v>144</v>
      </c>
      <c r="F232" s="156" t="s">
        <v>1016</v>
      </c>
      <c r="H232" s="157">
        <v>76.930000000000007</v>
      </c>
      <c r="I232" s="158"/>
      <c r="L232" s="154"/>
      <c r="M232" s="159"/>
      <c r="T232" s="160"/>
      <c r="AT232" s="155" t="s">
        <v>144</v>
      </c>
      <c r="AU232" s="155" t="s">
        <v>142</v>
      </c>
      <c r="AV232" s="13" t="s">
        <v>142</v>
      </c>
      <c r="AW232" s="13" t="s">
        <v>4</v>
      </c>
      <c r="AX232" s="13" t="s">
        <v>83</v>
      </c>
      <c r="AY232" s="155" t="s">
        <v>134</v>
      </c>
    </row>
    <row r="233" spans="2:65" s="1" customFormat="1" ht="44.25" customHeight="1">
      <c r="B233" s="32"/>
      <c r="C233" s="133" t="s">
        <v>232</v>
      </c>
      <c r="D233" s="133" t="s">
        <v>137</v>
      </c>
      <c r="E233" s="134" t="s">
        <v>654</v>
      </c>
      <c r="F233" s="135" t="s">
        <v>258</v>
      </c>
      <c r="G233" s="136" t="s">
        <v>242</v>
      </c>
      <c r="H233" s="137">
        <v>7.6929999999999996</v>
      </c>
      <c r="I233" s="138"/>
      <c r="J233" s="139">
        <f>ROUND(I233*H233,2)</f>
        <v>0</v>
      </c>
      <c r="K233" s="140"/>
      <c r="L233" s="32"/>
      <c r="M233" s="141" t="s">
        <v>1</v>
      </c>
      <c r="N233" s="142" t="s">
        <v>41</v>
      </c>
      <c r="P233" s="143">
        <f>O233*H233</f>
        <v>0</v>
      </c>
      <c r="Q233" s="143">
        <v>0</v>
      </c>
      <c r="R233" s="143">
        <f>Q233*H233</f>
        <v>0</v>
      </c>
      <c r="S233" s="143">
        <v>0</v>
      </c>
      <c r="T233" s="144">
        <f>S233*H233</f>
        <v>0</v>
      </c>
      <c r="AR233" s="145" t="s">
        <v>141</v>
      </c>
      <c r="AT233" s="145" t="s">
        <v>137</v>
      </c>
      <c r="AU233" s="145" t="s">
        <v>142</v>
      </c>
      <c r="AY233" s="17" t="s">
        <v>134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142</v>
      </c>
      <c r="BK233" s="146">
        <f>ROUND(I233*H233,2)</f>
        <v>0</v>
      </c>
      <c r="BL233" s="17" t="s">
        <v>141</v>
      </c>
      <c r="BM233" s="145" t="s">
        <v>1017</v>
      </c>
    </row>
    <row r="234" spans="2:65" s="1" customFormat="1" ht="9.9499999999999993">
      <c r="B234" s="32"/>
      <c r="D234" s="168" t="s">
        <v>154</v>
      </c>
      <c r="F234" s="169" t="s">
        <v>656</v>
      </c>
      <c r="I234" s="170"/>
      <c r="L234" s="32"/>
      <c r="M234" s="171"/>
      <c r="T234" s="54"/>
      <c r="AT234" s="17" t="s">
        <v>154</v>
      </c>
      <c r="AU234" s="17" t="s">
        <v>142</v>
      </c>
    </row>
    <row r="235" spans="2:65" s="11" customFormat="1" ht="22.7" customHeight="1">
      <c r="B235" s="121"/>
      <c r="D235" s="122" t="s">
        <v>74</v>
      </c>
      <c r="E235" s="131" t="s">
        <v>261</v>
      </c>
      <c r="F235" s="131" t="s">
        <v>262</v>
      </c>
      <c r="I235" s="124"/>
      <c r="J235" s="132">
        <f>BK235</f>
        <v>0</v>
      </c>
      <c r="L235" s="121"/>
      <c r="M235" s="126"/>
      <c r="P235" s="127">
        <f>SUM(P236:P237)</f>
        <v>0</v>
      </c>
      <c r="R235" s="127">
        <f>SUM(R236:R237)</f>
        <v>0</v>
      </c>
      <c r="T235" s="128">
        <f>SUM(T236:T237)</f>
        <v>0</v>
      </c>
      <c r="AR235" s="122" t="s">
        <v>83</v>
      </c>
      <c r="AT235" s="129" t="s">
        <v>74</v>
      </c>
      <c r="AU235" s="129" t="s">
        <v>83</v>
      </c>
      <c r="AY235" s="122" t="s">
        <v>134</v>
      </c>
      <c r="BK235" s="130">
        <f>SUM(BK236:BK237)</f>
        <v>0</v>
      </c>
    </row>
    <row r="236" spans="2:65" s="1" customFormat="1" ht="24.2" customHeight="1">
      <c r="B236" s="32"/>
      <c r="C236" s="133" t="s">
        <v>239</v>
      </c>
      <c r="D236" s="133" t="s">
        <v>137</v>
      </c>
      <c r="E236" s="134" t="s">
        <v>657</v>
      </c>
      <c r="F236" s="135" t="s">
        <v>658</v>
      </c>
      <c r="G236" s="136" t="s">
        <v>242</v>
      </c>
      <c r="H236" s="137">
        <v>2.9140000000000001</v>
      </c>
      <c r="I236" s="138"/>
      <c r="J236" s="139">
        <f>ROUND(I236*H236,2)</f>
        <v>0</v>
      </c>
      <c r="K236" s="140"/>
      <c r="L236" s="32"/>
      <c r="M236" s="141" t="s">
        <v>1</v>
      </c>
      <c r="N236" s="142" t="s">
        <v>41</v>
      </c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AR236" s="145" t="s">
        <v>141</v>
      </c>
      <c r="AT236" s="145" t="s">
        <v>137</v>
      </c>
      <c r="AU236" s="145" t="s">
        <v>142</v>
      </c>
      <c r="AY236" s="17" t="s">
        <v>134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7" t="s">
        <v>142</v>
      </c>
      <c r="BK236" s="146">
        <f>ROUND(I236*H236,2)</f>
        <v>0</v>
      </c>
      <c r="BL236" s="17" t="s">
        <v>141</v>
      </c>
      <c r="BM236" s="145" t="s">
        <v>1018</v>
      </c>
    </row>
    <row r="237" spans="2:65" s="1" customFormat="1" ht="9.9499999999999993">
      <c r="B237" s="32"/>
      <c r="D237" s="168" t="s">
        <v>154</v>
      </c>
      <c r="F237" s="169" t="s">
        <v>1019</v>
      </c>
      <c r="I237" s="170"/>
      <c r="L237" s="32"/>
      <c r="M237" s="171"/>
      <c r="T237" s="54"/>
      <c r="AT237" s="17" t="s">
        <v>154</v>
      </c>
      <c r="AU237" s="17" t="s">
        <v>142</v>
      </c>
    </row>
    <row r="238" spans="2:65" s="11" customFormat="1" ht="25.9" customHeight="1">
      <c r="B238" s="121"/>
      <c r="D238" s="122" t="s">
        <v>74</v>
      </c>
      <c r="E238" s="123" t="s">
        <v>268</v>
      </c>
      <c r="F238" s="123" t="s">
        <v>269</v>
      </c>
      <c r="I238" s="124"/>
      <c r="J238" s="125">
        <f>BK238</f>
        <v>0</v>
      </c>
      <c r="L238" s="121"/>
      <c r="M238" s="126"/>
      <c r="P238" s="127">
        <f>P239+P247+P260+P304</f>
        <v>0</v>
      </c>
      <c r="R238" s="127">
        <f>R239+R247+R260+R304</f>
        <v>2.7104514000000002</v>
      </c>
      <c r="T238" s="128">
        <f>T239+T247+T260+T304</f>
        <v>6.4716000000000005</v>
      </c>
      <c r="AR238" s="122" t="s">
        <v>142</v>
      </c>
      <c r="AT238" s="129" t="s">
        <v>74</v>
      </c>
      <c r="AU238" s="129" t="s">
        <v>75</v>
      </c>
      <c r="AY238" s="122" t="s">
        <v>134</v>
      </c>
      <c r="BK238" s="130">
        <f>BK239+BK247+BK260+BK304</f>
        <v>0</v>
      </c>
    </row>
    <row r="239" spans="2:65" s="11" customFormat="1" ht="22.7" customHeight="1">
      <c r="B239" s="121"/>
      <c r="D239" s="122" t="s">
        <v>74</v>
      </c>
      <c r="E239" s="131" t="s">
        <v>383</v>
      </c>
      <c r="F239" s="131" t="s">
        <v>384</v>
      </c>
      <c r="I239" s="124"/>
      <c r="J239" s="132">
        <f>BK239</f>
        <v>0</v>
      </c>
      <c r="L239" s="121"/>
      <c r="M239" s="126"/>
      <c r="P239" s="127">
        <f>SUM(P240:P246)</f>
        <v>0</v>
      </c>
      <c r="R239" s="127">
        <f>SUM(R240:R246)</f>
        <v>0.82965599999999995</v>
      </c>
      <c r="T239" s="128">
        <f>SUM(T240:T246)</f>
        <v>0</v>
      </c>
      <c r="AR239" s="122" t="s">
        <v>142</v>
      </c>
      <c r="AT239" s="129" t="s">
        <v>74</v>
      </c>
      <c r="AU239" s="129" t="s">
        <v>83</v>
      </c>
      <c r="AY239" s="122" t="s">
        <v>134</v>
      </c>
      <c r="BK239" s="130">
        <f>SUM(BK240:BK246)</f>
        <v>0</v>
      </c>
    </row>
    <row r="240" spans="2:65" s="1" customFormat="1" ht="24.2" customHeight="1">
      <c r="B240" s="32"/>
      <c r="C240" s="133" t="s">
        <v>245</v>
      </c>
      <c r="D240" s="133" t="s">
        <v>137</v>
      </c>
      <c r="E240" s="134" t="s">
        <v>415</v>
      </c>
      <c r="F240" s="135" t="s">
        <v>416</v>
      </c>
      <c r="G240" s="136" t="s">
        <v>338</v>
      </c>
      <c r="H240" s="137">
        <v>27.6</v>
      </c>
      <c r="I240" s="138"/>
      <c r="J240" s="139">
        <f>ROUND(I240*H240,2)</f>
        <v>0</v>
      </c>
      <c r="K240" s="140"/>
      <c r="L240" s="32"/>
      <c r="M240" s="141" t="s">
        <v>1</v>
      </c>
      <c r="N240" s="142" t="s">
        <v>41</v>
      </c>
      <c r="P240" s="143">
        <f>O240*H240</f>
        <v>0</v>
      </c>
      <c r="Q240" s="143">
        <v>6.0000000000000002E-5</v>
      </c>
      <c r="R240" s="143">
        <f>Q240*H240</f>
        <v>1.6560000000000001E-3</v>
      </c>
      <c r="S240" s="143">
        <v>0</v>
      </c>
      <c r="T240" s="144">
        <f>S240*H240</f>
        <v>0</v>
      </c>
      <c r="AR240" s="145" t="s">
        <v>245</v>
      </c>
      <c r="AT240" s="145" t="s">
        <v>137</v>
      </c>
      <c r="AU240" s="145" t="s">
        <v>142</v>
      </c>
      <c r="AY240" s="17" t="s">
        <v>134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7" t="s">
        <v>142</v>
      </c>
      <c r="BK240" s="146">
        <f>ROUND(I240*H240,2)</f>
        <v>0</v>
      </c>
      <c r="BL240" s="17" t="s">
        <v>245</v>
      </c>
      <c r="BM240" s="145" t="s">
        <v>1020</v>
      </c>
    </row>
    <row r="241" spans="2:65" s="1" customFormat="1" ht="9.9499999999999993">
      <c r="B241" s="32"/>
      <c r="D241" s="168" t="s">
        <v>154</v>
      </c>
      <c r="F241" s="169" t="s">
        <v>418</v>
      </c>
      <c r="I241" s="170"/>
      <c r="L241" s="32"/>
      <c r="M241" s="171"/>
      <c r="T241" s="54"/>
      <c r="AT241" s="17" t="s">
        <v>154</v>
      </c>
      <c r="AU241" s="17" t="s">
        <v>142</v>
      </c>
    </row>
    <row r="242" spans="2:65" s="12" customFormat="1" ht="9.9499999999999993">
      <c r="B242" s="147"/>
      <c r="D242" s="148" t="s">
        <v>144</v>
      </c>
      <c r="E242" s="149" t="s">
        <v>1</v>
      </c>
      <c r="F242" s="150" t="s">
        <v>394</v>
      </c>
      <c r="H242" s="149" t="s">
        <v>1</v>
      </c>
      <c r="I242" s="151"/>
      <c r="L242" s="147"/>
      <c r="M242" s="152"/>
      <c r="T242" s="153"/>
      <c r="AT242" s="149" t="s">
        <v>144</v>
      </c>
      <c r="AU242" s="149" t="s">
        <v>142</v>
      </c>
      <c r="AV242" s="12" t="s">
        <v>83</v>
      </c>
      <c r="AW242" s="12" t="s">
        <v>32</v>
      </c>
      <c r="AX242" s="12" t="s">
        <v>75</v>
      </c>
      <c r="AY242" s="149" t="s">
        <v>134</v>
      </c>
    </row>
    <row r="243" spans="2:65" s="13" customFormat="1" ht="9.9499999999999993">
      <c r="B243" s="154"/>
      <c r="D243" s="148" t="s">
        <v>144</v>
      </c>
      <c r="E243" s="155" t="s">
        <v>1</v>
      </c>
      <c r="F243" s="156" t="s">
        <v>1021</v>
      </c>
      <c r="H243" s="157">
        <v>27.6</v>
      </c>
      <c r="I243" s="158"/>
      <c r="L243" s="154"/>
      <c r="M243" s="159"/>
      <c r="T243" s="160"/>
      <c r="AT243" s="155" t="s">
        <v>144</v>
      </c>
      <c r="AU243" s="155" t="s">
        <v>142</v>
      </c>
      <c r="AV243" s="13" t="s">
        <v>142</v>
      </c>
      <c r="AW243" s="13" t="s">
        <v>32</v>
      </c>
      <c r="AX243" s="13" t="s">
        <v>83</v>
      </c>
      <c r="AY243" s="155" t="s">
        <v>134</v>
      </c>
    </row>
    <row r="244" spans="2:65" s="1" customFormat="1" ht="21.75" customHeight="1">
      <c r="B244" s="32"/>
      <c r="C244" s="172" t="s">
        <v>250</v>
      </c>
      <c r="D244" s="172" t="s">
        <v>279</v>
      </c>
      <c r="E244" s="173" t="s">
        <v>1022</v>
      </c>
      <c r="F244" s="174" t="s">
        <v>1023</v>
      </c>
      <c r="G244" s="175" t="s">
        <v>338</v>
      </c>
      <c r="H244" s="176">
        <v>27.6</v>
      </c>
      <c r="I244" s="177"/>
      <c r="J244" s="178">
        <f>ROUND(I244*H244,2)</f>
        <v>0</v>
      </c>
      <c r="K244" s="179"/>
      <c r="L244" s="180"/>
      <c r="M244" s="181" t="s">
        <v>1</v>
      </c>
      <c r="N244" s="182" t="s">
        <v>41</v>
      </c>
      <c r="P244" s="143">
        <f>O244*H244</f>
        <v>0</v>
      </c>
      <c r="Q244" s="143">
        <v>0.03</v>
      </c>
      <c r="R244" s="143">
        <f>Q244*H244</f>
        <v>0.82799999999999996</v>
      </c>
      <c r="S244" s="143">
        <v>0</v>
      </c>
      <c r="T244" s="144">
        <f>S244*H244</f>
        <v>0</v>
      </c>
      <c r="AR244" s="145" t="s">
        <v>283</v>
      </c>
      <c r="AT244" s="145" t="s">
        <v>279</v>
      </c>
      <c r="AU244" s="145" t="s">
        <v>142</v>
      </c>
      <c r="AY244" s="17" t="s">
        <v>134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142</v>
      </c>
      <c r="BK244" s="146">
        <f>ROUND(I244*H244,2)</f>
        <v>0</v>
      </c>
      <c r="BL244" s="17" t="s">
        <v>245</v>
      </c>
      <c r="BM244" s="145" t="s">
        <v>1024</v>
      </c>
    </row>
    <row r="245" spans="2:65" s="1" customFormat="1" ht="33" customHeight="1">
      <c r="B245" s="32"/>
      <c r="C245" s="133" t="s">
        <v>256</v>
      </c>
      <c r="D245" s="133" t="s">
        <v>137</v>
      </c>
      <c r="E245" s="134" t="s">
        <v>1025</v>
      </c>
      <c r="F245" s="135" t="s">
        <v>1026</v>
      </c>
      <c r="G245" s="136" t="s">
        <v>305</v>
      </c>
      <c r="H245" s="183"/>
      <c r="I245" s="138"/>
      <c r="J245" s="139">
        <f>ROUND(I245*H245,2)</f>
        <v>0</v>
      </c>
      <c r="K245" s="140"/>
      <c r="L245" s="32"/>
      <c r="M245" s="141" t="s">
        <v>1</v>
      </c>
      <c r="N245" s="142" t="s">
        <v>41</v>
      </c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AR245" s="145" t="s">
        <v>245</v>
      </c>
      <c r="AT245" s="145" t="s">
        <v>137</v>
      </c>
      <c r="AU245" s="145" t="s">
        <v>142</v>
      </c>
      <c r="AY245" s="17" t="s">
        <v>134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7" t="s">
        <v>142</v>
      </c>
      <c r="BK245" s="146">
        <f>ROUND(I245*H245,2)</f>
        <v>0</v>
      </c>
      <c r="BL245" s="17" t="s">
        <v>245</v>
      </c>
      <c r="BM245" s="145" t="s">
        <v>1027</v>
      </c>
    </row>
    <row r="246" spans="2:65" s="1" customFormat="1" ht="9.9499999999999993">
      <c r="B246" s="32"/>
      <c r="D246" s="168" t="s">
        <v>154</v>
      </c>
      <c r="F246" s="169" t="s">
        <v>1028</v>
      </c>
      <c r="I246" s="170"/>
      <c r="L246" s="32"/>
      <c r="M246" s="171"/>
      <c r="T246" s="54"/>
      <c r="AT246" s="17" t="s">
        <v>154</v>
      </c>
      <c r="AU246" s="17" t="s">
        <v>142</v>
      </c>
    </row>
    <row r="247" spans="2:65" s="11" customFormat="1" ht="22.7" customHeight="1">
      <c r="B247" s="121"/>
      <c r="D247" s="122" t="s">
        <v>74</v>
      </c>
      <c r="E247" s="131" t="s">
        <v>424</v>
      </c>
      <c r="F247" s="131" t="s">
        <v>425</v>
      </c>
      <c r="I247" s="124"/>
      <c r="J247" s="132">
        <f>BK247</f>
        <v>0</v>
      </c>
      <c r="L247" s="121"/>
      <c r="M247" s="126"/>
      <c r="P247" s="127">
        <f>SUM(P248:P259)</f>
        <v>0</v>
      </c>
      <c r="R247" s="127">
        <f>SUM(R248:R259)</f>
        <v>6.0840000000000005E-2</v>
      </c>
      <c r="T247" s="128">
        <f>SUM(T248:T259)</f>
        <v>0</v>
      </c>
      <c r="AR247" s="122" t="s">
        <v>142</v>
      </c>
      <c r="AT247" s="129" t="s">
        <v>74</v>
      </c>
      <c r="AU247" s="129" t="s">
        <v>83</v>
      </c>
      <c r="AY247" s="122" t="s">
        <v>134</v>
      </c>
      <c r="BK247" s="130">
        <f>SUM(BK248:BK259)</f>
        <v>0</v>
      </c>
    </row>
    <row r="248" spans="2:65" s="1" customFormat="1" ht="24.2" customHeight="1">
      <c r="B248" s="32"/>
      <c r="C248" s="133" t="s">
        <v>263</v>
      </c>
      <c r="D248" s="133" t="s">
        <v>137</v>
      </c>
      <c r="E248" s="134" t="s">
        <v>885</v>
      </c>
      <c r="F248" s="135" t="s">
        <v>886</v>
      </c>
      <c r="G248" s="136" t="s">
        <v>140</v>
      </c>
      <c r="H248" s="137">
        <v>40.56</v>
      </c>
      <c r="I248" s="138"/>
      <c r="J248" s="139">
        <f>ROUND(I248*H248,2)</f>
        <v>0</v>
      </c>
      <c r="K248" s="140"/>
      <c r="L248" s="32"/>
      <c r="M248" s="141" t="s">
        <v>1</v>
      </c>
      <c r="N248" s="142" t="s">
        <v>41</v>
      </c>
      <c r="P248" s="143">
        <f>O248*H248</f>
        <v>0</v>
      </c>
      <c r="Q248" s="143">
        <v>1.5E-3</v>
      </c>
      <c r="R248" s="143">
        <f>Q248*H248</f>
        <v>6.0840000000000005E-2</v>
      </c>
      <c r="S248" s="143">
        <v>0</v>
      </c>
      <c r="T248" s="144">
        <f>S248*H248</f>
        <v>0</v>
      </c>
      <c r="AR248" s="145" t="s">
        <v>245</v>
      </c>
      <c r="AT248" s="145" t="s">
        <v>137</v>
      </c>
      <c r="AU248" s="145" t="s">
        <v>142</v>
      </c>
      <c r="AY248" s="17" t="s">
        <v>134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7" t="s">
        <v>142</v>
      </c>
      <c r="BK248" s="146">
        <f>ROUND(I248*H248,2)</f>
        <v>0</v>
      </c>
      <c r="BL248" s="17" t="s">
        <v>245</v>
      </c>
      <c r="BM248" s="145" t="s">
        <v>1029</v>
      </c>
    </row>
    <row r="249" spans="2:65" s="13" customFormat="1" ht="9.9499999999999993">
      <c r="B249" s="154"/>
      <c r="D249" s="148" t="s">
        <v>144</v>
      </c>
      <c r="E249" s="155" t="s">
        <v>1</v>
      </c>
      <c r="F249" s="156" t="s">
        <v>950</v>
      </c>
      <c r="H249" s="157">
        <v>1.56</v>
      </c>
      <c r="I249" s="158"/>
      <c r="L249" s="154"/>
      <c r="M249" s="159"/>
      <c r="T249" s="160"/>
      <c r="AT249" s="155" t="s">
        <v>144</v>
      </c>
      <c r="AU249" s="155" t="s">
        <v>142</v>
      </c>
      <c r="AV249" s="13" t="s">
        <v>142</v>
      </c>
      <c r="AW249" s="13" t="s">
        <v>32</v>
      </c>
      <c r="AX249" s="13" t="s">
        <v>75</v>
      </c>
      <c r="AY249" s="155" t="s">
        <v>134</v>
      </c>
    </row>
    <row r="250" spans="2:65" s="13" customFormat="1" ht="9.9499999999999993">
      <c r="B250" s="154"/>
      <c r="D250" s="148" t="s">
        <v>144</v>
      </c>
      <c r="E250" s="155" t="s">
        <v>1</v>
      </c>
      <c r="F250" s="156" t="s">
        <v>951</v>
      </c>
      <c r="H250" s="157">
        <v>11.7</v>
      </c>
      <c r="I250" s="158"/>
      <c r="L250" s="154"/>
      <c r="M250" s="159"/>
      <c r="T250" s="160"/>
      <c r="AT250" s="155" t="s">
        <v>144</v>
      </c>
      <c r="AU250" s="155" t="s">
        <v>142</v>
      </c>
      <c r="AV250" s="13" t="s">
        <v>142</v>
      </c>
      <c r="AW250" s="13" t="s">
        <v>32</v>
      </c>
      <c r="AX250" s="13" t="s">
        <v>75</v>
      </c>
      <c r="AY250" s="155" t="s">
        <v>134</v>
      </c>
    </row>
    <row r="251" spans="2:65" s="13" customFormat="1" ht="9.9499999999999993">
      <c r="B251" s="154"/>
      <c r="D251" s="148" t="s">
        <v>144</v>
      </c>
      <c r="E251" s="155" t="s">
        <v>1</v>
      </c>
      <c r="F251" s="156" t="s">
        <v>952</v>
      </c>
      <c r="H251" s="157">
        <v>2.52</v>
      </c>
      <c r="I251" s="158"/>
      <c r="L251" s="154"/>
      <c r="M251" s="159"/>
      <c r="T251" s="160"/>
      <c r="AT251" s="155" t="s">
        <v>144</v>
      </c>
      <c r="AU251" s="155" t="s">
        <v>142</v>
      </c>
      <c r="AV251" s="13" t="s">
        <v>142</v>
      </c>
      <c r="AW251" s="13" t="s">
        <v>32</v>
      </c>
      <c r="AX251" s="13" t="s">
        <v>75</v>
      </c>
      <c r="AY251" s="155" t="s">
        <v>134</v>
      </c>
    </row>
    <row r="252" spans="2:65" s="13" customFormat="1" ht="9.9499999999999993">
      <c r="B252" s="154"/>
      <c r="D252" s="148" t="s">
        <v>144</v>
      </c>
      <c r="E252" s="155" t="s">
        <v>1</v>
      </c>
      <c r="F252" s="156" t="s">
        <v>953</v>
      </c>
      <c r="H252" s="157">
        <v>8.1199999999999992</v>
      </c>
      <c r="I252" s="158"/>
      <c r="L252" s="154"/>
      <c r="M252" s="159"/>
      <c r="T252" s="160"/>
      <c r="AT252" s="155" t="s">
        <v>144</v>
      </c>
      <c r="AU252" s="155" t="s">
        <v>142</v>
      </c>
      <c r="AV252" s="13" t="s">
        <v>142</v>
      </c>
      <c r="AW252" s="13" t="s">
        <v>32</v>
      </c>
      <c r="AX252" s="13" t="s">
        <v>75</v>
      </c>
      <c r="AY252" s="155" t="s">
        <v>134</v>
      </c>
    </row>
    <row r="253" spans="2:65" s="13" customFormat="1" ht="9.9499999999999993">
      <c r="B253" s="154"/>
      <c r="D253" s="148" t="s">
        <v>144</v>
      </c>
      <c r="E253" s="155" t="s">
        <v>1</v>
      </c>
      <c r="F253" s="156" t="s">
        <v>954</v>
      </c>
      <c r="H253" s="157">
        <v>1.43</v>
      </c>
      <c r="I253" s="158"/>
      <c r="L253" s="154"/>
      <c r="M253" s="159"/>
      <c r="T253" s="160"/>
      <c r="AT253" s="155" t="s">
        <v>144</v>
      </c>
      <c r="AU253" s="155" t="s">
        <v>142</v>
      </c>
      <c r="AV253" s="13" t="s">
        <v>142</v>
      </c>
      <c r="AW253" s="13" t="s">
        <v>32</v>
      </c>
      <c r="AX253" s="13" t="s">
        <v>75</v>
      </c>
      <c r="AY253" s="155" t="s">
        <v>134</v>
      </c>
    </row>
    <row r="254" spans="2:65" s="13" customFormat="1" ht="9.9499999999999993">
      <c r="B254" s="154"/>
      <c r="D254" s="148" t="s">
        <v>144</v>
      </c>
      <c r="E254" s="155" t="s">
        <v>1</v>
      </c>
      <c r="F254" s="156" t="s">
        <v>955</v>
      </c>
      <c r="H254" s="157">
        <v>7.8</v>
      </c>
      <c r="I254" s="158"/>
      <c r="L254" s="154"/>
      <c r="M254" s="159"/>
      <c r="T254" s="160"/>
      <c r="AT254" s="155" t="s">
        <v>144</v>
      </c>
      <c r="AU254" s="155" t="s">
        <v>142</v>
      </c>
      <c r="AV254" s="13" t="s">
        <v>142</v>
      </c>
      <c r="AW254" s="13" t="s">
        <v>32</v>
      </c>
      <c r="AX254" s="13" t="s">
        <v>75</v>
      </c>
      <c r="AY254" s="155" t="s">
        <v>134</v>
      </c>
    </row>
    <row r="255" spans="2:65" s="13" customFormat="1" ht="9.9499999999999993">
      <c r="B255" s="154"/>
      <c r="D255" s="148" t="s">
        <v>144</v>
      </c>
      <c r="E255" s="155" t="s">
        <v>1</v>
      </c>
      <c r="F255" s="156" t="s">
        <v>956</v>
      </c>
      <c r="H255" s="157">
        <v>6</v>
      </c>
      <c r="I255" s="158"/>
      <c r="L255" s="154"/>
      <c r="M255" s="159"/>
      <c r="T255" s="160"/>
      <c r="AT255" s="155" t="s">
        <v>144</v>
      </c>
      <c r="AU255" s="155" t="s">
        <v>142</v>
      </c>
      <c r="AV255" s="13" t="s">
        <v>142</v>
      </c>
      <c r="AW255" s="13" t="s">
        <v>32</v>
      </c>
      <c r="AX255" s="13" t="s">
        <v>75</v>
      </c>
      <c r="AY255" s="155" t="s">
        <v>134</v>
      </c>
    </row>
    <row r="256" spans="2:65" s="13" customFormat="1" ht="9.9499999999999993">
      <c r="B256" s="154"/>
      <c r="D256" s="148" t="s">
        <v>144</v>
      </c>
      <c r="E256" s="155" t="s">
        <v>1</v>
      </c>
      <c r="F256" s="156" t="s">
        <v>954</v>
      </c>
      <c r="H256" s="157">
        <v>1.43</v>
      </c>
      <c r="I256" s="158"/>
      <c r="L256" s="154"/>
      <c r="M256" s="159"/>
      <c r="T256" s="160"/>
      <c r="AT256" s="155" t="s">
        <v>144</v>
      </c>
      <c r="AU256" s="155" t="s">
        <v>142</v>
      </c>
      <c r="AV256" s="13" t="s">
        <v>142</v>
      </c>
      <c r="AW256" s="13" t="s">
        <v>32</v>
      </c>
      <c r="AX256" s="13" t="s">
        <v>75</v>
      </c>
      <c r="AY256" s="155" t="s">
        <v>134</v>
      </c>
    </row>
    <row r="257" spans="2:65" s="14" customFormat="1" ht="9.9499999999999993">
      <c r="B257" s="161"/>
      <c r="D257" s="148" t="s">
        <v>144</v>
      </c>
      <c r="E257" s="162" t="s">
        <v>1</v>
      </c>
      <c r="F257" s="163" t="s">
        <v>150</v>
      </c>
      <c r="H257" s="164">
        <v>40.56</v>
      </c>
      <c r="I257" s="165"/>
      <c r="L257" s="161"/>
      <c r="M257" s="166"/>
      <c r="T257" s="167"/>
      <c r="AT257" s="162" t="s">
        <v>144</v>
      </c>
      <c r="AU257" s="162" t="s">
        <v>142</v>
      </c>
      <c r="AV257" s="14" t="s">
        <v>141</v>
      </c>
      <c r="AW257" s="14" t="s">
        <v>32</v>
      </c>
      <c r="AX257" s="14" t="s">
        <v>83</v>
      </c>
      <c r="AY257" s="162" t="s">
        <v>134</v>
      </c>
    </row>
    <row r="258" spans="2:65" s="1" customFormat="1" ht="24.2" customHeight="1">
      <c r="B258" s="32"/>
      <c r="C258" s="133" t="s">
        <v>272</v>
      </c>
      <c r="D258" s="133" t="s">
        <v>137</v>
      </c>
      <c r="E258" s="134" t="s">
        <v>1030</v>
      </c>
      <c r="F258" s="135" t="s">
        <v>1031</v>
      </c>
      <c r="G258" s="136" t="s">
        <v>305</v>
      </c>
      <c r="H258" s="183"/>
      <c r="I258" s="138"/>
      <c r="J258" s="139">
        <f>ROUND(I258*H258,2)</f>
        <v>0</v>
      </c>
      <c r="K258" s="140"/>
      <c r="L258" s="32"/>
      <c r="M258" s="141" t="s">
        <v>1</v>
      </c>
      <c r="N258" s="142" t="s">
        <v>41</v>
      </c>
      <c r="P258" s="143">
        <f>O258*H258</f>
        <v>0</v>
      </c>
      <c r="Q258" s="143">
        <v>0</v>
      </c>
      <c r="R258" s="143">
        <f>Q258*H258</f>
        <v>0</v>
      </c>
      <c r="S258" s="143">
        <v>0</v>
      </c>
      <c r="T258" s="144">
        <f>S258*H258</f>
        <v>0</v>
      </c>
      <c r="AR258" s="145" t="s">
        <v>245</v>
      </c>
      <c r="AT258" s="145" t="s">
        <v>137</v>
      </c>
      <c r="AU258" s="145" t="s">
        <v>142</v>
      </c>
      <c r="AY258" s="17" t="s">
        <v>134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7" t="s">
        <v>142</v>
      </c>
      <c r="BK258" s="146">
        <f>ROUND(I258*H258,2)</f>
        <v>0</v>
      </c>
      <c r="BL258" s="17" t="s">
        <v>245</v>
      </c>
      <c r="BM258" s="145" t="s">
        <v>1032</v>
      </c>
    </row>
    <row r="259" spans="2:65" s="1" customFormat="1" ht="9.9499999999999993">
      <c r="B259" s="32"/>
      <c r="D259" s="168" t="s">
        <v>154</v>
      </c>
      <c r="F259" s="169" t="s">
        <v>1033</v>
      </c>
      <c r="I259" s="170"/>
      <c r="L259" s="32"/>
      <c r="M259" s="171"/>
      <c r="T259" s="54"/>
      <c r="AT259" s="17" t="s">
        <v>154</v>
      </c>
      <c r="AU259" s="17" t="s">
        <v>142</v>
      </c>
    </row>
    <row r="260" spans="2:65" s="11" customFormat="1" ht="22.7" customHeight="1">
      <c r="B260" s="121"/>
      <c r="D260" s="122" t="s">
        <v>74</v>
      </c>
      <c r="E260" s="131" t="s">
        <v>661</v>
      </c>
      <c r="F260" s="131" t="s">
        <v>662</v>
      </c>
      <c r="I260" s="124"/>
      <c r="J260" s="132">
        <f>BK260</f>
        <v>0</v>
      </c>
      <c r="L260" s="121"/>
      <c r="M260" s="126"/>
      <c r="P260" s="127">
        <f>SUM(P261:P303)</f>
        <v>0</v>
      </c>
      <c r="R260" s="127">
        <f>SUM(R261:R303)</f>
        <v>1.7899200000000002</v>
      </c>
      <c r="T260" s="128">
        <f>SUM(T261:T303)</f>
        <v>6.4716000000000005</v>
      </c>
      <c r="AR260" s="122" t="s">
        <v>142</v>
      </c>
      <c r="AT260" s="129" t="s">
        <v>74</v>
      </c>
      <c r="AU260" s="129" t="s">
        <v>83</v>
      </c>
      <c r="AY260" s="122" t="s">
        <v>134</v>
      </c>
      <c r="BK260" s="130">
        <f>SUM(BK261:BK303)</f>
        <v>0</v>
      </c>
    </row>
    <row r="261" spans="2:65" s="1" customFormat="1" ht="33" customHeight="1">
      <c r="B261" s="32"/>
      <c r="C261" s="133" t="s">
        <v>7</v>
      </c>
      <c r="D261" s="133" t="s">
        <v>137</v>
      </c>
      <c r="E261" s="134" t="s">
        <v>1034</v>
      </c>
      <c r="F261" s="135" t="s">
        <v>1035</v>
      </c>
      <c r="G261" s="136" t="s">
        <v>331</v>
      </c>
      <c r="H261" s="137">
        <v>12</v>
      </c>
      <c r="I261" s="138"/>
      <c r="J261" s="139">
        <f>ROUND(I261*H261,2)</f>
        <v>0</v>
      </c>
      <c r="K261" s="140"/>
      <c r="L261" s="32"/>
      <c r="M261" s="141" t="s">
        <v>1</v>
      </c>
      <c r="N261" s="142" t="s">
        <v>41</v>
      </c>
      <c r="P261" s="143">
        <f>O261*H261</f>
        <v>0</v>
      </c>
      <c r="Q261" s="143">
        <v>4.4000000000000003E-3</v>
      </c>
      <c r="R261" s="143">
        <f>Q261*H261</f>
        <v>5.28E-2</v>
      </c>
      <c r="S261" s="143">
        <v>1.54E-2</v>
      </c>
      <c r="T261" s="144">
        <f>S261*H261</f>
        <v>0.18480000000000002</v>
      </c>
      <c r="AR261" s="145" t="s">
        <v>245</v>
      </c>
      <c r="AT261" s="145" t="s">
        <v>137</v>
      </c>
      <c r="AU261" s="145" t="s">
        <v>142</v>
      </c>
      <c r="AY261" s="17" t="s">
        <v>134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142</v>
      </c>
      <c r="BK261" s="146">
        <f>ROUND(I261*H261,2)</f>
        <v>0</v>
      </c>
      <c r="BL261" s="17" t="s">
        <v>245</v>
      </c>
      <c r="BM261" s="145" t="s">
        <v>1036</v>
      </c>
    </row>
    <row r="262" spans="2:65" s="1" customFormat="1" ht="9.9499999999999993">
      <c r="B262" s="32"/>
      <c r="D262" s="168" t="s">
        <v>154</v>
      </c>
      <c r="F262" s="169" t="s">
        <v>1037</v>
      </c>
      <c r="I262" s="170"/>
      <c r="L262" s="32"/>
      <c r="M262" s="171"/>
      <c r="T262" s="54"/>
      <c r="AT262" s="17" t="s">
        <v>154</v>
      </c>
      <c r="AU262" s="17" t="s">
        <v>142</v>
      </c>
    </row>
    <row r="263" spans="2:65" s="12" customFormat="1" ht="9.9499999999999993">
      <c r="B263" s="147"/>
      <c r="D263" s="148" t="s">
        <v>144</v>
      </c>
      <c r="E263" s="149" t="s">
        <v>1</v>
      </c>
      <c r="F263" s="150" t="s">
        <v>1038</v>
      </c>
      <c r="H263" s="149" t="s">
        <v>1</v>
      </c>
      <c r="I263" s="151"/>
      <c r="L263" s="147"/>
      <c r="M263" s="152"/>
      <c r="T263" s="153"/>
      <c r="AT263" s="149" t="s">
        <v>144</v>
      </c>
      <c r="AU263" s="149" t="s">
        <v>142</v>
      </c>
      <c r="AV263" s="12" t="s">
        <v>83</v>
      </c>
      <c r="AW263" s="12" t="s">
        <v>32</v>
      </c>
      <c r="AX263" s="12" t="s">
        <v>75</v>
      </c>
      <c r="AY263" s="149" t="s">
        <v>134</v>
      </c>
    </row>
    <row r="264" spans="2:65" s="13" customFormat="1" ht="9.9499999999999993">
      <c r="B264" s="154"/>
      <c r="D264" s="148" t="s">
        <v>144</v>
      </c>
      <c r="E264" s="155" t="s">
        <v>1</v>
      </c>
      <c r="F264" s="156" t="s">
        <v>8</v>
      </c>
      <c r="H264" s="157">
        <v>12</v>
      </c>
      <c r="I264" s="158"/>
      <c r="L264" s="154"/>
      <c r="M264" s="159"/>
      <c r="T264" s="160"/>
      <c r="AT264" s="155" t="s">
        <v>144</v>
      </c>
      <c r="AU264" s="155" t="s">
        <v>142</v>
      </c>
      <c r="AV264" s="13" t="s">
        <v>142</v>
      </c>
      <c r="AW264" s="13" t="s">
        <v>32</v>
      </c>
      <c r="AX264" s="13" t="s">
        <v>83</v>
      </c>
      <c r="AY264" s="155" t="s">
        <v>134</v>
      </c>
    </row>
    <row r="265" spans="2:65" s="1" customFormat="1" ht="16.5" customHeight="1">
      <c r="B265" s="32"/>
      <c r="C265" s="172" t="s">
        <v>286</v>
      </c>
      <c r="D265" s="172" t="s">
        <v>279</v>
      </c>
      <c r="E265" s="173" t="s">
        <v>1039</v>
      </c>
      <c r="F265" s="174" t="s">
        <v>1040</v>
      </c>
      <c r="G265" s="175" t="s">
        <v>227</v>
      </c>
      <c r="H265" s="176">
        <v>0.32</v>
      </c>
      <c r="I265" s="177"/>
      <c r="J265" s="178">
        <f>ROUND(I265*H265,2)</f>
        <v>0</v>
      </c>
      <c r="K265" s="179"/>
      <c r="L265" s="180"/>
      <c r="M265" s="181" t="s">
        <v>1</v>
      </c>
      <c r="N265" s="182" t="s">
        <v>41</v>
      </c>
      <c r="P265" s="143">
        <f>O265*H265</f>
        <v>0</v>
      </c>
      <c r="Q265" s="143">
        <v>0.105</v>
      </c>
      <c r="R265" s="143">
        <f>Q265*H265</f>
        <v>3.3599999999999998E-2</v>
      </c>
      <c r="S265" s="143">
        <v>0</v>
      </c>
      <c r="T265" s="144">
        <f>S265*H265</f>
        <v>0</v>
      </c>
      <c r="AR265" s="145" t="s">
        <v>283</v>
      </c>
      <c r="AT265" s="145" t="s">
        <v>279</v>
      </c>
      <c r="AU265" s="145" t="s">
        <v>142</v>
      </c>
      <c r="AY265" s="17" t="s">
        <v>134</v>
      </c>
      <c r="BE265" s="146">
        <f>IF(N265="základní",J265,0)</f>
        <v>0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7" t="s">
        <v>142</v>
      </c>
      <c r="BK265" s="146">
        <f>ROUND(I265*H265,2)</f>
        <v>0</v>
      </c>
      <c r="BL265" s="17" t="s">
        <v>245</v>
      </c>
      <c r="BM265" s="145" t="s">
        <v>1041</v>
      </c>
    </row>
    <row r="266" spans="2:65" s="13" customFormat="1" ht="9.9499999999999993">
      <c r="B266" s="154"/>
      <c r="D266" s="148" t="s">
        <v>144</v>
      </c>
      <c r="E266" s="155" t="s">
        <v>1</v>
      </c>
      <c r="F266" s="156" t="s">
        <v>1042</v>
      </c>
      <c r="H266" s="157">
        <v>0.16</v>
      </c>
      <c r="I266" s="158"/>
      <c r="L266" s="154"/>
      <c r="M266" s="159"/>
      <c r="T266" s="160"/>
      <c r="AT266" s="155" t="s">
        <v>144</v>
      </c>
      <c r="AU266" s="155" t="s">
        <v>142</v>
      </c>
      <c r="AV266" s="13" t="s">
        <v>142</v>
      </c>
      <c r="AW266" s="13" t="s">
        <v>32</v>
      </c>
      <c r="AX266" s="13" t="s">
        <v>83</v>
      </c>
      <c r="AY266" s="155" t="s">
        <v>134</v>
      </c>
    </row>
    <row r="267" spans="2:65" s="12" customFormat="1" ht="9.9499999999999993">
      <c r="B267" s="147"/>
      <c r="D267" s="148" t="s">
        <v>144</v>
      </c>
      <c r="E267" s="149" t="s">
        <v>1</v>
      </c>
      <c r="F267" s="150" t="s">
        <v>1043</v>
      </c>
      <c r="H267" s="149" t="s">
        <v>1</v>
      </c>
      <c r="I267" s="151"/>
      <c r="L267" s="147"/>
      <c r="M267" s="152"/>
      <c r="T267" s="153"/>
      <c r="AT267" s="149" t="s">
        <v>144</v>
      </c>
      <c r="AU267" s="149" t="s">
        <v>142</v>
      </c>
      <c r="AV267" s="12" t="s">
        <v>83</v>
      </c>
      <c r="AW267" s="12" t="s">
        <v>32</v>
      </c>
      <c r="AX267" s="12" t="s">
        <v>75</v>
      </c>
      <c r="AY267" s="149" t="s">
        <v>134</v>
      </c>
    </row>
    <row r="268" spans="2:65" s="13" customFormat="1" ht="9.9499999999999993">
      <c r="B268" s="154"/>
      <c r="D268" s="148" t="s">
        <v>144</v>
      </c>
      <c r="F268" s="156" t="s">
        <v>1044</v>
      </c>
      <c r="H268" s="157">
        <v>0.32</v>
      </c>
      <c r="I268" s="158"/>
      <c r="L268" s="154"/>
      <c r="M268" s="159"/>
      <c r="T268" s="160"/>
      <c r="AT268" s="155" t="s">
        <v>144</v>
      </c>
      <c r="AU268" s="155" t="s">
        <v>142</v>
      </c>
      <c r="AV268" s="13" t="s">
        <v>142</v>
      </c>
      <c r="AW268" s="13" t="s">
        <v>4</v>
      </c>
      <c r="AX268" s="13" t="s">
        <v>83</v>
      </c>
      <c r="AY268" s="155" t="s">
        <v>134</v>
      </c>
    </row>
    <row r="269" spans="2:65" s="1" customFormat="1" ht="24.2" customHeight="1">
      <c r="B269" s="32"/>
      <c r="C269" s="133" t="s">
        <v>291</v>
      </c>
      <c r="D269" s="133" t="s">
        <v>137</v>
      </c>
      <c r="E269" s="134" t="s">
        <v>1045</v>
      </c>
      <c r="F269" s="135" t="s">
        <v>1046</v>
      </c>
      <c r="G269" s="136" t="s">
        <v>140</v>
      </c>
      <c r="H269" s="137">
        <v>40.56</v>
      </c>
      <c r="I269" s="138"/>
      <c r="J269" s="139">
        <f>ROUND(I269*H269,2)</f>
        <v>0</v>
      </c>
      <c r="K269" s="140"/>
      <c r="L269" s="32"/>
      <c r="M269" s="141" t="s">
        <v>1</v>
      </c>
      <c r="N269" s="142" t="s">
        <v>41</v>
      </c>
      <c r="P269" s="143">
        <f>O269*H269</f>
        <v>0</v>
      </c>
      <c r="Q269" s="143">
        <v>0</v>
      </c>
      <c r="R269" s="143">
        <f>Q269*H269</f>
        <v>0</v>
      </c>
      <c r="S269" s="143">
        <v>0.155</v>
      </c>
      <c r="T269" s="144">
        <f>S269*H269</f>
        <v>6.2868000000000004</v>
      </c>
      <c r="AR269" s="145" t="s">
        <v>245</v>
      </c>
      <c r="AT269" s="145" t="s">
        <v>137</v>
      </c>
      <c r="AU269" s="145" t="s">
        <v>142</v>
      </c>
      <c r="AY269" s="17" t="s">
        <v>134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7" t="s">
        <v>142</v>
      </c>
      <c r="BK269" s="146">
        <f>ROUND(I269*H269,2)</f>
        <v>0</v>
      </c>
      <c r="BL269" s="17" t="s">
        <v>245</v>
      </c>
      <c r="BM269" s="145" t="s">
        <v>1047</v>
      </c>
    </row>
    <row r="270" spans="2:65" s="1" customFormat="1" ht="9.9499999999999993">
      <c r="B270" s="32"/>
      <c r="D270" s="168" t="s">
        <v>154</v>
      </c>
      <c r="F270" s="169" t="s">
        <v>1048</v>
      </c>
      <c r="I270" s="170"/>
      <c r="L270" s="32"/>
      <c r="M270" s="171"/>
      <c r="T270" s="54"/>
      <c r="AT270" s="17" t="s">
        <v>154</v>
      </c>
      <c r="AU270" s="17" t="s">
        <v>142</v>
      </c>
    </row>
    <row r="271" spans="2:65" s="13" customFormat="1" ht="9.9499999999999993">
      <c r="B271" s="154"/>
      <c r="D271" s="148" t="s">
        <v>144</v>
      </c>
      <c r="E271" s="155" t="s">
        <v>1</v>
      </c>
      <c r="F271" s="156" t="s">
        <v>950</v>
      </c>
      <c r="H271" s="157">
        <v>1.56</v>
      </c>
      <c r="I271" s="158"/>
      <c r="L271" s="154"/>
      <c r="M271" s="159"/>
      <c r="T271" s="160"/>
      <c r="AT271" s="155" t="s">
        <v>144</v>
      </c>
      <c r="AU271" s="155" t="s">
        <v>142</v>
      </c>
      <c r="AV271" s="13" t="s">
        <v>142</v>
      </c>
      <c r="AW271" s="13" t="s">
        <v>32</v>
      </c>
      <c r="AX271" s="13" t="s">
        <v>75</v>
      </c>
      <c r="AY271" s="155" t="s">
        <v>134</v>
      </c>
    </row>
    <row r="272" spans="2:65" s="13" customFormat="1" ht="9.9499999999999993">
      <c r="B272" s="154"/>
      <c r="D272" s="148" t="s">
        <v>144</v>
      </c>
      <c r="E272" s="155" t="s">
        <v>1</v>
      </c>
      <c r="F272" s="156" t="s">
        <v>951</v>
      </c>
      <c r="H272" s="157">
        <v>11.7</v>
      </c>
      <c r="I272" s="158"/>
      <c r="L272" s="154"/>
      <c r="M272" s="159"/>
      <c r="T272" s="160"/>
      <c r="AT272" s="155" t="s">
        <v>144</v>
      </c>
      <c r="AU272" s="155" t="s">
        <v>142</v>
      </c>
      <c r="AV272" s="13" t="s">
        <v>142</v>
      </c>
      <c r="AW272" s="13" t="s">
        <v>32</v>
      </c>
      <c r="AX272" s="13" t="s">
        <v>75</v>
      </c>
      <c r="AY272" s="155" t="s">
        <v>134</v>
      </c>
    </row>
    <row r="273" spans="2:65" s="13" customFormat="1" ht="9.9499999999999993">
      <c r="B273" s="154"/>
      <c r="D273" s="148" t="s">
        <v>144</v>
      </c>
      <c r="E273" s="155" t="s">
        <v>1</v>
      </c>
      <c r="F273" s="156" t="s">
        <v>952</v>
      </c>
      <c r="H273" s="157">
        <v>2.52</v>
      </c>
      <c r="I273" s="158"/>
      <c r="L273" s="154"/>
      <c r="M273" s="159"/>
      <c r="T273" s="160"/>
      <c r="AT273" s="155" t="s">
        <v>144</v>
      </c>
      <c r="AU273" s="155" t="s">
        <v>142</v>
      </c>
      <c r="AV273" s="13" t="s">
        <v>142</v>
      </c>
      <c r="AW273" s="13" t="s">
        <v>32</v>
      </c>
      <c r="AX273" s="13" t="s">
        <v>75</v>
      </c>
      <c r="AY273" s="155" t="s">
        <v>134</v>
      </c>
    </row>
    <row r="274" spans="2:65" s="13" customFormat="1" ht="9.9499999999999993">
      <c r="B274" s="154"/>
      <c r="D274" s="148" t="s">
        <v>144</v>
      </c>
      <c r="E274" s="155" t="s">
        <v>1</v>
      </c>
      <c r="F274" s="156" t="s">
        <v>953</v>
      </c>
      <c r="H274" s="157">
        <v>8.1199999999999992</v>
      </c>
      <c r="I274" s="158"/>
      <c r="L274" s="154"/>
      <c r="M274" s="159"/>
      <c r="T274" s="160"/>
      <c r="AT274" s="155" t="s">
        <v>144</v>
      </c>
      <c r="AU274" s="155" t="s">
        <v>142</v>
      </c>
      <c r="AV274" s="13" t="s">
        <v>142</v>
      </c>
      <c r="AW274" s="13" t="s">
        <v>32</v>
      </c>
      <c r="AX274" s="13" t="s">
        <v>75</v>
      </c>
      <c r="AY274" s="155" t="s">
        <v>134</v>
      </c>
    </row>
    <row r="275" spans="2:65" s="13" customFormat="1" ht="9.9499999999999993">
      <c r="B275" s="154"/>
      <c r="D275" s="148" t="s">
        <v>144</v>
      </c>
      <c r="E275" s="155" t="s">
        <v>1</v>
      </c>
      <c r="F275" s="156" t="s">
        <v>954</v>
      </c>
      <c r="H275" s="157">
        <v>1.43</v>
      </c>
      <c r="I275" s="158"/>
      <c r="L275" s="154"/>
      <c r="M275" s="159"/>
      <c r="T275" s="160"/>
      <c r="AT275" s="155" t="s">
        <v>144</v>
      </c>
      <c r="AU275" s="155" t="s">
        <v>142</v>
      </c>
      <c r="AV275" s="13" t="s">
        <v>142</v>
      </c>
      <c r="AW275" s="13" t="s">
        <v>32</v>
      </c>
      <c r="AX275" s="13" t="s">
        <v>75</v>
      </c>
      <c r="AY275" s="155" t="s">
        <v>134</v>
      </c>
    </row>
    <row r="276" spans="2:65" s="13" customFormat="1" ht="9.9499999999999993">
      <c r="B276" s="154"/>
      <c r="D276" s="148" t="s">
        <v>144</v>
      </c>
      <c r="E276" s="155" t="s">
        <v>1</v>
      </c>
      <c r="F276" s="156" t="s">
        <v>955</v>
      </c>
      <c r="H276" s="157">
        <v>7.8</v>
      </c>
      <c r="I276" s="158"/>
      <c r="L276" s="154"/>
      <c r="M276" s="159"/>
      <c r="T276" s="160"/>
      <c r="AT276" s="155" t="s">
        <v>144</v>
      </c>
      <c r="AU276" s="155" t="s">
        <v>142</v>
      </c>
      <c r="AV276" s="13" t="s">
        <v>142</v>
      </c>
      <c r="AW276" s="13" t="s">
        <v>32</v>
      </c>
      <c r="AX276" s="13" t="s">
        <v>75</v>
      </c>
      <c r="AY276" s="155" t="s">
        <v>134</v>
      </c>
    </row>
    <row r="277" spans="2:65" s="13" customFormat="1" ht="9.9499999999999993">
      <c r="B277" s="154"/>
      <c r="D277" s="148" t="s">
        <v>144</v>
      </c>
      <c r="E277" s="155" t="s">
        <v>1</v>
      </c>
      <c r="F277" s="156" t="s">
        <v>956</v>
      </c>
      <c r="H277" s="157">
        <v>6</v>
      </c>
      <c r="I277" s="158"/>
      <c r="L277" s="154"/>
      <c r="M277" s="159"/>
      <c r="T277" s="160"/>
      <c r="AT277" s="155" t="s">
        <v>144</v>
      </c>
      <c r="AU277" s="155" t="s">
        <v>142</v>
      </c>
      <c r="AV277" s="13" t="s">
        <v>142</v>
      </c>
      <c r="AW277" s="13" t="s">
        <v>32</v>
      </c>
      <c r="AX277" s="13" t="s">
        <v>75</v>
      </c>
      <c r="AY277" s="155" t="s">
        <v>134</v>
      </c>
    </row>
    <row r="278" spans="2:65" s="13" customFormat="1" ht="9.9499999999999993">
      <c r="B278" s="154"/>
      <c r="D278" s="148" t="s">
        <v>144</v>
      </c>
      <c r="E278" s="155" t="s">
        <v>1</v>
      </c>
      <c r="F278" s="156" t="s">
        <v>954</v>
      </c>
      <c r="H278" s="157">
        <v>1.43</v>
      </c>
      <c r="I278" s="158"/>
      <c r="L278" s="154"/>
      <c r="M278" s="159"/>
      <c r="T278" s="160"/>
      <c r="AT278" s="155" t="s">
        <v>144</v>
      </c>
      <c r="AU278" s="155" t="s">
        <v>142</v>
      </c>
      <c r="AV278" s="13" t="s">
        <v>142</v>
      </c>
      <c r="AW278" s="13" t="s">
        <v>32</v>
      </c>
      <c r="AX278" s="13" t="s">
        <v>75</v>
      </c>
      <c r="AY278" s="155" t="s">
        <v>134</v>
      </c>
    </row>
    <row r="279" spans="2:65" s="14" customFormat="1" ht="9.9499999999999993">
      <c r="B279" s="161"/>
      <c r="D279" s="148" t="s">
        <v>144</v>
      </c>
      <c r="E279" s="162" t="s">
        <v>1</v>
      </c>
      <c r="F279" s="163" t="s">
        <v>150</v>
      </c>
      <c r="H279" s="164">
        <v>40.56</v>
      </c>
      <c r="I279" s="165"/>
      <c r="L279" s="161"/>
      <c r="M279" s="166"/>
      <c r="T279" s="167"/>
      <c r="AT279" s="162" t="s">
        <v>144</v>
      </c>
      <c r="AU279" s="162" t="s">
        <v>142</v>
      </c>
      <c r="AV279" s="14" t="s">
        <v>141</v>
      </c>
      <c r="AW279" s="14" t="s">
        <v>32</v>
      </c>
      <c r="AX279" s="14" t="s">
        <v>83</v>
      </c>
      <c r="AY279" s="162" t="s">
        <v>134</v>
      </c>
    </row>
    <row r="280" spans="2:65" s="1" customFormat="1" ht="33" customHeight="1">
      <c r="B280" s="32"/>
      <c r="C280" s="133" t="s">
        <v>296</v>
      </c>
      <c r="D280" s="133" t="s">
        <v>137</v>
      </c>
      <c r="E280" s="134" t="s">
        <v>1049</v>
      </c>
      <c r="F280" s="135" t="s">
        <v>1050</v>
      </c>
      <c r="G280" s="136" t="s">
        <v>140</v>
      </c>
      <c r="H280" s="137">
        <v>40.56</v>
      </c>
      <c r="I280" s="138"/>
      <c r="J280" s="139">
        <f>ROUND(I280*H280,2)</f>
        <v>0</v>
      </c>
      <c r="K280" s="140"/>
      <c r="L280" s="32"/>
      <c r="M280" s="141" t="s">
        <v>1</v>
      </c>
      <c r="N280" s="142" t="s">
        <v>41</v>
      </c>
      <c r="P280" s="143">
        <f>O280*H280</f>
        <v>0</v>
      </c>
      <c r="Q280" s="143">
        <v>4.2000000000000003E-2</v>
      </c>
      <c r="R280" s="143">
        <f>Q280*H280</f>
        <v>1.7035200000000001</v>
      </c>
      <c r="S280" s="143">
        <v>0</v>
      </c>
      <c r="T280" s="144">
        <f>S280*H280</f>
        <v>0</v>
      </c>
      <c r="AR280" s="145" t="s">
        <v>245</v>
      </c>
      <c r="AT280" s="145" t="s">
        <v>137</v>
      </c>
      <c r="AU280" s="145" t="s">
        <v>142</v>
      </c>
      <c r="AY280" s="17" t="s">
        <v>134</v>
      </c>
      <c r="BE280" s="146">
        <f>IF(N280="základní",J280,0)</f>
        <v>0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7" t="s">
        <v>142</v>
      </c>
      <c r="BK280" s="146">
        <f>ROUND(I280*H280,2)</f>
        <v>0</v>
      </c>
      <c r="BL280" s="17" t="s">
        <v>245</v>
      </c>
      <c r="BM280" s="145" t="s">
        <v>1051</v>
      </c>
    </row>
    <row r="281" spans="2:65" s="1" customFormat="1" ht="9.9499999999999993">
      <c r="B281" s="32"/>
      <c r="D281" s="168" t="s">
        <v>154</v>
      </c>
      <c r="F281" s="169" t="s">
        <v>1052</v>
      </c>
      <c r="I281" s="170"/>
      <c r="L281" s="32"/>
      <c r="M281" s="171"/>
      <c r="T281" s="54"/>
      <c r="AT281" s="17" t="s">
        <v>154</v>
      </c>
      <c r="AU281" s="17" t="s">
        <v>142</v>
      </c>
    </row>
    <row r="282" spans="2:65" s="13" customFormat="1" ht="9.9499999999999993">
      <c r="B282" s="154"/>
      <c r="D282" s="148" t="s">
        <v>144</v>
      </c>
      <c r="E282" s="155" t="s">
        <v>1</v>
      </c>
      <c r="F282" s="156" t="s">
        <v>950</v>
      </c>
      <c r="H282" s="157">
        <v>1.56</v>
      </c>
      <c r="I282" s="158"/>
      <c r="L282" s="154"/>
      <c r="M282" s="159"/>
      <c r="T282" s="160"/>
      <c r="AT282" s="155" t="s">
        <v>144</v>
      </c>
      <c r="AU282" s="155" t="s">
        <v>142</v>
      </c>
      <c r="AV282" s="13" t="s">
        <v>142</v>
      </c>
      <c r="AW282" s="13" t="s">
        <v>32</v>
      </c>
      <c r="AX282" s="13" t="s">
        <v>75</v>
      </c>
      <c r="AY282" s="155" t="s">
        <v>134</v>
      </c>
    </row>
    <row r="283" spans="2:65" s="13" customFormat="1" ht="9.9499999999999993">
      <c r="B283" s="154"/>
      <c r="D283" s="148" t="s">
        <v>144</v>
      </c>
      <c r="E283" s="155" t="s">
        <v>1</v>
      </c>
      <c r="F283" s="156" t="s">
        <v>951</v>
      </c>
      <c r="H283" s="157">
        <v>11.7</v>
      </c>
      <c r="I283" s="158"/>
      <c r="L283" s="154"/>
      <c r="M283" s="159"/>
      <c r="T283" s="160"/>
      <c r="AT283" s="155" t="s">
        <v>144</v>
      </c>
      <c r="AU283" s="155" t="s">
        <v>142</v>
      </c>
      <c r="AV283" s="13" t="s">
        <v>142</v>
      </c>
      <c r="AW283" s="13" t="s">
        <v>32</v>
      </c>
      <c r="AX283" s="13" t="s">
        <v>75</v>
      </c>
      <c r="AY283" s="155" t="s">
        <v>134</v>
      </c>
    </row>
    <row r="284" spans="2:65" s="13" customFormat="1" ht="9.9499999999999993">
      <c r="B284" s="154"/>
      <c r="D284" s="148" t="s">
        <v>144</v>
      </c>
      <c r="E284" s="155" t="s">
        <v>1</v>
      </c>
      <c r="F284" s="156" t="s">
        <v>952</v>
      </c>
      <c r="H284" s="157">
        <v>2.52</v>
      </c>
      <c r="I284" s="158"/>
      <c r="L284" s="154"/>
      <c r="M284" s="159"/>
      <c r="T284" s="160"/>
      <c r="AT284" s="155" t="s">
        <v>144</v>
      </c>
      <c r="AU284" s="155" t="s">
        <v>142</v>
      </c>
      <c r="AV284" s="13" t="s">
        <v>142</v>
      </c>
      <c r="AW284" s="13" t="s">
        <v>32</v>
      </c>
      <c r="AX284" s="13" t="s">
        <v>75</v>
      </c>
      <c r="AY284" s="155" t="s">
        <v>134</v>
      </c>
    </row>
    <row r="285" spans="2:65" s="13" customFormat="1" ht="9.9499999999999993">
      <c r="B285" s="154"/>
      <c r="D285" s="148" t="s">
        <v>144</v>
      </c>
      <c r="E285" s="155" t="s">
        <v>1</v>
      </c>
      <c r="F285" s="156" t="s">
        <v>953</v>
      </c>
      <c r="H285" s="157">
        <v>8.1199999999999992</v>
      </c>
      <c r="I285" s="158"/>
      <c r="L285" s="154"/>
      <c r="M285" s="159"/>
      <c r="T285" s="160"/>
      <c r="AT285" s="155" t="s">
        <v>144</v>
      </c>
      <c r="AU285" s="155" t="s">
        <v>142</v>
      </c>
      <c r="AV285" s="13" t="s">
        <v>142</v>
      </c>
      <c r="AW285" s="13" t="s">
        <v>32</v>
      </c>
      <c r="AX285" s="13" t="s">
        <v>75</v>
      </c>
      <c r="AY285" s="155" t="s">
        <v>134</v>
      </c>
    </row>
    <row r="286" spans="2:65" s="13" customFormat="1" ht="9.9499999999999993">
      <c r="B286" s="154"/>
      <c r="D286" s="148" t="s">
        <v>144</v>
      </c>
      <c r="E286" s="155" t="s">
        <v>1</v>
      </c>
      <c r="F286" s="156" t="s">
        <v>954</v>
      </c>
      <c r="H286" s="157">
        <v>1.43</v>
      </c>
      <c r="I286" s="158"/>
      <c r="L286" s="154"/>
      <c r="M286" s="159"/>
      <c r="T286" s="160"/>
      <c r="AT286" s="155" t="s">
        <v>144</v>
      </c>
      <c r="AU286" s="155" t="s">
        <v>142</v>
      </c>
      <c r="AV286" s="13" t="s">
        <v>142</v>
      </c>
      <c r="AW286" s="13" t="s">
        <v>32</v>
      </c>
      <c r="AX286" s="13" t="s">
        <v>75</v>
      </c>
      <c r="AY286" s="155" t="s">
        <v>134</v>
      </c>
    </row>
    <row r="287" spans="2:65" s="13" customFormat="1" ht="9.9499999999999993">
      <c r="B287" s="154"/>
      <c r="D287" s="148" t="s">
        <v>144</v>
      </c>
      <c r="E287" s="155" t="s">
        <v>1</v>
      </c>
      <c r="F287" s="156" t="s">
        <v>955</v>
      </c>
      <c r="H287" s="157">
        <v>7.8</v>
      </c>
      <c r="I287" s="158"/>
      <c r="L287" s="154"/>
      <c r="M287" s="159"/>
      <c r="T287" s="160"/>
      <c r="AT287" s="155" t="s">
        <v>144</v>
      </c>
      <c r="AU287" s="155" t="s">
        <v>142</v>
      </c>
      <c r="AV287" s="13" t="s">
        <v>142</v>
      </c>
      <c r="AW287" s="13" t="s">
        <v>32</v>
      </c>
      <c r="AX287" s="13" t="s">
        <v>75</v>
      </c>
      <c r="AY287" s="155" t="s">
        <v>134</v>
      </c>
    </row>
    <row r="288" spans="2:65" s="13" customFormat="1" ht="9.9499999999999993">
      <c r="B288" s="154"/>
      <c r="D288" s="148" t="s">
        <v>144</v>
      </c>
      <c r="E288" s="155" t="s">
        <v>1</v>
      </c>
      <c r="F288" s="156" t="s">
        <v>956</v>
      </c>
      <c r="H288" s="157">
        <v>6</v>
      </c>
      <c r="I288" s="158"/>
      <c r="L288" s="154"/>
      <c r="M288" s="159"/>
      <c r="T288" s="160"/>
      <c r="AT288" s="155" t="s">
        <v>144</v>
      </c>
      <c r="AU288" s="155" t="s">
        <v>142</v>
      </c>
      <c r="AV288" s="13" t="s">
        <v>142</v>
      </c>
      <c r="AW288" s="13" t="s">
        <v>32</v>
      </c>
      <c r="AX288" s="13" t="s">
        <v>75</v>
      </c>
      <c r="AY288" s="155" t="s">
        <v>134</v>
      </c>
    </row>
    <row r="289" spans="2:65" s="13" customFormat="1" ht="9.9499999999999993">
      <c r="B289" s="154"/>
      <c r="D289" s="148" t="s">
        <v>144</v>
      </c>
      <c r="E289" s="155" t="s">
        <v>1</v>
      </c>
      <c r="F289" s="156" t="s">
        <v>954</v>
      </c>
      <c r="H289" s="157">
        <v>1.43</v>
      </c>
      <c r="I289" s="158"/>
      <c r="L289" s="154"/>
      <c r="M289" s="159"/>
      <c r="T289" s="160"/>
      <c r="AT289" s="155" t="s">
        <v>144</v>
      </c>
      <c r="AU289" s="155" t="s">
        <v>142</v>
      </c>
      <c r="AV289" s="13" t="s">
        <v>142</v>
      </c>
      <c r="AW289" s="13" t="s">
        <v>32</v>
      </c>
      <c r="AX289" s="13" t="s">
        <v>75</v>
      </c>
      <c r="AY289" s="155" t="s">
        <v>134</v>
      </c>
    </row>
    <row r="290" spans="2:65" s="14" customFormat="1" ht="9.9499999999999993">
      <c r="B290" s="161"/>
      <c r="D290" s="148" t="s">
        <v>144</v>
      </c>
      <c r="E290" s="162" t="s">
        <v>1</v>
      </c>
      <c r="F290" s="163" t="s">
        <v>150</v>
      </c>
      <c r="H290" s="164">
        <v>40.56</v>
      </c>
      <c r="I290" s="165"/>
      <c r="L290" s="161"/>
      <c r="M290" s="166"/>
      <c r="T290" s="167"/>
      <c r="AT290" s="162" t="s">
        <v>144</v>
      </c>
      <c r="AU290" s="162" t="s">
        <v>142</v>
      </c>
      <c r="AV290" s="14" t="s">
        <v>141</v>
      </c>
      <c r="AW290" s="14" t="s">
        <v>32</v>
      </c>
      <c r="AX290" s="14" t="s">
        <v>83</v>
      </c>
      <c r="AY290" s="162" t="s">
        <v>134</v>
      </c>
    </row>
    <row r="291" spans="2:65" s="1" customFormat="1" ht="24.2" customHeight="1">
      <c r="B291" s="32"/>
      <c r="C291" s="133" t="s">
        <v>302</v>
      </c>
      <c r="D291" s="133" t="s">
        <v>137</v>
      </c>
      <c r="E291" s="134" t="s">
        <v>1053</v>
      </c>
      <c r="F291" s="135" t="s">
        <v>1054</v>
      </c>
      <c r="G291" s="136" t="s">
        <v>140</v>
      </c>
      <c r="H291" s="137">
        <v>40.56</v>
      </c>
      <c r="I291" s="138"/>
      <c r="J291" s="139">
        <f>ROUND(I291*H291,2)</f>
        <v>0</v>
      </c>
      <c r="K291" s="140"/>
      <c r="L291" s="32"/>
      <c r="M291" s="141" t="s">
        <v>1</v>
      </c>
      <c r="N291" s="142" t="s">
        <v>41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245</v>
      </c>
      <c r="AT291" s="145" t="s">
        <v>137</v>
      </c>
      <c r="AU291" s="145" t="s">
        <v>142</v>
      </c>
      <c r="AY291" s="17" t="s">
        <v>134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7" t="s">
        <v>142</v>
      </c>
      <c r="BK291" s="146">
        <f>ROUND(I291*H291,2)</f>
        <v>0</v>
      </c>
      <c r="BL291" s="17" t="s">
        <v>245</v>
      </c>
      <c r="BM291" s="145" t="s">
        <v>1055</v>
      </c>
    </row>
    <row r="292" spans="2:65" s="1" customFormat="1" ht="9.9499999999999993">
      <c r="B292" s="32"/>
      <c r="D292" s="168" t="s">
        <v>154</v>
      </c>
      <c r="F292" s="169" t="s">
        <v>1056</v>
      </c>
      <c r="I292" s="170"/>
      <c r="L292" s="32"/>
      <c r="M292" s="171"/>
      <c r="T292" s="54"/>
      <c r="AT292" s="17" t="s">
        <v>154</v>
      </c>
      <c r="AU292" s="17" t="s">
        <v>142</v>
      </c>
    </row>
    <row r="293" spans="2:65" s="13" customFormat="1" ht="9.9499999999999993">
      <c r="B293" s="154"/>
      <c r="D293" s="148" t="s">
        <v>144</v>
      </c>
      <c r="E293" s="155" t="s">
        <v>1</v>
      </c>
      <c r="F293" s="156" t="s">
        <v>950</v>
      </c>
      <c r="H293" s="157">
        <v>1.56</v>
      </c>
      <c r="I293" s="158"/>
      <c r="L293" s="154"/>
      <c r="M293" s="159"/>
      <c r="T293" s="160"/>
      <c r="AT293" s="155" t="s">
        <v>144</v>
      </c>
      <c r="AU293" s="155" t="s">
        <v>142</v>
      </c>
      <c r="AV293" s="13" t="s">
        <v>142</v>
      </c>
      <c r="AW293" s="13" t="s">
        <v>32</v>
      </c>
      <c r="AX293" s="13" t="s">
        <v>75</v>
      </c>
      <c r="AY293" s="155" t="s">
        <v>134</v>
      </c>
    </row>
    <row r="294" spans="2:65" s="13" customFormat="1" ht="9.9499999999999993">
      <c r="B294" s="154"/>
      <c r="D294" s="148" t="s">
        <v>144</v>
      </c>
      <c r="E294" s="155" t="s">
        <v>1</v>
      </c>
      <c r="F294" s="156" t="s">
        <v>951</v>
      </c>
      <c r="H294" s="157">
        <v>11.7</v>
      </c>
      <c r="I294" s="158"/>
      <c r="L294" s="154"/>
      <c r="M294" s="159"/>
      <c r="T294" s="160"/>
      <c r="AT294" s="155" t="s">
        <v>144</v>
      </c>
      <c r="AU294" s="155" t="s">
        <v>142</v>
      </c>
      <c r="AV294" s="13" t="s">
        <v>142</v>
      </c>
      <c r="AW294" s="13" t="s">
        <v>32</v>
      </c>
      <c r="AX294" s="13" t="s">
        <v>75</v>
      </c>
      <c r="AY294" s="155" t="s">
        <v>134</v>
      </c>
    </row>
    <row r="295" spans="2:65" s="13" customFormat="1" ht="9.9499999999999993">
      <c r="B295" s="154"/>
      <c r="D295" s="148" t="s">
        <v>144</v>
      </c>
      <c r="E295" s="155" t="s">
        <v>1</v>
      </c>
      <c r="F295" s="156" t="s">
        <v>952</v>
      </c>
      <c r="H295" s="157">
        <v>2.52</v>
      </c>
      <c r="I295" s="158"/>
      <c r="L295" s="154"/>
      <c r="M295" s="159"/>
      <c r="T295" s="160"/>
      <c r="AT295" s="155" t="s">
        <v>144</v>
      </c>
      <c r="AU295" s="155" t="s">
        <v>142</v>
      </c>
      <c r="AV295" s="13" t="s">
        <v>142</v>
      </c>
      <c r="AW295" s="13" t="s">
        <v>32</v>
      </c>
      <c r="AX295" s="13" t="s">
        <v>75</v>
      </c>
      <c r="AY295" s="155" t="s">
        <v>134</v>
      </c>
    </row>
    <row r="296" spans="2:65" s="13" customFormat="1" ht="9.9499999999999993">
      <c r="B296" s="154"/>
      <c r="D296" s="148" t="s">
        <v>144</v>
      </c>
      <c r="E296" s="155" t="s">
        <v>1</v>
      </c>
      <c r="F296" s="156" t="s">
        <v>953</v>
      </c>
      <c r="H296" s="157">
        <v>8.1199999999999992</v>
      </c>
      <c r="I296" s="158"/>
      <c r="L296" s="154"/>
      <c r="M296" s="159"/>
      <c r="T296" s="160"/>
      <c r="AT296" s="155" t="s">
        <v>144</v>
      </c>
      <c r="AU296" s="155" t="s">
        <v>142</v>
      </c>
      <c r="AV296" s="13" t="s">
        <v>142</v>
      </c>
      <c r="AW296" s="13" t="s">
        <v>32</v>
      </c>
      <c r="AX296" s="13" t="s">
        <v>75</v>
      </c>
      <c r="AY296" s="155" t="s">
        <v>134</v>
      </c>
    </row>
    <row r="297" spans="2:65" s="13" customFormat="1" ht="9.9499999999999993">
      <c r="B297" s="154"/>
      <c r="D297" s="148" t="s">
        <v>144</v>
      </c>
      <c r="E297" s="155" t="s">
        <v>1</v>
      </c>
      <c r="F297" s="156" t="s">
        <v>954</v>
      </c>
      <c r="H297" s="157">
        <v>1.43</v>
      </c>
      <c r="I297" s="158"/>
      <c r="L297" s="154"/>
      <c r="M297" s="159"/>
      <c r="T297" s="160"/>
      <c r="AT297" s="155" t="s">
        <v>144</v>
      </c>
      <c r="AU297" s="155" t="s">
        <v>142</v>
      </c>
      <c r="AV297" s="13" t="s">
        <v>142</v>
      </c>
      <c r="AW297" s="13" t="s">
        <v>32</v>
      </c>
      <c r="AX297" s="13" t="s">
        <v>75</v>
      </c>
      <c r="AY297" s="155" t="s">
        <v>134</v>
      </c>
    </row>
    <row r="298" spans="2:65" s="13" customFormat="1" ht="9.9499999999999993">
      <c r="B298" s="154"/>
      <c r="D298" s="148" t="s">
        <v>144</v>
      </c>
      <c r="E298" s="155" t="s">
        <v>1</v>
      </c>
      <c r="F298" s="156" t="s">
        <v>955</v>
      </c>
      <c r="H298" s="157">
        <v>7.8</v>
      </c>
      <c r="I298" s="158"/>
      <c r="L298" s="154"/>
      <c r="M298" s="159"/>
      <c r="T298" s="160"/>
      <c r="AT298" s="155" t="s">
        <v>144</v>
      </c>
      <c r="AU298" s="155" t="s">
        <v>142</v>
      </c>
      <c r="AV298" s="13" t="s">
        <v>142</v>
      </c>
      <c r="AW298" s="13" t="s">
        <v>32</v>
      </c>
      <c r="AX298" s="13" t="s">
        <v>75</v>
      </c>
      <c r="AY298" s="155" t="s">
        <v>134</v>
      </c>
    </row>
    <row r="299" spans="2:65" s="13" customFormat="1" ht="9.9499999999999993">
      <c r="B299" s="154"/>
      <c r="D299" s="148" t="s">
        <v>144</v>
      </c>
      <c r="E299" s="155" t="s">
        <v>1</v>
      </c>
      <c r="F299" s="156" t="s">
        <v>956</v>
      </c>
      <c r="H299" s="157">
        <v>6</v>
      </c>
      <c r="I299" s="158"/>
      <c r="L299" s="154"/>
      <c r="M299" s="159"/>
      <c r="T299" s="160"/>
      <c r="AT299" s="155" t="s">
        <v>144</v>
      </c>
      <c r="AU299" s="155" t="s">
        <v>142</v>
      </c>
      <c r="AV299" s="13" t="s">
        <v>142</v>
      </c>
      <c r="AW299" s="13" t="s">
        <v>32</v>
      </c>
      <c r="AX299" s="13" t="s">
        <v>75</v>
      </c>
      <c r="AY299" s="155" t="s">
        <v>134</v>
      </c>
    </row>
    <row r="300" spans="2:65" s="13" customFormat="1" ht="9.9499999999999993">
      <c r="B300" s="154"/>
      <c r="D300" s="148" t="s">
        <v>144</v>
      </c>
      <c r="E300" s="155" t="s">
        <v>1</v>
      </c>
      <c r="F300" s="156" t="s">
        <v>954</v>
      </c>
      <c r="H300" s="157">
        <v>1.43</v>
      </c>
      <c r="I300" s="158"/>
      <c r="L300" s="154"/>
      <c r="M300" s="159"/>
      <c r="T300" s="160"/>
      <c r="AT300" s="155" t="s">
        <v>144</v>
      </c>
      <c r="AU300" s="155" t="s">
        <v>142</v>
      </c>
      <c r="AV300" s="13" t="s">
        <v>142</v>
      </c>
      <c r="AW300" s="13" t="s">
        <v>32</v>
      </c>
      <c r="AX300" s="13" t="s">
        <v>75</v>
      </c>
      <c r="AY300" s="155" t="s">
        <v>134</v>
      </c>
    </row>
    <row r="301" spans="2:65" s="14" customFormat="1" ht="9.9499999999999993">
      <c r="B301" s="161"/>
      <c r="D301" s="148" t="s">
        <v>144</v>
      </c>
      <c r="E301" s="162" t="s">
        <v>1</v>
      </c>
      <c r="F301" s="163" t="s">
        <v>150</v>
      </c>
      <c r="H301" s="164">
        <v>40.56</v>
      </c>
      <c r="I301" s="165"/>
      <c r="L301" s="161"/>
      <c r="M301" s="166"/>
      <c r="T301" s="167"/>
      <c r="AT301" s="162" t="s">
        <v>144</v>
      </c>
      <c r="AU301" s="162" t="s">
        <v>142</v>
      </c>
      <c r="AV301" s="14" t="s">
        <v>141</v>
      </c>
      <c r="AW301" s="14" t="s">
        <v>32</v>
      </c>
      <c r="AX301" s="14" t="s">
        <v>83</v>
      </c>
      <c r="AY301" s="162" t="s">
        <v>134</v>
      </c>
    </row>
    <row r="302" spans="2:65" s="1" customFormat="1" ht="24.2" customHeight="1">
      <c r="B302" s="32"/>
      <c r="C302" s="133" t="s">
        <v>310</v>
      </c>
      <c r="D302" s="133" t="s">
        <v>137</v>
      </c>
      <c r="E302" s="134" t="s">
        <v>691</v>
      </c>
      <c r="F302" s="135" t="s">
        <v>692</v>
      </c>
      <c r="G302" s="136" t="s">
        <v>305</v>
      </c>
      <c r="H302" s="183"/>
      <c r="I302" s="138"/>
      <c r="J302" s="139">
        <f>ROUND(I302*H302,2)</f>
        <v>0</v>
      </c>
      <c r="K302" s="140"/>
      <c r="L302" s="32"/>
      <c r="M302" s="141" t="s">
        <v>1</v>
      </c>
      <c r="N302" s="142" t="s">
        <v>41</v>
      </c>
      <c r="P302" s="143">
        <f>O302*H302</f>
        <v>0</v>
      </c>
      <c r="Q302" s="143">
        <v>0</v>
      </c>
      <c r="R302" s="143">
        <f>Q302*H302</f>
        <v>0</v>
      </c>
      <c r="S302" s="143">
        <v>0</v>
      </c>
      <c r="T302" s="144">
        <f>S302*H302</f>
        <v>0</v>
      </c>
      <c r="AR302" s="145" t="s">
        <v>245</v>
      </c>
      <c r="AT302" s="145" t="s">
        <v>137</v>
      </c>
      <c r="AU302" s="145" t="s">
        <v>142</v>
      </c>
      <c r="AY302" s="17" t="s">
        <v>134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142</v>
      </c>
      <c r="BK302" s="146">
        <f>ROUND(I302*H302,2)</f>
        <v>0</v>
      </c>
      <c r="BL302" s="17" t="s">
        <v>245</v>
      </c>
      <c r="BM302" s="145" t="s">
        <v>1057</v>
      </c>
    </row>
    <row r="303" spans="2:65" s="1" customFormat="1" ht="9.9499999999999993">
      <c r="B303" s="32"/>
      <c r="D303" s="168" t="s">
        <v>154</v>
      </c>
      <c r="F303" s="169" t="s">
        <v>694</v>
      </c>
      <c r="I303" s="170"/>
      <c r="L303" s="32"/>
      <c r="M303" s="171"/>
      <c r="T303" s="54"/>
      <c r="AT303" s="17" t="s">
        <v>154</v>
      </c>
      <c r="AU303" s="17" t="s">
        <v>142</v>
      </c>
    </row>
    <row r="304" spans="2:65" s="11" customFormat="1" ht="22.7" customHeight="1">
      <c r="B304" s="121"/>
      <c r="D304" s="122" t="s">
        <v>74</v>
      </c>
      <c r="E304" s="131" t="s">
        <v>462</v>
      </c>
      <c r="F304" s="131" t="s">
        <v>463</v>
      </c>
      <c r="I304" s="124"/>
      <c r="J304" s="132">
        <f>BK304</f>
        <v>0</v>
      </c>
      <c r="L304" s="121"/>
      <c r="M304" s="126"/>
      <c r="P304" s="127">
        <f>SUM(P305:P345)</f>
        <v>0</v>
      </c>
      <c r="R304" s="127">
        <f>SUM(R305:R345)</f>
        <v>3.0035400000000004E-2</v>
      </c>
      <c r="T304" s="128">
        <f>SUM(T305:T345)</f>
        <v>0</v>
      </c>
      <c r="AR304" s="122" t="s">
        <v>142</v>
      </c>
      <c r="AT304" s="129" t="s">
        <v>74</v>
      </c>
      <c r="AU304" s="129" t="s">
        <v>83</v>
      </c>
      <c r="AY304" s="122" t="s">
        <v>134</v>
      </c>
      <c r="BK304" s="130">
        <f>SUM(BK305:BK345)</f>
        <v>0</v>
      </c>
    </row>
    <row r="305" spans="2:65" s="1" customFormat="1" ht="16.5" customHeight="1">
      <c r="B305" s="32"/>
      <c r="C305" s="133" t="s">
        <v>316</v>
      </c>
      <c r="D305" s="133" t="s">
        <v>137</v>
      </c>
      <c r="E305" s="134" t="s">
        <v>695</v>
      </c>
      <c r="F305" s="135" t="s">
        <v>696</v>
      </c>
      <c r="G305" s="136" t="s">
        <v>140</v>
      </c>
      <c r="H305" s="137">
        <v>103.14</v>
      </c>
      <c r="I305" s="138"/>
      <c r="J305" s="139">
        <f>ROUND(I305*H305,2)</f>
        <v>0</v>
      </c>
      <c r="K305" s="140"/>
      <c r="L305" s="32"/>
      <c r="M305" s="141" t="s">
        <v>1</v>
      </c>
      <c r="N305" s="142" t="s">
        <v>41</v>
      </c>
      <c r="P305" s="143">
        <f>O305*H305</f>
        <v>0</v>
      </c>
      <c r="Q305" s="143">
        <v>0</v>
      </c>
      <c r="R305" s="143">
        <f>Q305*H305</f>
        <v>0</v>
      </c>
      <c r="S305" s="143">
        <v>0</v>
      </c>
      <c r="T305" s="144">
        <f>S305*H305</f>
        <v>0</v>
      </c>
      <c r="AR305" s="145" t="s">
        <v>245</v>
      </c>
      <c r="AT305" s="145" t="s">
        <v>137</v>
      </c>
      <c r="AU305" s="145" t="s">
        <v>142</v>
      </c>
      <c r="AY305" s="17" t="s">
        <v>134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7" t="s">
        <v>142</v>
      </c>
      <c r="BK305" s="146">
        <f>ROUND(I305*H305,2)</f>
        <v>0</v>
      </c>
      <c r="BL305" s="17" t="s">
        <v>245</v>
      </c>
      <c r="BM305" s="145" t="s">
        <v>1058</v>
      </c>
    </row>
    <row r="306" spans="2:65" s="12" customFormat="1" ht="9.9499999999999993">
      <c r="B306" s="147"/>
      <c r="D306" s="148" t="s">
        <v>144</v>
      </c>
      <c r="E306" s="149" t="s">
        <v>1</v>
      </c>
      <c r="F306" s="150" t="s">
        <v>961</v>
      </c>
      <c r="H306" s="149" t="s">
        <v>1</v>
      </c>
      <c r="I306" s="151"/>
      <c r="L306" s="147"/>
      <c r="M306" s="152"/>
      <c r="T306" s="153"/>
      <c r="AT306" s="149" t="s">
        <v>144</v>
      </c>
      <c r="AU306" s="149" t="s">
        <v>142</v>
      </c>
      <c r="AV306" s="12" t="s">
        <v>83</v>
      </c>
      <c r="AW306" s="12" t="s">
        <v>32</v>
      </c>
      <c r="AX306" s="12" t="s">
        <v>75</v>
      </c>
      <c r="AY306" s="149" t="s">
        <v>134</v>
      </c>
    </row>
    <row r="307" spans="2:65" s="13" customFormat="1" ht="9.9499999999999993">
      <c r="B307" s="154"/>
      <c r="D307" s="148" t="s">
        <v>144</v>
      </c>
      <c r="E307" s="155" t="s">
        <v>1</v>
      </c>
      <c r="F307" s="156" t="s">
        <v>962</v>
      </c>
      <c r="H307" s="157">
        <v>40.56</v>
      </c>
      <c r="I307" s="158"/>
      <c r="L307" s="154"/>
      <c r="M307" s="159"/>
      <c r="T307" s="160"/>
      <c r="AT307" s="155" t="s">
        <v>144</v>
      </c>
      <c r="AU307" s="155" t="s">
        <v>142</v>
      </c>
      <c r="AV307" s="13" t="s">
        <v>142</v>
      </c>
      <c r="AW307" s="13" t="s">
        <v>32</v>
      </c>
      <c r="AX307" s="13" t="s">
        <v>75</v>
      </c>
      <c r="AY307" s="155" t="s">
        <v>134</v>
      </c>
    </row>
    <row r="308" spans="2:65" s="12" customFormat="1" ht="9.9499999999999993">
      <c r="B308" s="147"/>
      <c r="D308" s="148" t="s">
        <v>144</v>
      </c>
      <c r="E308" s="149" t="s">
        <v>1</v>
      </c>
      <c r="F308" s="150" t="s">
        <v>963</v>
      </c>
      <c r="H308" s="149" t="s">
        <v>1</v>
      </c>
      <c r="I308" s="151"/>
      <c r="L308" s="147"/>
      <c r="M308" s="152"/>
      <c r="T308" s="153"/>
      <c r="AT308" s="149" t="s">
        <v>144</v>
      </c>
      <c r="AU308" s="149" t="s">
        <v>142</v>
      </c>
      <c r="AV308" s="12" t="s">
        <v>83</v>
      </c>
      <c r="AW308" s="12" t="s">
        <v>32</v>
      </c>
      <c r="AX308" s="12" t="s">
        <v>75</v>
      </c>
      <c r="AY308" s="149" t="s">
        <v>134</v>
      </c>
    </row>
    <row r="309" spans="2:65" s="13" customFormat="1" ht="9.9499999999999993">
      <c r="B309" s="154"/>
      <c r="D309" s="148" t="s">
        <v>144</v>
      </c>
      <c r="E309" s="155" t="s">
        <v>1</v>
      </c>
      <c r="F309" s="156" t="s">
        <v>964</v>
      </c>
      <c r="H309" s="157">
        <v>25.78</v>
      </c>
      <c r="I309" s="158"/>
      <c r="L309" s="154"/>
      <c r="M309" s="159"/>
      <c r="T309" s="160"/>
      <c r="AT309" s="155" t="s">
        <v>144</v>
      </c>
      <c r="AU309" s="155" t="s">
        <v>142</v>
      </c>
      <c r="AV309" s="13" t="s">
        <v>142</v>
      </c>
      <c r="AW309" s="13" t="s">
        <v>32</v>
      </c>
      <c r="AX309" s="13" t="s">
        <v>75</v>
      </c>
      <c r="AY309" s="155" t="s">
        <v>134</v>
      </c>
    </row>
    <row r="310" spans="2:65" s="12" customFormat="1" ht="9.9499999999999993">
      <c r="B310" s="147"/>
      <c r="D310" s="148" t="s">
        <v>144</v>
      </c>
      <c r="E310" s="149" t="s">
        <v>1</v>
      </c>
      <c r="F310" s="150" t="s">
        <v>906</v>
      </c>
      <c r="H310" s="149" t="s">
        <v>1</v>
      </c>
      <c r="I310" s="151"/>
      <c r="L310" s="147"/>
      <c r="M310" s="152"/>
      <c r="T310" s="153"/>
      <c r="AT310" s="149" t="s">
        <v>144</v>
      </c>
      <c r="AU310" s="149" t="s">
        <v>142</v>
      </c>
      <c r="AV310" s="12" t="s">
        <v>83</v>
      </c>
      <c r="AW310" s="12" t="s">
        <v>32</v>
      </c>
      <c r="AX310" s="12" t="s">
        <v>75</v>
      </c>
      <c r="AY310" s="149" t="s">
        <v>134</v>
      </c>
    </row>
    <row r="311" spans="2:65" s="13" customFormat="1" ht="9.9499999999999993">
      <c r="B311" s="154"/>
      <c r="D311" s="148" t="s">
        <v>144</v>
      </c>
      <c r="E311" s="155" t="s">
        <v>1</v>
      </c>
      <c r="F311" s="156" t="s">
        <v>965</v>
      </c>
      <c r="H311" s="157">
        <v>8.82</v>
      </c>
      <c r="I311" s="158"/>
      <c r="L311" s="154"/>
      <c r="M311" s="159"/>
      <c r="T311" s="160"/>
      <c r="AT311" s="155" t="s">
        <v>144</v>
      </c>
      <c r="AU311" s="155" t="s">
        <v>142</v>
      </c>
      <c r="AV311" s="13" t="s">
        <v>142</v>
      </c>
      <c r="AW311" s="13" t="s">
        <v>32</v>
      </c>
      <c r="AX311" s="13" t="s">
        <v>75</v>
      </c>
      <c r="AY311" s="155" t="s">
        <v>134</v>
      </c>
    </row>
    <row r="312" spans="2:65" s="13" customFormat="1" ht="9.9499999999999993">
      <c r="B312" s="154"/>
      <c r="D312" s="148" t="s">
        <v>144</v>
      </c>
      <c r="E312" s="155" t="s">
        <v>1</v>
      </c>
      <c r="F312" s="156" t="s">
        <v>966</v>
      </c>
      <c r="H312" s="157">
        <v>9.18</v>
      </c>
      <c r="I312" s="158"/>
      <c r="L312" s="154"/>
      <c r="M312" s="159"/>
      <c r="T312" s="160"/>
      <c r="AT312" s="155" t="s">
        <v>144</v>
      </c>
      <c r="AU312" s="155" t="s">
        <v>142</v>
      </c>
      <c r="AV312" s="13" t="s">
        <v>142</v>
      </c>
      <c r="AW312" s="13" t="s">
        <v>32</v>
      </c>
      <c r="AX312" s="13" t="s">
        <v>75</v>
      </c>
      <c r="AY312" s="155" t="s">
        <v>134</v>
      </c>
    </row>
    <row r="313" spans="2:65" s="13" customFormat="1" ht="9.9499999999999993">
      <c r="B313" s="154"/>
      <c r="D313" s="148" t="s">
        <v>144</v>
      </c>
      <c r="E313" s="155" t="s">
        <v>1</v>
      </c>
      <c r="F313" s="156" t="s">
        <v>967</v>
      </c>
      <c r="H313" s="157">
        <v>2.94</v>
      </c>
      <c r="I313" s="158"/>
      <c r="L313" s="154"/>
      <c r="M313" s="159"/>
      <c r="T313" s="160"/>
      <c r="AT313" s="155" t="s">
        <v>144</v>
      </c>
      <c r="AU313" s="155" t="s">
        <v>142</v>
      </c>
      <c r="AV313" s="13" t="s">
        <v>142</v>
      </c>
      <c r="AW313" s="13" t="s">
        <v>32</v>
      </c>
      <c r="AX313" s="13" t="s">
        <v>75</v>
      </c>
      <c r="AY313" s="155" t="s">
        <v>134</v>
      </c>
    </row>
    <row r="314" spans="2:65" s="13" customFormat="1" ht="9.9499999999999993">
      <c r="B314" s="154"/>
      <c r="D314" s="148" t="s">
        <v>144</v>
      </c>
      <c r="E314" s="155" t="s">
        <v>1</v>
      </c>
      <c r="F314" s="156" t="s">
        <v>968</v>
      </c>
      <c r="H314" s="157">
        <v>3.06</v>
      </c>
      <c r="I314" s="158"/>
      <c r="L314" s="154"/>
      <c r="M314" s="159"/>
      <c r="T314" s="160"/>
      <c r="AT314" s="155" t="s">
        <v>144</v>
      </c>
      <c r="AU314" s="155" t="s">
        <v>142</v>
      </c>
      <c r="AV314" s="13" t="s">
        <v>142</v>
      </c>
      <c r="AW314" s="13" t="s">
        <v>32</v>
      </c>
      <c r="AX314" s="13" t="s">
        <v>75</v>
      </c>
      <c r="AY314" s="155" t="s">
        <v>134</v>
      </c>
    </row>
    <row r="315" spans="2:65" s="12" customFormat="1" ht="9.9499999999999993">
      <c r="B315" s="147"/>
      <c r="D315" s="148" t="s">
        <v>144</v>
      </c>
      <c r="E315" s="149" t="s">
        <v>1</v>
      </c>
      <c r="F315" s="150" t="s">
        <v>1059</v>
      </c>
      <c r="H315" s="149" t="s">
        <v>1</v>
      </c>
      <c r="I315" s="151"/>
      <c r="L315" s="147"/>
      <c r="M315" s="152"/>
      <c r="T315" s="153"/>
      <c r="AT315" s="149" t="s">
        <v>144</v>
      </c>
      <c r="AU315" s="149" t="s">
        <v>142</v>
      </c>
      <c r="AV315" s="12" t="s">
        <v>83</v>
      </c>
      <c r="AW315" s="12" t="s">
        <v>32</v>
      </c>
      <c r="AX315" s="12" t="s">
        <v>75</v>
      </c>
      <c r="AY315" s="149" t="s">
        <v>134</v>
      </c>
    </row>
    <row r="316" spans="2:65" s="13" customFormat="1" ht="9.9499999999999993">
      <c r="B316" s="154"/>
      <c r="D316" s="148" t="s">
        <v>144</v>
      </c>
      <c r="E316" s="155" t="s">
        <v>1</v>
      </c>
      <c r="F316" s="156" t="s">
        <v>970</v>
      </c>
      <c r="H316" s="157">
        <v>8</v>
      </c>
      <c r="I316" s="158"/>
      <c r="L316" s="154"/>
      <c r="M316" s="159"/>
      <c r="T316" s="160"/>
      <c r="AT316" s="155" t="s">
        <v>144</v>
      </c>
      <c r="AU316" s="155" t="s">
        <v>142</v>
      </c>
      <c r="AV316" s="13" t="s">
        <v>142</v>
      </c>
      <c r="AW316" s="13" t="s">
        <v>32</v>
      </c>
      <c r="AX316" s="13" t="s">
        <v>75</v>
      </c>
      <c r="AY316" s="155" t="s">
        <v>134</v>
      </c>
    </row>
    <row r="317" spans="2:65" s="13" customFormat="1" ht="9.9499999999999993">
      <c r="B317" s="154"/>
      <c r="D317" s="148" t="s">
        <v>144</v>
      </c>
      <c r="E317" s="155" t="s">
        <v>1</v>
      </c>
      <c r="F317" s="156" t="s">
        <v>971</v>
      </c>
      <c r="H317" s="157">
        <v>3.2</v>
      </c>
      <c r="I317" s="158"/>
      <c r="L317" s="154"/>
      <c r="M317" s="159"/>
      <c r="T317" s="160"/>
      <c r="AT317" s="155" t="s">
        <v>144</v>
      </c>
      <c r="AU317" s="155" t="s">
        <v>142</v>
      </c>
      <c r="AV317" s="13" t="s">
        <v>142</v>
      </c>
      <c r="AW317" s="13" t="s">
        <v>32</v>
      </c>
      <c r="AX317" s="13" t="s">
        <v>75</v>
      </c>
      <c r="AY317" s="155" t="s">
        <v>134</v>
      </c>
    </row>
    <row r="318" spans="2:65" s="13" customFormat="1" ht="9.9499999999999993">
      <c r="B318" s="154"/>
      <c r="D318" s="148" t="s">
        <v>144</v>
      </c>
      <c r="E318" s="155" t="s">
        <v>1</v>
      </c>
      <c r="F318" s="156" t="s">
        <v>972</v>
      </c>
      <c r="H318" s="157">
        <v>1.6</v>
      </c>
      <c r="I318" s="158"/>
      <c r="L318" s="154"/>
      <c r="M318" s="159"/>
      <c r="T318" s="160"/>
      <c r="AT318" s="155" t="s">
        <v>144</v>
      </c>
      <c r="AU318" s="155" t="s">
        <v>142</v>
      </c>
      <c r="AV318" s="13" t="s">
        <v>142</v>
      </c>
      <c r="AW318" s="13" t="s">
        <v>32</v>
      </c>
      <c r="AX318" s="13" t="s">
        <v>75</v>
      </c>
      <c r="AY318" s="155" t="s">
        <v>134</v>
      </c>
    </row>
    <row r="319" spans="2:65" s="14" customFormat="1" ht="9.9499999999999993">
      <c r="B319" s="161"/>
      <c r="D319" s="148" t="s">
        <v>144</v>
      </c>
      <c r="E319" s="162" t="s">
        <v>1</v>
      </c>
      <c r="F319" s="163" t="s">
        <v>150</v>
      </c>
      <c r="H319" s="164">
        <v>103.14</v>
      </c>
      <c r="I319" s="165"/>
      <c r="L319" s="161"/>
      <c r="M319" s="166"/>
      <c r="T319" s="167"/>
      <c r="AT319" s="162" t="s">
        <v>144</v>
      </c>
      <c r="AU319" s="162" t="s">
        <v>142</v>
      </c>
      <c r="AV319" s="14" t="s">
        <v>141</v>
      </c>
      <c r="AW319" s="14" t="s">
        <v>32</v>
      </c>
      <c r="AX319" s="14" t="s">
        <v>83</v>
      </c>
      <c r="AY319" s="162" t="s">
        <v>134</v>
      </c>
    </row>
    <row r="320" spans="2:65" s="1" customFormat="1" ht="21.75" customHeight="1">
      <c r="B320" s="32"/>
      <c r="C320" s="133" t="s">
        <v>321</v>
      </c>
      <c r="D320" s="133" t="s">
        <v>137</v>
      </c>
      <c r="E320" s="134" t="s">
        <v>410</v>
      </c>
      <c r="F320" s="135" t="s">
        <v>411</v>
      </c>
      <c r="G320" s="136" t="s">
        <v>140</v>
      </c>
      <c r="H320" s="137">
        <v>30.36</v>
      </c>
      <c r="I320" s="138"/>
      <c r="J320" s="139">
        <f>ROUND(I320*H320,2)</f>
        <v>0</v>
      </c>
      <c r="K320" s="140"/>
      <c r="L320" s="32"/>
      <c r="M320" s="141" t="s">
        <v>1</v>
      </c>
      <c r="N320" s="142" t="s">
        <v>41</v>
      </c>
      <c r="P320" s="143">
        <f>O320*H320</f>
        <v>0</v>
      </c>
      <c r="Q320" s="143">
        <v>1.3999999999999999E-4</v>
      </c>
      <c r="R320" s="143">
        <f>Q320*H320</f>
        <v>4.2503999999999997E-3</v>
      </c>
      <c r="S320" s="143">
        <v>0</v>
      </c>
      <c r="T320" s="144">
        <f>S320*H320</f>
        <v>0</v>
      </c>
      <c r="AR320" s="145" t="s">
        <v>245</v>
      </c>
      <c r="AT320" s="145" t="s">
        <v>137</v>
      </c>
      <c r="AU320" s="145" t="s">
        <v>142</v>
      </c>
      <c r="AY320" s="17" t="s">
        <v>134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7" t="s">
        <v>142</v>
      </c>
      <c r="BK320" s="146">
        <f>ROUND(I320*H320,2)</f>
        <v>0</v>
      </c>
      <c r="BL320" s="17" t="s">
        <v>245</v>
      </c>
      <c r="BM320" s="145" t="s">
        <v>1060</v>
      </c>
    </row>
    <row r="321" spans="2:65" s="12" customFormat="1" ht="9.9499999999999993">
      <c r="B321" s="147"/>
      <c r="D321" s="148" t="s">
        <v>144</v>
      </c>
      <c r="E321" s="149" t="s">
        <v>1</v>
      </c>
      <c r="F321" s="150" t="s">
        <v>407</v>
      </c>
      <c r="H321" s="149" t="s">
        <v>1</v>
      </c>
      <c r="I321" s="151"/>
      <c r="L321" s="147"/>
      <c r="M321" s="152"/>
      <c r="T321" s="153"/>
      <c r="AT321" s="149" t="s">
        <v>144</v>
      </c>
      <c r="AU321" s="149" t="s">
        <v>142</v>
      </c>
      <c r="AV321" s="12" t="s">
        <v>83</v>
      </c>
      <c r="AW321" s="12" t="s">
        <v>32</v>
      </c>
      <c r="AX321" s="12" t="s">
        <v>75</v>
      </c>
      <c r="AY321" s="149" t="s">
        <v>134</v>
      </c>
    </row>
    <row r="322" spans="2:65" s="13" customFormat="1" ht="9.9499999999999993">
      <c r="B322" s="154"/>
      <c r="D322" s="148" t="s">
        <v>144</v>
      </c>
      <c r="E322" s="155" t="s">
        <v>1</v>
      </c>
      <c r="F322" s="156" t="s">
        <v>1061</v>
      </c>
      <c r="H322" s="157">
        <v>30.36</v>
      </c>
      <c r="I322" s="158"/>
      <c r="L322" s="154"/>
      <c r="M322" s="159"/>
      <c r="T322" s="160"/>
      <c r="AT322" s="155" t="s">
        <v>144</v>
      </c>
      <c r="AU322" s="155" t="s">
        <v>142</v>
      </c>
      <c r="AV322" s="13" t="s">
        <v>142</v>
      </c>
      <c r="AW322" s="13" t="s">
        <v>32</v>
      </c>
      <c r="AX322" s="13" t="s">
        <v>83</v>
      </c>
      <c r="AY322" s="155" t="s">
        <v>134</v>
      </c>
    </row>
    <row r="323" spans="2:65" s="1" customFormat="1" ht="16.5" customHeight="1">
      <c r="B323" s="32"/>
      <c r="C323" s="133" t="s">
        <v>328</v>
      </c>
      <c r="D323" s="133" t="s">
        <v>137</v>
      </c>
      <c r="E323" s="134" t="s">
        <v>700</v>
      </c>
      <c r="F323" s="135" t="s">
        <v>1062</v>
      </c>
      <c r="G323" s="136" t="s">
        <v>338</v>
      </c>
      <c r="H323" s="137">
        <v>44.65</v>
      </c>
      <c r="I323" s="138"/>
      <c r="J323" s="139">
        <f>ROUND(I323*H323,2)</f>
        <v>0</v>
      </c>
      <c r="K323" s="140"/>
      <c r="L323" s="32"/>
      <c r="M323" s="141" t="s">
        <v>1</v>
      </c>
      <c r="N323" s="142" t="s">
        <v>41</v>
      </c>
      <c r="P323" s="143">
        <f>O323*H323</f>
        <v>0</v>
      </c>
      <c r="Q323" s="143">
        <v>0</v>
      </c>
      <c r="R323" s="143">
        <f>Q323*H323</f>
        <v>0</v>
      </c>
      <c r="S323" s="143">
        <v>0</v>
      </c>
      <c r="T323" s="144">
        <f>S323*H323</f>
        <v>0</v>
      </c>
      <c r="AR323" s="145" t="s">
        <v>245</v>
      </c>
      <c r="AT323" s="145" t="s">
        <v>137</v>
      </c>
      <c r="AU323" s="145" t="s">
        <v>142</v>
      </c>
      <c r="AY323" s="17" t="s">
        <v>134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7" t="s">
        <v>142</v>
      </c>
      <c r="BK323" s="146">
        <f>ROUND(I323*H323,2)</f>
        <v>0</v>
      </c>
      <c r="BL323" s="17" t="s">
        <v>245</v>
      </c>
      <c r="BM323" s="145" t="s">
        <v>1063</v>
      </c>
    </row>
    <row r="324" spans="2:65" s="12" customFormat="1" ht="9.9499999999999993">
      <c r="B324" s="147"/>
      <c r="D324" s="148" t="s">
        <v>144</v>
      </c>
      <c r="E324" s="149" t="s">
        <v>1</v>
      </c>
      <c r="F324" s="150" t="s">
        <v>703</v>
      </c>
      <c r="H324" s="149" t="s">
        <v>1</v>
      </c>
      <c r="I324" s="151"/>
      <c r="L324" s="147"/>
      <c r="M324" s="152"/>
      <c r="T324" s="153"/>
      <c r="AT324" s="149" t="s">
        <v>144</v>
      </c>
      <c r="AU324" s="149" t="s">
        <v>142</v>
      </c>
      <c r="AV324" s="12" t="s">
        <v>83</v>
      </c>
      <c r="AW324" s="12" t="s">
        <v>32</v>
      </c>
      <c r="AX324" s="12" t="s">
        <v>75</v>
      </c>
      <c r="AY324" s="149" t="s">
        <v>134</v>
      </c>
    </row>
    <row r="325" spans="2:65" s="13" customFormat="1" ht="9.9499999999999993">
      <c r="B325" s="154"/>
      <c r="D325" s="148" t="s">
        <v>144</v>
      </c>
      <c r="E325" s="155" t="s">
        <v>1</v>
      </c>
      <c r="F325" s="156" t="s">
        <v>389</v>
      </c>
      <c r="H325" s="157">
        <v>40</v>
      </c>
      <c r="I325" s="158"/>
      <c r="L325" s="154"/>
      <c r="M325" s="159"/>
      <c r="T325" s="160"/>
      <c r="AT325" s="155" t="s">
        <v>144</v>
      </c>
      <c r="AU325" s="155" t="s">
        <v>142</v>
      </c>
      <c r="AV325" s="13" t="s">
        <v>142</v>
      </c>
      <c r="AW325" s="13" t="s">
        <v>32</v>
      </c>
      <c r="AX325" s="13" t="s">
        <v>75</v>
      </c>
      <c r="AY325" s="155" t="s">
        <v>134</v>
      </c>
    </row>
    <row r="326" spans="2:65" s="12" customFormat="1" ht="9.9499999999999993">
      <c r="B326" s="147"/>
      <c r="D326" s="148" t="s">
        <v>144</v>
      </c>
      <c r="E326" s="149" t="s">
        <v>1</v>
      </c>
      <c r="F326" s="150" t="s">
        <v>1064</v>
      </c>
      <c r="H326" s="149" t="s">
        <v>1</v>
      </c>
      <c r="I326" s="151"/>
      <c r="L326" s="147"/>
      <c r="M326" s="152"/>
      <c r="T326" s="153"/>
      <c r="AT326" s="149" t="s">
        <v>144</v>
      </c>
      <c r="AU326" s="149" t="s">
        <v>142</v>
      </c>
      <c r="AV326" s="12" t="s">
        <v>83</v>
      </c>
      <c r="AW326" s="12" t="s">
        <v>32</v>
      </c>
      <c r="AX326" s="12" t="s">
        <v>75</v>
      </c>
      <c r="AY326" s="149" t="s">
        <v>134</v>
      </c>
    </row>
    <row r="327" spans="2:65" s="13" customFormat="1" ht="9.9499999999999993">
      <c r="B327" s="154"/>
      <c r="D327" s="148" t="s">
        <v>144</v>
      </c>
      <c r="E327" s="155" t="s">
        <v>1</v>
      </c>
      <c r="F327" s="156" t="s">
        <v>1065</v>
      </c>
      <c r="H327" s="157">
        <v>2.1</v>
      </c>
      <c r="I327" s="158"/>
      <c r="L327" s="154"/>
      <c r="M327" s="159"/>
      <c r="T327" s="160"/>
      <c r="AT327" s="155" t="s">
        <v>144</v>
      </c>
      <c r="AU327" s="155" t="s">
        <v>142</v>
      </c>
      <c r="AV327" s="13" t="s">
        <v>142</v>
      </c>
      <c r="AW327" s="13" t="s">
        <v>32</v>
      </c>
      <c r="AX327" s="13" t="s">
        <v>75</v>
      </c>
      <c r="AY327" s="155" t="s">
        <v>134</v>
      </c>
    </row>
    <row r="328" spans="2:65" s="13" customFormat="1" ht="9.9499999999999993">
      <c r="B328" s="154"/>
      <c r="D328" s="148" t="s">
        <v>144</v>
      </c>
      <c r="E328" s="155" t="s">
        <v>1</v>
      </c>
      <c r="F328" s="156" t="s">
        <v>1066</v>
      </c>
      <c r="H328" s="157">
        <v>2.5499999999999998</v>
      </c>
      <c r="I328" s="158"/>
      <c r="L328" s="154"/>
      <c r="M328" s="159"/>
      <c r="T328" s="160"/>
      <c r="AT328" s="155" t="s">
        <v>144</v>
      </c>
      <c r="AU328" s="155" t="s">
        <v>142</v>
      </c>
      <c r="AV328" s="13" t="s">
        <v>142</v>
      </c>
      <c r="AW328" s="13" t="s">
        <v>32</v>
      </c>
      <c r="AX328" s="13" t="s">
        <v>75</v>
      </c>
      <c r="AY328" s="155" t="s">
        <v>134</v>
      </c>
    </row>
    <row r="329" spans="2:65" s="14" customFormat="1" ht="9.9499999999999993">
      <c r="B329" s="161"/>
      <c r="D329" s="148" t="s">
        <v>144</v>
      </c>
      <c r="E329" s="162" t="s">
        <v>1</v>
      </c>
      <c r="F329" s="163" t="s">
        <v>150</v>
      </c>
      <c r="H329" s="164">
        <v>44.65</v>
      </c>
      <c r="I329" s="165"/>
      <c r="L329" s="161"/>
      <c r="M329" s="166"/>
      <c r="T329" s="167"/>
      <c r="AT329" s="162" t="s">
        <v>144</v>
      </c>
      <c r="AU329" s="162" t="s">
        <v>142</v>
      </c>
      <c r="AV329" s="14" t="s">
        <v>141</v>
      </c>
      <c r="AW329" s="14" t="s">
        <v>32</v>
      </c>
      <c r="AX329" s="14" t="s">
        <v>83</v>
      </c>
      <c r="AY329" s="162" t="s">
        <v>134</v>
      </c>
    </row>
    <row r="330" spans="2:65" s="1" customFormat="1" ht="21.75" customHeight="1">
      <c r="B330" s="32"/>
      <c r="C330" s="133" t="s">
        <v>335</v>
      </c>
      <c r="D330" s="133" t="s">
        <v>137</v>
      </c>
      <c r="E330" s="134" t="s">
        <v>712</v>
      </c>
      <c r="F330" s="135" t="s">
        <v>713</v>
      </c>
      <c r="G330" s="136" t="s">
        <v>140</v>
      </c>
      <c r="H330" s="137">
        <v>103.14</v>
      </c>
      <c r="I330" s="138"/>
      <c r="J330" s="139">
        <f>ROUND(I330*H330,2)</f>
        <v>0</v>
      </c>
      <c r="K330" s="140"/>
      <c r="L330" s="32"/>
      <c r="M330" s="141" t="s">
        <v>1</v>
      </c>
      <c r="N330" s="142" t="s">
        <v>41</v>
      </c>
      <c r="P330" s="143">
        <f>O330*H330</f>
        <v>0</v>
      </c>
      <c r="Q330" s="143">
        <v>2.5000000000000001E-4</v>
      </c>
      <c r="R330" s="143">
        <f>Q330*H330</f>
        <v>2.5785000000000002E-2</v>
      </c>
      <c r="S330" s="143">
        <v>0</v>
      </c>
      <c r="T330" s="144">
        <f>S330*H330</f>
        <v>0</v>
      </c>
      <c r="AR330" s="145" t="s">
        <v>245</v>
      </c>
      <c r="AT330" s="145" t="s">
        <v>137</v>
      </c>
      <c r="AU330" s="145" t="s">
        <v>142</v>
      </c>
      <c r="AY330" s="17" t="s">
        <v>134</v>
      </c>
      <c r="BE330" s="146">
        <f>IF(N330="základní",J330,0)</f>
        <v>0</v>
      </c>
      <c r="BF330" s="146">
        <f>IF(N330="snížená",J330,0)</f>
        <v>0</v>
      </c>
      <c r="BG330" s="146">
        <f>IF(N330="zákl. přenesená",J330,0)</f>
        <v>0</v>
      </c>
      <c r="BH330" s="146">
        <f>IF(N330="sníž. přenesená",J330,0)</f>
        <v>0</v>
      </c>
      <c r="BI330" s="146">
        <f>IF(N330="nulová",J330,0)</f>
        <v>0</v>
      </c>
      <c r="BJ330" s="17" t="s">
        <v>142</v>
      </c>
      <c r="BK330" s="146">
        <f>ROUND(I330*H330,2)</f>
        <v>0</v>
      </c>
      <c r="BL330" s="17" t="s">
        <v>245</v>
      </c>
      <c r="BM330" s="145" t="s">
        <v>1067</v>
      </c>
    </row>
    <row r="331" spans="2:65" s="1" customFormat="1" ht="9.9499999999999993">
      <c r="B331" s="32"/>
      <c r="D331" s="168" t="s">
        <v>154</v>
      </c>
      <c r="F331" s="169" t="s">
        <v>715</v>
      </c>
      <c r="I331" s="170"/>
      <c r="L331" s="32"/>
      <c r="M331" s="171"/>
      <c r="T331" s="54"/>
      <c r="AT331" s="17" t="s">
        <v>154</v>
      </c>
      <c r="AU331" s="17" t="s">
        <v>142</v>
      </c>
    </row>
    <row r="332" spans="2:65" s="12" customFormat="1" ht="9.9499999999999993">
      <c r="B332" s="147"/>
      <c r="D332" s="148" t="s">
        <v>144</v>
      </c>
      <c r="E332" s="149" t="s">
        <v>1</v>
      </c>
      <c r="F332" s="150" t="s">
        <v>961</v>
      </c>
      <c r="H332" s="149" t="s">
        <v>1</v>
      </c>
      <c r="I332" s="151"/>
      <c r="L332" s="147"/>
      <c r="M332" s="152"/>
      <c r="T332" s="153"/>
      <c r="AT332" s="149" t="s">
        <v>144</v>
      </c>
      <c r="AU332" s="149" t="s">
        <v>142</v>
      </c>
      <c r="AV332" s="12" t="s">
        <v>83</v>
      </c>
      <c r="AW332" s="12" t="s">
        <v>32</v>
      </c>
      <c r="AX332" s="12" t="s">
        <v>75</v>
      </c>
      <c r="AY332" s="149" t="s">
        <v>134</v>
      </c>
    </row>
    <row r="333" spans="2:65" s="13" customFormat="1" ht="9.9499999999999993">
      <c r="B333" s="154"/>
      <c r="D333" s="148" t="s">
        <v>144</v>
      </c>
      <c r="E333" s="155" t="s">
        <v>1</v>
      </c>
      <c r="F333" s="156" t="s">
        <v>962</v>
      </c>
      <c r="H333" s="157">
        <v>40.56</v>
      </c>
      <c r="I333" s="158"/>
      <c r="L333" s="154"/>
      <c r="M333" s="159"/>
      <c r="T333" s="160"/>
      <c r="AT333" s="155" t="s">
        <v>144</v>
      </c>
      <c r="AU333" s="155" t="s">
        <v>142</v>
      </c>
      <c r="AV333" s="13" t="s">
        <v>142</v>
      </c>
      <c r="AW333" s="13" t="s">
        <v>32</v>
      </c>
      <c r="AX333" s="13" t="s">
        <v>75</v>
      </c>
      <c r="AY333" s="155" t="s">
        <v>134</v>
      </c>
    </row>
    <row r="334" spans="2:65" s="12" customFormat="1" ht="9.9499999999999993">
      <c r="B334" s="147"/>
      <c r="D334" s="148" t="s">
        <v>144</v>
      </c>
      <c r="E334" s="149" t="s">
        <v>1</v>
      </c>
      <c r="F334" s="150" t="s">
        <v>963</v>
      </c>
      <c r="H334" s="149" t="s">
        <v>1</v>
      </c>
      <c r="I334" s="151"/>
      <c r="L334" s="147"/>
      <c r="M334" s="152"/>
      <c r="T334" s="153"/>
      <c r="AT334" s="149" t="s">
        <v>144</v>
      </c>
      <c r="AU334" s="149" t="s">
        <v>142</v>
      </c>
      <c r="AV334" s="12" t="s">
        <v>83</v>
      </c>
      <c r="AW334" s="12" t="s">
        <v>32</v>
      </c>
      <c r="AX334" s="12" t="s">
        <v>75</v>
      </c>
      <c r="AY334" s="149" t="s">
        <v>134</v>
      </c>
    </row>
    <row r="335" spans="2:65" s="13" customFormat="1" ht="9.9499999999999993">
      <c r="B335" s="154"/>
      <c r="D335" s="148" t="s">
        <v>144</v>
      </c>
      <c r="E335" s="155" t="s">
        <v>1</v>
      </c>
      <c r="F335" s="156" t="s">
        <v>964</v>
      </c>
      <c r="H335" s="157">
        <v>25.78</v>
      </c>
      <c r="I335" s="158"/>
      <c r="L335" s="154"/>
      <c r="M335" s="159"/>
      <c r="T335" s="160"/>
      <c r="AT335" s="155" t="s">
        <v>144</v>
      </c>
      <c r="AU335" s="155" t="s">
        <v>142</v>
      </c>
      <c r="AV335" s="13" t="s">
        <v>142</v>
      </c>
      <c r="AW335" s="13" t="s">
        <v>32</v>
      </c>
      <c r="AX335" s="13" t="s">
        <v>75</v>
      </c>
      <c r="AY335" s="155" t="s">
        <v>134</v>
      </c>
    </row>
    <row r="336" spans="2:65" s="12" customFormat="1" ht="9.9499999999999993">
      <c r="B336" s="147"/>
      <c r="D336" s="148" t="s">
        <v>144</v>
      </c>
      <c r="E336" s="149" t="s">
        <v>1</v>
      </c>
      <c r="F336" s="150" t="s">
        <v>906</v>
      </c>
      <c r="H336" s="149" t="s">
        <v>1</v>
      </c>
      <c r="I336" s="151"/>
      <c r="L336" s="147"/>
      <c r="M336" s="152"/>
      <c r="T336" s="153"/>
      <c r="AT336" s="149" t="s">
        <v>144</v>
      </c>
      <c r="AU336" s="149" t="s">
        <v>142</v>
      </c>
      <c r="AV336" s="12" t="s">
        <v>83</v>
      </c>
      <c r="AW336" s="12" t="s">
        <v>32</v>
      </c>
      <c r="AX336" s="12" t="s">
        <v>75</v>
      </c>
      <c r="AY336" s="149" t="s">
        <v>134</v>
      </c>
    </row>
    <row r="337" spans="2:65" s="13" customFormat="1" ht="9.9499999999999993">
      <c r="B337" s="154"/>
      <c r="D337" s="148" t="s">
        <v>144</v>
      </c>
      <c r="E337" s="155" t="s">
        <v>1</v>
      </c>
      <c r="F337" s="156" t="s">
        <v>965</v>
      </c>
      <c r="H337" s="157">
        <v>8.82</v>
      </c>
      <c r="I337" s="158"/>
      <c r="L337" s="154"/>
      <c r="M337" s="159"/>
      <c r="T337" s="160"/>
      <c r="AT337" s="155" t="s">
        <v>144</v>
      </c>
      <c r="AU337" s="155" t="s">
        <v>142</v>
      </c>
      <c r="AV337" s="13" t="s">
        <v>142</v>
      </c>
      <c r="AW337" s="13" t="s">
        <v>32</v>
      </c>
      <c r="AX337" s="13" t="s">
        <v>75</v>
      </c>
      <c r="AY337" s="155" t="s">
        <v>134</v>
      </c>
    </row>
    <row r="338" spans="2:65" s="13" customFormat="1" ht="9.9499999999999993">
      <c r="B338" s="154"/>
      <c r="D338" s="148" t="s">
        <v>144</v>
      </c>
      <c r="E338" s="155" t="s">
        <v>1</v>
      </c>
      <c r="F338" s="156" t="s">
        <v>966</v>
      </c>
      <c r="H338" s="157">
        <v>9.18</v>
      </c>
      <c r="I338" s="158"/>
      <c r="L338" s="154"/>
      <c r="M338" s="159"/>
      <c r="T338" s="160"/>
      <c r="AT338" s="155" t="s">
        <v>144</v>
      </c>
      <c r="AU338" s="155" t="s">
        <v>142</v>
      </c>
      <c r="AV338" s="13" t="s">
        <v>142</v>
      </c>
      <c r="AW338" s="13" t="s">
        <v>32</v>
      </c>
      <c r="AX338" s="13" t="s">
        <v>75</v>
      </c>
      <c r="AY338" s="155" t="s">
        <v>134</v>
      </c>
    </row>
    <row r="339" spans="2:65" s="13" customFormat="1" ht="9.9499999999999993">
      <c r="B339" s="154"/>
      <c r="D339" s="148" t="s">
        <v>144</v>
      </c>
      <c r="E339" s="155" t="s">
        <v>1</v>
      </c>
      <c r="F339" s="156" t="s">
        <v>967</v>
      </c>
      <c r="H339" s="157">
        <v>2.94</v>
      </c>
      <c r="I339" s="158"/>
      <c r="L339" s="154"/>
      <c r="M339" s="159"/>
      <c r="T339" s="160"/>
      <c r="AT339" s="155" t="s">
        <v>144</v>
      </c>
      <c r="AU339" s="155" t="s">
        <v>142</v>
      </c>
      <c r="AV339" s="13" t="s">
        <v>142</v>
      </c>
      <c r="AW339" s="13" t="s">
        <v>32</v>
      </c>
      <c r="AX339" s="13" t="s">
        <v>75</v>
      </c>
      <c r="AY339" s="155" t="s">
        <v>134</v>
      </c>
    </row>
    <row r="340" spans="2:65" s="13" customFormat="1" ht="9.9499999999999993">
      <c r="B340" s="154"/>
      <c r="D340" s="148" t="s">
        <v>144</v>
      </c>
      <c r="E340" s="155" t="s">
        <v>1</v>
      </c>
      <c r="F340" s="156" t="s">
        <v>968</v>
      </c>
      <c r="H340" s="157">
        <v>3.06</v>
      </c>
      <c r="I340" s="158"/>
      <c r="L340" s="154"/>
      <c r="M340" s="159"/>
      <c r="T340" s="160"/>
      <c r="AT340" s="155" t="s">
        <v>144</v>
      </c>
      <c r="AU340" s="155" t="s">
        <v>142</v>
      </c>
      <c r="AV340" s="13" t="s">
        <v>142</v>
      </c>
      <c r="AW340" s="13" t="s">
        <v>32</v>
      </c>
      <c r="AX340" s="13" t="s">
        <v>75</v>
      </c>
      <c r="AY340" s="155" t="s">
        <v>134</v>
      </c>
    </row>
    <row r="341" spans="2:65" s="12" customFormat="1" ht="9.9499999999999993">
      <c r="B341" s="147"/>
      <c r="D341" s="148" t="s">
        <v>144</v>
      </c>
      <c r="E341" s="149" t="s">
        <v>1</v>
      </c>
      <c r="F341" s="150" t="s">
        <v>1059</v>
      </c>
      <c r="H341" s="149" t="s">
        <v>1</v>
      </c>
      <c r="I341" s="151"/>
      <c r="L341" s="147"/>
      <c r="M341" s="152"/>
      <c r="T341" s="153"/>
      <c r="AT341" s="149" t="s">
        <v>144</v>
      </c>
      <c r="AU341" s="149" t="s">
        <v>142</v>
      </c>
      <c r="AV341" s="12" t="s">
        <v>83</v>
      </c>
      <c r="AW341" s="12" t="s">
        <v>32</v>
      </c>
      <c r="AX341" s="12" t="s">
        <v>75</v>
      </c>
      <c r="AY341" s="149" t="s">
        <v>134</v>
      </c>
    </row>
    <row r="342" spans="2:65" s="13" customFormat="1" ht="9.9499999999999993">
      <c r="B342" s="154"/>
      <c r="D342" s="148" t="s">
        <v>144</v>
      </c>
      <c r="E342" s="155" t="s">
        <v>1</v>
      </c>
      <c r="F342" s="156" t="s">
        <v>970</v>
      </c>
      <c r="H342" s="157">
        <v>8</v>
      </c>
      <c r="I342" s="158"/>
      <c r="L342" s="154"/>
      <c r="M342" s="159"/>
      <c r="T342" s="160"/>
      <c r="AT342" s="155" t="s">
        <v>144</v>
      </c>
      <c r="AU342" s="155" t="s">
        <v>142</v>
      </c>
      <c r="AV342" s="13" t="s">
        <v>142</v>
      </c>
      <c r="AW342" s="13" t="s">
        <v>32</v>
      </c>
      <c r="AX342" s="13" t="s">
        <v>75</v>
      </c>
      <c r="AY342" s="155" t="s">
        <v>134</v>
      </c>
    </row>
    <row r="343" spans="2:65" s="13" customFormat="1" ht="9.9499999999999993">
      <c r="B343" s="154"/>
      <c r="D343" s="148" t="s">
        <v>144</v>
      </c>
      <c r="E343" s="155" t="s">
        <v>1</v>
      </c>
      <c r="F343" s="156" t="s">
        <v>971</v>
      </c>
      <c r="H343" s="157">
        <v>3.2</v>
      </c>
      <c r="I343" s="158"/>
      <c r="L343" s="154"/>
      <c r="M343" s="159"/>
      <c r="T343" s="160"/>
      <c r="AT343" s="155" t="s">
        <v>144</v>
      </c>
      <c r="AU343" s="155" t="s">
        <v>142</v>
      </c>
      <c r="AV343" s="13" t="s">
        <v>142</v>
      </c>
      <c r="AW343" s="13" t="s">
        <v>32</v>
      </c>
      <c r="AX343" s="13" t="s">
        <v>75</v>
      </c>
      <c r="AY343" s="155" t="s">
        <v>134</v>
      </c>
    </row>
    <row r="344" spans="2:65" s="13" customFormat="1" ht="9.9499999999999993">
      <c r="B344" s="154"/>
      <c r="D344" s="148" t="s">
        <v>144</v>
      </c>
      <c r="E344" s="155" t="s">
        <v>1</v>
      </c>
      <c r="F344" s="156" t="s">
        <v>972</v>
      </c>
      <c r="H344" s="157">
        <v>1.6</v>
      </c>
      <c r="I344" s="158"/>
      <c r="L344" s="154"/>
      <c r="M344" s="159"/>
      <c r="T344" s="160"/>
      <c r="AT344" s="155" t="s">
        <v>144</v>
      </c>
      <c r="AU344" s="155" t="s">
        <v>142</v>
      </c>
      <c r="AV344" s="13" t="s">
        <v>142</v>
      </c>
      <c r="AW344" s="13" t="s">
        <v>32</v>
      </c>
      <c r="AX344" s="13" t="s">
        <v>75</v>
      </c>
      <c r="AY344" s="155" t="s">
        <v>134</v>
      </c>
    </row>
    <row r="345" spans="2:65" s="14" customFormat="1" ht="9.9499999999999993">
      <c r="B345" s="161"/>
      <c r="D345" s="148" t="s">
        <v>144</v>
      </c>
      <c r="E345" s="162" t="s">
        <v>1</v>
      </c>
      <c r="F345" s="163" t="s">
        <v>150</v>
      </c>
      <c r="H345" s="164">
        <v>103.14</v>
      </c>
      <c r="I345" s="165"/>
      <c r="L345" s="161"/>
      <c r="M345" s="166"/>
      <c r="T345" s="167"/>
      <c r="AT345" s="162" t="s">
        <v>144</v>
      </c>
      <c r="AU345" s="162" t="s">
        <v>142</v>
      </c>
      <c r="AV345" s="14" t="s">
        <v>141</v>
      </c>
      <c r="AW345" s="14" t="s">
        <v>32</v>
      </c>
      <c r="AX345" s="14" t="s">
        <v>83</v>
      </c>
      <c r="AY345" s="162" t="s">
        <v>134</v>
      </c>
    </row>
    <row r="346" spans="2:65" s="11" customFormat="1" ht="25.9" customHeight="1">
      <c r="B346" s="121"/>
      <c r="D346" s="122" t="s">
        <v>74</v>
      </c>
      <c r="E346" s="123" t="s">
        <v>474</v>
      </c>
      <c r="F346" s="123" t="s">
        <v>475</v>
      </c>
      <c r="I346" s="124"/>
      <c r="J346" s="125">
        <f>BK346</f>
        <v>0</v>
      </c>
      <c r="L346" s="121"/>
      <c r="M346" s="126"/>
      <c r="P346" s="127">
        <f>SUM(P347:P357)</f>
        <v>0</v>
      </c>
      <c r="R346" s="127">
        <f>SUM(R347:R357)</f>
        <v>0</v>
      </c>
      <c r="T346" s="128">
        <f>SUM(T347:T357)</f>
        <v>0</v>
      </c>
      <c r="AR346" s="122" t="s">
        <v>179</v>
      </c>
      <c r="AT346" s="129" t="s">
        <v>74</v>
      </c>
      <c r="AU346" s="129" t="s">
        <v>75</v>
      </c>
      <c r="AY346" s="122" t="s">
        <v>134</v>
      </c>
      <c r="BK346" s="130">
        <f>SUM(BK347:BK357)</f>
        <v>0</v>
      </c>
    </row>
    <row r="347" spans="2:65" s="1" customFormat="1" ht="16.5" customHeight="1">
      <c r="B347" s="32"/>
      <c r="C347" s="133" t="s">
        <v>343</v>
      </c>
      <c r="D347" s="133" t="s">
        <v>137</v>
      </c>
      <c r="E347" s="134" t="s">
        <v>477</v>
      </c>
      <c r="F347" s="135" t="s">
        <v>478</v>
      </c>
      <c r="G347" s="136" t="s">
        <v>931</v>
      </c>
      <c r="H347" s="137">
        <v>1</v>
      </c>
      <c r="I347" s="138"/>
      <c r="J347" s="139">
        <f>ROUND(I347*H347,2)</f>
        <v>0</v>
      </c>
      <c r="K347" s="140"/>
      <c r="L347" s="32"/>
      <c r="M347" s="141" t="s">
        <v>1</v>
      </c>
      <c r="N347" s="142" t="s">
        <v>41</v>
      </c>
      <c r="P347" s="143">
        <f>O347*H347</f>
        <v>0</v>
      </c>
      <c r="Q347" s="143">
        <v>0</v>
      </c>
      <c r="R347" s="143">
        <f>Q347*H347</f>
        <v>0</v>
      </c>
      <c r="S347" s="143">
        <v>0</v>
      </c>
      <c r="T347" s="144">
        <f>S347*H347</f>
        <v>0</v>
      </c>
      <c r="AR347" s="145" t="s">
        <v>480</v>
      </c>
      <c r="AT347" s="145" t="s">
        <v>137</v>
      </c>
      <c r="AU347" s="145" t="s">
        <v>83</v>
      </c>
      <c r="AY347" s="17" t="s">
        <v>134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7" t="s">
        <v>142</v>
      </c>
      <c r="BK347" s="146">
        <f>ROUND(I347*H347,2)</f>
        <v>0</v>
      </c>
      <c r="BL347" s="17" t="s">
        <v>480</v>
      </c>
      <c r="BM347" s="145" t="s">
        <v>1068</v>
      </c>
    </row>
    <row r="348" spans="2:65" s="1" customFormat="1" ht="9.9499999999999993">
      <c r="B348" s="32"/>
      <c r="D348" s="168" t="s">
        <v>154</v>
      </c>
      <c r="F348" s="169" t="s">
        <v>482</v>
      </c>
      <c r="I348" s="170"/>
      <c r="L348" s="32"/>
      <c r="M348" s="171"/>
      <c r="T348" s="54"/>
      <c r="AT348" s="17" t="s">
        <v>154</v>
      </c>
      <c r="AU348" s="17" t="s">
        <v>83</v>
      </c>
    </row>
    <row r="349" spans="2:65" s="13" customFormat="1" ht="9.9499999999999993">
      <c r="B349" s="154"/>
      <c r="D349" s="148" t="s">
        <v>144</v>
      </c>
      <c r="E349" s="155" t="s">
        <v>1</v>
      </c>
      <c r="F349" s="156" t="s">
        <v>83</v>
      </c>
      <c r="H349" s="157">
        <v>1</v>
      </c>
      <c r="I349" s="158"/>
      <c r="L349" s="154"/>
      <c r="M349" s="159"/>
      <c r="T349" s="160"/>
      <c r="AT349" s="155" t="s">
        <v>144</v>
      </c>
      <c r="AU349" s="155" t="s">
        <v>83</v>
      </c>
      <c r="AV349" s="13" t="s">
        <v>142</v>
      </c>
      <c r="AW349" s="13" t="s">
        <v>32</v>
      </c>
      <c r="AX349" s="13" t="s">
        <v>83</v>
      </c>
      <c r="AY349" s="155" t="s">
        <v>134</v>
      </c>
    </row>
    <row r="350" spans="2:65" s="1" customFormat="1" ht="16.5" customHeight="1">
      <c r="B350" s="32"/>
      <c r="C350" s="133" t="s">
        <v>283</v>
      </c>
      <c r="D350" s="133" t="s">
        <v>137</v>
      </c>
      <c r="E350" s="134" t="s">
        <v>484</v>
      </c>
      <c r="F350" s="135" t="s">
        <v>485</v>
      </c>
      <c r="G350" s="136" t="s">
        <v>479</v>
      </c>
      <c r="H350" s="137">
        <v>1</v>
      </c>
      <c r="I350" s="138"/>
      <c r="J350" s="139">
        <f>ROUND(I350*H350,2)</f>
        <v>0</v>
      </c>
      <c r="K350" s="140"/>
      <c r="L350" s="32"/>
      <c r="M350" s="141" t="s">
        <v>1</v>
      </c>
      <c r="N350" s="142" t="s">
        <v>41</v>
      </c>
      <c r="P350" s="143">
        <f>O350*H350</f>
        <v>0</v>
      </c>
      <c r="Q350" s="143">
        <v>0</v>
      </c>
      <c r="R350" s="143">
        <f>Q350*H350</f>
        <v>0</v>
      </c>
      <c r="S350" s="143">
        <v>0</v>
      </c>
      <c r="T350" s="144">
        <f>S350*H350</f>
        <v>0</v>
      </c>
      <c r="AR350" s="145" t="s">
        <v>480</v>
      </c>
      <c r="AT350" s="145" t="s">
        <v>137</v>
      </c>
      <c r="AU350" s="145" t="s">
        <v>83</v>
      </c>
      <c r="AY350" s="17" t="s">
        <v>134</v>
      </c>
      <c r="BE350" s="146">
        <f>IF(N350="základní",J350,0)</f>
        <v>0</v>
      </c>
      <c r="BF350" s="146">
        <f>IF(N350="snížená",J350,0)</f>
        <v>0</v>
      </c>
      <c r="BG350" s="146">
        <f>IF(N350="zákl. přenesená",J350,0)</f>
        <v>0</v>
      </c>
      <c r="BH350" s="146">
        <f>IF(N350="sníž. přenesená",J350,0)</f>
        <v>0</v>
      </c>
      <c r="BI350" s="146">
        <f>IF(N350="nulová",J350,0)</f>
        <v>0</v>
      </c>
      <c r="BJ350" s="17" t="s">
        <v>142</v>
      </c>
      <c r="BK350" s="146">
        <f>ROUND(I350*H350,2)</f>
        <v>0</v>
      </c>
      <c r="BL350" s="17" t="s">
        <v>480</v>
      </c>
      <c r="BM350" s="145" t="s">
        <v>1069</v>
      </c>
    </row>
    <row r="351" spans="2:65" s="1" customFormat="1" ht="9.9499999999999993">
      <c r="B351" s="32"/>
      <c r="D351" s="168" t="s">
        <v>154</v>
      </c>
      <c r="F351" s="169" t="s">
        <v>487</v>
      </c>
      <c r="I351" s="170"/>
      <c r="L351" s="32"/>
      <c r="M351" s="171"/>
      <c r="T351" s="54"/>
      <c r="AT351" s="17" t="s">
        <v>154</v>
      </c>
      <c r="AU351" s="17" t="s">
        <v>83</v>
      </c>
    </row>
    <row r="352" spans="2:65" s="13" customFormat="1" ht="9.9499999999999993">
      <c r="B352" s="154"/>
      <c r="D352" s="148" t="s">
        <v>144</v>
      </c>
      <c r="E352" s="155" t="s">
        <v>1</v>
      </c>
      <c r="F352" s="156" t="s">
        <v>83</v>
      </c>
      <c r="H352" s="157">
        <v>1</v>
      </c>
      <c r="I352" s="158"/>
      <c r="L352" s="154"/>
      <c r="M352" s="159"/>
      <c r="T352" s="160"/>
      <c r="AT352" s="155" t="s">
        <v>144</v>
      </c>
      <c r="AU352" s="155" t="s">
        <v>83</v>
      </c>
      <c r="AV352" s="13" t="s">
        <v>142</v>
      </c>
      <c r="AW352" s="13" t="s">
        <v>32</v>
      </c>
      <c r="AX352" s="13" t="s">
        <v>83</v>
      </c>
      <c r="AY352" s="155" t="s">
        <v>134</v>
      </c>
    </row>
    <row r="353" spans="2:65" s="1" customFormat="1" ht="16.5" customHeight="1">
      <c r="B353" s="32"/>
      <c r="C353" s="133" t="s">
        <v>353</v>
      </c>
      <c r="D353" s="133" t="s">
        <v>137</v>
      </c>
      <c r="E353" s="134" t="s">
        <v>489</v>
      </c>
      <c r="F353" s="135" t="s">
        <v>490</v>
      </c>
      <c r="G353" s="136" t="s">
        <v>399</v>
      </c>
      <c r="H353" s="137">
        <v>3430</v>
      </c>
      <c r="I353" s="138"/>
      <c r="J353" s="139">
        <f>ROUND(I353*H353,2)</f>
        <v>0</v>
      </c>
      <c r="K353" s="140"/>
      <c r="L353" s="32"/>
      <c r="M353" s="141" t="s">
        <v>1</v>
      </c>
      <c r="N353" s="142" t="s">
        <v>41</v>
      </c>
      <c r="P353" s="143">
        <f>O353*H353</f>
        <v>0</v>
      </c>
      <c r="Q353" s="143">
        <v>0</v>
      </c>
      <c r="R353" s="143">
        <f>Q353*H353</f>
        <v>0</v>
      </c>
      <c r="S353" s="143">
        <v>0</v>
      </c>
      <c r="T353" s="144">
        <f>S353*H353</f>
        <v>0</v>
      </c>
      <c r="AR353" s="145" t="s">
        <v>480</v>
      </c>
      <c r="AT353" s="145" t="s">
        <v>137</v>
      </c>
      <c r="AU353" s="145" t="s">
        <v>83</v>
      </c>
      <c r="AY353" s="17" t="s">
        <v>134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7" t="s">
        <v>142</v>
      </c>
      <c r="BK353" s="146">
        <f>ROUND(I353*H353,2)</f>
        <v>0</v>
      </c>
      <c r="BL353" s="17" t="s">
        <v>480</v>
      </c>
      <c r="BM353" s="145" t="s">
        <v>1070</v>
      </c>
    </row>
    <row r="354" spans="2:65" s="1" customFormat="1" ht="9.9499999999999993">
      <c r="B354" s="32"/>
      <c r="D354" s="168" t="s">
        <v>154</v>
      </c>
      <c r="F354" s="169" t="s">
        <v>492</v>
      </c>
      <c r="I354" s="170"/>
      <c r="L354" s="32"/>
      <c r="M354" s="171"/>
      <c r="T354" s="54"/>
      <c r="AT354" s="17" t="s">
        <v>154</v>
      </c>
      <c r="AU354" s="17" t="s">
        <v>83</v>
      </c>
    </row>
    <row r="355" spans="2:65" s="12" customFormat="1" ht="9.9499999999999993">
      <c r="B355" s="147"/>
      <c r="D355" s="148" t="s">
        <v>144</v>
      </c>
      <c r="E355" s="149" t="s">
        <v>1</v>
      </c>
      <c r="F355" s="150" t="s">
        <v>493</v>
      </c>
      <c r="H355" s="149" t="s">
        <v>1</v>
      </c>
      <c r="I355" s="151"/>
      <c r="L355" s="147"/>
      <c r="M355" s="152"/>
      <c r="T355" s="153"/>
      <c r="AT355" s="149" t="s">
        <v>144</v>
      </c>
      <c r="AU355" s="149" t="s">
        <v>83</v>
      </c>
      <c r="AV355" s="12" t="s">
        <v>83</v>
      </c>
      <c r="AW355" s="12" t="s">
        <v>32</v>
      </c>
      <c r="AX355" s="12" t="s">
        <v>75</v>
      </c>
      <c r="AY355" s="149" t="s">
        <v>134</v>
      </c>
    </row>
    <row r="356" spans="2:65" s="13" customFormat="1" ht="9.9499999999999993">
      <c r="B356" s="154"/>
      <c r="D356" s="148" t="s">
        <v>144</v>
      </c>
      <c r="E356" s="155" t="s">
        <v>1</v>
      </c>
      <c r="F356" s="156" t="s">
        <v>937</v>
      </c>
      <c r="H356" s="157">
        <v>3430</v>
      </c>
      <c r="I356" s="158"/>
      <c r="L356" s="154"/>
      <c r="M356" s="159"/>
      <c r="T356" s="160"/>
      <c r="AT356" s="155" t="s">
        <v>144</v>
      </c>
      <c r="AU356" s="155" t="s">
        <v>83</v>
      </c>
      <c r="AV356" s="13" t="s">
        <v>142</v>
      </c>
      <c r="AW356" s="13" t="s">
        <v>32</v>
      </c>
      <c r="AX356" s="13" t="s">
        <v>75</v>
      </c>
      <c r="AY356" s="155" t="s">
        <v>134</v>
      </c>
    </row>
    <row r="357" spans="2:65" s="14" customFormat="1" ht="9.9499999999999993">
      <c r="B357" s="161"/>
      <c r="D357" s="148" t="s">
        <v>144</v>
      </c>
      <c r="E357" s="162" t="s">
        <v>1</v>
      </c>
      <c r="F357" s="163" t="s">
        <v>150</v>
      </c>
      <c r="H357" s="164">
        <v>3430</v>
      </c>
      <c r="I357" s="165"/>
      <c r="L357" s="161"/>
      <c r="M357" s="184"/>
      <c r="N357" s="185"/>
      <c r="O357" s="185"/>
      <c r="P357" s="185"/>
      <c r="Q357" s="185"/>
      <c r="R357" s="185"/>
      <c r="S357" s="185"/>
      <c r="T357" s="186"/>
      <c r="AT357" s="162" t="s">
        <v>144</v>
      </c>
      <c r="AU357" s="162" t="s">
        <v>83</v>
      </c>
      <c r="AV357" s="14" t="s">
        <v>141</v>
      </c>
      <c r="AW357" s="14" t="s">
        <v>32</v>
      </c>
      <c r="AX357" s="14" t="s">
        <v>83</v>
      </c>
      <c r="AY357" s="162" t="s">
        <v>134</v>
      </c>
    </row>
    <row r="358" spans="2:65" s="1" customFormat="1" ht="6.95" customHeight="1">
      <c r="B358" s="43"/>
      <c r="C358" s="44"/>
      <c r="D358" s="44"/>
      <c r="E358" s="44"/>
      <c r="F358" s="44"/>
      <c r="G358" s="44"/>
      <c r="H358" s="44"/>
      <c r="I358" s="44"/>
      <c r="J358" s="44"/>
      <c r="K358" s="44"/>
      <c r="L358" s="32"/>
    </row>
  </sheetData>
  <sheetProtection algorithmName="SHA-512" hashValue="aCoxKsLeLTf9RxgN207IfcTtTLy7wJJ49nfUd7JkA/tEmub/TNMFumJ7/x6sjXFyZwlS4BXCVt1qo9+Rl1iQ+g==" saltValue="EScGDoeHWpnMlRVUz6ggSSQRC/k+3e3fZqEGTYfQweq414w1HRyZgtcOYs357QFsNiG13nnCn+WC6ObtngZqbA==" spinCount="100000" sheet="1" objects="1" scenarios="1" formatColumns="0" formatRows="0" autoFilter="0"/>
  <autoFilter ref="C127:K357" xr:uid="{00000000-0009-0000-0000-000005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hyperlinks>
    <hyperlink ref="F132" r:id="rId1" xr:uid="{00000000-0004-0000-0500-000000000000}"/>
    <hyperlink ref="F139" r:id="rId2" xr:uid="{00000000-0004-0000-0500-000001000000}"/>
    <hyperlink ref="F150" r:id="rId3" xr:uid="{00000000-0004-0000-0500-000002000000}"/>
    <hyperlink ref="F168" r:id="rId4" xr:uid="{00000000-0004-0000-0500-000003000000}"/>
    <hyperlink ref="F182" r:id="rId5" xr:uid="{00000000-0004-0000-0500-000004000000}"/>
    <hyperlink ref="F207" r:id="rId6" xr:uid="{00000000-0004-0000-0500-000005000000}"/>
    <hyperlink ref="F213" r:id="rId7" xr:uid="{00000000-0004-0000-0500-000006000000}"/>
    <hyperlink ref="F217" r:id="rId8" xr:uid="{00000000-0004-0000-0500-000007000000}"/>
    <hyperlink ref="F227" r:id="rId9" xr:uid="{00000000-0004-0000-0500-000008000000}"/>
    <hyperlink ref="F229" r:id="rId10" xr:uid="{00000000-0004-0000-0500-000009000000}"/>
    <hyperlink ref="F231" r:id="rId11" xr:uid="{00000000-0004-0000-0500-00000A000000}"/>
    <hyperlink ref="F234" r:id="rId12" xr:uid="{00000000-0004-0000-0500-00000B000000}"/>
    <hyperlink ref="F237" r:id="rId13" xr:uid="{00000000-0004-0000-0500-00000C000000}"/>
    <hyperlink ref="F241" r:id="rId14" xr:uid="{00000000-0004-0000-0500-00000D000000}"/>
    <hyperlink ref="F246" r:id="rId15" xr:uid="{00000000-0004-0000-0500-00000E000000}"/>
    <hyperlink ref="F259" r:id="rId16" xr:uid="{00000000-0004-0000-0500-00000F000000}"/>
    <hyperlink ref="F262" r:id="rId17" xr:uid="{00000000-0004-0000-0500-000010000000}"/>
    <hyperlink ref="F270" r:id="rId18" xr:uid="{00000000-0004-0000-0500-000011000000}"/>
    <hyperlink ref="F281" r:id="rId19" xr:uid="{00000000-0004-0000-0500-000012000000}"/>
    <hyperlink ref="F292" r:id="rId20" xr:uid="{00000000-0004-0000-0500-000013000000}"/>
    <hyperlink ref="F303" r:id="rId21" xr:uid="{00000000-0004-0000-0500-000014000000}"/>
    <hyperlink ref="F331" r:id="rId22" xr:uid="{00000000-0004-0000-0500-000015000000}"/>
    <hyperlink ref="F348" r:id="rId23" xr:uid="{00000000-0004-0000-0500-000016000000}"/>
    <hyperlink ref="F351" r:id="rId24" xr:uid="{00000000-0004-0000-0500-000017000000}"/>
    <hyperlink ref="F354" r:id="rId25" xr:uid="{00000000-0004-0000-0500-00001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SAKREIDA-PC\Sakreida</dc:creator>
  <cp:keywords/>
  <dc:description/>
  <cp:lastModifiedBy>Michal Pokorný</cp:lastModifiedBy>
  <cp:revision/>
  <dcterms:created xsi:type="dcterms:W3CDTF">2025-03-04T07:39:14Z</dcterms:created>
  <dcterms:modified xsi:type="dcterms:W3CDTF">2025-04-25T06:24:16Z</dcterms:modified>
  <cp:category/>
  <cp:contentStatus/>
</cp:coreProperties>
</file>