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ata\Čtvrtníčková\Materiály do rady\"/>
    </mc:Choice>
  </mc:AlternateContent>
  <bookViews>
    <workbookView xWindow="0" yWindow="0" windowWidth="28800" windowHeight="12300"/>
  </bookViews>
  <sheets>
    <sheet name="Rekapitulace stavby" sheetId="1" r:id="rId1"/>
    <sheet name="01 - Stropní konstrukce" sheetId="2" r:id="rId2"/>
    <sheet name="02 - Podlahové kosntrukce" sheetId="3" r:id="rId3"/>
  </sheets>
  <definedNames>
    <definedName name="_xlnm._FilterDatabase" localSheetId="1" hidden="1">'01 - Stropní konstrukce'!$C$125:$K$201</definedName>
    <definedName name="_xlnm._FilterDatabase" localSheetId="2" hidden="1">'02 - Podlahové kosntrukce'!$C$123:$K$268</definedName>
    <definedName name="_xlnm.Print_Titles" localSheetId="1">'01 - Stropní konstrukce'!$125:$125</definedName>
    <definedName name="_xlnm.Print_Titles" localSheetId="2">'02 - Podlahové kosntrukce'!$123:$123</definedName>
    <definedName name="_xlnm.Print_Titles" localSheetId="0">'Rekapitulace stavby'!$92:$92</definedName>
    <definedName name="_xlnm.Print_Area" localSheetId="1">'01 - Stropní konstrukce'!$C$4:$J$76,'01 - Stropní konstrukce'!$C$82:$J$107,'01 - Stropní konstrukce'!$C$113:$J$201</definedName>
    <definedName name="_xlnm.Print_Area" localSheetId="2">'02 - Podlahové kosntrukce'!$C$4:$J$76,'02 - Podlahové kosntrukce'!$C$82:$J$105,'02 - Podlahové kosntrukce'!$C$111:$J$268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42" i="3"/>
  <c r="BH242" i="3"/>
  <c r="BG242" i="3"/>
  <c r="BF242" i="3"/>
  <c r="T242" i="3"/>
  <c r="R242" i="3"/>
  <c r="P242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4" i="3"/>
  <c r="BH194" i="3"/>
  <c r="BG194" i="3"/>
  <c r="BF194" i="3"/>
  <c r="T194" i="3"/>
  <c r="R194" i="3"/>
  <c r="P194" i="3"/>
  <c r="BI189" i="3"/>
  <c r="BH189" i="3"/>
  <c r="BG189" i="3"/>
  <c r="BF189" i="3"/>
  <c r="T189" i="3"/>
  <c r="R189" i="3"/>
  <c r="P189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T170" i="3"/>
  <c r="R171" i="3"/>
  <c r="R170" i="3"/>
  <c r="P171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F118" i="3"/>
  <c r="E116" i="3"/>
  <c r="F89" i="3"/>
  <c r="E87" i="3"/>
  <c r="J24" i="3"/>
  <c r="E24" i="3"/>
  <c r="J121" i="3"/>
  <c r="J23" i="3"/>
  <c r="J21" i="3"/>
  <c r="E21" i="3"/>
  <c r="J120" i="3"/>
  <c r="J20" i="3"/>
  <c r="J18" i="3"/>
  <c r="E18" i="3"/>
  <c r="F121" i="3"/>
  <c r="J17" i="3"/>
  <c r="J15" i="3"/>
  <c r="E15" i="3"/>
  <c r="F91" i="3"/>
  <c r="J14" i="3"/>
  <c r="J12" i="3"/>
  <c r="J118" i="3" s="1"/>
  <c r="E7" i="3"/>
  <c r="E114" i="3" s="1"/>
  <c r="J37" i="2"/>
  <c r="J36" i="2"/>
  <c r="AY95" i="1"/>
  <c r="J35" i="2"/>
  <c r="AX95" i="1"/>
  <c r="BI198" i="2"/>
  <c r="BH198" i="2"/>
  <c r="BG198" i="2"/>
  <c r="BF198" i="2"/>
  <c r="T198" i="2"/>
  <c r="T197" i="2"/>
  <c r="R198" i="2"/>
  <c r="R197" i="2"/>
  <c r="P198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T146" i="2" s="1"/>
  <c r="R147" i="2"/>
  <c r="R146" i="2" s="1"/>
  <c r="P147" i="2"/>
  <c r="P146" i="2" s="1"/>
  <c r="BI143" i="2"/>
  <c r="BH143" i="2"/>
  <c r="BG143" i="2"/>
  <c r="BF143" i="2"/>
  <c r="T143" i="2"/>
  <c r="T142" i="2" s="1"/>
  <c r="R143" i="2"/>
  <c r="R142" i="2" s="1"/>
  <c r="P143" i="2"/>
  <c r="P142" i="2" s="1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T128" i="2" s="1"/>
  <c r="R129" i="2"/>
  <c r="R128" i="2" s="1"/>
  <c r="P129" i="2"/>
  <c r="P128" i="2" s="1"/>
  <c r="F120" i="2"/>
  <c r="E118" i="2"/>
  <c r="F89" i="2"/>
  <c r="E87" i="2"/>
  <c r="J24" i="2"/>
  <c r="E24" i="2"/>
  <c r="J92" i="2"/>
  <c r="J23" i="2"/>
  <c r="J21" i="2"/>
  <c r="E21" i="2"/>
  <c r="J91" i="2"/>
  <c r="J20" i="2"/>
  <c r="J18" i="2"/>
  <c r="E18" i="2"/>
  <c r="F123" i="2"/>
  <c r="J17" i="2"/>
  <c r="J15" i="2"/>
  <c r="E15" i="2"/>
  <c r="F122" i="2"/>
  <c r="J14" i="2"/>
  <c r="J12" i="2"/>
  <c r="J89" i="2" s="1"/>
  <c r="E7" i="2"/>
  <c r="E116" i="2" s="1"/>
  <c r="L90" i="1"/>
  <c r="AM90" i="1"/>
  <c r="AM89" i="1"/>
  <c r="L89" i="1"/>
  <c r="AM87" i="1"/>
  <c r="L87" i="1"/>
  <c r="L85" i="1"/>
  <c r="L84" i="1"/>
  <c r="J186" i="2"/>
  <c r="J143" i="2"/>
  <c r="J177" i="2"/>
  <c r="J152" i="2"/>
  <c r="BK169" i="2"/>
  <c r="BK194" i="3"/>
  <c r="J168" i="3"/>
  <c r="J215" i="3"/>
  <c r="J223" i="3"/>
  <c r="BK146" i="3"/>
  <c r="J135" i="3"/>
  <c r="J212" i="3"/>
  <c r="BK212" i="3"/>
  <c r="BK161" i="3"/>
  <c r="J206" i="3"/>
  <c r="BK167" i="2"/>
  <c r="J198" i="2"/>
  <c r="BK198" i="2"/>
  <c r="J146" i="3"/>
  <c r="J226" i="3"/>
  <c r="J156" i="3"/>
  <c r="BK238" i="3"/>
  <c r="J161" i="3"/>
  <c r="J175" i="3"/>
  <c r="BK226" i="3"/>
  <c r="J261" i="3"/>
  <c r="BK143" i="3"/>
  <c r="J221" i="3"/>
  <c r="J132" i="2"/>
  <c r="J137" i="2"/>
  <c r="BK171" i="2"/>
  <c r="BK143" i="2"/>
  <c r="J219" i="3"/>
  <c r="BK221" i="3"/>
  <c r="J143" i="3"/>
  <c r="J139" i="3"/>
  <c r="J166" i="3"/>
  <c r="BK267" i="3"/>
  <c r="J200" i="3"/>
  <c r="BK156" i="3"/>
  <c r="BK264" i="3"/>
  <c r="BK149" i="3"/>
  <c r="BK152" i="3"/>
  <c r="J194" i="3"/>
  <c r="BK195" i="2"/>
  <c r="BK179" i="2"/>
  <c r="BK152" i="2"/>
  <c r="J179" i="2"/>
  <c r="J147" i="2"/>
  <c r="J134" i="2"/>
  <c r="J152" i="3"/>
  <c r="J203" i="3"/>
  <c r="J127" i="3"/>
  <c r="J264" i="3"/>
  <c r="BK215" i="3"/>
  <c r="J232" i="3"/>
  <c r="BK166" i="3"/>
  <c r="BK175" i="3"/>
  <c r="BK189" i="2"/>
  <c r="J169" i="2"/>
  <c r="BK139" i="2"/>
  <c r="BK174" i="2"/>
  <c r="BK219" i="3"/>
  <c r="J131" i="3"/>
  <c r="BK200" i="3"/>
  <c r="J209" i="3"/>
  <c r="J171" i="2"/>
  <c r="BK147" i="2"/>
  <c r="BK129" i="2"/>
  <c r="BK192" i="2"/>
  <c r="BK132" i="2"/>
  <c r="J139" i="2"/>
  <c r="BK223" i="3"/>
  <c r="J171" i="3"/>
  <c r="J149" i="3"/>
  <c r="BK203" i="3"/>
  <c r="BK163" i="3"/>
  <c r="BK171" i="3"/>
  <c r="BK135" i="3"/>
  <c r="BK134" i="2"/>
  <c r="BK137" i="2"/>
  <c r="J163" i="3"/>
  <c r="J235" i="3"/>
  <c r="BK189" i="3"/>
  <c r="J267" i="3"/>
  <c r="BK261" i="3"/>
  <c r="BK168" i="3"/>
  <c r="J167" i="2"/>
  <c r="J129" i="2"/>
  <c r="BK235" i="3"/>
  <c r="BK206" i="3"/>
  <c r="J192" i="2"/>
  <c r="J189" i="2"/>
  <c r="J174" i="2"/>
  <c r="BK186" i="2"/>
  <c r="AS94" i="1"/>
  <c r="J238" i="3"/>
  <c r="BK127" i="3"/>
  <c r="BK131" i="3"/>
  <c r="BK242" i="3"/>
  <c r="BK232" i="3"/>
  <c r="J242" i="3"/>
  <c r="BK209" i="3"/>
  <c r="J189" i="3"/>
  <c r="BK139" i="3"/>
  <c r="J195" i="2"/>
  <c r="BK177" i="2"/>
  <c r="T126" i="3" l="1"/>
  <c r="BK176" i="2"/>
  <c r="J176" i="2"/>
  <c r="J104" i="2"/>
  <c r="P185" i="2"/>
  <c r="BK148" i="3"/>
  <c r="J148" i="3"/>
  <c r="J100" i="3"/>
  <c r="R131" i="2"/>
  <c r="R127" i="2" s="1"/>
  <c r="R151" i="2"/>
  <c r="R141" i="2"/>
  <c r="R176" i="2"/>
  <c r="T185" i="2"/>
  <c r="BK160" i="3"/>
  <c r="J160" i="3"/>
  <c r="J101" i="3" s="1"/>
  <c r="T142" i="3"/>
  <c r="R148" i="3"/>
  <c r="P142" i="3"/>
  <c r="P125" i="3" s="1"/>
  <c r="P124" i="3" s="1"/>
  <c r="AU96" i="1" s="1"/>
  <c r="BK131" i="2"/>
  <c r="J131" i="2" s="1"/>
  <c r="J99" i="2" s="1"/>
  <c r="P151" i="2"/>
  <c r="BK185" i="2"/>
  <c r="J185" i="2" s="1"/>
  <c r="J105" i="2" s="1"/>
  <c r="R160" i="3"/>
  <c r="P160" i="3"/>
  <c r="T151" i="2"/>
  <c r="T176" i="2"/>
  <c r="T141" i="2" s="1"/>
  <c r="R185" i="2"/>
  <c r="P126" i="3"/>
  <c r="BK174" i="3"/>
  <c r="J174" i="3"/>
  <c r="J104" i="3"/>
  <c r="R142" i="3"/>
  <c r="P148" i="3"/>
  <c r="T148" i="3"/>
  <c r="T160" i="3"/>
  <c r="R126" i="3"/>
  <c r="R125" i="3" s="1"/>
  <c r="P174" i="3"/>
  <c r="P173" i="3"/>
  <c r="P131" i="2"/>
  <c r="P127" i="2" s="1"/>
  <c r="P176" i="2"/>
  <c r="BK126" i="3"/>
  <c r="R174" i="3"/>
  <c r="R173" i="3" s="1"/>
  <c r="T131" i="2"/>
  <c r="T127" i="2"/>
  <c r="T126" i="2" s="1"/>
  <c r="BK151" i="2"/>
  <c r="J151" i="2"/>
  <c r="J103" i="2"/>
  <c r="BK142" i="3"/>
  <c r="J142" i="3" s="1"/>
  <c r="J99" i="3" s="1"/>
  <c r="T174" i="3"/>
  <c r="T173" i="3" s="1"/>
  <c r="BK142" i="2"/>
  <c r="J142" i="2"/>
  <c r="J101" i="2"/>
  <c r="BK128" i="2"/>
  <c r="J128" i="2" s="1"/>
  <c r="J98" i="2" s="1"/>
  <c r="BK197" i="2"/>
  <c r="J197" i="2" s="1"/>
  <c r="J106" i="2" s="1"/>
  <c r="BK170" i="3"/>
  <c r="J170" i="3"/>
  <c r="J102" i="3" s="1"/>
  <c r="BK146" i="2"/>
  <c r="J146" i="2"/>
  <c r="J102" i="2"/>
  <c r="BE200" i="3"/>
  <c r="J91" i="3"/>
  <c r="BE203" i="3"/>
  <c r="E85" i="3"/>
  <c r="BE127" i="3"/>
  <c r="BE135" i="3"/>
  <c r="BE152" i="3"/>
  <c r="BE189" i="3"/>
  <c r="BE209" i="3"/>
  <c r="BE206" i="3"/>
  <c r="BE131" i="3"/>
  <c r="BE143" i="3"/>
  <c r="J92" i="3"/>
  <c r="BE149" i="3"/>
  <c r="BE194" i="3"/>
  <c r="BE238" i="3"/>
  <c r="BE242" i="3"/>
  <c r="BE215" i="3"/>
  <c r="J89" i="3"/>
  <c r="F120" i="3"/>
  <c r="BE235" i="3"/>
  <c r="BE261" i="3"/>
  <c r="BE264" i="3"/>
  <c r="BE267" i="3"/>
  <c r="BE139" i="3"/>
  <c r="BE221" i="3"/>
  <c r="BE232" i="3"/>
  <c r="BE156" i="3"/>
  <c r="BE163" i="3"/>
  <c r="BE171" i="3"/>
  <c r="BE212" i="3"/>
  <c r="BE223" i="3"/>
  <c r="BE146" i="3"/>
  <c r="BE226" i="3"/>
  <c r="F92" i="3"/>
  <c r="BE219" i="3"/>
  <c r="BE161" i="3"/>
  <c r="BE166" i="3"/>
  <c r="BE168" i="3"/>
  <c r="BE175" i="3"/>
  <c r="BE143" i="2"/>
  <c r="BE198" i="2"/>
  <c r="J123" i="2"/>
  <c r="BE174" i="2"/>
  <c r="E85" i="2"/>
  <c r="F91" i="2"/>
  <c r="J120" i="2"/>
  <c r="BE129" i="2"/>
  <c r="BE134" i="2"/>
  <c r="BE139" i="2"/>
  <c r="BE147" i="2"/>
  <c r="J122" i="2"/>
  <c r="BE132" i="2"/>
  <c r="BE137" i="2"/>
  <c r="BE152" i="2"/>
  <c r="BE167" i="2"/>
  <c r="BE171" i="2"/>
  <c r="BE179" i="2"/>
  <c r="BE186" i="2"/>
  <c r="BE189" i="2"/>
  <c r="BE192" i="2"/>
  <c r="BE195" i="2"/>
  <c r="F92" i="2"/>
  <c r="BE169" i="2"/>
  <c r="BE177" i="2"/>
  <c r="F36" i="2"/>
  <c r="BC95" i="1"/>
  <c r="F34" i="3"/>
  <c r="BA96" i="1" s="1"/>
  <c r="F35" i="3"/>
  <c r="BB96" i="1" s="1"/>
  <c r="F35" i="2"/>
  <c r="BB95" i="1" s="1"/>
  <c r="F37" i="2"/>
  <c r="BD95" i="1" s="1"/>
  <c r="F36" i="3"/>
  <c r="BC96" i="1" s="1"/>
  <c r="F37" i="3"/>
  <c r="BD96" i="1" s="1"/>
  <c r="J34" i="2"/>
  <c r="AW95" i="1" s="1"/>
  <c r="F34" i="2"/>
  <c r="BA95" i="1" s="1"/>
  <c r="J34" i="3"/>
  <c r="AW96" i="1" s="1"/>
  <c r="R124" i="3" l="1"/>
  <c r="R126" i="2"/>
  <c r="BK125" i="3"/>
  <c r="P141" i="2"/>
  <c r="P126" i="2"/>
  <c r="AU95" i="1" s="1"/>
  <c r="AU94" i="1" s="1"/>
  <c r="T125" i="3"/>
  <c r="T124" i="3" s="1"/>
  <c r="BK141" i="2"/>
  <c r="J141" i="2" s="1"/>
  <c r="J100" i="2" s="1"/>
  <c r="J126" i="3"/>
  <c r="J98" i="3"/>
  <c r="BK173" i="3"/>
  <c r="J173" i="3"/>
  <c r="J103" i="3" s="1"/>
  <c r="BK127" i="2"/>
  <c r="J127" i="2" s="1"/>
  <c r="J97" i="2" s="1"/>
  <c r="J33" i="2"/>
  <c r="AV95" i="1" s="1"/>
  <c r="AT95" i="1" s="1"/>
  <c r="BD94" i="1"/>
  <c r="W33" i="1"/>
  <c r="BA94" i="1"/>
  <c r="AW94" i="1"/>
  <c r="AK30" i="1" s="1"/>
  <c r="F33" i="3"/>
  <c r="AZ96" i="1" s="1"/>
  <c r="F33" i="2"/>
  <c r="AZ95" i="1" s="1"/>
  <c r="BB94" i="1"/>
  <c r="AX94" i="1" s="1"/>
  <c r="J33" i="3"/>
  <c r="AV96" i="1" s="1"/>
  <c r="AT96" i="1" s="1"/>
  <c r="BC94" i="1"/>
  <c r="W32" i="1"/>
  <c r="BK124" i="3" l="1"/>
  <c r="J124" i="3" s="1"/>
  <c r="J30" i="3" s="1"/>
  <c r="AG96" i="1" s="1"/>
  <c r="BK126" i="2"/>
  <c r="J126" i="2"/>
  <c r="J96" i="2" s="1"/>
  <c r="J125" i="3"/>
  <c r="J97" i="3"/>
  <c r="AY94" i="1"/>
  <c r="W31" i="1"/>
  <c r="W30" i="1"/>
  <c r="AZ94" i="1"/>
  <c r="W29" i="1" s="1"/>
  <c r="J39" i="3" l="1"/>
  <c r="J96" i="3"/>
  <c r="AN96" i="1"/>
  <c r="J30" i="2"/>
  <c r="AG95" i="1" s="1"/>
  <c r="AG94" i="1" s="1"/>
  <c r="AK26" i="1" s="1"/>
  <c r="AK35" i="1" s="1"/>
  <c r="AV94" i="1"/>
  <c r="AK29" i="1" s="1"/>
  <c r="J39" i="2" l="1"/>
  <c r="AN95" i="1"/>
  <c r="AT94" i="1"/>
  <c r="AN94" i="1"/>
</calcChain>
</file>

<file path=xl/sharedStrings.xml><?xml version="1.0" encoding="utf-8"?>
<sst xmlns="http://schemas.openxmlformats.org/spreadsheetml/2006/main" count="2187" uniqueCount="455">
  <si>
    <t>Export Komplet</t>
  </si>
  <si>
    <t/>
  </si>
  <si>
    <t>2.0</t>
  </si>
  <si>
    <t>ZAMOK</t>
  </si>
  <si>
    <t>False</t>
  </si>
  <si>
    <t>{ed32e394-a44c-4690-853d-cd5568155d8d}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</si>
  <si>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</si>
  <si>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</si>
  <si>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</si>
  <si>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</si>
  <si>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</si>
  <si>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</si>
  <si>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</si>
  <si>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</si>
  <si>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2025/B17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</si>
  <si>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</si>
  <si>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</si>
  <si>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SOŠ - Přístavba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</si>
  <si>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</si>
  <si>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</si>
  <si>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</si>
  <si>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</si>
  <si>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</si>
  <si>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</si>
  <si>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</si>
  <si>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</si>
  <si>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</si>
  <si>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</si>
  <si>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</si>
  <si>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</si>
  <si>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</si>
  <si>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</si>
  <si>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</si>
  <si>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</si>
  <si>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</si>
  <si>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</si>
  <si>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</si>
  <si>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</si>
  <si>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</si>
  <si>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</si>
  <si>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</si>
  <si>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</si>
  <si>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</si>
  <si>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</si>
  <si>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</si>
  <si>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</si>
  <si>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</si>
  <si>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</si>
  <si>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</si>
  <si>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</si>
  <si>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</si>
  <si>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</si>
  <si>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</si>
  <si>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</si>
  <si>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</si>
  <si>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</si>
  <si>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</si>
  <si>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</si>
  <si>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</si>
  <si>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</si>
  <si>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</si>
  <si>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</si>
  <si>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</si>
  <si>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</si>
  <si>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</si>
  <si>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</si>
  <si>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</si>
  <si>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</si>
  <si>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</si>
  <si>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</si>
  <si>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</si>
  <si>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</si>
  <si>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</si>
  <si>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</si>
  <si>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</si>
  <si>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</si>
  <si>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</si>
  <si>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</si>
  <si>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Stropní konstrukce</t>
  </si>
  <si>
    <t>STA</t>
  </si>
  <si>
    <t>1</t>
  </si>
  <si>
    <t>{0052e78e-c499-4326-801c-6ade6ef7497d}</t>
  </si>
  <si>
    <t>2</t>
  </si>
  <si>
    <t>02</t>
  </si>
  <si>
    <t>Podlahové kosntrukce</t>
  </si>
  <si>
    <t>{6123be32-541f-4c67-bd14-a46d96e4c051}</t>
  </si>
  <si>
    <t>KRYCÍ LIST SOUPISU PRACÍ</t>
  </si>
  <si>
    <t>Objekt:</t>
  </si>
  <si>
    <t>01 - Stropní konstrukce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</si>
  <si>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</si>
  <si>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</si>
  <si>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</si>
  <si>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</si>
  <si>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</si>
  <si>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</si>
  <si>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</si>
  <si>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</si>
  <si>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</si>
  <si>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</si>
  <si>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741 - Elektroinstalace - silnoproud</t>
  </si>
  <si>
    <t xml:space="preserve">    763 - Konstrukce suché výstavby</t>
  </si>
  <si>
    <t xml:space="preserve">    767 - Konstrukce zámečnické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</si>
  <si>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</si>
  <si>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</si>
  <si>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</si>
  <si>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</si>
  <si>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</si>
  <si>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</si>
  <si>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</si>
  <si>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</si>
  <si>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</si>
  <si>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</si>
  <si>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</si>
  <si>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</si>
  <si>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</si>
  <si>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</si>
  <si>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</si>
  <si>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</si>
  <si>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</si>
  <si>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</si>
  <si>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</si>
  <si>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</si>
  <si>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</si>
  <si>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949101112</t>
  </si>
  <si>
    <t>Lešení pomocné pro objekty pozemních staveb s lešeňovou podlahou v do 3,5 m zatížení do 150 kg/m2</t>
  </si>
  <si>
    <t>m2</t>
  </si>
  <si>
    <t>4</t>
  </si>
  <si>
    <t>625701008</t>
  </si>
  <si>
    <t>PP</t>
  </si>
  <si>
    <t>Lešení pomocné pracovní pro objekty pozemních staveb pro zatížení do 150 kg/m2, o výšce lešeňové podlahy přes 1,9 do 3,5 m</t>
  </si>
  <si>
    <t>997</t>
  </si>
  <si>
    <t>Přesun sutě</t>
  </si>
  <si>
    <t>997013211</t>
  </si>
  <si>
    <t>Vnitrostaveništní doprava suti a vybouraných hmot pro budovy v do 6 m ručně</t>
  </si>
  <si>
    <t>t</t>
  </si>
  <si>
    <t>161490702</t>
  </si>
  <si>
    <t>Vnitrostaveništní doprava suti a vybouraných hmot  vodorovně do 50 m svisle ručně pro budovy a haly výšky do 6 m</t>
  </si>
  <si>
    <t>3</t>
  </si>
  <si>
    <t>997013509</t>
  </si>
  <si>
    <t>Příplatek k odvozu suti a vybouraných hmot na skládku ZKD 1 km přes 1 km</t>
  </si>
  <si>
    <t>-146481093</t>
  </si>
  <si>
    <t>Odvoz suti a vybouraných hmot na skládku nebo meziskládku  se složením, na vzdálenost Příplatek k ceně za každý další i započatý 1 km přes 1 km</t>
  </si>
  <si>
    <t>VV</t>
  </si>
  <si>
    <t>7,72*10 'Přepočtené koeficientem množství</t>
  </si>
  <si>
    <t>997013511</t>
  </si>
  <si>
    <t>Odvoz suti a vybouraných hmot z meziskládky na skládku do 1 km s naložením a se složením</t>
  </si>
  <si>
    <t>-1058476608</t>
  </si>
  <si>
    <t>Odvoz suti a vybouraných hmot z meziskládky na skládku  s naložením a se složením, na vzdálenost do 1 km</t>
  </si>
  <si>
    <t>5</t>
  </si>
  <si>
    <t>997013831</t>
  </si>
  <si>
    <t>Poplatek za uložení na skládce (skládkovné) stavebního odpadu směsného kód odpadu 170 904</t>
  </si>
  <si>
    <t>-1298456774</t>
  </si>
  <si>
    <t>Poplatek za uložení stavebního odpadu na skládce (skládkovné) směsného stavebního a demoličního zatříděného do Katalogu odpadů pod kódem 170 904</t>
  </si>
  <si>
    <t>PSV</t>
  </si>
  <si>
    <t>Práce a dodávky PSV</t>
  </si>
  <si>
    <t>713</t>
  </si>
  <si>
    <t>Izolace tepelné</t>
  </si>
  <si>
    <t>19</t>
  </si>
  <si>
    <t>713110811</t>
  </si>
  <si>
    <t>Odstranění tepelné izolace stropů volně kladené z vláknitých materiálů suchých tl do 100 mm</t>
  </si>
  <si>
    <t>16</t>
  </si>
  <si>
    <t>-1014517502</t>
  </si>
  <si>
    <t>Odstranění tepelné izolace stropů nebo podhledů z rohoží, pásů, dílců, desek, bloků volně kladených z vláknitých materiálů suchých, tloušťka izolace do 100 mm</t>
  </si>
  <si>
    <t>Online PSC</t>
  </si>
  <si>
    <t>https://podminky.urs.cz/item/CS_URS_2025_01/713110811</t>
  </si>
  <si>
    <t>741</t>
  </si>
  <si>
    <t>Elektroinstalace - silnoproud</t>
  </si>
  <si>
    <t>23</t>
  </si>
  <si>
    <t>M</t>
  </si>
  <si>
    <t>34851R</t>
  </si>
  <si>
    <t>svítidlo LED stropní 60 W - včetně motnáže - dle návrhu osvětlení</t>
  </si>
  <si>
    <t>kus</t>
  </si>
  <si>
    <t>32</t>
  </si>
  <si>
    <t>-948739526</t>
  </si>
  <si>
    <t>svítidlo žárovkové pro nebezpečná prostředí stropní 2x100W</t>
  </si>
  <si>
    <t>P</t>
  </si>
  <si>
    <t xml:space="preserve">Poznámka k položce:_x000D_
Návrh osvětlení bude součást dodávky svítidel_x000D_
</t>
  </si>
  <si>
    <t>34,167*1,2 'Přepočtené koeficientem množství</t>
  </si>
  <si>
    <t>763</t>
  </si>
  <si>
    <t>Konstrukce suché výstavby</t>
  </si>
  <si>
    <t>6</t>
  </si>
  <si>
    <t>763131412</t>
  </si>
  <si>
    <t>SDK podhled desky 1xA 12,5 TI 100 mm dvouvrstvá spodní kce profil CD+UD</t>
  </si>
  <si>
    <t>36498775</t>
  </si>
  <si>
    <t>Podhled ze sádrokartonových desek  dvouvrstvá zavěšená spodní konstrukce z ocelových profilů CD, UD jednoduše opláštěná deskou standardní A, tl. 12,5 mm, TI tl. 100 mm</t>
  </si>
  <si>
    <t>"učebna 110"</t>
  </si>
  <si>
    <t>7,4*8,9</t>
  </si>
  <si>
    <t>"učebna 109"</t>
  </si>
  <si>
    <t>"kancelář PA-14"</t>
  </si>
  <si>
    <t>7,4*3,5</t>
  </si>
  <si>
    <t>"kancelář PA-17"</t>
  </si>
  <si>
    <t>"učebna 111+112"</t>
  </si>
  <si>
    <t>7,4*13,1</t>
  </si>
  <si>
    <t>"chodba"</t>
  </si>
  <si>
    <t>3,5*25,9</t>
  </si>
  <si>
    <t>Součet</t>
  </si>
  <si>
    <t>8</t>
  </si>
  <si>
    <t>763131714</t>
  </si>
  <si>
    <t>SDK podhled základní penetrační nátěr</t>
  </si>
  <si>
    <t>1995722219</t>
  </si>
  <si>
    <t>Podhled ze sádrokartonových desek  ostatní práce a konstrukce na podhledech ze sádrokartonových desek základní penetrační nátěr</t>
  </si>
  <si>
    <t>17</t>
  </si>
  <si>
    <t>763131751</t>
  </si>
  <si>
    <t>Montáž parotěsné zábrany do SDK podhledu</t>
  </si>
  <si>
    <t>1319882326</t>
  </si>
  <si>
    <t>Podhled ze sádrokartonových desek  ostatní práce a konstrukce na podhledech ze sádrokartonových desek montáž parotěsné zábrany</t>
  </si>
  <si>
    <t>18</t>
  </si>
  <si>
    <t>28329274</t>
  </si>
  <si>
    <t>fólie PE vyztužená pro parotěsnou vrstvu (reakce na oheň - třída E) 110g/m2</t>
  </si>
  <si>
    <t>-1510084124</t>
  </si>
  <si>
    <t>371,11*1,1235 'Přepočtené koeficientem množství</t>
  </si>
  <si>
    <t>998763301</t>
  </si>
  <si>
    <t>Přesun hmot tonážní pro sádrokartonové konstrukce v objektech v do 6 m</t>
  </si>
  <si>
    <t>-128533109</t>
  </si>
  <si>
    <t>Přesun hmot pro konstrukce montované z desek  sádrokartonových, sádrovláknitých, cementovláknitých nebo cementových stanovený z hmotnosti přesunovaného materiálu vodorovná dopravní vzdálenost do 50 m v objektech výšky do 6 m</t>
  </si>
  <si>
    <t>767</t>
  </si>
  <si>
    <t>Konstrukce zámečnické</t>
  </si>
  <si>
    <t>14</t>
  </si>
  <si>
    <t>767581801</t>
  </si>
  <si>
    <t>Demontáž podhledu kazet včetně konstrukce</t>
  </si>
  <si>
    <t>-112027524</t>
  </si>
  <si>
    <t>Demontáž podhledů  kazet</t>
  </si>
  <si>
    <t>15</t>
  </si>
  <si>
    <t>767584801</t>
  </si>
  <si>
    <t>Demontáž podhledu těles zářivkových</t>
  </si>
  <si>
    <t>1091335755</t>
  </si>
  <si>
    <t>Demontáž podhledů  doplňků podhledů těles zářivkových</t>
  </si>
  <si>
    <t>784</t>
  </si>
  <si>
    <t>Dokončovací práce - malby a tapety</t>
  </si>
  <si>
    <t>25</t>
  </si>
  <si>
    <t>784171101</t>
  </si>
  <si>
    <t>Zakrytí vnitřních podlah včetně pozdějšího odkrytí</t>
  </si>
  <si>
    <t>-422418424</t>
  </si>
  <si>
    <t>Zakrytí nemalovaných ploch (materiál ve specifikaci) včetně pozdějšího odkrytí podlah</t>
  </si>
  <si>
    <t>https://podminky.urs.cz/item/CS_URS_2025_01/784171101</t>
  </si>
  <si>
    <t>26</t>
  </si>
  <si>
    <t>58124842</t>
  </si>
  <si>
    <t>fólie pro malířské potřeby zakrývací tl 7µ 4x5m</t>
  </si>
  <si>
    <t>-978601278</t>
  </si>
  <si>
    <t>371,11*1,05 'Přepočtené koeficientem množství</t>
  </si>
  <si>
    <t>27</t>
  </si>
  <si>
    <t>784181101</t>
  </si>
  <si>
    <t>Základní akrylátová jednonásobná bezbarvá penetrace podkladu v místnostech v do 3,80 m</t>
  </si>
  <si>
    <t>1137167830</t>
  </si>
  <si>
    <t>Penetrace podkladu jednonásobná základní akrylátová bezbarvá v místnostech výšky do 3,80 m</t>
  </si>
  <si>
    <t>https://podminky.urs.cz/item/CS_URS_2025_01/784181101</t>
  </si>
  <si>
    <t>28</t>
  </si>
  <si>
    <t>784211121</t>
  </si>
  <si>
    <t>Dvojnásobné bílé malby ze směsí za mokra středně otěruvzdorných v místnostech výšky do 3,80 m</t>
  </si>
  <si>
    <t>-242648131</t>
  </si>
  <si>
    <t>Malby z malířských směsí otěruvzdorných za mokra dvojnásobné, bílé za mokra otěruvzdorné středně v místnostech výšky do 3,80 m</t>
  </si>
  <si>
    <t>HZS</t>
  </si>
  <si>
    <t>Hodinové zúčtovací sazby</t>
  </si>
  <si>
    <t>24</t>
  </si>
  <si>
    <t>HZS2232</t>
  </si>
  <si>
    <t>Hodinová zúčtovací sazba elektrikář odborný</t>
  </si>
  <si>
    <t>hod</t>
  </si>
  <si>
    <t>512</t>
  </si>
  <si>
    <t>1596496134</t>
  </si>
  <si>
    <t>Hodinové zúčtovací sazby profesí PSV provádění stavebních instalací elektrikář odborný</t>
  </si>
  <si>
    <t>https://podminky.urs.cz/item/CS_URS_2025_01/HZS2232</t>
  </si>
  <si>
    <t>3*9</t>
  </si>
  <si>
    <t>02 - Podlahové kosntrukce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</si>
  <si>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</si>
  <si>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</si>
  <si>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</si>
  <si>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    776 - Podlahy povlakové</t>
  </si>
  <si>
    <t>Vodorovné konstrukce</t>
  </si>
  <si>
    <t>34</t>
  </si>
  <si>
    <t>430321515</t>
  </si>
  <si>
    <t>Schodišťová konstrukce a rampa ze ŽB tř. C 20/25</t>
  </si>
  <si>
    <t>m3</t>
  </si>
  <si>
    <t>-192739213</t>
  </si>
  <si>
    <t>Schodišťové konstrukce a rampy z betonu železového (bez výztuže) stupně, schodnice, ramena, podesty s nosníky tř. C 20/25</t>
  </si>
  <si>
    <t>https://podminky.urs.cz/item/CS_URS_2025_01/430321515</t>
  </si>
  <si>
    <t>27*0,2*0,3/2*1,2 "30 % ztratné"</t>
  </si>
  <si>
    <t>35</t>
  </si>
  <si>
    <t>430361821</t>
  </si>
  <si>
    <t>Výztuž schodišťové konstrukce a rampy betonářskou ocelí 10 505</t>
  </si>
  <si>
    <t>-742768307</t>
  </si>
  <si>
    <t>Výztuž schodišťových konstrukcí a ramp stupňů, schodnic, ramen, podest s nosníky z betonářské oceli 10 505 (R) nebo BSt 500</t>
  </si>
  <si>
    <t>https://podminky.urs.cz/item/CS_URS_2025_01/430361821</t>
  </si>
  <si>
    <t>0,972*0,040</t>
  </si>
  <si>
    <t>434351141</t>
  </si>
  <si>
    <t>Zřízení bednění stupňů přímočarých schodišť</t>
  </si>
  <si>
    <t>951233976</t>
  </si>
  <si>
    <t>Bednění stupňů betonovaných na podstupňové desce nebo na terénu půdorysně přímočarých zřízení</t>
  </si>
  <si>
    <t>https://podminky.urs.cz/item/CS_URS_2025_01/434351141</t>
  </si>
  <si>
    <t>0,2*27</t>
  </si>
  <si>
    <t>33</t>
  </si>
  <si>
    <t>434351142</t>
  </si>
  <si>
    <t>Odstranění bednění stupňů přímočarých schodišť</t>
  </si>
  <si>
    <t>578560118</t>
  </si>
  <si>
    <t>Bednění stupňů betonovaných na podstupňové desce nebo na terénu půdorysně přímočarých odstranění</t>
  </si>
  <si>
    <t>https://podminky.urs.cz/item/CS_URS_2025_01/434351142</t>
  </si>
  <si>
    <t>Úpravy povrchů, podlahy a osazování výplní</t>
  </si>
  <si>
    <t>29</t>
  </si>
  <si>
    <t>632451234</t>
  </si>
  <si>
    <t>Potěr cementový samonivelační litý C25 tl přes 45 do 50 mm</t>
  </si>
  <si>
    <t>1323618038</t>
  </si>
  <si>
    <t>Potěr cementový samonivelační litý tř. C 25, tl. přes 45 do 50 mm</t>
  </si>
  <si>
    <t>https://podminky.urs.cz/item/CS_URS_2025_01/632451234</t>
  </si>
  <si>
    <t>632681115</t>
  </si>
  <si>
    <t>Vyspravení betonových podlah rychletuhnoucím polymerem vysprávka průměr přes 200 do 500 mm tl do 50 mm</t>
  </si>
  <si>
    <t>-1404142042</t>
  </si>
  <si>
    <t>Vyspravení betonových podlah rychletuhnoucím polymerem s možností okamžitého zatížení, průměr vysprávky přes 200 do 500 mm a tl. do 50 mm</t>
  </si>
  <si>
    <t>31</t>
  </si>
  <si>
    <t>963042819</t>
  </si>
  <si>
    <t>Bourání schodišťových stupňů betonových zhotovených na místě</t>
  </si>
  <si>
    <t>m</t>
  </si>
  <si>
    <t>344652791</t>
  </si>
  <si>
    <t>https://podminky.urs.cz/item/CS_URS_2025_01/963042819</t>
  </si>
  <si>
    <t>978057351</t>
  </si>
  <si>
    <t>Odsekání obkladů ze stupnic schodišťových konstrukcí z keramických dlaždic</t>
  </si>
  <si>
    <t>-829478290</t>
  </si>
  <si>
    <t>Odsekání obkladů schodišťových konstrukcí z dlaždic keramických stupnic</t>
  </si>
  <si>
    <t>https://podminky.urs.cz/item/CS_URS_2025_01/978057351</t>
  </si>
  <si>
    <t>10*2,7</t>
  </si>
  <si>
    <t>978057361</t>
  </si>
  <si>
    <t>Odsekání obkladů z podstupnic schodišťových konstrukcí z keramických dlaždic</t>
  </si>
  <si>
    <t>1158274246</t>
  </si>
  <si>
    <t>Odsekání obkladů schodišťových konstrukcí z dlaždic keramických podstupnic</t>
  </si>
  <si>
    <t>https://podminky.urs.cz/item/CS_URS_2025_01/978057361</t>
  </si>
  <si>
    <t>39</t>
  </si>
  <si>
    <t>1860442440</t>
  </si>
  <si>
    <t>40</t>
  </si>
  <si>
    <t>-1216403351</t>
  </si>
  <si>
    <t>2,995*10 'Přepočtené koeficientem množství</t>
  </si>
  <si>
    <t>41</t>
  </si>
  <si>
    <t>746050204</t>
  </si>
  <si>
    <t>42</t>
  </si>
  <si>
    <t>-471268934</t>
  </si>
  <si>
    <t>998</t>
  </si>
  <si>
    <t>Přesun hmot</t>
  </si>
  <si>
    <t>998018001</t>
  </si>
  <si>
    <t>Přesun hmot ruční pro budovy v do 6 m</t>
  </si>
  <si>
    <t>524719013</t>
  </si>
  <si>
    <t>Přesun hmot pro budovy občanské výstavby, bydlení, výrobu a služby  ruční - bez užití mechanizace vodorovná dopravní vzdálenost do 100 m pro budovy s jakoukoliv nosnou konstrukcí výšky do 6 m</t>
  </si>
  <si>
    <t>776</t>
  </si>
  <si>
    <t>Podlahy povlakové</t>
  </si>
  <si>
    <t>776111112</t>
  </si>
  <si>
    <t>Broušení betonového podkladu povlakových podlah</t>
  </si>
  <si>
    <t>-1905387214</t>
  </si>
  <si>
    <t>Příprava podkladu povlakových podlah a stěn broušení podlah nového podkladu betonového</t>
  </si>
  <si>
    <t>https://podminky.urs.cz/item/CS_URS_2025_01/776111112</t>
  </si>
  <si>
    <t>"chodba krček"</t>
  </si>
  <si>
    <t>2,7*3,9</t>
  </si>
  <si>
    <t>"chodba A - krček"</t>
  </si>
  <si>
    <t>2,7*8,8</t>
  </si>
  <si>
    <t>22</t>
  </si>
  <si>
    <t>776111122</t>
  </si>
  <si>
    <t>Broušení betonového podkladu povlakových podlah schodišťových stupňů</t>
  </si>
  <si>
    <t>-125259095</t>
  </si>
  <si>
    <t>Příprava podkladu povlakových podlah a stěn broušení schodišť nového podkladu betonového</t>
  </si>
  <si>
    <t>https://podminky.urs.cz/item/CS_URS_2025_01/776111122</t>
  </si>
  <si>
    <t>"shody"</t>
  </si>
  <si>
    <t>2,7*3</t>
  </si>
  <si>
    <t>776111311</t>
  </si>
  <si>
    <t>Vysátí podkladu povlakových podlah</t>
  </si>
  <si>
    <t>1425457009</t>
  </si>
  <si>
    <t>Příprava podkladu povlakových podlah a stěn vysátí podlah</t>
  </si>
  <si>
    <t>https://podminky.urs.cz/item/CS_URS_2025_01/776111311</t>
  </si>
  <si>
    <t>255,88</t>
  </si>
  <si>
    <t>255,88-8,1</t>
  </si>
  <si>
    <t>776111323</t>
  </si>
  <si>
    <t>Vysátí podkladu povlakových podlah schodišťových stupňů</t>
  </si>
  <si>
    <t>-553361989</t>
  </si>
  <si>
    <t>Příprava podkladu povlakových podlah a stěn vysátí schodišť</t>
  </si>
  <si>
    <t>https://podminky.urs.cz/item/CS_URS_2025_01/776111323</t>
  </si>
  <si>
    <t>20</t>
  </si>
  <si>
    <t>776121112</t>
  </si>
  <si>
    <t>Vodou ředitelná penetrace savého podkladu povlakových podlah</t>
  </si>
  <si>
    <t>-1122494503</t>
  </si>
  <si>
    <t>Příprava podkladu povlakových podlah a stěn penetrace vodou ředitelná podlah</t>
  </si>
  <si>
    <t>https://podminky.urs.cz/item/CS_URS_2025_01/776121112</t>
  </si>
  <si>
    <t>776121323</t>
  </si>
  <si>
    <t>Neředěná penetrace savého podkladu povlakových podlah schodišťových stupňů</t>
  </si>
  <si>
    <t>-1732309772</t>
  </si>
  <si>
    <t>Příprava podkladu povlakových podlah a stěn penetrace neředěná schodišť</t>
  </si>
  <si>
    <t>https://podminky.urs.cz/item/CS_URS_2025_01/776121323</t>
  </si>
  <si>
    <t>36</t>
  </si>
  <si>
    <t>776141124</t>
  </si>
  <si>
    <t>Vyrovnání podkladu povlakových podlah stěrkou pevnosti 30 MPa tl 10 mm</t>
  </si>
  <si>
    <t>-507115756</t>
  </si>
  <si>
    <t>Příprava podkladu vyrovnání samonivelační stěrkou podlah min.pevnosti 30 MPa, tloušťky přes 8 do 10 mm</t>
  </si>
  <si>
    <t>247,88</t>
  </si>
  <si>
    <t>37</t>
  </si>
  <si>
    <t>776141224</t>
  </si>
  <si>
    <t>Stěrka podlahová nivelační pro vyrovnání podkladu povlakových podlah schodišťových stupňů pevnosti 35 MPa tl přes 8 do 10 mm</t>
  </si>
  <si>
    <t>-1579665753</t>
  </si>
  <si>
    <t>Příprava podkladu povlakových podlah a stěn vyrovnání samonivelační stěrkou schodišť min.pevnosti 35 MPa, tloušťky přes 8 do 10 mm</t>
  </si>
  <si>
    <t>https://podminky.urs.cz/item/CS_URS_2025_01/776141224</t>
  </si>
  <si>
    <t>776143131</t>
  </si>
  <si>
    <t>Tmelení schodišťových podstupnic povlakových podlah stěrkou tl do 3 mm</t>
  </si>
  <si>
    <t>-1903940360</t>
  </si>
  <si>
    <t>Příprava podkladu povlakových podlah a stěn tmelení schodišť podstupnic stěrka tloušťky do 3 mm</t>
  </si>
  <si>
    <t>https://podminky.urs.cz/item/CS_URS_2025_01/776143131</t>
  </si>
  <si>
    <t>776201811</t>
  </si>
  <si>
    <t>Demontáž lepených povlakových podlah bez podložky ručně</t>
  </si>
  <si>
    <t>1605197156</t>
  </si>
  <si>
    <t>Demontáž povlakových podlahovin lepených ručně bez podložky</t>
  </si>
  <si>
    <t>776221111</t>
  </si>
  <si>
    <t>Lepení pásů z PVC standardním lepidlem</t>
  </si>
  <si>
    <t>-1619449959</t>
  </si>
  <si>
    <t>Montáž podlahovin z PVC lepením standardním lepidlem z pásů standardních</t>
  </si>
  <si>
    <t>7</t>
  </si>
  <si>
    <t>28411000</t>
  </si>
  <si>
    <t>PVC heterogenní zátěžová antibakteriální, nášlapná vrstva 0,90mm, třída zátěže 34/43, otlak do 0,03mm, R10, hořlavost Bfl S1</t>
  </si>
  <si>
    <t>-854590286</t>
  </si>
  <si>
    <t>247,78*1,1 'Přepočtené koeficientem množství</t>
  </si>
  <si>
    <t>776223112</t>
  </si>
  <si>
    <t>Spoj povlakových podlahovin z PVC svařováním za studena</t>
  </si>
  <si>
    <t>-872163188</t>
  </si>
  <si>
    <t>Montáž podlahovin z PVC spoj podlah svařováním za studena</t>
  </si>
  <si>
    <t>7,4*4</t>
  </si>
  <si>
    <t>3,5*2</t>
  </si>
  <si>
    <t>776321111</t>
  </si>
  <si>
    <t>Montáž podlahovin z PVC na stupnice šířky do 300 mm</t>
  </si>
  <si>
    <t>-2132800616</t>
  </si>
  <si>
    <t>Montáž podlahovin z PVC na schodišťové stupně stupnic, šířky do 300 mm</t>
  </si>
  <si>
    <t>https://podminky.urs.cz/item/CS_URS_2025_01/776321111</t>
  </si>
  <si>
    <t>776321211</t>
  </si>
  <si>
    <t>Montáž podlahovin z PVC na podstupnice výšky do 200 mm</t>
  </si>
  <si>
    <t>1419440870</t>
  </si>
  <si>
    <t>Montáž podlahovin z PVC na schodišťové stupně podstupnic, výšky do 200 mm</t>
  </si>
  <si>
    <t>https://podminky.urs.cz/item/CS_URS_2025_01/776321211</t>
  </si>
  <si>
    <t>1332289439</t>
  </si>
  <si>
    <t>(27*0,3+27*0,2)*1,1</t>
  </si>
  <si>
    <t>14,85*1,1 'Přepočtené koeficientem množství</t>
  </si>
  <si>
    <t>776411112</t>
  </si>
  <si>
    <t>Montáž obvodových soklíků výšky do 100 mm</t>
  </si>
  <si>
    <t>674873674</t>
  </si>
  <si>
    <t>Montáž soklíků lepením obvodových, výšky přes 80 do 100 mm</t>
  </si>
  <si>
    <t>2*(7,4+8,9)-0,8</t>
  </si>
  <si>
    <t>2*(7,4+3,5)-0,8</t>
  </si>
  <si>
    <t>2*(7,4+13,1)-0,8</t>
  </si>
  <si>
    <t>2*(3,5+25,9)-0,8*9</t>
  </si>
  <si>
    <t>"schody"</t>
  </si>
  <si>
    <t>0,3*10+0,25*10</t>
  </si>
  <si>
    <t>10</t>
  </si>
  <si>
    <t>28411010</t>
  </si>
  <si>
    <t>lišta soklová PVC 20x100mm</t>
  </si>
  <si>
    <t>1995539772</t>
  </si>
  <si>
    <t>226,66*1,02 'Přepočtené koeficientem množství</t>
  </si>
  <si>
    <t>38</t>
  </si>
  <si>
    <t>776431111</t>
  </si>
  <si>
    <t>Montáž schodišťových hran lepených</t>
  </si>
  <si>
    <t>-2030309773</t>
  </si>
  <si>
    <t>Montáž schodišťových hran kovových nebo plastových lepených</t>
  </si>
  <si>
    <t>https://podminky.urs.cz/item/CS_URS_2025_01/776431111</t>
  </si>
  <si>
    <t>11</t>
  </si>
  <si>
    <t>998776101</t>
  </si>
  <si>
    <t>Přesun hmot tonážní pro podlahy povlakové v objektech v do 6 m</t>
  </si>
  <si>
    <t>517430319</t>
  </si>
  <si>
    <t>Přesun hmot pro podlahy povlakové  stanovený z hmotnosti přesunovaného materiálu vodorovná dopravní vzdálenost do 50 m v objektech výšky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</si>
</sst>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1/784181101" TargetMode="External"/><Relationship Id="rId2" Type="http://schemas.openxmlformats.org/officeDocument/2006/relationships/hyperlink" Target="https://podminky.urs.cz/item/CS_URS_2025_01/784171101" TargetMode="External"/><Relationship Id="rId1" Type="http://schemas.openxmlformats.org/officeDocument/2006/relationships/hyperlink" Target="https://podminky.urs.cz/item/CS_URS_2025_01/713110811" TargetMode="External"/><Relationship Id="rId5" Type="http://schemas.openxmlformats.org/officeDocument/2006/relationships/drawing" Target="../drawings/drawing2.xml"/><Relationship Id="rId4" Type="http://schemas.openxmlformats.org/officeDocument/2006/relationships/hyperlink" Target="https://podminky.urs.cz/item/CS_URS_2025_01/HZS223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78057361" TargetMode="External"/><Relationship Id="rId13" Type="http://schemas.openxmlformats.org/officeDocument/2006/relationships/hyperlink" Target="https://podminky.urs.cz/item/CS_URS_2025_01/776121112" TargetMode="External"/><Relationship Id="rId18" Type="http://schemas.openxmlformats.org/officeDocument/2006/relationships/hyperlink" Target="https://podminky.urs.cz/item/CS_URS_2025_01/776321211" TargetMode="External"/><Relationship Id="rId3" Type="http://schemas.openxmlformats.org/officeDocument/2006/relationships/hyperlink" Target="https://podminky.urs.cz/item/CS_URS_2025_01/434351141" TargetMode="External"/><Relationship Id="rId7" Type="http://schemas.openxmlformats.org/officeDocument/2006/relationships/hyperlink" Target="https://podminky.urs.cz/item/CS_URS_2025_01/978057351" TargetMode="External"/><Relationship Id="rId12" Type="http://schemas.openxmlformats.org/officeDocument/2006/relationships/hyperlink" Target="https://podminky.urs.cz/item/CS_URS_2025_01/776111323" TargetMode="External"/><Relationship Id="rId17" Type="http://schemas.openxmlformats.org/officeDocument/2006/relationships/hyperlink" Target="https://podminky.urs.cz/item/CS_URS_2025_01/776321111" TargetMode="External"/><Relationship Id="rId2" Type="http://schemas.openxmlformats.org/officeDocument/2006/relationships/hyperlink" Target="https://podminky.urs.cz/item/CS_URS_2025_01/430361821" TargetMode="External"/><Relationship Id="rId16" Type="http://schemas.openxmlformats.org/officeDocument/2006/relationships/hyperlink" Target="https://podminky.urs.cz/item/CS_URS_2025_01/776143131" TargetMode="External"/><Relationship Id="rId20" Type="http://schemas.openxmlformats.org/officeDocument/2006/relationships/drawing" Target="../drawings/drawing3.xml"/><Relationship Id="rId1" Type="http://schemas.openxmlformats.org/officeDocument/2006/relationships/hyperlink" Target="https://podminky.urs.cz/item/CS_URS_2025_01/430321515" TargetMode="External"/><Relationship Id="rId6" Type="http://schemas.openxmlformats.org/officeDocument/2006/relationships/hyperlink" Target="https://podminky.urs.cz/item/CS_URS_2025_01/963042819" TargetMode="External"/><Relationship Id="rId11" Type="http://schemas.openxmlformats.org/officeDocument/2006/relationships/hyperlink" Target="https://podminky.urs.cz/item/CS_URS_2025_01/776111311" TargetMode="External"/><Relationship Id="rId5" Type="http://schemas.openxmlformats.org/officeDocument/2006/relationships/hyperlink" Target="https://podminky.urs.cz/item/CS_URS_2025_01/632451234" TargetMode="External"/><Relationship Id="rId15" Type="http://schemas.openxmlformats.org/officeDocument/2006/relationships/hyperlink" Target="https://podminky.urs.cz/item/CS_URS_2025_01/776141224" TargetMode="External"/><Relationship Id="rId10" Type="http://schemas.openxmlformats.org/officeDocument/2006/relationships/hyperlink" Target="https://podminky.urs.cz/item/CS_URS_2025_01/776111122" TargetMode="External"/><Relationship Id="rId19" Type="http://schemas.openxmlformats.org/officeDocument/2006/relationships/hyperlink" Target="https://podminky.urs.cz/item/CS_URS_2025_01/776431111" TargetMode="External"/><Relationship Id="rId4" Type="http://schemas.openxmlformats.org/officeDocument/2006/relationships/hyperlink" Target="https://podminky.urs.cz/item/CS_URS_2025_01/434351142" TargetMode="External"/><Relationship Id="rId9" Type="http://schemas.openxmlformats.org/officeDocument/2006/relationships/hyperlink" Target="https://podminky.urs.cz/item/CS_URS_2025_01/776111112" TargetMode="External"/><Relationship Id="rId14" Type="http://schemas.openxmlformats.org/officeDocument/2006/relationships/hyperlink" Target="https://podminky.urs.cz/item/CS_URS_2025_01/77612132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2" t="s">
        <v>14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2"/>
      <c r="AL5" s="22"/>
      <c r="AM5" s="22"/>
      <c r="AN5" s="22"/>
      <c r="AO5" s="22"/>
      <c r="AP5" s="22"/>
      <c r="AQ5" s="22"/>
      <c r="AR5" s="20"/>
      <c r="BE5" s="25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4" t="s">
        <v>17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2"/>
      <c r="AL6" s="22"/>
      <c r="AM6" s="22"/>
      <c r="AN6" s="22"/>
      <c r="AO6" s="22"/>
      <c r="AP6" s="22"/>
      <c r="AQ6" s="22"/>
      <c r="AR6" s="20"/>
      <c r="BE6" s="26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0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6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0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6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6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0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60"/>
      <c r="BS13" s="17" t="s">
        <v>6</v>
      </c>
    </row>
    <row r="14" spans="1:74" ht="12.75">
      <c r="B14" s="21"/>
      <c r="C14" s="22"/>
      <c r="D14" s="22"/>
      <c r="E14" s="265" t="s">
        <v>27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6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0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6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60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0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6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60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0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0"/>
    </row>
    <row r="23" spans="1:71" s="1" customFormat="1" ht="16.5" customHeight="1">
      <c r="B23" s="21"/>
      <c r="C23" s="22"/>
      <c r="D23" s="22"/>
      <c r="E23" s="267" t="s">
        <v>1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2"/>
      <c r="AP23" s="22"/>
      <c r="AQ23" s="22"/>
      <c r="AR23" s="20"/>
      <c r="BE23" s="26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0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68">
        <f>ROUND(AG94,2)</f>
        <v>0</v>
      </c>
      <c r="AL26" s="269"/>
      <c r="AM26" s="269"/>
      <c r="AN26" s="269"/>
      <c r="AO26" s="269"/>
      <c r="AP26" s="36"/>
      <c r="AQ26" s="36"/>
      <c r="AR26" s="39"/>
      <c r="BE26" s="26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0" t="s">
        <v>33</v>
      </c>
      <c r="M28" s="270"/>
      <c r="N28" s="270"/>
      <c r="O28" s="270"/>
      <c r="P28" s="270"/>
      <c r="Q28" s="36"/>
      <c r="R28" s="36"/>
      <c r="S28" s="36"/>
      <c r="T28" s="36"/>
      <c r="U28" s="36"/>
      <c r="V28" s="36"/>
      <c r="W28" s="270" t="s">
        <v>34</v>
      </c>
      <c r="X28" s="270"/>
      <c r="Y28" s="270"/>
      <c r="Z28" s="270"/>
      <c r="AA28" s="270"/>
      <c r="AB28" s="270"/>
      <c r="AC28" s="270"/>
      <c r="AD28" s="270"/>
      <c r="AE28" s="270"/>
      <c r="AF28" s="36"/>
      <c r="AG28" s="36"/>
      <c r="AH28" s="36"/>
      <c r="AI28" s="36"/>
      <c r="AJ28" s="36"/>
      <c r="AK28" s="270" t="s">
        <v>35</v>
      </c>
      <c r="AL28" s="270"/>
      <c r="AM28" s="270"/>
      <c r="AN28" s="270"/>
      <c r="AO28" s="270"/>
      <c r="AP28" s="36"/>
      <c r="AQ28" s="36"/>
      <c r="AR28" s="39"/>
      <c r="BE28" s="260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73">
        <v>0.21</v>
      </c>
      <c r="M29" s="272"/>
      <c r="N29" s="272"/>
      <c r="O29" s="272"/>
      <c r="P29" s="272"/>
      <c r="Q29" s="41"/>
      <c r="R29" s="41"/>
      <c r="S29" s="41"/>
      <c r="T29" s="41"/>
      <c r="U29" s="41"/>
      <c r="V29" s="41"/>
      <c r="W29" s="271">
        <f>ROUND(AZ94, 2)</f>
        <v>0</v>
      </c>
      <c r="X29" s="272"/>
      <c r="Y29" s="272"/>
      <c r="Z29" s="272"/>
      <c r="AA29" s="272"/>
      <c r="AB29" s="272"/>
      <c r="AC29" s="272"/>
      <c r="AD29" s="272"/>
      <c r="AE29" s="272"/>
      <c r="AF29" s="41"/>
      <c r="AG29" s="41"/>
      <c r="AH29" s="41"/>
      <c r="AI29" s="41"/>
      <c r="AJ29" s="41"/>
      <c r="AK29" s="271">
        <f>ROUND(AV94, 2)</f>
        <v>0</v>
      </c>
      <c r="AL29" s="272"/>
      <c r="AM29" s="272"/>
      <c r="AN29" s="272"/>
      <c r="AO29" s="272"/>
      <c r="AP29" s="41"/>
      <c r="AQ29" s="41"/>
      <c r="AR29" s="42"/>
      <c r="BE29" s="261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73">
        <v>0.12</v>
      </c>
      <c r="M30" s="272"/>
      <c r="N30" s="272"/>
      <c r="O30" s="272"/>
      <c r="P30" s="272"/>
      <c r="Q30" s="41"/>
      <c r="R30" s="41"/>
      <c r="S30" s="41"/>
      <c r="T30" s="41"/>
      <c r="U30" s="41"/>
      <c r="V30" s="41"/>
      <c r="W30" s="271">
        <f>ROUND(BA94, 2)</f>
        <v>0</v>
      </c>
      <c r="X30" s="272"/>
      <c r="Y30" s="272"/>
      <c r="Z30" s="272"/>
      <c r="AA30" s="272"/>
      <c r="AB30" s="272"/>
      <c r="AC30" s="272"/>
      <c r="AD30" s="272"/>
      <c r="AE30" s="272"/>
      <c r="AF30" s="41"/>
      <c r="AG30" s="41"/>
      <c r="AH30" s="41"/>
      <c r="AI30" s="41"/>
      <c r="AJ30" s="41"/>
      <c r="AK30" s="271">
        <f>ROUND(AW94, 2)</f>
        <v>0</v>
      </c>
      <c r="AL30" s="272"/>
      <c r="AM30" s="272"/>
      <c r="AN30" s="272"/>
      <c r="AO30" s="272"/>
      <c r="AP30" s="41"/>
      <c r="AQ30" s="41"/>
      <c r="AR30" s="42"/>
      <c r="BE30" s="261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73">
        <v>0.21</v>
      </c>
      <c r="M31" s="272"/>
      <c r="N31" s="272"/>
      <c r="O31" s="272"/>
      <c r="P31" s="272"/>
      <c r="Q31" s="41"/>
      <c r="R31" s="41"/>
      <c r="S31" s="41"/>
      <c r="T31" s="41"/>
      <c r="U31" s="41"/>
      <c r="V31" s="41"/>
      <c r="W31" s="271">
        <f>ROUND(BB94, 2)</f>
        <v>0</v>
      </c>
      <c r="X31" s="272"/>
      <c r="Y31" s="272"/>
      <c r="Z31" s="272"/>
      <c r="AA31" s="272"/>
      <c r="AB31" s="272"/>
      <c r="AC31" s="272"/>
      <c r="AD31" s="272"/>
      <c r="AE31" s="272"/>
      <c r="AF31" s="41"/>
      <c r="AG31" s="41"/>
      <c r="AH31" s="41"/>
      <c r="AI31" s="41"/>
      <c r="AJ31" s="41"/>
      <c r="AK31" s="271">
        <v>0</v>
      </c>
      <c r="AL31" s="272"/>
      <c r="AM31" s="272"/>
      <c r="AN31" s="272"/>
      <c r="AO31" s="272"/>
      <c r="AP31" s="41"/>
      <c r="AQ31" s="41"/>
      <c r="AR31" s="42"/>
      <c r="BE31" s="261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73">
        <v>0.12</v>
      </c>
      <c r="M32" s="272"/>
      <c r="N32" s="272"/>
      <c r="O32" s="272"/>
      <c r="P32" s="272"/>
      <c r="Q32" s="41"/>
      <c r="R32" s="41"/>
      <c r="S32" s="41"/>
      <c r="T32" s="41"/>
      <c r="U32" s="41"/>
      <c r="V32" s="41"/>
      <c r="W32" s="271">
        <f>ROUND(BC94, 2)</f>
        <v>0</v>
      </c>
      <c r="X32" s="272"/>
      <c r="Y32" s="272"/>
      <c r="Z32" s="272"/>
      <c r="AA32" s="272"/>
      <c r="AB32" s="272"/>
      <c r="AC32" s="272"/>
      <c r="AD32" s="272"/>
      <c r="AE32" s="272"/>
      <c r="AF32" s="41"/>
      <c r="AG32" s="41"/>
      <c r="AH32" s="41"/>
      <c r="AI32" s="41"/>
      <c r="AJ32" s="41"/>
      <c r="AK32" s="271">
        <v>0</v>
      </c>
      <c r="AL32" s="272"/>
      <c r="AM32" s="272"/>
      <c r="AN32" s="272"/>
      <c r="AO32" s="272"/>
      <c r="AP32" s="41"/>
      <c r="AQ32" s="41"/>
      <c r="AR32" s="42"/>
      <c r="BE32" s="261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73">
        <v>0</v>
      </c>
      <c r="M33" s="272"/>
      <c r="N33" s="272"/>
      <c r="O33" s="272"/>
      <c r="P33" s="272"/>
      <c r="Q33" s="41"/>
      <c r="R33" s="41"/>
      <c r="S33" s="41"/>
      <c r="T33" s="41"/>
      <c r="U33" s="41"/>
      <c r="V33" s="41"/>
      <c r="W33" s="271">
        <f>ROUND(BD94, 2)</f>
        <v>0</v>
      </c>
      <c r="X33" s="272"/>
      <c r="Y33" s="272"/>
      <c r="Z33" s="272"/>
      <c r="AA33" s="272"/>
      <c r="AB33" s="272"/>
      <c r="AC33" s="272"/>
      <c r="AD33" s="272"/>
      <c r="AE33" s="272"/>
      <c r="AF33" s="41"/>
      <c r="AG33" s="41"/>
      <c r="AH33" s="41"/>
      <c r="AI33" s="41"/>
      <c r="AJ33" s="41"/>
      <c r="AK33" s="271">
        <v>0</v>
      </c>
      <c r="AL33" s="272"/>
      <c r="AM33" s="272"/>
      <c r="AN33" s="272"/>
      <c r="AO33" s="272"/>
      <c r="AP33" s="41"/>
      <c r="AQ33" s="41"/>
      <c r="AR33" s="42"/>
      <c r="BE33" s="261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0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74" t="s">
        <v>44</v>
      </c>
      <c r="Y35" s="275"/>
      <c r="Z35" s="275"/>
      <c r="AA35" s="275"/>
      <c r="AB35" s="275"/>
      <c r="AC35" s="45"/>
      <c r="AD35" s="45"/>
      <c r="AE35" s="45"/>
      <c r="AF35" s="45"/>
      <c r="AG35" s="45"/>
      <c r="AH35" s="45"/>
      <c r="AI35" s="45"/>
      <c r="AJ35" s="45"/>
      <c r="AK35" s="276">
        <f>SUM(AK26:AK33)</f>
        <v>0</v>
      </c>
      <c r="AL35" s="275"/>
      <c r="AM35" s="275"/>
      <c r="AN35" s="275"/>
      <c r="AO35" s="27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2025/B17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8" t="str">
        <f>K6</f>
        <v>SOŠ - Přístavba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  <c r="W85" s="279"/>
      <c r="X85" s="279"/>
      <c r="Y85" s="279"/>
      <c r="Z85" s="279"/>
      <c r="AA85" s="279"/>
      <c r="AB85" s="279"/>
      <c r="AC85" s="279"/>
      <c r="AD85" s="279"/>
      <c r="AE85" s="279"/>
      <c r="AF85" s="279"/>
      <c r="AG85" s="279"/>
      <c r="AH85" s="279"/>
      <c r="AI85" s="279"/>
      <c r="AJ85" s="279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0" t="str">
        <f>IF(AN8= "","",AN8)</f>
        <v/>
      </c>
      <c r="AN87" s="280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81" t="str">
        <f>IF(E17="","",E17)</f>
        <v xml:space="preserve"> </v>
      </c>
      <c r="AN89" s="282"/>
      <c r="AO89" s="282"/>
      <c r="AP89" s="282"/>
      <c r="AQ89" s="36"/>
      <c r="AR89" s="39"/>
      <c r="AS89" s="283" t="s">
        <v>52</v>
      </c>
      <c r="AT89" s="28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81" t="str">
        <f>IF(E20="","",E20)</f>
        <v xml:space="preserve"> </v>
      </c>
      <c r="AN90" s="282"/>
      <c r="AO90" s="282"/>
      <c r="AP90" s="282"/>
      <c r="AQ90" s="36"/>
      <c r="AR90" s="39"/>
      <c r="AS90" s="285"/>
      <c r="AT90" s="28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87"/>
      <c r="AT91" s="28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9" t="s">
        <v>53</v>
      </c>
      <c r="D92" s="290"/>
      <c r="E92" s="290"/>
      <c r="F92" s="290"/>
      <c r="G92" s="290"/>
      <c r="H92" s="73"/>
      <c r="I92" s="291" t="s">
        <v>54</v>
      </c>
      <c r="J92" s="290"/>
      <c r="K92" s="290"/>
      <c r="L92" s="290"/>
      <c r="M92" s="290"/>
      <c r="N92" s="290"/>
      <c r="O92" s="290"/>
      <c r="P92" s="290"/>
      <c r="Q92" s="290"/>
      <c r="R92" s="290"/>
      <c r="S92" s="290"/>
      <c r="T92" s="290"/>
      <c r="U92" s="290"/>
      <c r="V92" s="290"/>
      <c r="W92" s="290"/>
      <c r="X92" s="290"/>
      <c r="Y92" s="290"/>
      <c r="Z92" s="290"/>
      <c r="AA92" s="290"/>
      <c r="AB92" s="290"/>
      <c r="AC92" s="290"/>
      <c r="AD92" s="290"/>
      <c r="AE92" s="290"/>
      <c r="AF92" s="290"/>
      <c r="AG92" s="292" t="s">
        <v>55</v>
      </c>
      <c r="AH92" s="290"/>
      <c r="AI92" s="290"/>
      <c r="AJ92" s="290"/>
      <c r="AK92" s="290"/>
      <c r="AL92" s="290"/>
      <c r="AM92" s="290"/>
      <c r="AN92" s="291" t="s">
        <v>56</v>
      </c>
      <c r="AO92" s="290"/>
      <c r="AP92" s="293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7">
        <f>ROUND(SUM(AG95:AG96),2)</f>
        <v>0</v>
      </c>
      <c r="AH94" s="297"/>
      <c r="AI94" s="297"/>
      <c r="AJ94" s="297"/>
      <c r="AK94" s="297"/>
      <c r="AL94" s="297"/>
      <c r="AM94" s="297"/>
      <c r="AN94" s="298">
        <f>SUM(AG94,AT94)</f>
        <v>0</v>
      </c>
      <c r="AO94" s="298"/>
      <c r="AP94" s="298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296" t="s">
        <v>77</v>
      </c>
      <c r="E95" s="296"/>
      <c r="F95" s="296"/>
      <c r="G95" s="296"/>
      <c r="H95" s="296"/>
      <c r="I95" s="96"/>
      <c r="J95" s="296" t="s">
        <v>78</v>
      </c>
      <c r="K95" s="296"/>
      <c r="L95" s="296"/>
      <c r="M95" s="296"/>
      <c r="N95" s="296"/>
      <c r="O95" s="296"/>
      <c r="P95" s="296"/>
      <c r="Q95" s="296"/>
      <c r="R95" s="296"/>
      <c r="S95" s="296"/>
      <c r="T95" s="296"/>
      <c r="U95" s="296"/>
      <c r="V95" s="296"/>
      <c r="W95" s="296"/>
      <c r="X95" s="296"/>
      <c r="Y95" s="296"/>
      <c r="Z95" s="296"/>
      <c r="AA95" s="296"/>
      <c r="AB95" s="296"/>
      <c r="AC95" s="296"/>
      <c r="AD95" s="296"/>
      <c r="AE95" s="296"/>
      <c r="AF95" s="296"/>
      <c r="AG95" s="294">
        <f>'01 - Stropní konstrukce'!J30</f>
        <v>0</v>
      </c>
      <c r="AH95" s="295"/>
      <c r="AI95" s="295"/>
      <c r="AJ95" s="295"/>
      <c r="AK95" s="295"/>
      <c r="AL95" s="295"/>
      <c r="AM95" s="295"/>
      <c r="AN95" s="294">
        <f>SUM(AG95,AT95)</f>
        <v>0</v>
      </c>
      <c r="AO95" s="295"/>
      <c r="AP95" s="295"/>
      <c r="AQ95" s="97" t="s">
        <v>79</v>
      </c>
      <c r="AR95" s="98"/>
      <c r="AS95" s="99">
        <v>0</v>
      </c>
      <c r="AT95" s="100">
        <f>ROUND(SUM(AV95:AW95),2)</f>
        <v>0</v>
      </c>
      <c r="AU95" s="101">
        <f>'01 - Stropní konstrukce'!P126</f>
        <v>0</v>
      </c>
      <c r="AV95" s="100">
        <f>'01 - Stropní konstrukce'!J33</f>
        <v>0</v>
      </c>
      <c r="AW95" s="100">
        <f>'01 - Stropní konstrukce'!J34</f>
        <v>0</v>
      </c>
      <c r="AX95" s="100">
        <f>'01 - Stropní konstrukce'!J35</f>
        <v>0</v>
      </c>
      <c r="AY95" s="100">
        <f>'01 - Stropní konstrukce'!J36</f>
        <v>0</v>
      </c>
      <c r="AZ95" s="100">
        <f>'01 - Stropní konstrukce'!F33</f>
        <v>0</v>
      </c>
      <c r="BA95" s="100">
        <f>'01 - Stropní konstrukce'!F34</f>
        <v>0</v>
      </c>
      <c r="BB95" s="100">
        <f>'01 - Stropní konstrukce'!F35</f>
        <v>0</v>
      </c>
      <c r="BC95" s="100">
        <f>'01 - Stropní konstrukce'!F36</f>
        <v>0</v>
      </c>
      <c r="BD95" s="102">
        <f>'01 - Stropní konstrukce'!F37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16.5" customHeight="1">
      <c r="A96" s="93" t="s">
        <v>76</v>
      </c>
      <c r="B96" s="94"/>
      <c r="C96" s="95"/>
      <c r="D96" s="296" t="s">
        <v>83</v>
      </c>
      <c r="E96" s="296"/>
      <c r="F96" s="296"/>
      <c r="G96" s="296"/>
      <c r="H96" s="296"/>
      <c r="I96" s="96"/>
      <c r="J96" s="296" t="s">
        <v>84</v>
      </c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6"/>
      <c r="W96" s="296"/>
      <c r="X96" s="296"/>
      <c r="Y96" s="296"/>
      <c r="Z96" s="296"/>
      <c r="AA96" s="296"/>
      <c r="AB96" s="296"/>
      <c r="AC96" s="296"/>
      <c r="AD96" s="296"/>
      <c r="AE96" s="296"/>
      <c r="AF96" s="296"/>
      <c r="AG96" s="294">
        <f>'02 - Podlahové kosntrukce'!J30</f>
        <v>0</v>
      </c>
      <c r="AH96" s="295"/>
      <c r="AI96" s="295"/>
      <c r="AJ96" s="295"/>
      <c r="AK96" s="295"/>
      <c r="AL96" s="295"/>
      <c r="AM96" s="295"/>
      <c r="AN96" s="294">
        <f>SUM(AG96,AT96)</f>
        <v>0</v>
      </c>
      <c r="AO96" s="295"/>
      <c r="AP96" s="295"/>
      <c r="AQ96" s="97" t="s">
        <v>79</v>
      </c>
      <c r="AR96" s="98"/>
      <c r="AS96" s="104">
        <v>0</v>
      </c>
      <c r="AT96" s="105">
        <f>ROUND(SUM(AV96:AW96),2)</f>
        <v>0</v>
      </c>
      <c r="AU96" s="106">
        <f>'02 - Podlahové kosntrukce'!P124</f>
        <v>0</v>
      </c>
      <c r="AV96" s="105">
        <f>'02 - Podlahové kosntrukce'!J33</f>
        <v>0</v>
      </c>
      <c r="AW96" s="105">
        <f>'02 - Podlahové kosntrukce'!J34</f>
        <v>0</v>
      </c>
      <c r="AX96" s="105">
        <f>'02 - Podlahové kosntrukce'!J35</f>
        <v>0</v>
      </c>
      <c r="AY96" s="105">
        <f>'02 - Podlahové kosntrukce'!J36</f>
        <v>0</v>
      </c>
      <c r="AZ96" s="105">
        <f>'02 - Podlahové kosntrukce'!F33</f>
        <v>0</v>
      </c>
      <c r="BA96" s="105">
        <f>'02 - Podlahové kosntrukce'!F34</f>
        <v>0</v>
      </c>
      <c r="BB96" s="105">
        <f>'02 - Podlahové kosntrukce'!F35</f>
        <v>0</v>
      </c>
      <c r="BC96" s="105">
        <f>'02 - Podlahové kosntrukce'!F36</f>
        <v>0</v>
      </c>
      <c r="BD96" s="107">
        <f>'02 - Podlahové kosntrukce'!F37</f>
        <v>0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47YKBb0nXdB2O7YeW53P1rN5N7IQWP4GtjkT0M6tqkrhOs+5Qwx7Vm1dY05R+I1dXQyHlUO1Pk9cfkA4GU/iHQ==" saltValue="wF2xxzn+M/K1pDfiqMwJZrm1XBPowtauXol6rPtvMqdRU/59VqSGwX7dtUnrVg8Plt01FOu9AfG1hy1wc2ZMP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tropní konstrukce'!C2" display="/"/>
    <hyperlink ref="A96" location="'02 - Podlahové kosntruk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workbookViewId="0">
      <selection activeCell="J12" sqref="J1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7" t="s">
        <v>81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86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0" t="str">
        <f>'Rekapitulace stavby'!K6</f>
        <v>SOŠ - Přístavba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2" t="s">
        <v>87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88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ROUND((SUM(BE126:BE201)),  2)</f>
        <v>0</v>
      </c>
      <c r="G33" s="34"/>
      <c r="H33" s="34"/>
      <c r="I33" s="124">
        <v>0.21</v>
      </c>
      <c r="J33" s="123">
        <f>ROUND(((SUM(BE126:BE201))*I33),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ROUND((SUM(BF126:BF201)),  2)</f>
        <v>0</v>
      </c>
      <c r="G34" s="34"/>
      <c r="H34" s="34"/>
      <c r="I34" s="124">
        <v>0.12</v>
      </c>
      <c r="J34" s="123">
        <f>ROUND(((SUM(BF126:BF201))*I34),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ROUND((SUM(BG126:BG201)),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ROUND((SUM(BH126:BH201)),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ROUND((SUM(BI126:BI201)),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7" t="str">
        <f>E7</f>
        <v>SOŠ - Přístavba</v>
      </c>
      <c r="F85" s="308"/>
      <c r="G85" s="308"/>
      <c r="H85" s="30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01 - Stropní konstrukce</v>
      </c>
      <c r="F87" s="309"/>
      <c r="G87" s="309"/>
      <c r="H87" s="30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90</v>
      </c>
      <c r="D94" s="144"/>
      <c r="E94" s="144"/>
      <c r="F94" s="144"/>
      <c r="G94" s="144"/>
      <c r="H94" s="144"/>
      <c r="I94" s="144"/>
      <c r="J94" s="145" t="s">
        <v>91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92</v>
      </c>
      <c r="D96" s="36"/>
      <c r="E96" s="36"/>
      <c r="F96" s="36"/>
      <c r="G96" s="36"/>
      <c r="H96" s="36"/>
      <c r="I96" s="36"/>
      <c r="J96" s="84">
        <f>J126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1:31" s="9" customFormat="1" ht="24.95" customHeight="1">
      <c r="B97" s="147"/>
      <c r="C97" s="148"/>
      <c r="D97" s="149" t="s">
        <v>94</v>
      </c>
      <c r="E97" s="150"/>
      <c r="F97" s="150"/>
      <c r="G97" s="150"/>
      <c r="H97" s="150"/>
      <c r="I97" s="150"/>
      <c r="J97" s="151">
        <f>J127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95</v>
      </c>
      <c r="E98" s="156"/>
      <c r="F98" s="156"/>
      <c r="G98" s="156"/>
      <c r="H98" s="156"/>
      <c r="I98" s="156"/>
      <c r="J98" s="157">
        <f>J128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96</v>
      </c>
      <c r="E99" s="156"/>
      <c r="F99" s="156"/>
      <c r="G99" s="156"/>
      <c r="H99" s="156"/>
      <c r="I99" s="156"/>
      <c r="J99" s="157">
        <f>J131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97</v>
      </c>
      <c r="E100" s="150"/>
      <c r="F100" s="150"/>
      <c r="G100" s="150"/>
      <c r="H100" s="150"/>
      <c r="I100" s="150"/>
      <c r="J100" s="151">
        <f>J141</f>
        <v>0</v>
      </c>
      <c r="K100" s="148"/>
      <c r="L100" s="152"/>
    </row>
    <row r="101" spans="1:31" s="10" customFormat="1" ht="19.899999999999999" customHeight="1">
      <c r="B101" s="153"/>
      <c r="C101" s="154"/>
      <c r="D101" s="155" t="s">
        <v>98</v>
      </c>
      <c r="E101" s="156"/>
      <c r="F101" s="156"/>
      <c r="G101" s="156"/>
      <c r="H101" s="156"/>
      <c r="I101" s="156"/>
      <c r="J101" s="157">
        <f>J142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99</v>
      </c>
      <c r="E102" s="156"/>
      <c r="F102" s="156"/>
      <c r="G102" s="156"/>
      <c r="H102" s="156"/>
      <c r="I102" s="156"/>
      <c r="J102" s="157">
        <f>J146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100</v>
      </c>
      <c r="E103" s="156"/>
      <c r="F103" s="156"/>
      <c r="G103" s="156"/>
      <c r="H103" s="156"/>
      <c r="I103" s="156"/>
      <c r="J103" s="157">
        <f>J151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101</v>
      </c>
      <c r="E104" s="156"/>
      <c r="F104" s="156"/>
      <c r="G104" s="156"/>
      <c r="H104" s="156"/>
      <c r="I104" s="156"/>
      <c r="J104" s="157">
        <f>J176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102</v>
      </c>
      <c r="E105" s="156"/>
      <c r="F105" s="156"/>
      <c r="G105" s="156"/>
      <c r="H105" s="156"/>
      <c r="I105" s="156"/>
      <c r="J105" s="157">
        <f>J185</f>
        <v>0</v>
      </c>
      <c r="K105" s="154"/>
      <c r="L105" s="158"/>
    </row>
    <row r="106" spans="1:31" s="9" customFormat="1" ht="24.95" customHeight="1">
      <c r="B106" s="147"/>
      <c r="C106" s="148"/>
      <c r="D106" s="149" t="s">
        <v>103</v>
      </c>
      <c r="E106" s="150"/>
      <c r="F106" s="150"/>
      <c r="G106" s="150"/>
      <c r="H106" s="150"/>
      <c r="I106" s="150"/>
      <c r="J106" s="151">
        <f>J197</f>
        <v>0</v>
      </c>
      <c r="K106" s="148"/>
      <c r="L106" s="152"/>
    </row>
    <row r="107" spans="1:31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31" s="2" customFormat="1" ht="6.95" customHeight="1">
      <c r="A112" s="34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5" customHeight="1">
      <c r="A113" s="34"/>
      <c r="B113" s="35"/>
      <c r="C113" s="23" t="s">
        <v>104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07" t="str">
        <f>E7</f>
        <v>SOŠ - Přístavba</v>
      </c>
      <c r="F116" s="308"/>
      <c r="G116" s="308"/>
      <c r="H116" s="308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87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278" t="str">
        <f>E9</f>
        <v>01 - Stropní konstrukce</v>
      </c>
      <c r="F118" s="309"/>
      <c r="G118" s="309"/>
      <c r="H118" s="309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2" customHeight="1">
      <c r="A120" s="34"/>
      <c r="B120" s="35"/>
      <c r="C120" s="29" t="s">
        <v>20</v>
      </c>
      <c r="D120" s="36"/>
      <c r="E120" s="36"/>
      <c r="F120" s="27" t="str">
        <f>F12</f>
        <v xml:space="preserve"> </v>
      </c>
      <c r="G120" s="36"/>
      <c r="H120" s="36"/>
      <c r="I120" s="29" t="s">
        <v>22</v>
      </c>
      <c r="J120" s="66">
        <f>IF(J12="","",J12)</f>
        <v>0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5.2" customHeight="1">
      <c r="A122" s="34"/>
      <c r="B122" s="35"/>
      <c r="C122" s="29" t="s">
        <v>23</v>
      </c>
      <c r="D122" s="36"/>
      <c r="E122" s="36"/>
      <c r="F122" s="27" t="str">
        <f>E15</f>
        <v xml:space="preserve"> </v>
      </c>
      <c r="G122" s="36"/>
      <c r="H122" s="36"/>
      <c r="I122" s="29" t="s">
        <v>28</v>
      </c>
      <c r="J122" s="32" t="str">
        <f>E21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>
      <c r="A123" s="34"/>
      <c r="B123" s="35"/>
      <c r="C123" s="29" t="s">
        <v>26</v>
      </c>
      <c r="D123" s="36"/>
      <c r="E123" s="36"/>
      <c r="F123" s="27" t="str">
        <f>IF(E18="","",E18)</f>
        <v>Vyplň údaj</v>
      </c>
      <c r="G123" s="36"/>
      <c r="H123" s="36"/>
      <c r="I123" s="29" t="s">
        <v>30</v>
      </c>
      <c r="J123" s="32" t="str">
        <f>E24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0.3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11" customFormat="1" ht="29.25" customHeight="1">
      <c r="A125" s="159"/>
      <c r="B125" s="160"/>
      <c r="C125" s="161" t="s">
        <v>105</v>
      </c>
      <c r="D125" s="162" t="s">
        <v>57</v>
      </c>
      <c r="E125" s="162" t="s">
        <v>53</v>
      </c>
      <c r="F125" s="162" t="s">
        <v>54</v>
      </c>
      <c r="G125" s="162" t="s">
        <v>106</v>
      </c>
      <c r="H125" s="162" t="s">
        <v>107</v>
      </c>
      <c r="I125" s="162" t="s">
        <v>108</v>
      </c>
      <c r="J125" s="163" t="s">
        <v>91</v>
      </c>
      <c r="K125" s="164" t="s">
        <v>109</v>
      </c>
      <c r="L125" s="165"/>
      <c r="M125" s="75" t="s">
        <v>1</v>
      </c>
      <c r="N125" s="76" t="s">
        <v>36</v>
      </c>
      <c r="O125" s="76" t="s">
        <v>110</v>
      </c>
      <c r="P125" s="76" t="s">
        <v>111</v>
      </c>
      <c r="Q125" s="76" t="s">
        <v>112</v>
      </c>
      <c r="R125" s="76" t="s">
        <v>113</v>
      </c>
      <c r="S125" s="76" t="s">
        <v>114</v>
      </c>
      <c r="T125" s="77" t="s">
        <v>115</v>
      </c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</row>
    <row r="126" spans="1:63" s="2" customFormat="1" ht="22.9" customHeight="1">
      <c r="A126" s="34"/>
      <c r="B126" s="35"/>
      <c r="C126" s="82" t="s">
        <v>116</v>
      </c>
      <c r="D126" s="36"/>
      <c r="E126" s="36"/>
      <c r="F126" s="36"/>
      <c r="G126" s="36"/>
      <c r="H126" s="36"/>
      <c r="I126" s="36"/>
      <c r="J126" s="166">
        <f>BK126</f>
        <v>0</v>
      </c>
      <c r="K126" s="36"/>
      <c r="L126" s="39"/>
      <c r="M126" s="78"/>
      <c r="N126" s="167"/>
      <c r="O126" s="79"/>
      <c r="P126" s="168">
        <f>P127+P141+P197</f>
        <v>0</v>
      </c>
      <c r="Q126" s="79"/>
      <c r="R126" s="168">
        <f>R127+R141+R197</f>
        <v>6.3524607198990006</v>
      </c>
      <c r="S126" s="79"/>
      <c r="T126" s="169">
        <f>T127+T141+T197</f>
        <v>7.7203333000000001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71</v>
      </c>
      <c r="AU126" s="17" t="s">
        <v>93</v>
      </c>
      <c r="BK126" s="170">
        <f>BK127+BK141+BK197</f>
        <v>0</v>
      </c>
    </row>
    <row r="127" spans="1:63" s="12" customFormat="1" ht="25.9" customHeight="1">
      <c r="B127" s="171"/>
      <c r="C127" s="172"/>
      <c r="D127" s="173" t="s">
        <v>71</v>
      </c>
      <c r="E127" s="174" t="s">
        <v>117</v>
      </c>
      <c r="F127" s="174" t="s">
        <v>118</v>
      </c>
      <c r="G127" s="172"/>
      <c r="H127" s="172"/>
      <c r="I127" s="175"/>
      <c r="J127" s="176">
        <f>BK127</f>
        <v>0</v>
      </c>
      <c r="K127" s="172"/>
      <c r="L127" s="177"/>
      <c r="M127" s="178"/>
      <c r="N127" s="179"/>
      <c r="O127" s="179"/>
      <c r="P127" s="180">
        <f>P128+P131</f>
        <v>0</v>
      </c>
      <c r="Q127" s="179"/>
      <c r="R127" s="180">
        <f>R128+R131</f>
        <v>0</v>
      </c>
      <c r="S127" s="179"/>
      <c r="T127" s="181">
        <f>T128+T131</f>
        <v>0</v>
      </c>
      <c r="AR127" s="182" t="s">
        <v>80</v>
      </c>
      <c r="AT127" s="183" t="s">
        <v>71</v>
      </c>
      <c r="AU127" s="183" t="s">
        <v>72</v>
      </c>
      <c r="AY127" s="182" t="s">
        <v>119</v>
      </c>
      <c r="BK127" s="184">
        <f>BK128+BK131</f>
        <v>0</v>
      </c>
    </row>
    <row r="128" spans="1:63" s="12" customFormat="1" ht="22.9" customHeight="1">
      <c r="B128" s="171"/>
      <c r="C128" s="172"/>
      <c r="D128" s="173" t="s">
        <v>71</v>
      </c>
      <c r="E128" s="185" t="s">
        <v>120</v>
      </c>
      <c r="F128" s="185" t="s">
        <v>121</v>
      </c>
      <c r="G128" s="172"/>
      <c r="H128" s="172"/>
      <c r="I128" s="175"/>
      <c r="J128" s="186">
        <f>BK128</f>
        <v>0</v>
      </c>
      <c r="K128" s="172"/>
      <c r="L128" s="177"/>
      <c r="M128" s="178"/>
      <c r="N128" s="179"/>
      <c r="O128" s="179"/>
      <c r="P128" s="180">
        <f>SUM(P129:P130)</f>
        <v>0</v>
      </c>
      <c r="Q128" s="179"/>
      <c r="R128" s="180">
        <f>SUM(R129:R130)</f>
        <v>0</v>
      </c>
      <c r="S128" s="179"/>
      <c r="T128" s="181">
        <f>SUM(T129:T130)</f>
        <v>0</v>
      </c>
      <c r="AR128" s="182" t="s">
        <v>80</v>
      </c>
      <c r="AT128" s="183" t="s">
        <v>71</v>
      </c>
      <c r="AU128" s="183" t="s">
        <v>80</v>
      </c>
      <c r="AY128" s="182" t="s">
        <v>119</v>
      </c>
      <c r="BK128" s="184">
        <f>SUM(BK129:BK130)</f>
        <v>0</v>
      </c>
    </row>
    <row r="129" spans="1:65" s="2" customFormat="1" ht="33" customHeight="1">
      <c r="A129" s="34"/>
      <c r="B129" s="35"/>
      <c r="C129" s="187" t="s">
        <v>80</v>
      </c>
      <c r="D129" s="187" t="s">
        <v>122</v>
      </c>
      <c r="E129" s="188" t="s">
        <v>123</v>
      </c>
      <c r="F129" s="189" t="s">
        <v>124</v>
      </c>
      <c r="G129" s="190" t="s">
        <v>125</v>
      </c>
      <c r="H129" s="191">
        <v>371.11</v>
      </c>
      <c r="I129" s="192"/>
      <c r="J129" s="193">
        <f>ROUND(I129*H129,2)</f>
        <v>0</v>
      </c>
      <c r="K129" s="194"/>
      <c r="L129" s="39"/>
      <c r="M129" s="195" t="s">
        <v>1</v>
      </c>
      <c r="N129" s="196" t="s">
        <v>37</v>
      </c>
      <c r="O129" s="71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9" t="s">
        <v>126</v>
      </c>
      <c r="AT129" s="199" t="s">
        <v>122</v>
      </c>
      <c r="AU129" s="199" t="s">
        <v>82</v>
      </c>
      <c r="AY129" s="17" t="s">
        <v>119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7" t="s">
        <v>80</v>
      </c>
      <c r="BK129" s="200">
        <f>ROUND(I129*H129,2)</f>
        <v>0</v>
      </c>
      <c r="BL129" s="17" t="s">
        <v>126</v>
      </c>
      <c r="BM129" s="199" t="s">
        <v>127</v>
      </c>
    </row>
    <row r="130" spans="1:65" s="2" customFormat="1" ht="19.5">
      <c r="A130" s="34"/>
      <c r="B130" s="35"/>
      <c r="C130" s="36"/>
      <c r="D130" s="201" t="s">
        <v>128</v>
      </c>
      <c r="E130" s="36"/>
      <c r="F130" s="202" t="s">
        <v>129</v>
      </c>
      <c r="G130" s="36"/>
      <c r="H130" s="36"/>
      <c r="I130" s="203"/>
      <c r="J130" s="36"/>
      <c r="K130" s="36"/>
      <c r="L130" s="39"/>
      <c r="M130" s="204"/>
      <c r="N130" s="205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128</v>
      </c>
      <c r="AU130" s="17" t="s">
        <v>82</v>
      </c>
    </row>
    <row r="131" spans="1:65" s="12" customFormat="1" ht="22.9" customHeight="1">
      <c r="B131" s="171"/>
      <c r="C131" s="172"/>
      <c r="D131" s="173" t="s">
        <v>71</v>
      </c>
      <c r="E131" s="185" t="s">
        <v>130</v>
      </c>
      <c r="F131" s="185" t="s">
        <v>131</v>
      </c>
      <c r="G131" s="172"/>
      <c r="H131" s="172"/>
      <c r="I131" s="175"/>
      <c r="J131" s="186">
        <f>BK131</f>
        <v>0</v>
      </c>
      <c r="K131" s="172"/>
      <c r="L131" s="177"/>
      <c r="M131" s="178"/>
      <c r="N131" s="179"/>
      <c r="O131" s="179"/>
      <c r="P131" s="180">
        <f>SUM(P132:P140)</f>
        <v>0</v>
      </c>
      <c r="Q131" s="179"/>
      <c r="R131" s="180">
        <f>SUM(R132:R140)</f>
        <v>0</v>
      </c>
      <c r="S131" s="179"/>
      <c r="T131" s="181">
        <f>SUM(T132:T140)</f>
        <v>0</v>
      </c>
      <c r="AR131" s="182" t="s">
        <v>80</v>
      </c>
      <c r="AT131" s="183" t="s">
        <v>71</v>
      </c>
      <c r="AU131" s="183" t="s">
        <v>80</v>
      </c>
      <c r="AY131" s="182" t="s">
        <v>119</v>
      </c>
      <c r="BK131" s="184">
        <f>SUM(BK132:BK140)</f>
        <v>0</v>
      </c>
    </row>
    <row r="132" spans="1:65" s="2" customFormat="1" ht="24.2" customHeight="1">
      <c r="A132" s="34"/>
      <c r="B132" s="35"/>
      <c r="C132" s="187" t="s">
        <v>82</v>
      </c>
      <c r="D132" s="187" t="s">
        <v>122</v>
      </c>
      <c r="E132" s="188" t="s">
        <v>132</v>
      </c>
      <c r="F132" s="189" t="s">
        <v>133</v>
      </c>
      <c r="G132" s="190" t="s">
        <v>134</v>
      </c>
      <c r="H132" s="191">
        <v>7.72</v>
      </c>
      <c r="I132" s="192"/>
      <c r="J132" s="193">
        <f>ROUND(I132*H132,2)</f>
        <v>0</v>
      </c>
      <c r="K132" s="194"/>
      <c r="L132" s="39"/>
      <c r="M132" s="195" t="s">
        <v>1</v>
      </c>
      <c r="N132" s="196" t="s">
        <v>37</v>
      </c>
      <c r="O132" s="71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126</v>
      </c>
      <c r="AT132" s="199" t="s">
        <v>122</v>
      </c>
      <c r="AU132" s="199" t="s">
        <v>82</v>
      </c>
      <c r="AY132" s="17" t="s">
        <v>119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80</v>
      </c>
      <c r="BK132" s="200">
        <f>ROUND(I132*H132,2)</f>
        <v>0</v>
      </c>
      <c r="BL132" s="17" t="s">
        <v>126</v>
      </c>
      <c r="BM132" s="199" t="s">
        <v>135</v>
      </c>
    </row>
    <row r="133" spans="1:65" s="2" customFormat="1" ht="19.5">
      <c r="A133" s="34"/>
      <c r="B133" s="35"/>
      <c r="C133" s="36"/>
      <c r="D133" s="201" t="s">
        <v>128</v>
      </c>
      <c r="E133" s="36"/>
      <c r="F133" s="202" t="s">
        <v>136</v>
      </c>
      <c r="G133" s="36"/>
      <c r="H133" s="36"/>
      <c r="I133" s="203"/>
      <c r="J133" s="36"/>
      <c r="K133" s="36"/>
      <c r="L133" s="39"/>
      <c r="M133" s="204"/>
      <c r="N133" s="205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128</v>
      </c>
      <c r="AU133" s="17" t="s">
        <v>82</v>
      </c>
    </row>
    <row r="134" spans="1:65" s="2" customFormat="1" ht="24.2" customHeight="1">
      <c r="A134" s="34"/>
      <c r="B134" s="35"/>
      <c r="C134" s="187" t="s">
        <v>137</v>
      </c>
      <c r="D134" s="187" t="s">
        <v>122</v>
      </c>
      <c r="E134" s="188" t="s">
        <v>138</v>
      </c>
      <c r="F134" s="189" t="s">
        <v>139</v>
      </c>
      <c r="G134" s="190" t="s">
        <v>134</v>
      </c>
      <c r="H134" s="191">
        <v>77.2</v>
      </c>
      <c r="I134" s="192"/>
      <c r="J134" s="193">
        <f>ROUND(I134*H134,2)</f>
        <v>0</v>
      </c>
      <c r="K134" s="194"/>
      <c r="L134" s="39"/>
      <c r="M134" s="195" t="s">
        <v>1</v>
      </c>
      <c r="N134" s="196" t="s">
        <v>37</v>
      </c>
      <c r="O134" s="71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126</v>
      </c>
      <c r="AT134" s="199" t="s">
        <v>122</v>
      </c>
      <c r="AU134" s="199" t="s">
        <v>82</v>
      </c>
      <c r="AY134" s="17" t="s">
        <v>119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80</v>
      </c>
      <c r="BK134" s="200">
        <f>ROUND(I134*H134,2)</f>
        <v>0</v>
      </c>
      <c r="BL134" s="17" t="s">
        <v>126</v>
      </c>
      <c r="BM134" s="199" t="s">
        <v>140</v>
      </c>
    </row>
    <row r="135" spans="1:65" s="2" customFormat="1" ht="29.25">
      <c r="A135" s="34"/>
      <c r="B135" s="35"/>
      <c r="C135" s="36"/>
      <c r="D135" s="201" t="s">
        <v>128</v>
      </c>
      <c r="E135" s="36"/>
      <c r="F135" s="202" t="s">
        <v>141</v>
      </c>
      <c r="G135" s="36"/>
      <c r="H135" s="36"/>
      <c r="I135" s="203"/>
      <c r="J135" s="36"/>
      <c r="K135" s="36"/>
      <c r="L135" s="39"/>
      <c r="M135" s="204"/>
      <c r="N135" s="205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128</v>
      </c>
      <c r="AU135" s="17" t="s">
        <v>82</v>
      </c>
    </row>
    <row r="136" spans="1:65" s="13" customFormat="1" ht="11.25">
      <c r="B136" s="206"/>
      <c r="C136" s="207"/>
      <c r="D136" s="201" t="s">
        <v>142</v>
      </c>
      <c r="E136" s="207"/>
      <c r="F136" s="208" t="s">
        <v>143</v>
      </c>
      <c r="G136" s="207"/>
      <c r="H136" s="209">
        <v>77.2</v>
      </c>
      <c r="I136" s="210"/>
      <c r="J136" s="207"/>
      <c r="K136" s="207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142</v>
      </c>
      <c r="AU136" s="215" t="s">
        <v>82</v>
      </c>
      <c r="AV136" s="13" t="s">
        <v>82</v>
      </c>
      <c r="AW136" s="13" t="s">
        <v>4</v>
      </c>
      <c r="AX136" s="13" t="s">
        <v>80</v>
      </c>
      <c r="AY136" s="215" t="s">
        <v>119</v>
      </c>
    </row>
    <row r="137" spans="1:65" s="2" customFormat="1" ht="33" customHeight="1">
      <c r="A137" s="34"/>
      <c r="B137" s="35"/>
      <c r="C137" s="187" t="s">
        <v>126</v>
      </c>
      <c r="D137" s="187" t="s">
        <v>122</v>
      </c>
      <c r="E137" s="188" t="s">
        <v>144</v>
      </c>
      <c r="F137" s="189" t="s">
        <v>145</v>
      </c>
      <c r="G137" s="190" t="s">
        <v>134</v>
      </c>
      <c r="H137" s="191">
        <v>7.72</v>
      </c>
      <c r="I137" s="192"/>
      <c r="J137" s="193">
        <f>ROUND(I137*H137,2)</f>
        <v>0</v>
      </c>
      <c r="K137" s="194"/>
      <c r="L137" s="39"/>
      <c r="M137" s="195" t="s">
        <v>1</v>
      </c>
      <c r="N137" s="196" t="s">
        <v>37</v>
      </c>
      <c r="O137" s="71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9" t="s">
        <v>126</v>
      </c>
      <c r="AT137" s="199" t="s">
        <v>122</v>
      </c>
      <c r="AU137" s="199" t="s">
        <v>82</v>
      </c>
      <c r="AY137" s="17" t="s">
        <v>119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7" t="s">
        <v>80</v>
      </c>
      <c r="BK137" s="200">
        <f>ROUND(I137*H137,2)</f>
        <v>0</v>
      </c>
      <c r="BL137" s="17" t="s">
        <v>126</v>
      </c>
      <c r="BM137" s="199" t="s">
        <v>146</v>
      </c>
    </row>
    <row r="138" spans="1:65" s="2" customFormat="1" ht="19.5">
      <c r="A138" s="34"/>
      <c r="B138" s="35"/>
      <c r="C138" s="36"/>
      <c r="D138" s="201" t="s">
        <v>128</v>
      </c>
      <c r="E138" s="36"/>
      <c r="F138" s="202" t="s">
        <v>147</v>
      </c>
      <c r="G138" s="36"/>
      <c r="H138" s="36"/>
      <c r="I138" s="203"/>
      <c r="J138" s="36"/>
      <c r="K138" s="36"/>
      <c r="L138" s="39"/>
      <c r="M138" s="204"/>
      <c r="N138" s="205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128</v>
      </c>
      <c r="AU138" s="17" t="s">
        <v>82</v>
      </c>
    </row>
    <row r="139" spans="1:65" s="2" customFormat="1" ht="33" customHeight="1">
      <c r="A139" s="34"/>
      <c r="B139" s="35"/>
      <c r="C139" s="187" t="s">
        <v>148</v>
      </c>
      <c r="D139" s="187" t="s">
        <v>122</v>
      </c>
      <c r="E139" s="188" t="s">
        <v>149</v>
      </c>
      <c r="F139" s="189" t="s">
        <v>150</v>
      </c>
      <c r="G139" s="190" t="s">
        <v>134</v>
      </c>
      <c r="H139" s="191">
        <v>7.72</v>
      </c>
      <c r="I139" s="192"/>
      <c r="J139" s="193">
        <f>ROUND(I139*H139,2)</f>
        <v>0</v>
      </c>
      <c r="K139" s="194"/>
      <c r="L139" s="39"/>
      <c r="M139" s="195" t="s">
        <v>1</v>
      </c>
      <c r="N139" s="196" t="s">
        <v>37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126</v>
      </c>
      <c r="AT139" s="199" t="s">
        <v>122</v>
      </c>
      <c r="AU139" s="199" t="s">
        <v>82</v>
      </c>
      <c r="AY139" s="17" t="s">
        <v>119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80</v>
      </c>
      <c r="BK139" s="200">
        <f>ROUND(I139*H139,2)</f>
        <v>0</v>
      </c>
      <c r="BL139" s="17" t="s">
        <v>126</v>
      </c>
      <c r="BM139" s="199" t="s">
        <v>151</v>
      </c>
    </row>
    <row r="140" spans="1:65" s="2" customFormat="1" ht="29.25">
      <c r="A140" s="34"/>
      <c r="B140" s="35"/>
      <c r="C140" s="36"/>
      <c r="D140" s="201" t="s">
        <v>128</v>
      </c>
      <c r="E140" s="36"/>
      <c r="F140" s="202" t="s">
        <v>152</v>
      </c>
      <c r="G140" s="36"/>
      <c r="H140" s="36"/>
      <c r="I140" s="203"/>
      <c r="J140" s="36"/>
      <c r="K140" s="36"/>
      <c r="L140" s="39"/>
      <c r="M140" s="204"/>
      <c r="N140" s="205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128</v>
      </c>
      <c r="AU140" s="17" t="s">
        <v>82</v>
      </c>
    </row>
    <row r="141" spans="1:65" s="12" customFormat="1" ht="25.9" customHeight="1">
      <c r="B141" s="171"/>
      <c r="C141" s="172"/>
      <c r="D141" s="173" t="s">
        <v>71</v>
      </c>
      <c r="E141" s="174" t="s">
        <v>153</v>
      </c>
      <c r="F141" s="174" t="s">
        <v>154</v>
      </c>
      <c r="G141" s="172"/>
      <c r="H141" s="172"/>
      <c r="I141" s="175"/>
      <c r="J141" s="176">
        <f>BK141</f>
        <v>0</v>
      </c>
      <c r="K141" s="172"/>
      <c r="L141" s="177"/>
      <c r="M141" s="178"/>
      <c r="N141" s="179"/>
      <c r="O141" s="179"/>
      <c r="P141" s="180">
        <f>P142+P146+P151+P176+P185</f>
        <v>0</v>
      </c>
      <c r="Q141" s="179"/>
      <c r="R141" s="180">
        <f>R142+R146+R151+R176+R185</f>
        <v>6.3524607198990006</v>
      </c>
      <c r="S141" s="179"/>
      <c r="T141" s="181">
        <f>T142+T146+T151+T176+T185</f>
        <v>7.7203333000000001</v>
      </c>
      <c r="AR141" s="182" t="s">
        <v>82</v>
      </c>
      <c r="AT141" s="183" t="s">
        <v>71</v>
      </c>
      <c r="AU141" s="183" t="s">
        <v>72</v>
      </c>
      <c r="AY141" s="182" t="s">
        <v>119</v>
      </c>
      <c r="BK141" s="184">
        <f>BK142+BK146+BK151+BK176+BK185</f>
        <v>0</v>
      </c>
    </row>
    <row r="142" spans="1:65" s="12" customFormat="1" ht="22.9" customHeight="1">
      <c r="B142" s="171"/>
      <c r="C142" s="172"/>
      <c r="D142" s="173" t="s">
        <v>71</v>
      </c>
      <c r="E142" s="185" t="s">
        <v>155</v>
      </c>
      <c r="F142" s="185" t="s">
        <v>156</v>
      </c>
      <c r="G142" s="172"/>
      <c r="H142" s="172"/>
      <c r="I142" s="175"/>
      <c r="J142" s="186">
        <f>BK142</f>
        <v>0</v>
      </c>
      <c r="K142" s="172"/>
      <c r="L142" s="177"/>
      <c r="M142" s="178"/>
      <c r="N142" s="179"/>
      <c r="O142" s="179"/>
      <c r="P142" s="180">
        <f>SUM(P143:P145)</f>
        <v>0</v>
      </c>
      <c r="Q142" s="179"/>
      <c r="R142" s="180">
        <f>SUM(R143:R145)</f>
        <v>0</v>
      </c>
      <c r="S142" s="179"/>
      <c r="T142" s="181">
        <f>SUM(T143:T145)</f>
        <v>5.5666500000000001</v>
      </c>
      <c r="AR142" s="182" t="s">
        <v>82</v>
      </c>
      <c r="AT142" s="183" t="s">
        <v>71</v>
      </c>
      <c r="AU142" s="183" t="s">
        <v>80</v>
      </c>
      <c r="AY142" s="182" t="s">
        <v>119</v>
      </c>
      <c r="BK142" s="184">
        <f>SUM(BK143:BK145)</f>
        <v>0</v>
      </c>
    </row>
    <row r="143" spans="1:65" s="2" customFormat="1" ht="24.2" customHeight="1">
      <c r="A143" s="34"/>
      <c r="B143" s="35"/>
      <c r="C143" s="187" t="s">
        <v>157</v>
      </c>
      <c r="D143" s="187" t="s">
        <v>122</v>
      </c>
      <c r="E143" s="188" t="s">
        <v>158</v>
      </c>
      <c r="F143" s="189" t="s">
        <v>159</v>
      </c>
      <c r="G143" s="190" t="s">
        <v>125</v>
      </c>
      <c r="H143" s="191">
        <v>371.11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37</v>
      </c>
      <c r="O143" s="71"/>
      <c r="P143" s="197">
        <f>O143*H143</f>
        <v>0</v>
      </c>
      <c r="Q143" s="197">
        <v>0</v>
      </c>
      <c r="R143" s="197">
        <f>Q143*H143</f>
        <v>0</v>
      </c>
      <c r="S143" s="197">
        <v>1.4999999999999999E-2</v>
      </c>
      <c r="T143" s="198">
        <f>S143*H143</f>
        <v>5.5666500000000001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160</v>
      </c>
      <c r="AT143" s="199" t="s">
        <v>122</v>
      </c>
      <c r="AU143" s="199" t="s">
        <v>82</v>
      </c>
      <c r="AY143" s="17" t="s">
        <v>119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80</v>
      </c>
      <c r="BK143" s="200">
        <f>ROUND(I143*H143,2)</f>
        <v>0</v>
      </c>
      <c r="BL143" s="17" t="s">
        <v>160</v>
      </c>
      <c r="BM143" s="199" t="s">
        <v>161</v>
      </c>
    </row>
    <row r="144" spans="1:65" s="2" customFormat="1" ht="29.25">
      <c r="A144" s="34"/>
      <c r="B144" s="35"/>
      <c r="C144" s="36"/>
      <c r="D144" s="201" t="s">
        <v>128</v>
      </c>
      <c r="E144" s="36"/>
      <c r="F144" s="202" t="s">
        <v>162</v>
      </c>
      <c r="G144" s="36"/>
      <c r="H144" s="36"/>
      <c r="I144" s="203"/>
      <c r="J144" s="36"/>
      <c r="K144" s="36"/>
      <c r="L144" s="39"/>
      <c r="M144" s="204"/>
      <c r="N144" s="205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128</v>
      </c>
      <c r="AU144" s="17" t="s">
        <v>82</v>
      </c>
    </row>
    <row r="145" spans="1:65" s="2" customFormat="1" ht="11.25">
      <c r="A145" s="34"/>
      <c r="B145" s="35"/>
      <c r="C145" s="36"/>
      <c r="D145" s="216" t="s">
        <v>163</v>
      </c>
      <c r="E145" s="36"/>
      <c r="F145" s="217" t="s">
        <v>164</v>
      </c>
      <c r="G145" s="36"/>
      <c r="H145" s="36"/>
      <c r="I145" s="203"/>
      <c r="J145" s="36"/>
      <c r="K145" s="36"/>
      <c r="L145" s="39"/>
      <c r="M145" s="204"/>
      <c r="N145" s="205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163</v>
      </c>
      <c r="AU145" s="17" t="s">
        <v>82</v>
      </c>
    </row>
    <row r="146" spans="1:65" s="12" customFormat="1" ht="22.9" customHeight="1">
      <c r="B146" s="171"/>
      <c r="C146" s="172"/>
      <c r="D146" s="173" t="s">
        <v>71</v>
      </c>
      <c r="E146" s="185" t="s">
        <v>165</v>
      </c>
      <c r="F146" s="185" t="s">
        <v>166</v>
      </c>
      <c r="G146" s="172"/>
      <c r="H146" s="172"/>
      <c r="I146" s="175"/>
      <c r="J146" s="186">
        <f>BK146</f>
        <v>0</v>
      </c>
      <c r="K146" s="172"/>
      <c r="L146" s="177"/>
      <c r="M146" s="178"/>
      <c r="N146" s="179"/>
      <c r="O146" s="179"/>
      <c r="P146" s="180">
        <f>SUM(P147:P150)</f>
        <v>0</v>
      </c>
      <c r="Q146" s="179"/>
      <c r="R146" s="180">
        <f>SUM(R147:R150)</f>
        <v>0.2296</v>
      </c>
      <c r="S146" s="179"/>
      <c r="T146" s="181">
        <f>SUM(T147:T150)</f>
        <v>0</v>
      </c>
      <c r="AR146" s="182" t="s">
        <v>82</v>
      </c>
      <c r="AT146" s="183" t="s">
        <v>71</v>
      </c>
      <c r="AU146" s="183" t="s">
        <v>80</v>
      </c>
      <c r="AY146" s="182" t="s">
        <v>119</v>
      </c>
      <c r="BK146" s="184">
        <f>SUM(BK147:BK150)</f>
        <v>0</v>
      </c>
    </row>
    <row r="147" spans="1:65" s="2" customFormat="1" ht="24.2" customHeight="1">
      <c r="A147" s="34"/>
      <c r="B147" s="35"/>
      <c r="C147" s="218" t="s">
        <v>167</v>
      </c>
      <c r="D147" s="218" t="s">
        <v>168</v>
      </c>
      <c r="E147" s="219" t="s">
        <v>169</v>
      </c>
      <c r="F147" s="220" t="s">
        <v>170</v>
      </c>
      <c r="G147" s="221" t="s">
        <v>171</v>
      </c>
      <c r="H147" s="222">
        <v>41</v>
      </c>
      <c r="I147" s="223"/>
      <c r="J147" s="224">
        <f>ROUND(I147*H147,2)</f>
        <v>0</v>
      </c>
      <c r="K147" s="225"/>
      <c r="L147" s="226"/>
      <c r="M147" s="227" t="s">
        <v>1</v>
      </c>
      <c r="N147" s="228" t="s">
        <v>37</v>
      </c>
      <c r="O147" s="71"/>
      <c r="P147" s="197">
        <f>O147*H147</f>
        <v>0</v>
      </c>
      <c r="Q147" s="197">
        <v>5.5999999999999999E-3</v>
      </c>
      <c r="R147" s="197">
        <f>Q147*H147</f>
        <v>0.2296</v>
      </c>
      <c r="S147" s="197">
        <v>0</v>
      </c>
      <c r="T147" s="19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9" t="s">
        <v>172</v>
      </c>
      <c r="AT147" s="199" t="s">
        <v>168</v>
      </c>
      <c r="AU147" s="199" t="s">
        <v>82</v>
      </c>
      <c r="AY147" s="17" t="s">
        <v>119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7" t="s">
        <v>80</v>
      </c>
      <c r="BK147" s="200">
        <f>ROUND(I147*H147,2)</f>
        <v>0</v>
      </c>
      <c r="BL147" s="17" t="s">
        <v>160</v>
      </c>
      <c r="BM147" s="199" t="s">
        <v>173</v>
      </c>
    </row>
    <row r="148" spans="1:65" s="2" customFormat="1" ht="11.25">
      <c r="A148" s="34"/>
      <c r="B148" s="35"/>
      <c r="C148" s="36"/>
      <c r="D148" s="201" t="s">
        <v>128</v>
      </c>
      <c r="E148" s="36"/>
      <c r="F148" s="202" t="s">
        <v>174</v>
      </c>
      <c r="G148" s="36"/>
      <c r="H148" s="36"/>
      <c r="I148" s="203"/>
      <c r="J148" s="36"/>
      <c r="K148" s="36"/>
      <c r="L148" s="39"/>
      <c r="M148" s="204"/>
      <c r="N148" s="205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128</v>
      </c>
      <c r="AU148" s="17" t="s">
        <v>82</v>
      </c>
    </row>
    <row r="149" spans="1:65" s="2" customFormat="1" ht="29.25">
      <c r="A149" s="34"/>
      <c r="B149" s="35"/>
      <c r="C149" s="36"/>
      <c r="D149" s="201" t="s">
        <v>175</v>
      </c>
      <c r="E149" s="36"/>
      <c r="F149" s="229" t="s">
        <v>176</v>
      </c>
      <c r="G149" s="36"/>
      <c r="H149" s="36"/>
      <c r="I149" s="203"/>
      <c r="J149" s="36"/>
      <c r="K149" s="36"/>
      <c r="L149" s="39"/>
      <c r="M149" s="204"/>
      <c r="N149" s="205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175</v>
      </c>
      <c r="AU149" s="17" t="s">
        <v>82</v>
      </c>
    </row>
    <row r="150" spans="1:65" s="13" customFormat="1" ht="11.25">
      <c r="B150" s="206"/>
      <c r="C150" s="207"/>
      <c r="D150" s="201" t="s">
        <v>142</v>
      </c>
      <c r="E150" s="207"/>
      <c r="F150" s="208" t="s">
        <v>177</v>
      </c>
      <c r="G150" s="207"/>
      <c r="H150" s="209">
        <v>41</v>
      </c>
      <c r="I150" s="210"/>
      <c r="J150" s="207"/>
      <c r="K150" s="207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142</v>
      </c>
      <c r="AU150" s="215" t="s">
        <v>82</v>
      </c>
      <c r="AV150" s="13" t="s">
        <v>82</v>
      </c>
      <c r="AW150" s="13" t="s">
        <v>4</v>
      </c>
      <c r="AX150" s="13" t="s">
        <v>80</v>
      </c>
      <c r="AY150" s="215" t="s">
        <v>119</v>
      </c>
    </row>
    <row r="151" spans="1:65" s="12" customFormat="1" ht="22.9" customHeight="1">
      <c r="B151" s="171"/>
      <c r="C151" s="172"/>
      <c r="D151" s="173" t="s">
        <v>71</v>
      </c>
      <c r="E151" s="185" t="s">
        <v>178</v>
      </c>
      <c r="F151" s="185" t="s">
        <v>179</v>
      </c>
      <c r="G151" s="172"/>
      <c r="H151" s="172"/>
      <c r="I151" s="175"/>
      <c r="J151" s="186">
        <f>BK151</f>
        <v>0</v>
      </c>
      <c r="K151" s="172"/>
      <c r="L151" s="177"/>
      <c r="M151" s="178"/>
      <c r="N151" s="179"/>
      <c r="O151" s="179"/>
      <c r="P151" s="180">
        <f>SUM(P152:P175)</f>
        <v>0</v>
      </c>
      <c r="Q151" s="179"/>
      <c r="R151" s="180">
        <f>SUM(R152:R175)</f>
        <v>5.9371201598990009</v>
      </c>
      <c r="S151" s="179"/>
      <c r="T151" s="181">
        <f>SUM(T152:T175)</f>
        <v>0</v>
      </c>
      <c r="AR151" s="182" t="s">
        <v>82</v>
      </c>
      <c r="AT151" s="183" t="s">
        <v>71</v>
      </c>
      <c r="AU151" s="183" t="s">
        <v>80</v>
      </c>
      <c r="AY151" s="182" t="s">
        <v>119</v>
      </c>
      <c r="BK151" s="184">
        <f>SUM(BK152:BK175)</f>
        <v>0</v>
      </c>
    </row>
    <row r="152" spans="1:65" s="2" customFormat="1" ht="24.2" customHeight="1">
      <c r="A152" s="34"/>
      <c r="B152" s="35"/>
      <c r="C152" s="187" t="s">
        <v>180</v>
      </c>
      <c r="D152" s="187" t="s">
        <v>122</v>
      </c>
      <c r="E152" s="188" t="s">
        <v>181</v>
      </c>
      <c r="F152" s="189" t="s">
        <v>182</v>
      </c>
      <c r="G152" s="190" t="s">
        <v>125</v>
      </c>
      <c r="H152" s="191">
        <v>371.11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37</v>
      </c>
      <c r="O152" s="71"/>
      <c r="P152" s="197">
        <f>O152*H152</f>
        <v>0</v>
      </c>
      <c r="Q152" s="197">
        <v>1.5774690899999999E-2</v>
      </c>
      <c r="R152" s="197">
        <f>Q152*H152</f>
        <v>5.8541455398990001</v>
      </c>
      <c r="S152" s="197">
        <v>0</v>
      </c>
      <c r="T152" s="19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160</v>
      </c>
      <c r="AT152" s="199" t="s">
        <v>122</v>
      </c>
      <c r="AU152" s="199" t="s">
        <v>82</v>
      </c>
      <c r="AY152" s="17" t="s">
        <v>119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80</v>
      </c>
      <c r="BK152" s="200">
        <f>ROUND(I152*H152,2)</f>
        <v>0</v>
      </c>
      <c r="BL152" s="17" t="s">
        <v>160</v>
      </c>
      <c r="BM152" s="199" t="s">
        <v>183</v>
      </c>
    </row>
    <row r="153" spans="1:65" s="2" customFormat="1" ht="29.25">
      <c r="A153" s="34"/>
      <c r="B153" s="35"/>
      <c r="C153" s="36"/>
      <c r="D153" s="201" t="s">
        <v>128</v>
      </c>
      <c r="E153" s="36"/>
      <c r="F153" s="202" t="s">
        <v>184</v>
      </c>
      <c r="G153" s="36"/>
      <c r="H153" s="36"/>
      <c r="I153" s="203"/>
      <c r="J153" s="36"/>
      <c r="K153" s="36"/>
      <c r="L153" s="39"/>
      <c r="M153" s="204"/>
      <c r="N153" s="205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128</v>
      </c>
      <c r="AU153" s="17" t="s">
        <v>82</v>
      </c>
    </row>
    <row r="154" spans="1:65" s="14" customFormat="1" ht="11.25">
      <c r="B154" s="230"/>
      <c r="C154" s="231"/>
      <c r="D154" s="201" t="s">
        <v>142</v>
      </c>
      <c r="E154" s="232" t="s">
        <v>1</v>
      </c>
      <c r="F154" s="233" t="s">
        <v>185</v>
      </c>
      <c r="G154" s="231"/>
      <c r="H154" s="232" t="s">
        <v>1</v>
      </c>
      <c r="I154" s="234"/>
      <c r="J154" s="231"/>
      <c r="K154" s="231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142</v>
      </c>
      <c r="AU154" s="239" t="s">
        <v>82</v>
      </c>
      <c r="AV154" s="14" t="s">
        <v>80</v>
      </c>
      <c r="AW154" s="14" t="s">
        <v>29</v>
      </c>
      <c r="AX154" s="14" t="s">
        <v>72</v>
      </c>
      <c r="AY154" s="239" t="s">
        <v>119</v>
      </c>
    </row>
    <row r="155" spans="1:65" s="13" customFormat="1" ht="11.25">
      <c r="B155" s="206"/>
      <c r="C155" s="207"/>
      <c r="D155" s="201" t="s">
        <v>142</v>
      </c>
      <c r="E155" s="240" t="s">
        <v>1</v>
      </c>
      <c r="F155" s="208" t="s">
        <v>186</v>
      </c>
      <c r="G155" s="207"/>
      <c r="H155" s="209">
        <v>65.86</v>
      </c>
      <c r="I155" s="210"/>
      <c r="J155" s="207"/>
      <c r="K155" s="207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142</v>
      </c>
      <c r="AU155" s="215" t="s">
        <v>82</v>
      </c>
      <c r="AV155" s="13" t="s">
        <v>82</v>
      </c>
      <c r="AW155" s="13" t="s">
        <v>29</v>
      </c>
      <c r="AX155" s="13" t="s">
        <v>72</v>
      </c>
      <c r="AY155" s="215" t="s">
        <v>119</v>
      </c>
    </row>
    <row r="156" spans="1:65" s="14" customFormat="1" ht="11.25">
      <c r="B156" s="230"/>
      <c r="C156" s="231"/>
      <c r="D156" s="201" t="s">
        <v>142</v>
      </c>
      <c r="E156" s="232" t="s">
        <v>1</v>
      </c>
      <c r="F156" s="233" t="s">
        <v>187</v>
      </c>
      <c r="G156" s="231"/>
      <c r="H156" s="232" t="s">
        <v>1</v>
      </c>
      <c r="I156" s="234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142</v>
      </c>
      <c r="AU156" s="239" t="s">
        <v>82</v>
      </c>
      <c r="AV156" s="14" t="s">
        <v>80</v>
      </c>
      <c r="AW156" s="14" t="s">
        <v>29</v>
      </c>
      <c r="AX156" s="14" t="s">
        <v>72</v>
      </c>
      <c r="AY156" s="239" t="s">
        <v>119</v>
      </c>
    </row>
    <row r="157" spans="1:65" s="13" customFormat="1" ht="11.25">
      <c r="B157" s="206"/>
      <c r="C157" s="207"/>
      <c r="D157" s="201" t="s">
        <v>142</v>
      </c>
      <c r="E157" s="240" t="s">
        <v>1</v>
      </c>
      <c r="F157" s="208" t="s">
        <v>186</v>
      </c>
      <c r="G157" s="207"/>
      <c r="H157" s="209">
        <v>65.86</v>
      </c>
      <c r="I157" s="210"/>
      <c r="J157" s="207"/>
      <c r="K157" s="207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142</v>
      </c>
      <c r="AU157" s="215" t="s">
        <v>82</v>
      </c>
      <c r="AV157" s="13" t="s">
        <v>82</v>
      </c>
      <c r="AW157" s="13" t="s">
        <v>29</v>
      </c>
      <c r="AX157" s="13" t="s">
        <v>72</v>
      </c>
      <c r="AY157" s="215" t="s">
        <v>119</v>
      </c>
    </row>
    <row r="158" spans="1:65" s="14" customFormat="1" ht="11.25">
      <c r="B158" s="230"/>
      <c r="C158" s="231"/>
      <c r="D158" s="201" t="s">
        <v>142</v>
      </c>
      <c r="E158" s="232" t="s">
        <v>1</v>
      </c>
      <c r="F158" s="233" t="s">
        <v>188</v>
      </c>
      <c r="G158" s="231"/>
      <c r="H158" s="232" t="s">
        <v>1</v>
      </c>
      <c r="I158" s="234"/>
      <c r="J158" s="231"/>
      <c r="K158" s="231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142</v>
      </c>
      <c r="AU158" s="239" t="s">
        <v>82</v>
      </c>
      <c r="AV158" s="14" t="s">
        <v>80</v>
      </c>
      <c r="AW158" s="14" t="s">
        <v>29</v>
      </c>
      <c r="AX158" s="14" t="s">
        <v>72</v>
      </c>
      <c r="AY158" s="239" t="s">
        <v>119</v>
      </c>
    </row>
    <row r="159" spans="1:65" s="13" customFormat="1" ht="11.25">
      <c r="B159" s="206"/>
      <c r="C159" s="207"/>
      <c r="D159" s="201" t="s">
        <v>142</v>
      </c>
      <c r="E159" s="240" t="s">
        <v>1</v>
      </c>
      <c r="F159" s="208" t="s">
        <v>189</v>
      </c>
      <c r="G159" s="207"/>
      <c r="H159" s="209">
        <v>25.9</v>
      </c>
      <c r="I159" s="210"/>
      <c r="J159" s="207"/>
      <c r="K159" s="207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142</v>
      </c>
      <c r="AU159" s="215" t="s">
        <v>82</v>
      </c>
      <c r="AV159" s="13" t="s">
        <v>82</v>
      </c>
      <c r="AW159" s="13" t="s">
        <v>29</v>
      </c>
      <c r="AX159" s="13" t="s">
        <v>72</v>
      </c>
      <c r="AY159" s="215" t="s">
        <v>119</v>
      </c>
    </row>
    <row r="160" spans="1:65" s="14" customFormat="1" ht="11.25">
      <c r="B160" s="230"/>
      <c r="C160" s="231"/>
      <c r="D160" s="201" t="s">
        <v>142</v>
      </c>
      <c r="E160" s="232" t="s">
        <v>1</v>
      </c>
      <c r="F160" s="233" t="s">
        <v>190</v>
      </c>
      <c r="G160" s="231"/>
      <c r="H160" s="232" t="s">
        <v>1</v>
      </c>
      <c r="I160" s="234"/>
      <c r="J160" s="231"/>
      <c r="K160" s="231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142</v>
      </c>
      <c r="AU160" s="239" t="s">
        <v>82</v>
      </c>
      <c r="AV160" s="14" t="s">
        <v>80</v>
      </c>
      <c r="AW160" s="14" t="s">
        <v>29</v>
      </c>
      <c r="AX160" s="14" t="s">
        <v>72</v>
      </c>
      <c r="AY160" s="239" t="s">
        <v>119</v>
      </c>
    </row>
    <row r="161" spans="1:65" s="13" customFormat="1" ht="11.25">
      <c r="B161" s="206"/>
      <c r="C161" s="207"/>
      <c r="D161" s="201" t="s">
        <v>142</v>
      </c>
      <c r="E161" s="240" t="s">
        <v>1</v>
      </c>
      <c r="F161" s="208" t="s">
        <v>189</v>
      </c>
      <c r="G161" s="207"/>
      <c r="H161" s="209">
        <v>25.9</v>
      </c>
      <c r="I161" s="210"/>
      <c r="J161" s="207"/>
      <c r="K161" s="207"/>
      <c r="L161" s="211"/>
      <c r="M161" s="212"/>
      <c r="N161" s="213"/>
      <c r="O161" s="213"/>
      <c r="P161" s="213"/>
      <c r="Q161" s="213"/>
      <c r="R161" s="213"/>
      <c r="S161" s="213"/>
      <c r="T161" s="214"/>
      <c r="AT161" s="215" t="s">
        <v>142</v>
      </c>
      <c r="AU161" s="215" t="s">
        <v>82</v>
      </c>
      <c r="AV161" s="13" t="s">
        <v>82</v>
      </c>
      <c r="AW161" s="13" t="s">
        <v>29</v>
      </c>
      <c r="AX161" s="13" t="s">
        <v>72</v>
      </c>
      <c r="AY161" s="215" t="s">
        <v>119</v>
      </c>
    </row>
    <row r="162" spans="1:65" s="14" customFormat="1" ht="11.25">
      <c r="B162" s="230"/>
      <c r="C162" s="231"/>
      <c r="D162" s="201" t="s">
        <v>142</v>
      </c>
      <c r="E162" s="232" t="s">
        <v>1</v>
      </c>
      <c r="F162" s="233" t="s">
        <v>191</v>
      </c>
      <c r="G162" s="231"/>
      <c r="H162" s="232" t="s">
        <v>1</v>
      </c>
      <c r="I162" s="234"/>
      <c r="J162" s="231"/>
      <c r="K162" s="231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142</v>
      </c>
      <c r="AU162" s="239" t="s">
        <v>82</v>
      </c>
      <c r="AV162" s="14" t="s">
        <v>80</v>
      </c>
      <c r="AW162" s="14" t="s">
        <v>29</v>
      </c>
      <c r="AX162" s="14" t="s">
        <v>72</v>
      </c>
      <c r="AY162" s="239" t="s">
        <v>119</v>
      </c>
    </row>
    <row r="163" spans="1:65" s="13" customFormat="1" ht="11.25">
      <c r="B163" s="206"/>
      <c r="C163" s="207"/>
      <c r="D163" s="201" t="s">
        <v>142</v>
      </c>
      <c r="E163" s="240" t="s">
        <v>1</v>
      </c>
      <c r="F163" s="208" t="s">
        <v>192</v>
      </c>
      <c r="G163" s="207"/>
      <c r="H163" s="209">
        <v>96.94</v>
      </c>
      <c r="I163" s="210"/>
      <c r="J163" s="207"/>
      <c r="K163" s="207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142</v>
      </c>
      <c r="AU163" s="215" t="s">
        <v>82</v>
      </c>
      <c r="AV163" s="13" t="s">
        <v>82</v>
      </c>
      <c r="AW163" s="13" t="s">
        <v>29</v>
      </c>
      <c r="AX163" s="13" t="s">
        <v>72</v>
      </c>
      <c r="AY163" s="215" t="s">
        <v>119</v>
      </c>
    </row>
    <row r="164" spans="1:65" s="14" customFormat="1" ht="11.25">
      <c r="B164" s="230"/>
      <c r="C164" s="231"/>
      <c r="D164" s="201" t="s">
        <v>142</v>
      </c>
      <c r="E164" s="232" t="s">
        <v>1</v>
      </c>
      <c r="F164" s="233" t="s">
        <v>193</v>
      </c>
      <c r="G164" s="231"/>
      <c r="H164" s="232" t="s">
        <v>1</v>
      </c>
      <c r="I164" s="234"/>
      <c r="J164" s="231"/>
      <c r="K164" s="231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142</v>
      </c>
      <c r="AU164" s="239" t="s">
        <v>82</v>
      </c>
      <c r="AV164" s="14" t="s">
        <v>80</v>
      </c>
      <c r="AW164" s="14" t="s">
        <v>29</v>
      </c>
      <c r="AX164" s="14" t="s">
        <v>72</v>
      </c>
      <c r="AY164" s="239" t="s">
        <v>119</v>
      </c>
    </row>
    <row r="165" spans="1:65" s="13" customFormat="1" ht="11.25">
      <c r="B165" s="206"/>
      <c r="C165" s="207"/>
      <c r="D165" s="201" t="s">
        <v>142</v>
      </c>
      <c r="E165" s="240" t="s">
        <v>1</v>
      </c>
      <c r="F165" s="208" t="s">
        <v>194</v>
      </c>
      <c r="G165" s="207"/>
      <c r="H165" s="209">
        <v>90.65</v>
      </c>
      <c r="I165" s="210"/>
      <c r="J165" s="207"/>
      <c r="K165" s="207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142</v>
      </c>
      <c r="AU165" s="215" t="s">
        <v>82</v>
      </c>
      <c r="AV165" s="13" t="s">
        <v>82</v>
      </c>
      <c r="AW165" s="13" t="s">
        <v>29</v>
      </c>
      <c r="AX165" s="13" t="s">
        <v>72</v>
      </c>
      <c r="AY165" s="215" t="s">
        <v>119</v>
      </c>
    </row>
    <row r="166" spans="1:65" s="15" customFormat="1" ht="11.25">
      <c r="B166" s="241"/>
      <c r="C166" s="242"/>
      <c r="D166" s="201" t="s">
        <v>142</v>
      </c>
      <c r="E166" s="243" t="s">
        <v>1</v>
      </c>
      <c r="F166" s="244" t="s">
        <v>195</v>
      </c>
      <c r="G166" s="242"/>
      <c r="H166" s="245">
        <v>371.11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AT166" s="251" t="s">
        <v>142</v>
      </c>
      <c r="AU166" s="251" t="s">
        <v>82</v>
      </c>
      <c r="AV166" s="15" t="s">
        <v>126</v>
      </c>
      <c r="AW166" s="15" t="s">
        <v>29</v>
      </c>
      <c r="AX166" s="15" t="s">
        <v>80</v>
      </c>
      <c r="AY166" s="251" t="s">
        <v>119</v>
      </c>
    </row>
    <row r="167" spans="1:65" s="2" customFormat="1" ht="16.5" customHeight="1">
      <c r="A167" s="34"/>
      <c r="B167" s="35"/>
      <c r="C167" s="187" t="s">
        <v>196</v>
      </c>
      <c r="D167" s="187" t="s">
        <v>122</v>
      </c>
      <c r="E167" s="188" t="s">
        <v>197</v>
      </c>
      <c r="F167" s="189" t="s">
        <v>198</v>
      </c>
      <c r="G167" s="190" t="s">
        <v>125</v>
      </c>
      <c r="H167" s="191">
        <v>371.11</v>
      </c>
      <c r="I167" s="192"/>
      <c r="J167" s="193">
        <f>ROUND(I167*H167,2)</f>
        <v>0</v>
      </c>
      <c r="K167" s="194"/>
      <c r="L167" s="39"/>
      <c r="M167" s="195" t="s">
        <v>1</v>
      </c>
      <c r="N167" s="196" t="s">
        <v>37</v>
      </c>
      <c r="O167" s="71"/>
      <c r="P167" s="197">
        <f>O167*H167</f>
        <v>0</v>
      </c>
      <c r="Q167" s="197">
        <v>1E-4</v>
      </c>
      <c r="R167" s="197">
        <f>Q167*H167</f>
        <v>3.7111000000000005E-2</v>
      </c>
      <c r="S167" s="197">
        <v>0</v>
      </c>
      <c r="T167" s="19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9" t="s">
        <v>160</v>
      </c>
      <c r="AT167" s="199" t="s">
        <v>122</v>
      </c>
      <c r="AU167" s="199" t="s">
        <v>82</v>
      </c>
      <c r="AY167" s="17" t="s">
        <v>119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7" t="s">
        <v>80</v>
      </c>
      <c r="BK167" s="200">
        <f>ROUND(I167*H167,2)</f>
        <v>0</v>
      </c>
      <c r="BL167" s="17" t="s">
        <v>160</v>
      </c>
      <c r="BM167" s="199" t="s">
        <v>199</v>
      </c>
    </row>
    <row r="168" spans="1:65" s="2" customFormat="1" ht="19.5">
      <c r="A168" s="34"/>
      <c r="B168" s="35"/>
      <c r="C168" s="36"/>
      <c r="D168" s="201" t="s">
        <v>128</v>
      </c>
      <c r="E168" s="36"/>
      <c r="F168" s="202" t="s">
        <v>200</v>
      </c>
      <c r="G168" s="36"/>
      <c r="H168" s="36"/>
      <c r="I168" s="203"/>
      <c r="J168" s="36"/>
      <c r="K168" s="36"/>
      <c r="L168" s="39"/>
      <c r="M168" s="204"/>
      <c r="N168" s="205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128</v>
      </c>
      <c r="AU168" s="17" t="s">
        <v>82</v>
      </c>
    </row>
    <row r="169" spans="1:65" s="2" customFormat="1" ht="16.5" customHeight="1">
      <c r="A169" s="34"/>
      <c r="B169" s="35"/>
      <c r="C169" s="187" t="s">
        <v>201</v>
      </c>
      <c r="D169" s="187" t="s">
        <v>122</v>
      </c>
      <c r="E169" s="188" t="s">
        <v>202</v>
      </c>
      <c r="F169" s="189" t="s">
        <v>203</v>
      </c>
      <c r="G169" s="190" t="s">
        <v>125</v>
      </c>
      <c r="H169" s="191">
        <v>371.11</v>
      </c>
      <c r="I169" s="192"/>
      <c r="J169" s="193">
        <f>ROUND(I169*H169,2)</f>
        <v>0</v>
      </c>
      <c r="K169" s="194"/>
      <c r="L169" s="39"/>
      <c r="M169" s="195" t="s">
        <v>1</v>
      </c>
      <c r="N169" s="196" t="s">
        <v>37</v>
      </c>
      <c r="O169" s="71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160</v>
      </c>
      <c r="AT169" s="199" t="s">
        <v>122</v>
      </c>
      <c r="AU169" s="199" t="s">
        <v>82</v>
      </c>
      <c r="AY169" s="17" t="s">
        <v>119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80</v>
      </c>
      <c r="BK169" s="200">
        <f>ROUND(I169*H169,2)</f>
        <v>0</v>
      </c>
      <c r="BL169" s="17" t="s">
        <v>160</v>
      </c>
      <c r="BM169" s="199" t="s">
        <v>204</v>
      </c>
    </row>
    <row r="170" spans="1:65" s="2" customFormat="1" ht="19.5">
      <c r="A170" s="34"/>
      <c r="B170" s="35"/>
      <c r="C170" s="36"/>
      <c r="D170" s="201" t="s">
        <v>128</v>
      </c>
      <c r="E170" s="36"/>
      <c r="F170" s="202" t="s">
        <v>205</v>
      </c>
      <c r="G170" s="36"/>
      <c r="H170" s="36"/>
      <c r="I170" s="203"/>
      <c r="J170" s="36"/>
      <c r="K170" s="36"/>
      <c r="L170" s="39"/>
      <c r="M170" s="204"/>
      <c r="N170" s="205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128</v>
      </c>
      <c r="AU170" s="17" t="s">
        <v>82</v>
      </c>
    </row>
    <row r="171" spans="1:65" s="2" customFormat="1" ht="24.2" customHeight="1">
      <c r="A171" s="34"/>
      <c r="B171" s="35"/>
      <c r="C171" s="218" t="s">
        <v>206</v>
      </c>
      <c r="D171" s="218" t="s">
        <v>168</v>
      </c>
      <c r="E171" s="219" t="s">
        <v>207</v>
      </c>
      <c r="F171" s="220" t="s">
        <v>208</v>
      </c>
      <c r="G171" s="221" t="s">
        <v>125</v>
      </c>
      <c r="H171" s="222">
        <v>416.94200000000001</v>
      </c>
      <c r="I171" s="223"/>
      <c r="J171" s="224">
        <f>ROUND(I171*H171,2)</f>
        <v>0</v>
      </c>
      <c r="K171" s="225"/>
      <c r="L171" s="226"/>
      <c r="M171" s="227" t="s">
        <v>1</v>
      </c>
      <c r="N171" s="228" t="s">
        <v>37</v>
      </c>
      <c r="O171" s="71"/>
      <c r="P171" s="197">
        <f>O171*H171</f>
        <v>0</v>
      </c>
      <c r="Q171" s="197">
        <v>1.1E-4</v>
      </c>
      <c r="R171" s="197">
        <f>Q171*H171</f>
        <v>4.5863620000000001E-2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172</v>
      </c>
      <c r="AT171" s="199" t="s">
        <v>168</v>
      </c>
      <c r="AU171" s="199" t="s">
        <v>82</v>
      </c>
      <c r="AY171" s="17" t="s">
        <v>119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80</v>
      </c>
      <c r="BK171" s="200">
        <f>ROUND(I171*H171,2)</f>
        <v>0</v>
      </c>
      <c r="BL171" s="17" t="s">
        <v>160</v>
      </c>
      <c r="BM171" s="199" t="s">
        <v>209</v>
      </c>
    </row>
    <row r="172" spans="1:65" s="2" customFormat="1" ht="19.5">
      <c r="A172" s="34"/>
      <c r="B172" s="35"/>
      <c r="C172" s="36"/>
      <c r="D172" s="201" t="s">
        <v>128</v>
      </c>
      <c r="E172" s="36"/>
      <c r="F172" s="202" t="s">
        <v>208</v>
      </c>
      <c r="G172" s="36"/>
      <c r="H172" s="36"/>
      <c r="I172" s="203"/>
      <c r="J172" s="36"/>
      <c r="K172" s="36"/>
      <c r="L172" s="39"/>
      <c r="M172" s="204"/>
      <c r="N172" s="205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128</v>
      </c>
      <c r="AU172" s="17" t="s">
        <v>82</v>
      </c>
    </row>
    <row r="173" spans="1:65" s="13" customFormat="1" ht="11.25">
      <c r="B173" s="206"/>
      <c r="C173" s="207"/>
      <c r="D173" s="201" t="s">
        <v>142</v>
      </c>
      <c r="E173" s="207"/>
      <c r="F173" s="208" t="s">
        <v>210</v>
      </c>
      <c r="G173" s="207"/>
      <c r="H173" s="209">
        <v>416.94200000000001</v>
      </c>
      <c r="I173" s="210"/>
      <c r="J173" s="207"/>
      <c r="K173" s="207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142</v>
      </c>
      <c r="AU173" s="215" t="s">
        <v>82</v>
      </c>
      <c r="AV173" s="13" t="s">
        <v>82</v>
      </c>
      <c r="AW173" s="13" t="s">
        <v>4</v>
      </c>
      <c r="AX173" s="13" t="s">
        <v>80</v>
      </c>
      <c r="AY173" s="215" t="s">
        <v>119</v>
      </c>
    </row>
    <row r="174" spans="1:65" s="2" customFormat="1" ht="24.2" customHeight="1">
      <c r="A174" s="34"/>
      <c r="B174" s="35"/>
      <c r="C174" s="187" t="s">
        <v>8</v>
      </c>
      <c r="D174" s="187" t="s">
        <v>122</v>
      </c>
      <c r="E174" s="188" t="s">
        <v>211</v>
      </c>
      <c r="F174" s="189" t="s">
        <v>212</v>
      </c>
      <c r="G174" s="190" t="s">
        <v>134</v>
      </c>
      <c r="H174" s="191">
        <v>5.9370000000000003</v>
      </c>
      <c r="I174" s="192"/>
      <c r="J174" s="193">
        <f>ROUND(I174*H174,2)</f>
        <v>0</v>
      </c>
      <c r="K174" s="194"/>
      <c r="L174" s="39"/>
      <c r="M174" s="195" t="s">
        <v>1</v>
      </c>
      <c r="N174" s="196" t="s">
        <v>37</v>
      </c>
      <c r="O174" s="71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160</v>
      </c>
      <c r="AT174" s="199" t="s">
        <v>122</v>
      </c>
      <c r="AU174" s="199" t="s">
        <v>82</v>
      </c>
      <c r="AY174" s="17" t="s">
        <v>119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80</v>
      </c>
      <c r="BK174" s="200">
        <f>ROUND(I174*H174,2)</f>
        <v>0</v>
      </c>
      <c r="BL174" s="17" t="s">
        <v>160</v>
      </c>
      <c r="BM174" s="199" t="s">
        <v>213</v>
      </c>
    </row>
    <row r="175" spans="1:65" s="2" customFormat="1" ht="39">
      <c r="A175" s="34"/>
      <c r="B175" s="35"/>
      <c r="C175" s="36"/>
      <c r="D175" s="201" t="s">
        <v>128</v>
      </c>
      <c r="E175" s="36"/>
      <c r="F175" s="202" t="s">
        <v>214</v>
      </c>
      <c r="G175" s="36"/>
      <c r="H175" s="36"/>
      <c r="I175" s="203"/>
      <c r="J175" s="36"/>
      <c r="K175" s="36"/>
      <c r="L175" s="39"/>
      <c r="M175" s="204"/>
      <c r="N175" s="205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128</v>
      </c>
      <c r="AU175" s="17" t="s">
        <v>82</v>
      </c>
    </row>
    <row r="176" spans="1:65" s="12" customFormat="1" ht="22.9" customHeight="1">
      <c r="B176" s="171"/>
      <c r="C176" s="172"/>
      <c r="D176" s="173" t="s">
        <v>71</v>
      </c>
      <c r="E176" s="185" t="s">
        <v>215</v>
      </c>
      <c r="F176" s="185" t="s">
        <v>216</v>
      </c>
      <c r="G176" s="172"/>
      <c r="H176" s="172"/>
      <c r="I176" s="175"/>
      <c r="J176" s="186">
        <f>BK176</f>
        <v>0</v>
      </c>
      <c r="K176" s="172"/>
      <c r="L176" s="177"/>
      <c r="M176" s="178"/>
      <c r="N176" s="179"/>
      <c r="O176" s="179"/>
      <c r="P176" s="180">
        <f>SUM(P177:P184)</f>
        <v>0</v>
      </c>
      <c r="Q176" s="179"/>
      <c r="R176" s="180">
        <f>SUM(R177:R184)</f>
        <v>0</v>
      </c>
      <c r="S176" s="179"/>
      <c r="T176" s="181">
        <f>SUM(T177:T184)</f>
        <v>2.14255</v>
      </c>
      <c r="AR176" s="182" t="s">
        <v>82</v>
      </c>
      <c r="AT176" s="183" t="s">
        <v>71</v>
      </c>
      <c r="AU176" s="183" t="s">
        <v>80</v>
      </c>
      <c r="AY176" s="182" t="s">
        <v>119</v>
      </c>
      <c r="BK176" s="184">
        <f>SUM(BK177:BK184)</f>
        <v>0</v>
      </c>
    </row>
    <row r="177" spans="1:65" s="2" customFormat="1" ht="16.5" customHeight="1">
      <c r="A177" s="34"/>
      <c r="B177" s="35"/>
      <c r="C177" s="187" t="s">
        <v>217</v>
      </c>
      <c r="D177" s="187" t="s">
        <v>122</v>
      </c>
      <c r="E177" s="188" t="s">
        <v>218</v>
      </c>
      <c r="F177" s="189" t="s">
        <v>219</v>
      </c>
      <c r="G177" s="190" t="s">
        <v>125</v>
      </c>
      <c r="H177" s="191">
        <v>371.11</v>
      </c>
      <c r="I177" s="192"/>
      <c r="J177" s="193">
        <f>ROUND(I177*H177,2)</f>
        <v>0</v>
      </c>
      <c r="K177" s="194"/>
      <c r="L177" s="39"/>
      <c r="M177" s="195" t="s">
        <v>1</v>
      </c>
      <c r="N177" s="196" t="s">
        <v>37</v>
      </c>
      <c r="O177" s="71"/>
      <c r="P177" s="197">
        <f>O177*H177</f>
        <v>0</v>
      </c>
      <c r="Q177" s="197">
        <v>0</v>
      </c>
      <c r="R177" s="197">
        <f>Q177*H177</f>
        <v>0</v>
      </c>
      <c r="S177" s="197">
        <v>5.0000000000000001E-3</v>
      </c>
      <c r="T177" s="198">
        <f>S177*H177</f>
        <v>1.85555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9" t="s">
        <v>160</v>
      </c>
      <c r="AT177" s="199" t="s">
        <v>122</v>
      </c>
      <c r="AU177" s="199" t="s">
        <v>82</v>
      </c>
      <c r="AY177" s="17" t="s">
        <v>119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7" t="s">
        <v>80</v>
      </c>
      <c r="BK177" s="200">
        <f>ROUND(I177*H177,2)</f>
        <v>0</v>
      </c>
      <c r="BL177" s="17" t="s">
        <v>160</v>
      </c>
      <c r="BM177" s="199" t="s">
        <v>220</v>
      </c>
    </row>
    <row r="178" spans="1:65" s="2" customFormat="1" ht="11.25">
      <c r="A178" s="34"/>
      <c r="B178" s="35"/>
      <c r="C178" s="36"/>
      <c r="D178" s="201" t="s">
        <v>128</v>
      </c>
      <c r="E178" s="36"/>
      <c r="F178" s="202" t="s">
        <v>221</v>
      </c>
      <c r="G178" s="36"/>
      <c r="H178" s="36"/>
      <c r="I178" s="203"/>
      <c r="J178" s="36"/>
      <c r="K178" s="36"/>
      <c r="L178" s="39"/>
      <c r="M178" s="204"/>
      <c r="N178" s="205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128</v>
      </c>
      <c r="AU178" s="17" t="s">
        <v>82</v>
      </c>
    </row>
    <row r="179" spans="1:65" s="2" customFormat="1" ht="16.5" customHeight="1">
      <c r="A179" s="34"/>
      <c r="B179" s="35"/>
      <c r="C179" s="187" t="s">
        <v>222</v>
      </c>
      <c r="D179" s="187" t="s">
        <v>122</v>
      </c>
      <c r="E179" s="188" t="s">
        <v>223</v>
      </c>
      <c r="F179" s="189" t="s">
        <v>224</v>
      </c>
      <c r="G179" s="190" t="s">
        <v>171</v>
      </c>
      <c r="H179" s="191">
        <v>41</v>
      </c>
      <c r="I179" s="192"/>
      <c r="J179" s="193">
        <f>ROUND(I179*H179,2)</f>
        <v>0</v>
      </c>
      <c r="K179" s="194"/>
      <c r="L179" s="39"/>
      <c r="M179" s="195" t="s">
        <v>1</v>
      </c>
      <c r="N179" s="196" t="s">
        <v>37</v>
      </c>
      <c r="O179" s="71"/>
      <c r="P179" s="197">
        <f>O179*H179</f>
        <v>0</v>
      </c>
      <c r="Q179" s="197">
        <v>0</v>
      </c>
      <c r="R179" s="197">
        <f>Q179*H179</f>
        <v>0</v>
      </c>
      <c r="S179" s="197">
        <v>7.0000000000000001E-3</v>
      </c>
      <c r="T179" s="198">
        <f>S179*H179</f>
        <v>0.28700000000000003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9" t="s">
        <v>160</v>
      </c>
      <c r="AT179" s="199" t="s">
        <v>122</v>
      </c>
      <c r="AU179" s="199" t="s">
        <v>82</v>
      </c>
      <c r="AY179" s="17" t="s">
        <v>119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7" t="s">
        <v>80</v>
      </c>
      <c r="BK179" s="200">
        <f>ROUND(I179*H179,2)</f>
        <v>0</v>
      </c>
      <c r="BL179" s="17" t="s">
        <v>160</v>
      </c>
      <c r="BM179" s="199" t="s">
        <v>225</v>
      </c>
    </row>
    <row r="180" spans="1:65" s="2" customFormat="1" ht="11.25">
      <c r="A180" s="34"/>
      <c r="B180" s="35"/>
      <c r="C180" s="36"/>
      <c r="D180" s="201" t="s">
        <v>128</v>
      </c>
      <c r="E180" s="36"/>
      <c r="F180" s="202" t="s">
        <v>226</v>
      </c>
      <c r="G180" s="36"/>
      <c r="H180" s="36"/>
      <c r="I180" s="203"/>
      <c r="J180" s="36"/>
      <c r="K180" s="36"/>
      <c r="L180" s="39"/>
      <c r="M180" s="204"/>
      <c r="N180" s="205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128</v>
      </c>
      <c r="AU180" s="17" t="s">
        <v>82</v>
      </c>
    </row>
    <row r="181" spans="1:65" s="13" customFormat="1" ht="11.25">
      <c r="B181" s="206"/>
      <c r="C181" s="207"/>
      <c r="D181" s="201" t="s">
        <v>142</v>
      </c>
      <c r="E181" s="240" t="s">
        <v>1</v>
      </c>
      <c r="F181" s="208" t="s">
        <v>222</v>
      </c>
      <c r="G181" s="207"/>
      <c r="H181" s="209">
        <v>15</v>
      </c>
      <c r="I181" s="210"/>
      <c r="J181" s="207"/>
      <c r="K181" s="207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142</v>
      </c>
      <c r="AU181" s="215" t="s">
        <v>82</v>
      </c>
      <c r="AV181" s="13" t="s">
        <v>82</v>
      </c>
      <c r="AW181" s="13" t="s">
        <v>29</v>
      </c>
      <c r="AX181" s="13" t="s">
        <v>72</v>
      </c>
      <c r="AY181" s="215" t="s">
        <v>119</v>
      </c>
    </row>
    <row r="182" spans="1:65" s="13" customFormat="1" ht="11.25">
      <c r="B182" s="206"/>
      <c r="C182" s="207"/>
      <c r="D182" s="201" t="s">
        <v>142</v>
      </c>
      <c r="E182" s="240" t="s">
        <v>1</v>
      </c>
      <c r="F182" s="208" t="s">
        <v>206</v>
      </c>
      <c r="G182" s="207"/>
      <c r="H182" s="209">
        <v>18</v>
      </c>
      <c r="I182" s="210"/>
      <c r="J182" s="207"/>
      <c r="K182" s="207"/>
      <c r="L182" s="211"/>
      <c r="M182" s="212"/>
      <c r="N182" s="213"/>
      <c r="O182" s="213"/>
      <c r="P182" s="213"/>
      <c r="Q182" s="213"/>
      <c r="R182" s="213"/>
      <c r="S182" s="213"/>
      <c r="T182" s="214"/>
      <c r="AT182" s="215" t="s">
        <v>142</v>
      </c>
      <c r="AU182" s="215" t="s">
        <v>82</v>
      </c>
      <c r="AV182" s="13" t="s">
        <v>82</v>
      </c>
      <c r="AW182" s="13" t="s">
        <v>29</v>
      </c>
      <c r="AX182" s="13" t="s">
        <v>72</v>
      </c>
      <c r="AY182" s="215" t="s">
        <v>119</v>
      </c>
    </row>
    <row r="183" spans="1:65" s="13" customFormat="1" ht="11.25">
      <c r="B183" s="206"/>
      <c r="C183" s="207"/>
      <c r="D183" s="201" t="s">
        <v>142</v>
      </c>
      <c r="E183" s="240" t="s">
        <v>1</v>
      </c>
      <c r="F183" s="208" t="s">
        <v>196</v>
      </c>
      <c r="G183" s="207"/>
      <c r="H183" s="209">
        <v>8</v>
      </c>
      <c r="I183" s="210"/>
      <c r="J183" s="207"/>
      <c r="K183" s="207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142</v>
      </c>
      <c r="AU183" s="215" t="s">
        <v>82</v>
      </c>
      <c r="AV183" s="13" t="s">
        <v>82</v>
      </c>
      <c r="AW183" s="13" t="s">
        <v>29</v>
      </c>
      <c r="AX183" s="13" t="s">
        <v>72</v>
      </c>
      <c r="AY183" s="215" t="s">
        <v>119</v>
      </c>
    </row>
    <row r="184" spans="1:65" s="15" customFormat="1" ht="11.25">
      <c r="B184" s="241"/>
      <c r="C184" s="242"/>
      <c r="D184" s="201" t="s">
        <v>142</v>
      </c>
      <c r="E184" s="243" t="s">
        <v>1</v>
      </c>
      <c r="F184" s="244" t="s">
        <v>195</v>
      </c>
      <c r="G184" s="242"/>
      <c r="H184" s="245">
        <v>41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AT184" s="251" t="s">
        <v>142</v>
      </c>
      <c r="AU184" s="251" t="s">
        <v>82</v>
      </c>
      <c r="AV184" s="15" t="s">
        <v>126</v>
      </c>
      <c r="AW184" s="15" t="s">
        <v>29</v>
      </c>
      <c r="AX184" s="15" t="s">
        <v>80</v>
      </c>
      <c r="AY184" s="251" t="s">
        <v>119</v>
      </c>
    </row>
    <row r="185" spans="1:65" s="12" customFormat="1" ht="22.9" customHeight="1">
      <c r="B185" s="171"/>
      <c r="C185" s="172"/>
      <c r="D185" s="173" t="s">
        <v>71</v>
      </c>
      <c r="E185" s="185" t="s">
        <v>227</v>
      </c>
      <c r="F185" s="185" t="s">
        <v>228</v>
      </c>
      <c r="G185" s="172"/>
      <c r="H185" s="172"/>
      <c r="I185" s="175"/>
      <c r="J185" s="186">
        <f>BK185</f>
        <v>0</v>
      </c>
      <c r="K185" s="172"/>
      <c r="L185" s="177"/>
      <c r="M185" s="178"/>
      <c r="N185" s="179"/>
      <c r="O185" s="179"/>
      <c r="P185" s="180">
        <f>SUM(P186:P196)</f>
        <v>0</v>
      </c>
      <c r="Q185" s="179"/>
      <c r="R185" s="180">
        <f>SUM(R186:R196)</f>
        <v>0.18574056</v>
      </c>
      <c r="S185" s="179"/>
      <c r="T185" s="181">
        <f>SUM(T186:T196)</f>
        <v>1.11333E-2</v>
      </c>
      <c r="AR185" s="182" t="s">
        <v>82</v>
      </c>
      <c r="AT185" s="183" t="s">
        <v>71</v>
      </c>
      <c r="AU185" s="183" t="s">
        <v>80</v>
      </c>
      <c r="AY185" s="182" t="s">
        <v>119</v>
      </c>
      <c r="BK185" s="184">
        <f>SUM(BK186:BK196)</f>
        <v>0</v>
      </c>
    </row>
    <row r="186" spans="1:65" s="2" customFormat="1" ht="16.5" customHeight="1">
      <c r="A186" s="34"/>
      <c r="B186" s="35"/>
      <c r="C186" s="187" t="s">
        <v>229</v>
      </c>
      <c r="D186" s="187" t="s">
        <v>122</v>
      </c>
      <c r="E186" s="188" t="s">
        <v>230</v>
      </c>
      <c r="F186" s="189" t="s">
        <v>231</v>
      </c>
      <c r="G186" s="190" t="s">
        <v>125</v>
      </c>
      <c r="H186" s="191">
        <v>371.11</v>
      </c>
      <c r="I186" s="192"/>
      <c r="J186" s="193">
        <f>ROUND(I186*H186,2)</f>
        <v>0</v>
      </c>
      <c r="K186" s="194"/>
      <c r="L186" s="39"/>
      <c r="M186" s="195" t="s">
        <v>1</v>
      </c>
      <c r="N186" s="196" t="s">
        <v>37</v>
      </c>
      <c r="O186" s="71"/>
      <c r="P186" s="197">
        <f>O186*H186</f>
        <v>0</v>
      </c>
      <c r="Q186" s="197">
        <v>0</v>
      </c>
      <c r="R186" s="197">
        <f>Q186*H186</f>
        <v>0</v>
      </c>
      <c r="S186" s="197">
        <v>3.0000000000000001E-5</v>
      </c>
      <c r="T186" s="198">
        <f>S186*H186</f>
        <v>1.11333E-2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9" t="s">
        <v>160</v>
      </c>
      <c r="AT186" s="199" t="s">
        <v>122</v>
      </c>
      <c r="AU186" s="199" t="s">
        <v>82</v>
      </c>
      <c r="AY186" s="17" t="s">
        <v>119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7" t="s">
        <v>80</v>
      </c>
      <c r="BK186" s="200">
        <f>ROUND(I186*H186,2)</f>
        <v>0</v>
      </c>
      <c r="BL186" s="17" t="s">
        <v>160</v>
      </c>
      <c r="BM186" s="199" t="s">
        <v>232</v>
      </c>
    </row>
    <row r="187" spans="1:65" s="2" customFormat="1" ht="19.5">
      <c r="A187" s="34"/>
      <c r="B187" s="35"/>
      <c r="C187" s="36"/>
      <c r="D187" s="201" t="s">
        <v>128</v>
      </c>
      <c r="E187" s="36"/>
      <c r="F187" s="202" t="s">
        <v>233</v>
      </c>
      <c r="G187" s="36"/>
      <c r="H187" s="36"/>
      <c r="I187" s="203"/>
      <c r="J187" s="36"/>
      <c r="K187" s="36"/>
      <c r="L187" s="39"/>
      <c r="M187" s="204"/>
      <c r="N187" s="205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128</v>
      </c>
      <c r="AU187" s="17" t="s">
        <v>82</v>
      </c>
    </row>
    <row r="188" spans="1:65" s="2" customFormat="1" ht="11.25">
      <c r="A188" s="34"/>
      <c r="B188" s="35"/>
      <c r="C188" s="36"/>
      <c r="D188" s="216" t="s">
        <v>163</v>
      </c>
      <c r="E188" s="36"/>
      <c r="F188" s="217" t="s">
        <v>234</v>
      </c>
      <c r="G188" s="36"/>
      <c r="H188" s="36"/>
      <c r="I188" s="203"/>
      <c r="J188" s="36"/>
      <c r="K188" s="36"/>
      <c r="L188" s="39"/>
      <c r="M188" s="204"/>
      <c r="N188" s="205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163</v>
      </c>
      <c r="AU188" s="17" t="s">
        <v>82</v>
      </c>
    </row>
    <row r="189" spans="1:65" s="2" customFormat="1" ht="16.5" customHeight="1">
      <c r="A189" s="34"/>
      <c r="B189" s="35"/>
      <c r="C189" s="218" t="s">
        <v>235</v>
      </c>
      <c r="D189" s="218" t="s">
        <v>168</v>
      </c>
      <c r="E189" s="219" t="s">
        <v>236</v>
      </c>
      <c r="F189" s="220" t="s">
        <v>237</v>
      </c>
      <c r="G189" s="221" t="s">
        <v>125</v>
      </c>
      <c r="H189" s="222">
        <v>389.666</v>
      </c>
      <c r="I189" s="223"/>
      <c r="J189" s="224">
        <f>ROUND(I189*H189,2)</f>
        <v>0</v>
      </c>
      <c r="K189" s="225"/>
      <c r="L189" s="226"/>
      <c r="M189" s="227" t="s">
        <v>1</v>
      </c>
      <c r="N189" s="228" t="s">
        <v>37</v>
      </c>
      <c r="O189" s="71"/>
      <c r="P189" s="197">
        <f>O189*H189</f>
        <v>0</v>
      </c>
      <c r="Q189" s="197">
        <v>1.0000000000000001E-5</v>
      </c>
      <c r="R189" s="197">
        <f>Q189*H189</f>
        <v>3.8966600000000001E-3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172</v>
      </c>
      <c r="AT189" s="199" t="s">
        <v>168</v>
      </c>
      <c r="AU189" s="199" t="s">
        <v>82</v>
      </c>
      <c r="AY189" s="17" t="s">
        <v>119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80</v>
      </c>
      <c r="BK189" s="200">
        <f>ROUND(I189*H189,2)</f>
        <v>0</v>
      </c>
      <c r="BL189" s="17" t="s">
        <v>160</v>
      </c>
      <c r="BM189" s="199" t="s">
        <v>238</v>
      </c>
    </row>
    <row r="190" spans="1:65" s="2" customFormat="1" ht="11.25">
      <c r="A190" s="34"/>
      <c r="B190" s="35"/>
      <c r="C190" s="36"/>
      <c r="D190" s="201" t="s">
        <v>128</v>
      </c>
      <c r="E190" s="36"/>
      <c r="F190" s="202" t="s">
        <v>237</v>
      </c>
      <c r="G190" s="36"/>
      <c r="H190" s="36"/>
      <c r="I190" s="203"/>
      <c r="J190" s="36"/>
      <c r="K190" s="36"/>
      <c r="L190" s="39"/>
      <c r="M190" s="204"/>
      <c r="N190" s="205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128</v>
      </c>
      <c r="AU190" s="17" t="s">
        <v>82</v>
      </c>
    </row>
    <row r="191" spans="1:65" s="13" customFormat="1" ht="11.25">
      <c r="B191" s="206"/>
      <c r="C191" s="207"/>
      <c r="D191" s="201" t="s">
        <v>142</v>
      </c>
      <c r="E191" s="207"/>
      <c r="F191" s="208" t="s">
        <v>239</v>
      </c>
      <c r="G191" s="207"/>
      <c r="H191" s="209">
        <v>389.666</v>
      </c>
      <c r="I191" s="210"/>
      <c r="J191" s="207"/>
      <c r="K191" s="207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142</v>
      </c>
      <c r="AU191" s="215" t="s">
        <v>82</v>
      </c>
      <c r="AV191" s="13" t="s">
        <v>82</v>
      </c>
      <c r="AW191" s="13" t="s">
        <v>4</v>
      </c>
      <c r="AX191" s="13" t="s">
        <v>80</v>
      </c>
      <c r="AY191" s="215" t="s">
        <v>119</v>
      </c>
    </row>
    <row r="192" spans="1:65" s="2" customFormat="1" ht="24.2" customHeight="1">
      <c r="A192" s="34"/>
      <c r="B192" s="35"/>
      <c r="C192" s="187" t="s">
        <v>240</v>
      </c>
      <c r="D192" s="187" t="s">
        <v>122</v>
      </c>
      <c r="E192" s="188" t="s">
        <v>241</v>
      </c>
      <c r="F192" s="189" t="s">
        <v>242</v>
      </c>
      <c r="G192" s="190" t="s">
        <v>125</v>
      </c>
      <c r="H192" s="191">
        <v>371.11</v>
      </c>
      <c r="I192" s="192"/>
      <c r="J192" s="193">
        <f>ROUND(I192*H192,2)</f>
        <v>0</v>
      </c>
      <c r="K192" s="194"/>
      <c r="L192" s="39"/>
      <c r="M192" s="195" t="s">
        <v>1</v>
      </c>
      <c r="N192" s="196" t="s">
        <v>37</v>
      </c>
      <c r="O192" s="71"/>
      <c r="P192" s="197">
        <f>O192*H192</f>
        <v>0</v>
      </c>
      <c r="Q192" s="197">
        <v>2.1000000000000001E-4</v>
      </c>
      <c r="R192" s="197">
        <f>Q192*H192</f>
        <v>7.7933100000000005E-2</v>
      </c>
      <c r="S192" s="197">
        <v>0</v>
      </c>
      <c r="T192" s="19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9" t="s">
        <v>160</v>
      </c>
      <c r="AT192" s="199" t="s">
        <v>122</v>
      </c>
      <c r="AU192" s="199" t="s">
        <v>82</v>
      </c>
      <c r="AY192" s="17" t="s">
        <v>119</v>
      </c>
      <c r="BE192" s="200">
        <f>IF(N192="základní",J192,0)</f>
        <v>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7" t="s">
        <v>80</v>
      </c>
      <c r="BK192" s="200">
        <f>ROUND(I192*H192,2)</f>
        <v>0</v>
      </c>
      <c r="BL192" s="17" t="s">
        <v>160</v>
      </c>
      <c r="BM192" s="199" t="s">
        <v>243</v>
      </c>
    </row>
    <row r="193" spans="1:65" s="2" customFormat="1" ht="19.5">
      <c r="A193" s="34"/>
      <c r="B193" s="35"/>
      <c r="C193" s="36"/>
      <c r="D193" s="201" t="s">
        <v>128</v>
      </c>
      <c r="E193" s="36"/>
      <c r="F193" s="202" t="s">
        <v>244</v>
      </c>
      <c r="G193" s="36"/>
      <c r="H193" s="36"/>
      <c r="I193" s="203"/>
      <c r="J193" s="36"/>
      <c r="K193" s="36"/>
      <c r="L193" s="39"/>
      <c r="M193" s="204"/>
      <c r="N193" s="205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128</v>
      </c>
      <c r="AU193" s="17" t="s">
        <v>82</v>
      </c>
    </row>
    <row r="194" spans="1:65" s="2" customFormat="1" ht="11.25">
      <c r="A194" s="34"/>
      <c r="B194" s="35"/>
      <c r="C194" s="36"/>
      <c r="D194" s="216" t="s">
        <v>163</v>
      </c>
      <c r="E194" s="36"/>
      <c r="F194" s="217" t="s">
        <v>245</v>
      </c>
      <c r="G194" s="36"/>
      <c r="H194" s="36"/>
      <c r="I194" s="203"/>
      <c r="J194" s="36"/>
      <c r="K194" s="36"/>
      <c r="L194" s="39"/>
      <c r="M194" s="204"/>
      <c r="N194" s="205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163</v>
      </c>
      <c r="AU194" s="17" t="s">
        <v>82</v>
      </c>
    </row>
    <row r="195" spans="1:65" s="2" customFormat="1" ht="33" customHeight="1">
      <c r="A195" s="34"/>
      <c r="B195" s="35"/>
      <c r="C195" s="187" t="s">
        <v>246</v>
      </c>
      <c r="D195" s="187" t="s">
        <v>122</v>
      </c>
      <c r="E195" s="188" t="s">
        <v>247</v>
      </c>
      <c r="F195" s="189" t="s">
        <v>248</v>
      </c>
      <c r="G195" s="190" t="s">
        <v>125</v>
      </c>
      <c r="H195" s="191">
        <v>371.11</v>
      </c>
      <c r="I195" s="192"/>
      <c r="J195" s="193">
        <f>ROUND(I195*H195,2)</f>
        <v>0</v>
      </c>
      <c r="K195" s="194"/>
      <c r="L195" s="39"/>
      <c r="M195" s="195" t="s">
        <v>1</v>
      </c>
      <c r="N195" s="196" t="s">
        <v>37</v>
      </c>
      <c r="O195" s="71"/>
      <c r="P195" s="197">
        <f>O195*H195</f>
        <v>0</v>
      </c>
      <c r="Q195" s="197">
        <v>2.7999999999999998E-4</v>
      </c>
      <c r="R195" s="197">
        <f>Q195*H195</f>
        <v>0.1039108</v>
      </c>
      <c r="S195" s="197">
        <v>0</v>
      </c>
      <c r="T195" s="19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9" t="s">
        <v>160</v>
      </c>
      <c r="AT195" s="199" t="s">
        <v>122</v>
      </c>
      <c r="AU195" s="199" t="s">
        <v>82</v>
      </c>
      <c r="AY195" s="17" t="s">
        <v>119</v>
      </c>
      <c r="BE195" s="200">
        <f>IF(N195="základní",J195,0)</f>
        <v>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7" t="s">
        <v>80</v>
      </c>
      <c r="BK195" s="200">
        <f>ROUND(I195*H195,2)</f>
        <v>0</v>
      </c>
      <c r="BL195" s="17" t="s">
        <v>160</v>
      </c>
      <c r="BM195" s="199" t="s">
        <v>249</v>
      </c>
    </row>
    <row r="196" spans="1:65" s="2" customFormat="1" ht="19.5">
      <c r="A196" s="34"/>
      <c r="B196" s="35"/>
      <c r="C196" s="36"/>
      <c r="D196" s="201" t="s">
        <v>128</v>
      </c>
      <c r="E196" s="36"/>
      <c r="F196" s="202" t="s">
        <v>250</v>
      </c>
      <c r="G196" s="36"/>
      <c r="H196" s="36"/>
      <c r="I196" s="203"/>
      <c r="J196" s="36"/>
      <c r="K196" s="36"/>
      <c r="L196" s="39"/>
      <c r="M196" s="204"/>
      <c r="N196" s="205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128</v>
      </c>
      <c r="AU196" s="17" t="s">
        <v>82</v>
      </c>
    </row>
    <row r="197" spans="1:65" s="12" customFormat="1" ht="25.9" customHeight="1">
      <c r="B197" s="171"/>
      <c r="C197" s="172"/>
      <c r="D197" s="173" t="s">
        <v>71</v>
      </c>
      <c r="E197" s="174" t="s">
        <v>251</v>
      </c>
      <c r="F197" s="174" t="s">
        <v>252</v>
      </c>
      <c r="G197" s="172"/>
      <c r="H197" s="172"/>
      <c r="I197" s="175"/>
      <c r="J197" s="176">
        <f>BK197</f>
        <v>0</v>
      </c>
      <c r="K197" s="172"/>
      <c r="L197" s="177"/>
      <c r="M197" s="178"/>
      <c r="N197" s="179"/>
      <c r="O197" s="179"/>
      <c r="P197" s="180">
        <f>SUM(P198:P201)</f>
        <v>0</v>
      </c>
      <c r="Q197" s="179"/>
      <c r="R197" s="180">
        <f>SUM(R198:R201)</f>
        <v>0</v>
      </c>
      <c r="S197" s="179"/>
      <c r="T197" s="181">
        <f>SUM(T198:T201)</f>
        <v>0</v>
      </c>
      <c r="AR197" s="182" t="s">
        <v>126</v>
      </c>
      <c r="AT197" s="183" t="s">
        <v>71</v>
      </c>
      <c r="AU197" s="183" t="s">
        <v>72</v>
      </c>
      <c r="AY197" s="182" t="s">
        <v>119</v>
      </c>
      <c r="BK197" s="184">
        <f>SUM(BK198:BK201)</f>
        <v>0</v>
      </c>
    </row>
    <row r="198" spans="1:65" s="2" customFormat="1" ht="16.5" customHeight="1">
      <c r="A198" s="34"/>
      <c r="B198" s="35"/>
      <c r="C198" s="187" t="s">
        <v>253</v>
      </c>
      <c r="D198" s="187" t="s">
        <v>122</v>
      </c>
      <c r="E198" s="188" t="s">
        <v>254</v>
      </c>
      <c r="F198" s="189" t="s">
        <v>255</v>
      </c>
      <c r="G198" s="190" t="s">
        <v>256</v>
      </c>
      <c r="H198" s="191">
        <v>27</v>
      </c>
      <c r="I198" s="192"/>
      <c r="J198" s="193">
        <f>ROUND(I198*H198,2)</f>
        <v>0</v>
      </c>
      <c r="K198" s="194"/>
      <c r="L198" s="39"/>
      <c r="M198" s="195" t="s">
        <v>1</v>
      </c>
      <c r="N198" s="196" t="s">
        <v>37</v>
      </c>
      <c r="O198" s="71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9" t="s">
        <v>257</v>
      </c>
      <c r="AT198" s="199" t="s">
        <v>122</v>
      </c>
      <c r="AU198" s="199" t="s">
        <v>80</v>
      </c>
      <c r="AY198" s="17" t="s">
        <v>119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7" t="s">
        <v>80</v>
      </c>
      <c r="BK198" s="200">
        <f>ROUND(I198*H198,2)</f>
        <v>0</v>
      </c>
      <c r="BL198" s="17" t="s">
        <v>257</v>
      </c>
      <c r="BM198" s="199" t="s">
        <v>258</v>
      </c>
    </row>
    <row r="199" spans="1:65" s="2" customFormat="1" ht="19.5">
      <c r="A199" s="34"/>
      <c r="B199" s="35"/>
      <c r="C199" s="36"/>
      <c r="D199" s="201" t="s">
        <v>128</v>
      </c>
      <c r="E199" s="36"/>
      <c r="F199" s="202" t="s">
        <v>259</v>
      </c>
      <c r="G199" s="36"/>
      <c r="H199" s="36"/>
      <c r="I199" s="203"/>
      <c r="J199" s="36"/>
      <c r="K199" s="36"/>
      <c r="L199" s="39"/>
      <c r="M199" s="204"/>
      <c r="N199" s="205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128</v>
      </c>
      <c r="AU199" s="17" t="s">
        <v>80</v>
      </c>
    </row>
    <row r="200" spans="1:65" s="2" customFormat="1" ht="11.25">
      <c r="A200" s="34"/>
      <c r="B200" s="35"/>
      <c r="C200" s="36"/>
      <c r="D200" s="216" t="s">
        <v>163</v>
      </c>
      <c r="E200" s="36"/>
      <c r="F200" s="217" t="s">
        <v>260</v>
      </c>
      <c r="G200" s="36"/>
      <c r="H200" s="36"/>
      <c r="I200" s="203"/>
      <c r="J200" s="36"/>
      <c r="K200" s="36"/>
      <c r="L200" s="39"/>
      <c r="M200" s="204"/>
      <c r="N200" s="205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163</v>
      </c>
      <c r="AU200" s="17" t="s">
        <v>80</v>
      </c>
    </row>
    <row r="201" spans="1:65" s="13" customFormat="1" ht="11.25">
      <c r="B201" s="206"/>
      <c r="C201" s="207"/>
      <c r="D201" s="201" t="s">
        <v>142</v>
      </c>
      <c r="E201" s="240" t="s">
        <v>1</v>
      </c>
      <c r="F201" s="208" t="s">
        <v>261</v>
      </c>
      <c r="G201" s="207"/>
      <c r="H201" s="209">
        <v>27</v>
      </c>
      <c r="I201" s="210"/>
      <c r="J201" s="207"/>
      <c r="K201" s="207"/>
      <c r="L201" s="211"/>
      <c r="M201" s="252"/>
      <c r="N201" s="253"/>
      <c r="O201" s="253"/>
      <c r="P201" s="253"/>
      <c r="Q201" s="253"/>
      <c r="R201" s="253"/>
      <c r="S201" s="253"/>
      <c r="T201" s="254"/>
      <c r="AT201" s="215" t="s">
        <v>142</v>
      </c>
      <c r="AU201" s="215" t="s">
        <v>80</v>
      </c>
      <c r="AV201" s="13" t="s">
        <v>82</v>
      </c>
      <c r="AW201" s="13" t="s">
        <v>29</v>
      </c>
      <c r="AX201" s="13" t="s">
        <v>80</v>
      </c>
      <c r="AY201" s="215" t="s">
        <v>119</v>
      </c>
    </row>
    <row r="202" spans="1:65" s="2" customFormat="1" ht="6.95" customHeight="1">
      <c r="A202" s="34"/>
      <c r="B202" s="54"/>
      <c r="C202" s="55"/>
      <c r="D202" s="55"/>
      <c r="E202" s="55"/>
      <c r="F202" s="55"/>
      <c r="G202" s="55"/>
      <c r="H202" s="55"/>
      <c r="I202" s="55"/>
      <c r="J202" s="55"/>
      <c r="K202" s="55"/>
      <c r="L202" s="39"/>
      <c r="M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</row>
  </sheetData>
  <sheetProtection algorithmName="SHA-512" hashValue="pEJpFy5QyG6pPK/M02sbizMynpgdYD/mvexlwByzQQNMwvWRwHaA2HreANTvPmw2crz3b0dkPXchxzEMntDhtg==" saltValue="uu6JJbiZ1MOxmmhOdndS0MdlkhSl8P7Q2QgGHuH3acYE6NZHqfZ10FR6wvIgacStBIwGTQHIR0Nz/320XaMV6Q==" spinCount="100000" sheet="1" objects="1" scenarios="1" formatColumns="0" formatRows="0" autoFilter="0"/>
  <autoFilter ref="C125:K201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hyperlinks>
    <hyperlink ref="F145" r:id="rId1"/>
    <hyperlink ref="F188" r:id="rId2"/>
    <hyperlink ref="F194" r:id="rId3"/>
    <hyperlink ref="F200" r:id="rId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7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86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00" t="str">
        <f>'Rekapitulace stavby'!K6</f>
        <v>SOŠ - Přístavba</v>
      </c>
      <c r="F7" s="301"/>
      <c r="G7" s="301"/>
      <c r="H7" s="301"/>
      <c r="L7" s="20"/>
    </row>
    <row r="8" spans="1:46" s="2" customFormat="1" ht="12" customHeight="1">
      <c r="A8" s="34"/>
      <c r="B8" s="39"/>
      <c r="C8" s="34"/>
      <c r="D8" s="112" t="s">
        <v>87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2" t="s">
        <v>262</v>
      </c>
      <c r="F9" s="303"/>
      <c r="G9" s="303"/>
      <c r="H9" s="303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23</v>
      </c>
      <c r="E14" s="34"/>
      <c r="F14" s="34"/>
      <c r="G14" s="34"/>
      <c r="H14" s="34"/>
      <c r="I14" s="112" t="s">
        <v>24</v>
      </c>
      <c r="J14" s="11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tr">
        <f>IF('Rekapitulace stavby'!E11="","",'Rekapitulace stavby'!E11)</f>
        <v xml:space="preserve"> </v>
      </c>
      <c r="F15" s="34"/>
      <c r="G15" s="34"/>
      <c r="H15" s="34"/>
      <c r="I15" s="112" t="s">
        <v>25</v>
      </c>
      <c r="J15" s="11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26</v>
      </c>
      <c r="E17" s="34"/>
      <c r="F17" s="34"/>
      <c r="G17" s="34"/>
      <c r="H17" s="34"/>
      <c r="I17" s="112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04" t="str">
        <f>'Rekapitulace stavby'!E14</f>
        <v>Vyplň údaj</v>
      </c>
      <c r="F18" s="305"/>
      <c r="G18" s="305"/>
      <c r="H18" s="305"/>
      <c r="I18" s="112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28</v>
      </c>
      <c r="E20" s="34"/>
      <c r="F20" s="34"/>
      <c r="G20" s="34"/>
      <c r="H20" s="34"/>
      <c r="I20" s="112" t="s">
        <v>24</v>
      </c>
      <c r="J20" s="11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tr">
        <f>IF('Rekapitulace stavby'!E17="","",'Rekapitulace stavby'!E17)</f>
        <v xml:space="preserve"> </v>
      </c>
      <c r="F21" s="34"/>
      <c r="G21" s="34"/>
      <c r="H21" s="34"/>
      <c r="I21" s="112" t="s">
        <v>25</v>
      </c>
      <c r="J21" s="11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30</v>
      </c>
      <c r="E23" s="34"/>
      <c r="F23" s="34"/>
      <c r="G23" s="34"/>
      <c r="H23" s="34"/>
      <c r="I23" s="112" t="s">
        <v>24</v>
      </c>
      <c r="J23" s="11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tr">
        <f>IF('Rekapitulace stavby'!E20="","",'Rekapitulace stavby'!E20)</f>
        <v xml:space="preserve"> </v>
      </c>
      <c r="F24" s="34"/>
      <c r="G24" s="34"/>
      <c r="H24" s="34"/>
      <c r="I24" s="112" t="s">
        <v>25</v>
      </c>
      <c r="J24" s="11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31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06" t="s">
        <v>1</v>
      </c>
      <c r="F27" s="306"/>
      <c r="G27" s="306"/>
      <c r="H27" s="30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32</v>
      </c>
      <c r="E30" s="34"/>
      <c r="F30" s="34"/>
      <c r="G30" s="34"/>
      <c r="H30" s="34"/>
      <c r="I30" s="34"/>
      <c r="J30" s="120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34</v>
      </c>
      <c r="G32" s="34"/>
      <c r="H32" s="34"/>
      <c r="I32" s="121" t="s">
        <v>33</v>
      </c>
      <c r="J32" s="121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36</v>
      </c>
      <c r="E33" s="112" t="s">
        <v>37</v>
      </c>
      <c r="F33" s="123">
        <f>ROUND((SUM(BE124:BE268)),  2)</f>
        <v>0</v>
      </c>
      <c r="G33" s="34"/>
      <c r="H33" s="34"/>
      <c r="I33" s="124">
        <v>0.21</v>
      </c>
      <c r="J33" s="123">
        <f>ROUND(((SUM(BE124:BE268))*I33),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38</v>
      </c>
      <c r="F34" s="123">
        <f>ROUND((SUM(BF124:BF268)),  2)</f>
        <v>0</v>
      </c>
      <c r="G34" s="34"/>
      <c r="H34" s="34"/>
      <c r="I34" s="124">
        <v>0.12</v>
      </c>
      <c r="J34" s="123">
        <f>ROUND(((SUM(BF124:BF268))*I34),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39</v>
      </c>
      <c r="F35" s="123">
        <f>ROUND((SUM(BG124:BG268)),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40</v>
      </c>
      <c r="F36" s="123">
        <f>ROUND((SUM(BH124:BH268)),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41</v>
      </c>
      <c r="F37" s="123">
        <f>ROUND((SUM(BI124:BI268)),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42</v>
      </c>
      <c r="E39" s="127"/>
      <c r="F39" s="127"/>
      <c r="G39" s="128" t="s">
        <v>43</v>
      </c>
      <c r="H39" s="129" t="s">
        <v>44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45</v>
      </c>
      <c r="E50" s="133"/>
      <c r="F50" s="133"/>
      <c r="G50" s="132" t="s">
        <v>46</v>
      </c>
      <c r="H50" s="133"/>
      <c r="I50" s="133"/>
      <c r="J50" s="133"/>
      <c r="K50" s="133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4" t="s">
        <v>47</v>
      </c>
      <c r="E61" s="135"/>
      <c r="F61" s="136" t="s">
        <v>48</v>
      </c>
      <c r="G61" s="134" t="s">
        <v>47</v>
      </c>
      <c r="H61" s="135"/>
      <c r="I61" s="135"/>
      <c r="J61" s="137" t="s">
        <v>48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32" t="s">
        <v>49</v>
      </c>
      <c r="E65" s="138"/>
      <c r="F65" s="138"/>
      <c r="G65" s="132" t="s">
        <v>50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4" t="s">
        <v>47</v>
      </c>
      <c r="E76" s="135"/>
      <c r="F76" s="136" t="s">
        <v>48</v>
      </c>
      <c r="G76" s="134" t="s">
        <v>47</v>
      </c>
      <c r="H76" s="135"/>
      <c r="I76" s="135"/>
      <c r="J76" s="137" t="s">
        <v>48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07" t="str">
        <f>E7</f>
        <v>SOŠ - Přístavba</v>
      </c>
      <c r="F85" s="308"/>
      <c r="G85" s="308"/>
      <c r="H85" s="308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87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8" t="str">
        <f>E9</f>
        <v>02 - Podlahové kosntrukce</v>
      </c>
      <c r="F87" s="309"/>
      <c r="G87" s="309"/>
      <c r="H87" s="309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29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90</v>
      </c>
      <c r="D94" s="144"/>
      <c r="E94" s="144"/>
      <c r="F94" s="144"/>
      <c r="G94" s="144"/>
      <c r="H94" s="144"/>
      <c r="I94" s="144"/>
      <c r="J94" s="145" t="s">
        <v>91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92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1:31" s="9" customFormat="1" ht="24.95" customHeight="1">
      <c r="B97" s="147"/>
      <c r="C97" s="148"/>
      <c r="D97" s="149" t="s">
        <v>94</v>
      </c>
      <c r="E97" s="150"/>
      <c r="F97" s="150"/>
      <c r="G97" s="150"/>
      <c r="H97" s="150"/>
      <c r="I97" s="150"/>
      <c r="J97" s="151">
        <f>J125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263</v>
      </c>
      <c r="E98" s="156"/>
      <c r="F98" s="156"/>
      <c r="G98" s="156"/>
      <c r="H98" s="156"/>
      <c r="I98" s="156"/>
      <c r="J98" s="157">
        <f>J126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264</v>
      </c>
      <c r="E99" s="156"/>
      <c r="F99" s="156"/>
      <c r="G99" s="156"/>
      <c r="H99" s="156"/>
      <c r="I99" s="156"/>
      <c r="J99" s="157">
        <f>J142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95</v>
      </c>
      <c r="E100" s="156"/>
      <c r="F100" s="156"/>
      <c r="G100" s="156"/>
      <c r="H100" s="156"/>
      <c r="I100" s="156"/>
      <c r="J100" s="157">
        <f>J148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96</v>
      </c>
      <c r="E101" s="156"/>
      <c r="F101" s="156"/>
      <c r="G101" s="156"/>
      <c r="H101" s="156"/>
      <c r="I101" s="156"/>
      <c r="J101" s="157">
        <f>J160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265</v>
      </c>
      <c r="E102" s="156"/>
      <c r="F102" s="156"/>
      <c r="G102" s="156"/>
      <c r="H102" s="156"/>
      <c r="I102" s="156"/>
      <c r="J102" s="157">
        <f>J170</f>
        <v>0</v>
      </c>
      <c r="K102" s="154"/>
      <c r="L102" s="158"/>
    </row>
    <row r="103" spans="1:31" s="9" customFormat="1" ht="24.95" customHeight="1">
      <c r="B103" s="147"/>
      <c r="C103" s="148"/>
      <c r="D103" s="149" t="s">
        <v>97</v>
      </c>
      <c r="E103" s="150"/>
      <c r="F103" s="150"/>
      <c r="G103" s="150"/>
      <c r="H103" s="150"/>
      <c r="I103" s="150"/>
      <c r="J103" s="151">
        <f>J173</f>
        <v>0</v>
      </c>
      <c r="K103" s="148"/>
      <c r="L103" s="152"/>
    </row>
    <row r="104" spans="1:31" s="10" customFormat="1" ht="19.899999999999999" customHeight="1">
      <c r="B104" s="153"/>
      <c r="C104" s="154"/>
      <c r="D104" s="155" t="s">
        <v>266</v>
      </c>
      <c r="E104" s="156"/>
      <c r="F104" s="156"/>
      <c r="G104" s="156"/>
      <c r="H104" s="156"/>
      <c r="I104" s="156"/>
      <c r="J104" s="157">
        <f>J174</f>
        <v>0</v>
      </c>
      <c r="K104" s="154"/>
      <c r="L104" s="158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>
      <c r="A111" s="34"/>
      <c r="B111" s="35"/>
      <c r="C111" s="23" t="s">
        <v>104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07" t="str">
        <f>E7</f>
        <v>SOŠ - Přístavba</v>
      </c>
      <c r="F114" s="308"/>
      <c r="G114" s="308"/>
      <c r="H114" s="308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87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78" t="str">
        <f>E9</f>
        <v>02 - Podlahové kosntrukce</v>
      </c>
      <c r="F116" s="309"/>
      <c r="G116" s="309"/>
      <c r="H116" s="309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 xml:space="preserve"> </v>
      </c>
      <c r="G118" s="36"/>
      <c r="H118" s="36"/>
      <c r="I118" s="29" t="s">
        <v>22</v>
      </c>
      <c r="J118" s="66">
        <f>IF(J12="","",J12)</f>
        <v>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>
      <c r="A120" s="34"/>
      <c r="B120" s="35"/>
      <c r="C120" s="29" t="s">
        <v>23</v>
      </c>
      <c r="D120" s="36"/>
      <c r="E120" s="36"/>
      <c r="F120" s="27" t="str">
        <f>E15</f>
        <v xml:space="preserve"> </v>
      </c>
      <c r="G120" s="36"/>
      <c r="H120" s="36"/>
      <c r="I120" s="29" t="s">
        <v>28</v>
      </c>
      <c r="J120" s="32" t="str">
        <f>E21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>
      <c r="A121" s="34"/>
      <c r="B121" s="35"/>
      <c r="C121" s="29" t="s">
        <v>26</v>
      </c>
      <c r="D121" s="36"/>
      <c r="E121" s="36"/>
      <c r="F121" s="27" t="str">
        <f>IF(E18="","",E18)</f>
        <v>Vyplň údaj</v>
      </c>
      <c r="G121" s="36"/>
      <c r="H121" s="36"/>
      <c r="I121" s="29" t="s">
        <v>30</v>
      </c>
      <c r="J121" s="32" t="str">
        <f>E24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59"/>
      <c r="B123" s="160"/>
      <c r="C123" s="161" t="s">
        <v>105</v>
      </c>
      <c r="D123" s="162" t="s">
        <v>57</v>
      </c>
      <c r="E123" s="162" t="s">
        <v>53</v>
      </c>
      <c r="F123" s="162" t="s">
        <v>54</v>
      </c>
      <c r="G123" s="162" t="s">
        <v>106</v>
      </c>
      <c r="H123" s="162" t="s">
        <v>107</v>
      </c>
      <c r="I123" s="162" t="s">
        <v>108</v>
      </c>
      <c r="J123" s="163" t="s">
        <v>91</v>
      </c>
      <c r="K123" s="164" t="s">
        <v>109</v>
      </c>
      <c r="L123" s="165"/>
      <c r="M123" s="75" t="s">
        <v>1</v>
      </c>
      <c r="N123" s="76" t="s">
        <v>36</v>
      </c>
      <c r="O123" s="76" t="s">
        <v>110</v>
      </c>
      <c r="P123" s="76" t="s">
        <v>111</v>
      </c>
      <c r="Q123" s="76" t="s">
        <v>112</v>
      </c>
      <c r="R123" s="76" t="s">
        <v>113</v>
      </c>
      <c r="S123" s="76" t="s">
        <v>114</v>
      </c>
      <c r="T123" s="77" t="s">
        <v>115</v>
      </c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</row>
    <row r="124" spans="1:65" s="2" customFormat="1" ht="22.9" customHeight="1">
      <c r="A124" s="34"/>
      <c r="B124" s="35"/>
      <c r="C124" s="82" t="s">
        <v>116</v>
      </c>
      <c r="D124" s="36"/>
      <c r="E124" s="36"/>
      <c r="F124" s="36"/>
      <c r="G124" s="36"/>
      <c r="H124" s="36"/>
      <c r="I124" s="36"/>
      <c r="J124" s="166">
        <f>BK124</f>
        <v>0</v>
      </c>
      <c r="K124" s="36"/>
      <c r="L124" s="39"/>
      <c r="M124" s="78"/>
      <c r="N124" s="167"/>
      <c r="O124" s="79"/>
      <c r="P124" s="168">
        <f>P125+P173</f>
        <v>0</v>
      </c>
      <c r="Q124" s="79"/>
      <c r="R124" s="168">
        <f>R125+R173</f>
        <v>34.89993638</v>
      </c>
      <c r="S124" s="79"/>
      <c r="T124" s="169">
        <f>T125+T173</f>
        <v>2.9954499999999999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71</v>
      </c>
      <c r="AU124" s="17" t="s">
        <v>93</v>
      </c>
      <c r="BK124" s="170">
        <f>BK125+BK173</f>
        <v>0</v>
      </c>
    </row>
    <row r="125" spans="1:65" s="12" customFormat="1" ht="25.9" customHeight="1">
      <c r="B125" s="171"/>
      <c r="C125" s="172"/>
      <c r="D125" s="173" t="s">
        <v>71</v>
      </c>
      <c r="E125" s="174" t="s">
        <v>117</v>
      </c>
      <c r="F125" s="174" t="s">
        <v>118</v>
      </c>
      <c r="G125" s="172"/>
      <c r="H125" s="172"/>
      <c r="I125" s="175"/>
      <c r="J125" s="176">
        <f>BK125</f>
        <v>0</v>
      </c>
      <c r="K125" s="172"/>
      <c r="L125" s="177"/>
      <c r="M125" s="178"/>
      <c r="N125" s="179"/>
      <c r="O125" s="179"/>
      <c r="P125" s="180">
        <f>P126+P142+P148+P160+P170</f>
        <v>0</v>
      </c>
      <c r="Q125" s="179"/>
      <c r="R125" s="180">
        <f>R126+R142+R148+R160+R170</f>
        <v>30.011384929999998</v>
      </c>
      <c r="S125" s="179"/>
      <c r="T125" s="181">
        <f>T126+T142+T148+T160+T170</f>
        <v>2.3759999999999999</v>
      </c>
      <c r="AR125" s="182" t="s">
        <v>80</v>
      </c>
      <c r="AT125" s="183" t="s">
        <v>71</v>
      </c>
      <c r="AU125" s="183" t="s">
        <v>72</v>
      </c>
      <c r="AY125" s="182" t="s">
        <v>119</v>
      </c>
      <c r="BK125" s="184">
        <f>BK126+BK142+BK148+BK160+BK170</f>
        <v>0</v>
      </c>
    </row>
    <row r="126" spans="1:65" s="12" customFormat="1" ht="22.9" customHeight="1">
      <c r="B126" s="171"/>
      <c r="C126" s="172"/>
      <c r="D126" s="173" t="s">
        <v>71</v>
      </c>
      <c r="E126" s="185" t="s">
        <v>126</v>
      </c>
      <c r="F126" s="185" t="s">
        <v>267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SUM(P127:P141)</f>
        <v>0</v>
      </c>
      <c r="Q126" s="179"/>
      <c r="R126" s="180">
        <f>SUM(R127:R141)</f>
        <v>2.5155849299999997</v>
      </c>
      <c r="S126" s="179"/>
      <c r="T126" s="181">
        <f>SUM(T127:T141)</f>
        <v>0</v>
      </c>
      <c r="AR126" s="182" t="s">
        <v>80</v>
      </c>
      <c r="AT126" s="183" t="s">
        <v>71</v>
      </c>
      <c r="AU126" s="183" t="s">
        <v>80</v>
      </c>
      <c r="AY126" s="182" t="s">
        <v>119</v>
      </c>
      <c r="BK126" s="184">
        <f>SUM(BK127:BK141)</f>
        <v>0</v>
      </c>
    </row>
    <row r="127" spans="1:65" s="2" customFormat="1" ht="21.75" customHeight="1">
      <c r="A127" s="34"/>
      <c r="B127" s="35"/>
      <c r="C127" s="187" t="s">
        <v>268</v>
      </c>
      <c r="D127" s="187" t="s">
        <v>122</v>
      </c>
      <c r="E127" s="188" t="s">
        <v>269</v>
      </c>
      <c r="F127" s="189" t="s">
        <v>270</v>
      </c>
      <c r="G127" s="190" t="s">
        <v>271</v>
      </c>
      <c r="H127" s="191">
        <v>0.97199999999999998</v>
      </c>
      <c r="I127" s="192"/>
      <c r="J127" s="193">
        <f>ROUND(I127*H127,2)</f>
        <v>0</v>
      </c>
      <c r="K127" s="194"/>
      <c r="L127" s="39"/>
      <c r="M127" s="195" t="s">
        <v>1</v>
      </c>
      <c r="N127" s="196" t="s">
        <v>37</v>
      </c>
      <c r="O127" s="71"/>
      <c r="P127" s="197">
        <f>O127*H127</f>
        <v>0</v>
      </c>
      <c r="Q127" s="197">
        <v>2.5019499999999999</v>
      </c>
      <c r="R127" s="197">
        <f>Q127*H127</f>
        <v>2.4318953999999997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126</v>
      </c>
      <c r="AT127" s="199" t="s">
        <v>122</v>
      </c>
      <c r="AU127" s="199" t="s">
        <v>82</v>
      </c>
      <c r="AY127" s="17" t="s">
        <v>119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80</v>
      </c>
      <c r="BK127" s="200">
        <f>ROUND(I127*H127,2)</f>
        <v>0</v>
      </c>
      <c r="BL127" s="17" t="s">
        <v>126</v>
      </c>
      <c r="BM127" s="199" t="s">
        <v>272</v>
      </c>
    </row>
    <row r="128" spans="1:65" s="2" customFormat="1" ht="19.5">
      <c r="A128" s="34"/>
      <c r="B128" s="35"/>
      <c r="C128" s="36"/>
      <c r="D128" s="201" t="s">
        <v>128</v>
      </c>
      <c r="E128" s="36"/>
      <c r="F128" s="202" t="s">
        <v>273</v>
      </c>
      <c r="G128" s="36"/>
      <c r="H128" s="36"/>
      <c r="I128" s="203"/>
      <c r="J128" s="36"/>
      <c r="K128" s="36"/>
      <c r="L128" s="39"/>
      <c r="M128" s="204"/>
      <c r="N128" s="205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128</v>
      </c>
      <c r="AU128" s="17" t="s">
        <v>82</v>
      </c>
    </row>
    <row r="129" spans="1:65" s="2" customFormat="1" ht="11.25">
      <c r="A129" s="34"/>
      <c r="B129" s="35"/>
      <c r="C129" s="36"/>
      <c r="D129" s="216" t="s">
        <v>163</v>
      </c>
      <c r="E129" s="36"/>
      <c r="F129" s="217" t="s">
        <v>274</v>
      </c>
      <c r="G129" s="36"/>
      <c r="H129" s="36"/>
      <c r="I129" s="203"/>
      <c r="J129" s="36"/>
      <c r="K129" s="36"/>
      <c r="L129" s="39"/>
      <c r="M129" s="204"/>
      <c r="N129" s="205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163</v>
      </c>
      <c r="AU129" s="17" t="s">
        <v>82</v>
      </c>
    </row>
    <row r="130" spans="1:65" s="13" customFormat="1" ht="11.25">
      <c r="B130" s="206"/>
      <c r="C130" s="207"/>
      <c r="D130" s="201" t="s">
        <v>142</v>
      </c>
      <c r="E130" s="240" t="s">
        <v>1</v>
      </c>
      <c r="F130" s="208" t="s">
        <v>275</v>
      </c>
      <c r="G130" s="207"/>
      <c r="H130" s="209">
        <v>0.97199999999999998</v>
      </c>
      <c r="I130" s="210"/>
      <c r="J130" s="207"/>
      <c r="K130" s="207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142</v>
      </c>
      <c r="AU130" s="215" t="s">
        <v>82</v>
      </c>
      <c r="AV130" s="13" t="s">
        <v>82</v>
      </c>
      <c r="AW130" s="13" t="s">
        <v>29</v>
      </c>
      <c r="AX130" s="13" t="s">
        <v>80</v>
      </c>
      <c r="AY130" s="215" t="s">
        <v>119</v>
      </c>
    </row>
    <row r="131" spans="1:65" s="2" customFormat="1" ht="24.2" customHeight="1">
      <c r="A131" s="34"/>
      <c r="B131" s="35"/>
      <c r="C131" s="187" t="s">
        <v>276</v>
      </c>
      <c r="D131" s="187" t="s">
        <v>122</v>
      </c>
      <c r="E131" s="188" t="s">
        <v>277</v>
      </c>
      <c r="F131" s="189" t="s">
        <v>278</v>
      </c>
      <c r="G131" s="190" t="s">
        <v>134</v>
      </c>
      <c r="H131" s="191">
        <v>3.9E-2</v>
      </c>
      <c r="I131" s="192"/>
      <c r="J131" s="193">
        <f>ROUND(I131*H131,2)</f>
        <v>0</v>
      </c>
      <c r="K131" s="194"/>
      <c r="L131" s="39"/>
      <c r="M131" s="195" t="s">
        <v>1</v>
      </c>
      <c r="N131" s="196" t="s">
        <v>37</v>
      </c>
      <c r="O131" s="71"/>
      <c r="P131" s="197">
        <f>O131*H131</f>
        <v>0</v>
      </c>
      <c r="Q131" s="197">
        <v>1.0492699999999999</v>
      </c>
      <c r="R131" s="197">
        <f>Q131*H131</f>
        <v>4.0921529999999998E-2</v>
      </c>
      <c r="S131" s="197">
        <v>0</v>
      </c>
      <c r="T131" s="19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9" t="s">
        <v>126</v>
      </c>
      <c r="AT131" s="199" t="s">
        <v>122</v>
      </c>
      <c r="AU131" s="199" t="s">
        <v>82</v>
      </c>
      <c r="AY131" s="17" t="s">
        <v>119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7" t="s">
        <v>80</v>
      </c>
      <c r="BK131" s="200">
        <f>ROUND(I131*H131,2)</f>
        <v>0</v>
      </c>
      <c r="BL131" s="17" t="s">
        <v>126</v>
      </c>
      <c r="BM131" s="199" t="s">
        <v>279</v>
      </c>
    </row>
    <row r="132" spans="1:65" s="2" customFormat="1" ht="19.5">
      <c r="A132" s="34"/>
      <c r="B132" s="35"/>
      <c r="C132" s="36"/>
      <c r="D132" s="201" t="s">
        <v>128</v>
      </c>
      <c r="E132" s="36"/>
      <c r="F132" s="202" t="s">
        <v>280</v>
      </c>
      <c r="G132" s="36"/>
      <c r="H132" s="36"/>
      <c r="I132" s="203"/>
      <c r="J132" s="36"/>
      <c r="K132" s="36"/>
      <c r="L132" s="39"/>
      <c r="M132" s="204"/>
      <c r="N132" s="205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128</v>
      </c>
      <c r="AU132" s="17" t="s">
        <v>82</v>
      </c>
    </row>
    <row r="133" spans="1:65" s="2" customFormat="1" ht="11.25">
      <c r="A133" s="34"/>
      <c r="B133" s="35"/>
      <c r="C133" s="36"/>
      <c r="D133" s="216" t="s">
        <v>163</v>
      </c>
      <c r="E133" s="36"/>
      <c r="F133" s="217" t="s">
        <v>281</v>
      </c>
      <c r="G133" s="36"/>
      <c r="H133" s="36"/>
      <c r="I133" s="203"/>
      <c r="J133" s="36"/>
      <c r="K133" s="36"/>
      <c r="L133" s="39"/>
      <c r="M133" s="204"/>
      <c r="N133" s="205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163</v>
      </c>
      <c r="AU133" s="17" t="s">
        <v>82</v>
      </c>
    </row>
    <row r="134" spans="1:65" s="13" customFormat="1" ht="11.25">
      <c r="B134" s="206"/>
      <c r="C134" s="207"/>
      <c r="D134" s="201" t="s">
        <v>142</v>
      </c>
      <c r="E134" s="240" t="s">
        <v>1</v>
      </c>
      <c r="F134" s="208" t="s">
        <v>282</v>
      </c>
      <c r="G134" s="207"/>
      <c r="H134" s="209">
        <v>3.9E-2</v>
      </c>
      <c r="I134" s="210"/>
      <c r="J134" s="207"/>
      <c r="K134" s="207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142</v>
      </c>
      <c r="AU134" s="215" t="s">
        <v>82</v>
      </c>
      <c r="AV134" s="13" t="s">
        <v>82</v>
      </c>
      <c r="AW134" s="13" t="s">
        <v>29</v>
      </c>
      <c r="AX134" s="13" t="s">
        <v>80</v>
      </c>
      <c r="AY134" s="215" t="s">
        <v>119</v>
      </c>
    </row>
    <row r="135" spans="1:65" s="2" customFormat="1" ht="16.5" customHeight="1">
      <c r="A135" s="34"/>
      <c r="B135" s="35"/>
      <c r="C135" s="187" t="s">
        <v>172</v>
      </c>
      <c r="D135" s="187" t="s">
        <v>122</v>
      </c>
      <c r="E135" s="188" t="s">
        <v>283</v>
      </c>
      <c r="F135" s="189" t="s">
        <v>284</v>
      </c>
      <c r="G135" s="190" t="s">
        <v>125</v>
      </c>
      <c r="H135" s="191">
        <v>5.4</v>
      </c>
      <c r="I135" s="192"/>
      <c r="J135" s="193">
        <f>ROUND(I135*H135,2)</f>
        <v>0</v>
      </c>
      <c r="K135" s="194"/>
      <c r="L135" s="39"/>
      <c r="M135" s="195" t="s">
        <v>1</v>
      </c>
      <c r="N135" s="196" t="s">
        <v>37</v>
      </c>
      <c r="O135" s="71"/>
      <c r="P135" s="197">
        <f>O135*H135</f>
        <v>0</v>
      </c>
      <c r="Q135" s="197">
        <v>7.92E-3</v>
      </c>
      <c r="R135" s="197">
        <f>Q135*H135</f>
        <v>4.2768E-2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126</v>
      </c>
      <c r="AT135" s="199" t="s">
        <v>122</v>
      </c>
      <c r="AU135" s="199" t="s">
        <v>82</v>
      </c>
      <c r="AY135" s="17" t="s">
        <v>119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80</v>
      </c>
      <c r="BK135" s="200">
        <f>ROUND(I135*H135,2)</f>
        <v>0</v>
      </c>
      <c r="BL135" s="17" t="s">
        <v>126</v>
      </c>
      <c r="BM135" s="199" t="s">
        <v>285</v>
      </c>
    </row>
    <row r="136" spans="1:65" s="2" customFormat="1" ht="19.5">
      <c r="A136" s="34"/>
      <c r="B136" s="35"/>
      <c r="C136" s="36"/>
      <c r="D136" s="201" t="s">
        <v>128</v>
      </c>
      <c r="E136" s="36"/>
      <c r="F136" s="202" t="s">
        <v>286</v>
      </c>
      <c r="G136" s="36"/>
      <c r="H136" s="36"/>
      <c r="I136" s="203"/>
      <c r="J136" s="36"/>
      <c r="K136" s="36"/>
      <c r="L136" s="39"/>
      <c r="M136" s="204"/>
      <c r="N136" s="205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128</v>
      </c>
      <c r="AU136" s="17" t="s">
        <v>82</v>
      </c>
    </row>
    <row r="137" spans="1:65" s="2" customFormat="1" ht="11.25">
      <c r="A137" s="34"/>
      <c r="B137" s="35"/>
      <c r="C137" s="36"/>
      <c r="D137" s="216" t="s">
        <v>163</v>
      </c>
      <c r="E137" s="36"/>
      <c r="F137" s="217" t="s">
        <v>287</v>
      </c>
      <c r="G137" s="36"/>
      <c r="H137" s="36"/>
      <c r="I137" s="203"/>
      <c r="J137" s="36"/>
      <c r="K137" s="36"/>
      <c r="L137" s="39"/>
      <c r="M137" s="204"/>
      <c r="N137" s="205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163</v>
      </c>
      <c r="AU137" s="17" t="s">
        <v>82</v>
      </c>
    </row>
    <row r="138" spans="1:65" s="13" customFormat="1" ht="11.25">
      <c r="B138" s="206"/>
      <c r="C138" s="207"/>
      <c r="D138" s="201" t="s">
        <v>142</v>
      </c>
      <c r="E138" s="240" t="s">
        <v>1</v>
      </c>
      <c r="F138" s="208" t="s">
        <v>288</v>
      </c>
      <c r="G138" s="207"/>
      <c r="H138" s="209">
        <v>5.4</v>
      </c>
      <c r="I138" s="210"/>
      <c r="J138" s="207"/>
      <c r="K138" s="207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142</v>
      </c>
      <c r="AU138" s="215" t="s">
        <v>82</v>
      </c>
      <c r="AV138" s="13" t="s">
        <v>82</v>
      </c>
      <c r="AW138" s="13" t="s">
        <v>29</v>
      </c>
      <c r="AX138" s="13" t="s">
        <v>80</v>
      </c>
      <c r="AY138" s="215" t="s">
        <v>119</v>
      </c>
    </row>
    <row r="139" spans="1:65" s="2" customFormat="1" ht="16.5" customHeight="1">
      <c r="A139" s="34"/>
      <c r="B139" s="35"/>
      <c r="C139" s="187" t="s">
        <v>289</v>
      </c>
      <c r="D139" s="187" t="s">
        <v>122</v>
      </c>
      <c r="E139" s="188" t="s">
        <v>290</v>
      </c>
      <c r="F139" s="189" t="s">
        <v>291</v>
      </c>
      <c r="G139" s="190" t="s">
        <v>125</v>
      </c>
      <c r="H139" s="191">
        <v>5.4</v>
      </c>
      <c r="I139" s="192"/>
      <c r="J139" s="193">
        <f>ROUND(I139*H139,2)</f>
        <v>0</v>
      </c>
      <c r="K139" s="194"/>
      <c r="L139" s="39"/>
      <c r="M139" s="195" t="s">
        <v>1</v>
      </c>
      <c r="N139" s="196" t="s">
        <v>37</v>
      </c>
      <c r="O139" s="71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126</v>
      </c>
      <c r="AT139" s="199" t="s">
        <v>122</v>
      </c>
      <c r="AU139" s="199" t="s">
        <v>82</v>
      </c>
      <c r="AY139" s="17" t="s">
        <v>119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80</v>
      </c>
      <c r="BK139" s="200">
        <f>ROUND(I139*H139,2)</f>
        <v>0</v>
      </c>
      <c r="BL139" s="17" t="s">
        <v>126</v>
      </c>
      <c r="BM139" s="199" t="s">
        <v>292</v>
      </c>
    </row>
    <row r="140" spans="1:65" s="2" customFormat="1" ht="19.5">
      <c r="A140" s="34"/>
      <c r="B140" s="35"/>
      <c r="C140" s="36"/>
      <c r="D140" s="201" t="s">
        <v>128</v>
      </c>
      <c r="E140" s="36"/>
      <c r="F140" s="202" t="s">
        <v>293</v>
      </c>
      <c r="G140" s="36"/>
      <c r="H140" s="36"/>
      <c r="I140" s="203"/>
      <c r="J140" s="36"/>
      <c r="K140" s="36"/>
      <c r="L140" s="39"/>
      <c r="M140" s="204"/>
      <c r="N140" s="205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128</v>
      </c>
      <c r="AU140" s="17" t="s">
        <v>82</v>
      </c>
    </row>
    <row r="141" spans="1:65" s="2" customFormat="1" ht="11.25">
      <c r="A141" s="34"/>
      <c r="B141" s="35"/>
      <c r="C141" s="36"/>
      <c r="D141" s="216" t="s">
        <v>163</v>
      </c>
      <c r="E141" s="36"/>
      <c r="F141" s="217" t="s">
        <v>294</v>
      </c>
      <c r="G141" s="36"/>
      <c r="H141" s="36"/>
      <c r="I141" s="203"/>
      <c r="J141" s="36"/>
      <c r="K141" s="36"/>
      <c r="L141" s="39"/>
      <c r="M141" s="204"/>
      <c r="N141" s="205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163</v>
      </c>
      <c r="AU141" s="17" t="s">
        <v>82</v>
      </c>
    </row>
    <row r="142" spans="1:65" s="12" customFormat="1" ht="22.9" customHeight="1">
      <c r="B142" s="171"/>
      <c r="C142" s="172"/>
      <c r="D142" s="173" t="s">
        <v>71</v>
      </c>
      <c r="E142" s="185" t="s">
        <v>180</v>
      </c>
      <c r="F142" s="185" t="s">
        <v>295</v>
      </c>
      <c r="G142" s="172"/>
      <c r="H142" s="172"/>
      <c r="I142" s="175"/>
      <c r="J142" s="186">
        <f>BK142</f>
        <v>0</v>
      </c>
      <c r="K142" s="172"/>
      <c r="L142" s="177"/>
      <c r="M142" s="178"/>
      <c r="N142" s="179"/>
      <c r="O142" s="179"/>
      <c r="P142" s="180">
        <f>SUM(P143:P147)</f>
        <v>0</v>
      </c>
      <c r="Q142" s="179"/>
      <c r="R142" s="180">
        <f>SUM(R143:R147)</f>
        <v>27.495799999999999</v>
      </c>
      <c r="S142" s="179"/>
      <c r="T142" s="181">
        <f>SUM(T143:T147)</f>
        <v>0</v>
      </c>
      <c r="AR142" s="182" t="s">
        <v>80</v>
      </c>
      <c r="AT142" s="183" t="s">
        <v>71</v>
      </c>
      <c r="AU142" s="183" t="s">
        <v>80</v>
      </c>
      <c r="AY142" s="182" t="s">
        <v>119</v>
      </c>
      <c r="BK142" s="184">
        <f>SUM(BK143:BK147)</f>
        <v>0</v>
      </c>
    </row>
    <row r="143" spans="1:65" s="2" customFormat="1" ht="24.2" customHeight="1">
      <c r="A143" s="34"/>
      <c r="B143" s="35"/>
      <c r="C143" s="187" t="s">
        <v>296</v>
      </c>
      <c r="D143" s="187" t="s">
        <v>122</v>
      </c>
      <c r="E143" s="188" t="s">
        <v>297</v>
      </c>
      <c r="F143" s="189" t="s">
        <v>298</v>
      </c>
      <c r="G143" s="190" t="s">
        <v>125</v>
      </c>
      <c r="H143" s="191">
        <v>247.78</v>
      </c>
      <c r="I143" s="192"/>
      <c r="J143" s="193">
        <f>ROUND(I143*H143,2)</f>
        <v>0</v>
      </c>
      <c r="K143" s="194"/>
      <c r="L143" s="39"/>
      <c r="M143" s="195" t="s">
        <v>1</v>
      </c>
      <c r="N143" s="196" t="s">
        <v>37</v>
      </c>
      <c r="O143" s="71"/>
      <c r="P143" s="197">
        <f>O143*H143</f>
        <v>0</v>
      </c>
      <c r="Q143" s="197">
        <v>0.11</v>
      </c>
      <c r="R143" s="197">
        <f>Q143*H143</f>
        <v>27.255800000000001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126</v>
      </c>
      <c r="AT143" s="199" t="s">
        <v>122</v>
      </c>
      <c r="AU143" s="199" t="s">
        <v>82</v>
      </c>
      <c r="AY143" s="17" t="s">
        <v>119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80</v>
      </c>
      <c r="BK143" s="200">
        <f>ROUND(I143*H143,2)</f>
        <v>0</v>
      </c>
      <c r="BL143" s="17" t="s">
        <v>126</v>
      </c>
      <c r="BM143" s="199" t="s">
        <v>299</v>
      </c>
    </row>
    <row r="144" spans="1:65" s="2" customFormat="1" ht="11.25">
      <c r="A144" s="34"/>
      <c r="B144" s="35"/>
      <c r="C144" s="36"/>
      <c r="D144" s="201" t="s">
        <v>128</v>
      </c>
      <c r="E144" s="36"/>
      <c r="F144" s="202" t="s">
        <v>300</v>
      </c>
      <c r="G144" s="36"/>
      <c r="H144" s="36"/>
      <c r="I144" s="203"/>
      <c r="J144" s="36"/>
      <c r="K144" s="36"/>
      <c r="L144" s="39"/>
      <c r="M144" s="204"/>
      <c r="N144" s="205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128</v>
      </c>
      <c r="AU144" s="17" t="s">
        <v>82</v>
      </c>
    </row>
    <row r="145" spans="1:65" s="2" customFormat="1" ht="11.25">
      <c r="A145" s="34"/>
      <c r="B145" s="35"/>
      <c r="C145" s="36"/>
      <c r="D145" s="216" t="s">
        <v>163</v>
      </c>
      <c r="E145" s="36"/>
      <c r="F145" s="217" t="s">
        <v>301</v>
      </c>
      <c r="G145" s="36"/>
      <c r="H145" s="36"/>
      <c r="I145" s="203"/>
      <c r="J145" s="36"/>
      <c r="K145" s="36"/>
      <c r="L145" s="39"/>
      <c r="M145" s="204"/>
      <c r="N145" s="205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163</v>
      </c>
      <c r="AU145" s="17" t="s">
        <v>82</v>
      </c>
    </row>
    <row r="146" spans="1:65" s="2" customFormat="1" ht="37.9" customHeight="1">
      <c r="A146" s="34"/>
      <c r="B146" s="35"/>
      <c r="C146" s="187" t="s">
        <v>80</v>
      </c>
      <c r="D146" s="187" t="s">
        <v>122</v>
      </c>
      <c r="E146" s="188" t="s">
        <v>302</v>
      </c>
      <c r="F146" s="189" t="s">
        <v>303</v>
      </c>
      <c r="G146" s="190" t="s">
        <v>171</v>
      </c>
      <c r="H146" s="191">
        <v>10</v>
      </c>
      <c r="I146" s="192"/>
      <c r="J146" s="193">
        <f>ROUND(I146*H146,2)</f>
        <v>0</v>
      </c>
      <c r="K146" s="194"/>
      <c r="L146" s="39"/>
      <c r="M146" s="195" t="s">
        <v>1</v>
      </c>
      <c r="N146" s="196" t="s">
        <v>37</v>
      </c>
      <c r="O146" s="71"/>
      <c r="P146" s="197">
        <f>O146*H146</f>
        <v>0</v>
      </c>
      <c r="Q146" s="197">
        <v>2.4E-2</v>
      </c>
      <c r="R146" s="197">
        <f>Q146*H146</f>
        <v>0.24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126</v>
      </c>
      <c r="AT146" s="199" t="s">
        <v>122</v>
      </c>
      <c r="AU146" s="199" t="s">
        <v>82</v>
      </c>
      <c r="AY146" s="17" t="s">
        <v>119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80</v>
      </c>
      <c r="BK146" s="200">
        <f>ROUND(I146*H146,2)</f>
        <v>0</v>
      </c>
      <c r="BL146" s="17" t="s">
        <v>126</v>
      </c>
      <c r="BM146" s="199" t="s">
        <v>304</v>
      </c>
    </row>
    <row r="147" spans="1:65" s="2" customFormat="1" ht="29.25">
      <c r="A147" s="34"/>
      <c r="B147" s="35"/>
      <c r="C147" s="36"/>
      <c r="D147" s="201" t="s">
        <v>128</v>
      </c>
      <c r="E147" s="36"/>
      <c r="F147" s="202" t="s">
        <v>305</v>
      </c>
      <c r="G147" s="36"/>
      <c r="H147" s="36"/>
      <c r="I147" s="203"/>
      <c r="J147" s="36"/>
      <c r="K147" s="36"/>
      <c r="L147" s="39"/>
      <c r="M147" s="204"/>
      <c r="N147" s="205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128</v>
      </c>
      <c r="AU147" s="17" t="s">
        <v>82</v>
      </c>
    </row>
    <row r="148" spans="1:65" s="12" customFormat="1" ht="22.9" customHeight="1">
      <c r="B148" s="171"/>
      <c r="C148" s="172"/>
      <c r="D148" s="173" t="s">
        <v>71</v>
      </c>
      <c r="E148" s="185" t="s">
        <v>120</v>
      </c>
      <c r="F148" s="185" t="s">
        <v>121</v>
      </c>
      <c r="G148" s="172"/>
      <c r="H148" s="172"/>
      <c r="I148" s="175"/>
      <c r="J148" s="186">
        <f>BK148</f>
        <v>0</v>
      </c>
      <c r="K148" s="172"/>
      <c r="L148" s="177"/>
      <c r="M148" s="178"/>
      <c r="N148" s="179"/>
      <c r="O148" s="179"/>
      <c r="P148" s="180">
        <f>SUM(P149:P159)</f>
        <v>0</v>
      </c>
      <c r="Q148" s="179"/>
      <c r="R148" s="180">
        <f>SUM(R149:R159)</f>
        <v>0</v>
      </c>
      <c r="S148" s="179"/>
      <c r="T148" s="181">
        <f>SUM(T149:T159)</f>
        <v>2.3759999999999999</v>
      </c>
      <c r="AR148" s="182" t="s">
        <v>80</v>
      </c>
      <c r="AT148" s="183" t="s">
        <v>71</v>
      </c>
      <c r="AU148" s="183" t="s">
        <v>80</v>
      </c>
      <c r="AY148" s="182" t="s">
        <v>119</v>
      </c>
      <c r="BK148" s="184">
        <f>SUM(BK149:BK159)</f>
        <v>0</v>
      </c>
    </row>
    <row r="149" spans="1:65" s="2" customFormat="1" ht="24.2" customHeight="1">
      <c r="A149" s="34"/>
      <c r="B149" s="35"/>
      <c r="C149" s="187" t="s">
        <v>306</v>
      </c>
      <c r="D149" s="187" t="s">
        <v>122</v>
      </c>
      <c r="E149" s="188" t="s">
        <v>307</v>
      </c>
      <c r="F149" s="189" t="s">
        <v>308</v>
      </c>
      <c r="G149" s="190" t="s">
        <v>309</v>
      </c>
      <c r="H149" s="191">
        <v>27</v>
      </c>
      <c r="I149" s="192"/>
      <c r="J149" s="193">
        <f>ROUND(I149*H149,2)</f>
        <v>0</v>
      </c>
      <c r="K149" s="194"/>
      <c r="L149" s="39"/>
      <c r="M149" s="195" t="s">
        <v>1</v>
      </c>
      <c r="N149" s="196" t="s">
        <v>37</v>
      </c>
      <c r="O149" s="71"/>
      <c r="P149" s="197">
        <f>O149*H149</f>
        <v>0</v>
      </c>
      <c r="Q149" s="197">
        <v>0</v>
      </c>
      <c r="R149" s="197">
        <f>Q149*H149</f>
        <v>0</v>
      </c>
      <c r="S149" s="197">
        <v>7.0000000000000007E-2</v>
      </c>
      <c r="T149" s="198">
        <f>S149*H149</f>
        <v>1.8900000000000001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126</v>
      </c>
      <c r="AT149" s="199" t="s">
        <v>122</v>
      </c>
      <c r="AU149" s="199" t="s">
        <v>82</v>
      </c>
      <c r="AY149" s="17" t="s">
        <v>119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80</v>
      </c>
      <c r="BK149" s="200">
        <f>ROUND(I149*H149,2)</f>
        <v>0</v>
      </c>
      <c r="BL149" s="17" t="s">
        <v>126</v>
      </c>
      <c r="BM149" s="199" t="s">
        <v>310</v>
      </c>
    </row>
    <row r="150" spans="1:65" s="2" customFormat="1" ht="11.25">
      <c r="A150" s="34"/>
      <c r="B150" s="35"/>
      <c r="C150" s="36"/>
      <c r="D150" s="201" t="s">
        <v>128</v>
      </c>
      <c r="E150" s="36"/>
      <c r="F150" s="202" t="s">
        <v>308</v>
      </c>
      <c r="G150" s="36"/>
      <c r="H150" s="36"/>
      <c r="I150" s="203"/>
      <c r="J150" s="36"/>
      <c r="K150" s="36"/>
      <c r="L150" s="39"/>
      <c r="M150" s="204"/>
      <c r="N150" s="205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128</v>
      </c>
      <c r="AU150" s="17" t="s">
        <v>82</v>
      </c>
    </row>
    <row r="151" spans="1:65" s="2" customFormat="1" ht="11.25">
      <c r="A151" s="34"/>
      <c r="B151" s="35"/>
      <c r="C151" s="36"/>
      <c r="D151" s="216" t="s">
        <v>163</v>
      </c>
      <c r="E151" s="36"/>
      <c r="F151" s="217" t="s">
        <v>311</v>
      </c>
      <c r="G151" s="36"/>
      <c r="H151" s="36"/>
      <c r="I151" s="203"/>
      <c r="J151" s="36"/>
      <c r="K151" s="36"/>
      <c r="L151" s="39"/>
      <c r="M151" s="204"/>
      <c r="N151" s="205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163</v>
      </c>
      <c r="AU151" s="17" t="s">
        <v>82</v>
      </c>
    </row>
    <row r="152" spans="1:65" s="2" customFormat="1" ht="24.2" customHeight="1">
      <c r="A152" s="34"/>
      <c r="B152" s="35"/>
      <c r="C152" s="187" t="s">
        <v>167</v>
      </c>
      <c r="D152" s="187" t="s">
        <v>122</v>
      </c>
      <c r="E152" s="188" t="s">
        <v>312</v>
      </c>
      <c r="F152" s="189" t="s">
        <v>313</v>
      </c>
      <c r="G152" s="190" t="s">
        <v>309</v>
      </c>
      <c r="H152" s="191">
        <v>27</v>
      </c>
      <c r="I152" s="192"/>
      <c r="J152" s="193">
        <f>ROUND(I152*H152,2)</f>
        <v>0</v>
      </c>
      <c r="K152" s="194"/>
      <c r="L152" s="39"/>
      <c r="M152" s="195" t="s">
        <v>1</v>
      </c>
      <c r="N152" s="196" t="s">
        <v>37</v>
      </c>
      <c r="O152" s="71"/>
      <c r="P152" s="197">
        <f>O152*H152</f>
        <v>0</v>
      </c>
      <c r="Q152" s="197">
        <v>0</v>
      </c>
      <c r="R152" s="197">
        <f>Q152*H152</f>
        <v>0</v>
      </c>
      <c r="S152" s="197">
        <v>1.2E-2</v>
      </c>
      <c r="T152" s="198">
        <f>S152*H152</f>
        <v>0.32400000000000001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9" t="s">
        <v>126</v>
      </c>
      <c r="AT152" s="199" t="s">
        <v>122</v>
      </c>
      <c r="AU152" s="199" t="s">
        <v>82</v>
      </c>
      <c r="AY152" s="17" t="s">
        <v>119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7" t="s">
        <v>80</v>
      </c>
      <c r="BK152" s="200">
        <f>ROUND(I152*H152,2)</f>
        <v>0</v>
      </c>
      <c r="BL152" s="17" t="s">
        <v>126</v>
      </c>
      <c r="BM152" s="199" t="s">
        <v>314</v>
      </c>
    </row>
    <row r="153" spans="1:65" s="2" customFormat="1" ht="19.5">
      <c r="A153" s="34"/>
      <c r="B153" s="35"/>
      <c r="C153" s="36"/>
      <c r="D153" s="201" t="s">
        <v>128</v>
      </c>
      <c r="E153" s="36"/>
      <c r="F153" s="202" t="s">
        <v>315</v>
      </c>
      <c r="G153" s="36"/>
      <c r="H153" s="36"/>
      <c r="I153" s="203"/>
      <c r="J153" s="36"/>
      <c r="K153" s="36"/>
      <c r="L153" s="39"/>
      <c r="M153" s="204"/>
      <c r="N153" s="205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128</v>
      </c>
      <c r="AU153" s="17" t="s">
        <v>82</v>
      </c>
    </row>
    <row r="154" spans="1:65" s="2" customFormat="1" ht="11.25">
      <c r="A154" s="34"/>
      <c r="B154" s="35"/>
      <c r="C154" s="36"/>
      <c r="D154" s="216" t="s">
        <v>163</v>
      </c>
      <c r="E154" s="36"/>
      <c r="F154" s="217" t="s">
        <v>316</v>
      </c>
      <c r="G154" s="36"/>
      <c r="H154" s="36"/>
      <c r="I154" s="203"/>
      <c r="J154" s="36"/>
      <c r="K154" s="36"/>
      <c r="L154" s="39"/>
      <c r="M154" s="204"/>
      <c r="N154" s="205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163</v>
      </c>
      <c r="AU154" s="17" t="s">
        <v>82</v>
      </c>
    </row>
    <row r="155" spans="1:65" s="13" customFormat="1" ht="11.25">
      <c r="B155" s="206"/>
      <c r="C155" s="207"/>
      <c r="D155" s="201" t="s">
        <v>142</v>
      </c>
      <c r="E155" s="240" t="s">
        <v>1</v>
      </c>
      <c r="F155" s="208" t="s">
        <v>317</v>
      </c>
      <c r="G155" s="207"/>
      <c r="H155" s="209">
        <v>27</v>
      </c>
      <c r="I155" s="210"/>
      <c r="J155" s="207"/>
      <c r="K155" s="207"/>
      <c r="L155" s="211"/>
      <c r="M155" s="212"/>
      <c r="N155" s="213"/>
      <c r="O155" s="213"/>
      <c r="P155" s="213"/>
      <c r="Q155" s="213"/>
      <c r="R155" s="213"/>
      <c r="S155" s="213"/>
      <c r="T155" s="214"/>
      <c r="AT155" s="215" t="s">
        <v>142</v>
      </c>
      <c r="AU155" s="215" t="s">
        <v>82</v>
      </c>
      <c r="AV155" s="13" t="s">
        <v>82</v>
      </c>
      <c r="AW155" s="13" t="s">
        <v>29</v>
      </c>
      <c r="AX155" s="13" t="s">
        <v>80</v>
      </c>
      <c r="AY155" s="215" t="s">
        <v>119</v>
      </c>
    </row>
    <row r="156" spans="1:65" s="2" customFormat="1" ht="24.2" customHeight="1">
      <c r="A156" s="34"/>
      <c r="B156" s="35"/>
      <c r="C156" s="187" t="s">
        <v>253</v>
      </c>
      <c r="D156" s="187" t="s">
        <v>122</v>
      </c>
      <c r="E156" s="188" t="s">
        <v>318</v>
      </c>
      <c r="F156" s="189" t="s">
        <v>319</v>
      </c>
      <c r="G156" s="190" t="s">
        <v>309</v>
      </c>
      <c r="H156" s="191">
        <v>27</v>
      </c>
      <c r="I156" s="192"/>
      <c r="J156" s="193">
        <f>ROUND(I156*H156,2)</f>
        <v>0</v>
      </c>
      <c r="K156" s="194"/>
      <c r="L156" s="39"/>
      <c r="M156" s="195" t="s">
        <v>1</v>
      </c>
      <c r="N156" s="196" t="s">
        <v>37</v>
      </c>
      <c r="O156" s="71"/>
      <c r="P156" s="197">
        <f>O156*H156</f>
        <v>0</v>
      </c>
      <c r="Q156" s="197">
        <v>0</v>
      </c>
      <c r="R156" s="197">
        <f>Q156*H156</f>
        <v>0</v>
      </c>
      <c r="S156" s="197">
        <v>6.0000000000000001E-3</v>
      </c>
      <c r="T156" s="198">
        <f>S156*H156</f>
        <v>0.16200000000000001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126</v>
      </c>
      <c r="AT156" s="199" t="s">
        <v>122</v>
      </c>
      <c r="AU156" s="199" t="s">
        <v>82</v>
      </c>
      <c r="AY156" s="17" t="s">
        <v>119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80</v>
      </c>
      <c r="BK156" s="200">
        <f>ROUND(I156*H156,2)</f>
        <v>0</v>
      </c>
      <c r="BL156" s="17" t="s">
        <v>126</v>
      </c>
      <c r="BM156" s="199" t="s">
        <v>320</v>
      </c>
    </row>
    <row r="157" spans="1:65" s="2" customFormat="1" ht="19.5">
      <c r="A157" s="34"/>
      <c r="B157" s="35"/>
      <c r="C157" s="36"/>
      <c r="D157" s="201" t="s">
        <v>128</v>
      </c>
      <c r="E157" s="36"/>
      <c r="F157" s="202" t="s">
        <v>321</v>
      </c>
      <c r="G157" s="36"/>
      <c r="H157" s="36"/>
      <c r="I157" s="203"/>
      <c r="J157" s="36"/>
      <c r="K157" s="36"/>
      <c r="L157" s="39"/>
      <c r="M157" s="204"/>
      <c r="N157" s="205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128</v>
      </c>
      <c r="AU157" s="17" t="s">
        <v>82</v>
      </c>
    </row>
    <row r="158" spans="1:65" s="2" customFormat="1" ht="11.25">
      <c r="A158" s="34"/>
      <c r="B158" s="35"/>
      <c r="C158" s="36"/>
      <c r="D158" s="216" t="s">
        <v>163</v>
      </c>
      <c r="E158" s="36"/>
      <c r="F158" s="217" t="s">
        <v>322</v>
      </c>
      <c r="G158" s="36"/>
      <c r="H158" s="36"/>
      <c r="I158" s="203"/>
      <c r="J158" s="36"/>
      <c r="K158" s="36"/>
      <c r="L158" s="39"/>
      <c r="M158" s="204"/>
      <c r="N158" s="205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163</v>
      </c>
      <c r="AU158" s="17" t="s">
        <v>82</v>
      </c>
    </row>
    <row r="159" spans="1:65" s="13" customFormat="1" ht="11.25">
      <c r="B159" s="206"/>
      <c r="C159" s="207"/>
      <c r="D159" s="201" t="s">
        <v>142</v>
      </c>
      <c r="E159" s="240" t="s">
        <v>1</v>
      </c>
      <c r="F159" s="208" t="s">
        <v>317</v>
      </c>
      <c r="G159" s="207"/>
      <c r="H159" s="209">
        <v>27</v>
      </c>
      <c r="I159" s="210"/>
      <c r="J159" s="207"/>
      <c r="K159" s="207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142</v>
      </c>
      <c r="AU159" s="215" t="s">
        <v>82</v>
      </c>
      <c r="AV159" s="13" t="s">
        <v>82</v>
      </c>
      <c r="AW159" s="13" t="s">
        <v>29</v>
      </c>
      <c r="AX159" s="13" t="s">
        <v>80</v>
      </c>
      <c r="AY159" s="215" t="s">
        <v>119</v>
      </c>
    </row>
    <row r="160" spans="1:65" s="12" customFormat="1" ht="22.9" customHeight="1">
      <c r="B160" s="171"/>
      <c r="C160" s="172"/>
      <c r="D160" s="173" t="s">
        <v>71</v>
      </c>
      <c r="E160" s="185" t="s">
        <v>130</v>
      </c>
      <c r="F160" s="185" t="s">
        <v>131</v>
      </c>
      <c r="G160" s="172"/>
      <c r="H160" s="172"/>
      <c r="I160" s="175"/>
      <c r="J160" s="186">
        <f>BK160</f>
        <v>0</v>
      </c>
      <c r="K160" s="172"/>
      <c r="L160" s="177"/>
      <c r="M160" s="178"/>
      <c r="N160" s="179"/>
      <c r="O160" s="179"/>
      <c r="P160" s="180">
        <f>SUM(P161:P169)</f>
        <v>0</v>
      </c>
      <c r="Q160" s="179"/>
      <c r="R160" s="180">
        <f>SUM(R161:R169)</f>
        <v>0</v>
      </c>
      <c r="S160" s="179"/>
      <c r="T160" s="181">
        <f>SUM(T161:T169)</f>
        <v>0</v>
      </c>
      <c r="AR160" s="182" t="s">
        <v>80</v>
      </c>
      <c r="AT160" s="183" t="s">
        <v>71</v>
      </c>
      <c r="AU160" s="183" t="s">
        <v>80</v>
      </c>
      <c r="AY160" s="182" t="s">
        <v>119</v>
      </c>
      <c r="BK160" s="184">
        <f>SUM(BK161:BK169)</f>
        <v>0</v>
      </c>
    </row>
    <row r="161" spans="1:65" s="2" customFormat="1" ht="24.2" customHeight="1">
      <c r="A161" s="34"/>
      <c r="B161" s="35"/>
      <c r="C161" s="187" t="s">
        <v>323</v>
      </c>
      <c r="D161" s="187" t="s">
        <v>122</v>
      </c>
      <c r="E161" s="188" t="s">
        <v>132</v>
      </c>
      <c r="F161" s="189" t="s">
        <v>133</v>
      </c>
      <c r="G161" s="190" t="s">
        <v>134</v>
      </c>
      <c r="H161" s="191">
        <v>2.9950000000000001</v>
      </c>
      <c r="I161" s="192"/>
      <c r="J161" s="193">
        <f>ROUND(I161*H161,2)</f>
        <v>0</v>
      </c>
      <c r="K161" s="194"/>
      <c r="L161" s="39"/>
      <c r="M161" s="195" t="s">
        <v>1</v>
      </c>
      <c r="N161" s="196" t="s">
        <v>37</v>
      </c>
      <c r="O161" s="71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9" t="s">
        <v>126</v>
      </c>
      <c r="AT161" s="199" t="s">
        <v>122</v>
      </c>
      <c r="AU161" s="199" t="s">
        <v>82</v>
      </c>
      <c r="AY161" s="17" t="s">
        <v>119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7" t="s">
        <v>80</v>
      </c>
      <c r="BK161" s="200">
        <f>ROUND(I161*H161,2)</f>
        <v>0</v>
      </c>
      <c r="BL161" s="17" t="s">
        <v>126</v>
      </c>
      <c r="BM161" s="199" t="s">
        <v>324</v>
      </c>
    </row>
    <row r="162" spans="1:65" s="2" customFormat="1" ht="19.5">
      <c r="A162" s="34"/>
      <c r="B162" s="35"/>
      <c r="C162" s="36"/>
      <c r="D162" s="201" t="s">
        <v>128</v>
      </c>
      <c r="E162" s="36"/>
      <c r="F162" s="202" t="s">
        <v>136</v>
      </c>
      <c r="G162" s="36"/>
      <c r="H162" s="36"/>
      <c r="I162" s="203"/>
      <c r="J162" s="36"/>
      <c r="K162" s="36"/>
      <c r="L162" s="39"/>
      <c r="M162" s="204"/>
      <c r="N162" s="205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128</v>
      </c>
      <c r="AU162" s="17" t="s">
        <v>82</v>
      </c>
    </row>
    <row r="163" spans="1:65" s="2" customFormat="1" ht="24.2" customHeight="1">
      <c r="A163" s="34"/>
      <c r="B163" s="35"/>
      <c r="C163" s="187" t="s">
        <v>325</v>
      </c>
      <c r="D163" s="187" t="s">
        <v>122</v>
      </c>
      <c r="E163" s="188" t="s">
        <v>138</v>
      </c>
      <c r="F163" s="189" t="s">
        <v>139</v>
      </c>
      <c r="G163" s="190" t="s">
        <v>134</v>
      </c>
      <c r="H163" s="191">
        <v>29.95</v>
      </c>
      <c r="I163" s="192"/>
      <c r="J163" s="193">
        <f>ROUND(I163*H163,2)</f>
        <v>0</v>
      </c>
      <c r="K163" s="194"/>
      <c r="L163" s="39"/>
      <c r="M163" s="195" t="s">
        <v>1</v>
      </c>
      <c r="N163" s="196" t="s">
        <v>37</v>
      </c>
      <c r="O163" s="71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9" t="s">
        <v>126</v>
      </c>
      <c r="AT163" s="199" t="s">
        <v>122</v>
      </c>
      <c r="AU163" s="199" t="s">
        <v>82</v>
      </c>
      <c r="AY163" s="17" t="s">
        <v>119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7" t="s">
        <v>80</v>
      </c>
      <c r="BK163" s="200">
        <f>ROUND(I163*H163,2)</f>
        <v>0</v>
      </c>
      <c r="BL163" s="17" t="s">
        <v>126</v>
      </c>
      <c r="BM163" s="199" t="s">
        <v>326</v>
      </c>
    </row>
    <row r="164" spans="1:65" s="2" customFormat="1" ht="29.25">
      <c r="A164" s="34"/>
      <c r="B164" s="35"/>
      <c r="C164" s="36"/>
      <c r="D164" s="201" t="s">
        <v>128</v>
      </c>
      <c r="E164" s="36"/>
      <c r="F164" s="202" t="s">
        <v>141</v>
      </c>
      <c r="G164" s="36"/>
      <c r="H164" s="36"/>
      <c r="I164" s="203"/>
      <c r="J164" s="36"/>
      <c r="K164" s="36"/>
      <c r="L164" s="39"/>
      <c r="M164" s="204"/>
      <c r="N164" s="205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128</v>
      </c>
      <c r="AU164" s="17" t="s">
        <v>82</v>
      </c>
    </row>
    <row r="165" spans="1:65" s="13" customFormat="1" ht="11.25">
      <c r="B165" s="206"/>
      <c r="C165" s="207"/>
      <c r="D165" s="201" t="s">
        <v>142</v>
      </c>
      <c r="E165" s="207"/>
      <c r="F165" s="208" t="s">
        <v>327</v>
      </c>
      <c r="G165" s="207"/>
      <c r="H165" s="209">
        <v>29.95</v>
      </c>
      <c r="I165" s="210"/>
      <c r="J165" s="207"/>
      <c r="K165" s="207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142</v>
      </c>
      <c r="AU165" s="215" t="s">
        <v>82</v>
      </c>
      <c r="AV165" s="13" t="s">
        <v>82</v>
      </c>
      <c r="AW165" s="13" t="s">
        <v>4</v>
      </c>
      <c r="AX165" s="13" t="s">
        <v>80</v>
      </c>
      <c r="AY165" s="215" t="s">
        <v>119</v>
      </c>
    </row>
    <row r="166" spans="1:65" s="2" customFormat="1" ht="33" customHeight="1">
      <c r="A166" s="34"/>
      <c r="B166" s="35"/>
      <c r="C166" s="187" t="s">
        <v>328</v>
      </c>
      <c r="D166" s="187" t="s">
        <v>122</v>
      </c>
      <c r="E166" s="188" t="s">
        <v>144</v>
      </c>
      <c r="F166" s="189" t="s">
        <v>145</v>
      </c>
      <c r="G166" s="190" t="s">
        <v>134</v>
      </c>
      <c r="H166" s="191">
        <v>2.9950000000000001</v>
      </c>
      <c r="I166" s="192"/>
      <c r="J166" s="193">
        <f>ROUND(I166*H166,2)</f>
        <v>0</v>
      </c>
      <c r="K166" s="194"/>
      <c r="L166" s="39"/>
      <c r="M166" s="195" t="s">
        <v>1</v>
      </c>
      <c r="N166" s="196" t="s">
        <v>37</v>
      </c>
      <c r="O166" s="71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126</v>
      </c>
      <c r="AT166" s="199" t="s">
        <v>122</v>
      </c>
      <c r="AU166" s="199" t="s">
        <v>82</v>
      </c>
      <c r="AY166" s="17" t="s">
        <v>119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80</v>
      </c>
      <c r="BK166" s="200">
        <f>ROUND(I166*H166,2)</f>
        <v>0</v>
      </c>
      <c r="BL166" s="17" t="s">
        <v>126</v>
      </c>
      <c r="BM166" s="199" t="s">
        <v>329</v>
      </c>
    </row>
    <row r="167" spans="1:65" s="2" customFormat="1" ht="19.5">
      <c r="A167" s="34"/>
      <c r="B167" s="35"/>
      <c r="C167" s="36"/>
      <c r="D167" s="201" t="s">
        <v>128</v>
      </c>
      <c r="E167" s="36"/>
      <c r="F167" s="202" t="s">
        <v>147</v>
      </c>
      <c r="G167" s="36"/>
      <c r="H167" s="36"/>
      <c r="I167" s="203"/>
      <c r="J167" s="36"/>
      <c r="K167" s="36"/>
      <c r="L167" s="39"/>
      <c r="M167" s="204"/>
      <c r="N167" s="205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128</v>
      </c>
      <c r="AU167" s="17" t="s">
        <v>82</v>
      </c>
    </row>
    <row r="168" spans="1:65" s="2" customFormat="1" ht="33" customHeight="1">
      <c r="A168" s="34"/>
      <c r="B168" s="35"/>
      <c r="C168" s="187" t="s">
        <v>330</v>
      </c>
      <c r="D168" s="187" t="s">
        <v>122</v>
      </c>
      <c r="E168" s="188" t="s">
        <v>149</v>
      </c>
      <c r="F168" s="189" t="s">
        <v>150</v>
      </c>
      <c r="G168" s="190" t="s">
        <v>134</v>
      </c>
      <c r="H168" s="191">
        <v>2.9950000000000001</v>
      </c>
      <c r="I168" s="192"/>
      <c r="J168" s="193">
        <f>ROUND(I168*H168,2)</f>
        <v>0</v>
      </c>
      <c r="K168" s="194"/>
      <c r="L168" s="39"/>
      <c r="M168" s="195" t="s">
        <v>1</v>
      </c>
      <c r="N168" s="196" t="s">
        <v>37</v>
      </c>
      <c r="O168" s="71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126</v>
      </c>
      <c r="AT168" s="199" t="s">
        <v>122</v>
      </c>
      <c r="AU168" s="199" t="s">
        <v>82</v>
      </c>
      <c r="AY168" s="17" t="s">
        <v>119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80</v>
      </c>
      <c r="BK168" s="200">
        <f>ROUND(I168*H168,2)</f>
        <v>0</v>
      </c>
      <c r="BL168" s="17" t="s">
        <v>126</v>
      </c>
      <c r="BM168" s="199" t="s">
        <v>331</v>
      </c>
    </row>
    <row r="169" spans="1:65" s="2" customFormat="1" ht="29.25">
      <c r="A169" s="34"/>
      <c r="B169" s="35"/>
      <c r="C169" s="36"/>
      <c r="D169" s="201" t="s">
        <v>128</v>
      </c>
      <c r="E169" s="36"/>
      <c r="F169" s="202" t="s">
        <v>152</v>
      </c>
      <c r="G169" s="36"/>
      <c r="H169" s="36"/>
      <c r="I169" s="203"/>
      <c r="J169" s="36"/>
      <c r="K169" s="36"/>
      <c r="L169" s="39"/>
      <c r="M169" s="204"/>
      <c r="N169" s="205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128</v>
      </c>
      <c r="AU169" s="17" t="s">
        <v>82</v>
      </c>
    </row>
    <row r="170" spans="1:65" s="12" customFormat="1" ht="22.9" customHeight="1">
      <c r="B170" s="171"/>
      <c r="C170" s="172"/>
      <c r="D170" s="173" t="s">
        <v>71</v>
      </c>
      <c r="E170" s="185" t="s">
        <v>332</v>
      </c>
      <c r="F170" s="185" t="s">
        <v>333</v>
      </c>
      <c r="G170" s="172"/>
      <c r="H170" s="172"/>
      <c r="I170" s="175"/>
      <c r="J170" s="186">
        <f>BK170</f>
        <v>0</v>
      </c>
      <c r="K170" s="172"/>
      <c r="L170" s="177"/>
      <c r="M170" s="178"/>
      <c r="N170" s="179"/>
      <c r="O170" s="179"/>
      <c r="P170" s="180">
        <f>SUM(P171:P172)</f>
        <v>0</v>
      </c>
      <c r="Q170" s="179"/>
      <c r="R170" s="180">
        <f>SUM(R171:R172)</f>
        <v>0</v>
      </c>
      <c r="S170" s="179"/>
      <c r="T170" s="181">
        <f>SUM(T171:T172)</f>
        <v>0</v>
      </c>
      <c r="AR170" s="182" t="s">
        <v>80</v>
      </c>
      <c r="AT170" s="183" t="s">
        <v>71</v>
      </c>
      <c r="AU170" s="183" t="s">
        <v>80</v>
      </c>
      <c r="AY170" s="182" t="s">
        <v>119</v>
      </c>
      <c r="BK170" s="184">
        <f>SUM(BK171:BK172)</f>
        <v>0</v>
      </c>
    </row>
    <row r="171" spans="1:65" s="2" customFormat="1" ht="16.5" customHeight="1">
      <c r="A171" s="34"/>
      <c r="B171" s="35"/>
      <c r="C171" s="187" t="s">
        <v>82</v>
      </c>
      <c r="D171" s="187" t="s">
        <v>122</v>
      </c>
      <c r="E171" s="188" t="s">
        <v>334</v>
      </c>
      <c r="F171" s="189" t="s">
        <v>335</v>
      </c>
      <c r="G171" s="190" t="s">
        <v>134</v>
      </c>
      <c r="H171" s="191">
        <v>30.010999999999999</v>
      </c>
      <c r="I171" s="192"/>
      <c r="J171" s="193">
        <f>ROUND(I171*H171,2)</f>
        <v>0</v>
      </c>
      <c r="K171" s="194"/>
      <c r="L171" s="39"/>
      <c r="M171" s="195" t="s">
        <v>1</v>
      </c>
      <c r="N171" s="196" t="s">
        <v>37</v>
      </c>
      <c r="O171" s="71"/>
      <c r="P171" s="197">
        <f>O171*H171</f>
        <v>0</v>
      </c>
      <c r="Q171" s="197">
        <v>0</v>
      </c>
      <c r="R171" s="197">
        <f>Q171*H171</f>
        <v>0</v>
      </c>
      <c r="S171" s="197">
        <v>0</v>
      </c>
      <c r="T171" s="19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126</v>
      </c>
      <c r="AT171" s="199" t="s">
        <v>122</v>
      </c>
      <c r="AU171" s="199" t="s">
        <v>82</v>
      </c>
      <c r="AY171" s="17" t="s">
        <v>119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80</v>
      </c>
      <c r="BK171" s="200">
        <f>ROUND(I171*H171,2)</f>
        <v>0</v>
      </c>
      <c r="BL171" s="17" t="s">
        <v>126</v>
      </c>
      <c r="BM171" s="199" t="s">
        <v>336</v>
      </c>
    </row>
    <row r="172" spans="1:65" s="2" customFormat="1" ht="39">
      <c r="A172" s="34"/>
      <c r="B172" s="35"/>
      <c r="C172" s="36"/>
      <c r="D172" s="201" t="s">
        <v>128</v>
      </c>
      <c r="E172" s="36"/>
      <c r="F172" s="202" t="s">
        <v>337</v>
      </c>
      <c r="G172" s="36"/>
      <c r="H172" s="36"/>
      <c r="I172" s="203"/>
      <c r="J172" s="36"/>
      <c r="K172" s="36"/>
      <c r="L172" s="39"/>
      <c r="M172" s="204"/>
      <c r="N172" s="205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128</v>
      </c>
      <c r="AU172" s="17" t="s">
        <v>82</v>
      </c>
    </row>
    <row r="173" spans="1:65" s="12" customFormat="1" ht="25.9" customHeight="1">
      <c r="B173" s="171"/>
      <c r="C173" s="172"/>
      <c r="D173" s="173" t="s">
        <v>71</v>
      </c>
      <c r="E173" s="174" t="s">
        <v>153</v>
      </c>
      <c r="F173" s="174" t="s">
        <v>154</v>
      </c>
      <c r="G173" s="172"/>
      <c r="H173" s="172"/>
      <c r="I173" s="175"/>
      <c r="J173" s="176">
        <f>BK173</f>
        <v>0</v>
      </c>
      <c r="K173" s="172"/>
      <c r="L173" s="177"/>
      <c r="M173" s="178"/>
      <c r="N173" s="179"/>
      <c r="O173" s="179"/>
      <c r="P173" s="180">
        <f>P174</f>
        <v>0</v>
      </c>
      <c r="Q173" s="179"/>
      <c r="R173" s="180">
        <f>R174</f>
        <v>4.8885514499999987</v>
      </c>
      <c r="S173" s="179"/>
      <c r="T173" s="181">
        <f>T174</f>
        <v>0.61945000000000006</v>
      </c>
      <c r="AR173" s="182" t="s">
        <v>82</v>
      </c>
      <c r="AT173" s="183" t="s">
        <v>71</v>
      </c>
      <c r="AU173" s="183" t="s">
        <v>72</v>
      </c>
      <c r="AY173" s="182" t="s">
        <v>119</v>
      </c>
      <c r="BK173" s="184">
        <f>BK174</f>
        <v>0</v>
      </c>
    </row>
    <row r="174" spans="1:65" s="12" customFormat="1" ht="22.9" customHeight="1">
      <c r="B174" s="171"/>
      <c r="C174" s="172"/>
      <c r="D174" s="173" t="s">
        <v>71</v>
      </c>
      <c r="E174" s="185" t="s">
        <v>338</v>
      </c>
      <c r="F174" s="185" t="s">
        <v>339</v>
      </c>
      <c r="G174" s="172"/>
      <c r="H174" s="172"/>
      <c r="I174" s="175"/>
      <c r="J174" s="186">
        <f>BK174</f>
        <v>0</v>
      </c>
      <c r="K174" s="172"/>
      <c r="L174" s="177"/>
      <c r="M174" s="178"/>
      <c r="N174" s="179"/>
      <c r="O174" s="179"/>
      <c r="P174" s="180">
        <f>SUM(P175:P268)</f>
        <v>0</v>
      </c>
      <c r="Q174" s="179"/>
      <c r="R174" s="180">
        <f>SUM(R175:R268)</f>
        <v>4.8885514499999987</v>
      </c>
      <c r="S174" s="179"/>
      <c r="T174" s="181">
        <f>SUM(T175:T268)</f>
        <v>0.61945000000000006</v>
      </c>
      <c r="AR174" s="182" t="s">
        <v>82</v>
      </c>
      <c r="AT174" s="183" t="s">
        <v>71</v>
      </c>
      <c r="AU174" s="183" t="s">
        <v>80</v>
      </c>
      <c r="AY174" s="182" t="s">
        <v>119</v>
      </c>
      <c r="BK174" s="184">
        <f>SUM(BK175:BK268)</f>
        <v>0</v>
      </c>
    </row>
    <row r="175" spans="1:65" s="2" customFormat="1" ht="21.75" customHeight="1">
      <c r="A175" s="34"/>
      <c r="B175" s="35"/>
      <c r="C175" s="187" t="s">
        <v>201</v>
      </c>
      <c r="D175" s="187" t="s">
        <v>122</v>
      </c>
      <c r="E175" s="188" t="s">
        <v>340</v>
      </c>
      <c r="F175" s="189" t="s">
        <v>341</v>
      </c>
      <c r="G175" s="190" t="s">
        <v>125</v>
      </c>
      <c r="H175" s="191">
        <v>247.78</v>
      </c>
      <c r="I175" s="192"/>
      <c r="J175" s="193">
        <f>ROUND(I175*H175,2)</f>
        <v>0</v>
      </c>
      <c r="K175" s="194"/>
      <c r="L175" s="39"/>
      <c r="M175" s="195" t="s">
        <v>1</v>
      </c>
      <c r="N175" s="196" t="s">
        <v>37</v>
      </c>
      <c r="O175" s="71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160</v>
      </c>
      <c r="AT175" s="199" t="s">
        <v>122</v>
      </c>
      <c r="AU175" s="199" t="s">
        <v>82</v>
      </c>
      <c r="AY175" s="17" t="s">
        <v>119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80</v>
      </c>
      <c r="BK175" s="200">
        <f>ROUND(I175*H175,2)</f>
        <v>0</v>
      </c>
      <c r="BL175" s="17" t="s">
        <v>160</v>
      </c>
      <c r="BM175" s="199" t="s">
        <v>342</v>
      </c>
    </row>
    <row r="176" spans="1:65" s="2" customFormat="1" ht="19.5">
      <c r="A176" s="34"/>
      <c r="B176" s="35"/>
      <c r="C176" s="36"/>
      <c r="D176" s="201" t="s">
        <v>128</v>
      </c>
      <c r="E176" s="36"/>
      <c r="F176" s="202" t="s">
        <v>343</v>
      </c>
      <c r="G176" s="36"/>
      <c r="H176" s="36"/>
      <c r="I176" s="203"/>
      <c r="J176" s="36"/>
      <c r="K176" s="36"/>
      <c r="L176" s="39"/>
      <c r="M176" s="204"/>
      <c r="N176" s="205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128</v>
      </c>
      <c r="AU176" s="17" t="s">
        <v>82</v>
      </c>
    </row>
    <row r="177" spans="1:65" s="2" customFormat="1" ht="11.25">
      <c r="A177" s="34"/>
      <c r="B177" s="35"/>
      <c r="C177" s="36"/>
      <c r="D177" s="216" t="s">
        <v>163</v>
      </c>
      <c r="E177" s="36"/>
      <c r="F177" s="217" t="s">
        <v>344</v>
      </c>
      <c r="G177" s="36"/>
      <c r="H177" s="36"/>
      <c r="I177" s="203"/>
      <c r="J177" s="36"/>
      <c r="K177" s="36"/>
      <c r="L177" s="39"/>
      <c r="M177" s="204"/>
      <c r="N177" s="205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163</v>
      </c>
      <c r="AU177" s="17" t="s">
        <v>82</v>
      </c>
    </row>
    <row r="178" spans="1:65" s="14" customFormat="1" ht="11.25">
      <c r="B178" s="230"/>
      <c r="C178" s="231"/>
      <c r="D178" s="201" t="s">
        <v>142</v>
      </c>
      <c r="E178" s="232" t="s">
        <v>1</v>
      </c>
      <c r="F178" s="233" t="s">
        <v>188</v>
      </c>
      <c r="G178" s="231"/>
      <c r="H178" s="232" t="s">
        <v>1</v>
      </c>
      <c r="I178" s="234"/>
      <c r="J178" s="231"/>
      <c r="K178" s="231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142</v>
      </c>
      <c r="AU178" s="239" t="s">
        <v>82</v>
      </c>
      <c r="AV178" s="14" t="s">
        <v>80</v>
      </c>
      <c r="AW178" s="14" t="s">
        <v>29</v>
      </c>
      <c r="AX178" s="14" t="s">
        <v>72</v>
      </c>
      <c r="AY178" s="239" t="s">
        <v>119</v>
      </c>
    </row>
    <row r="179" spans="1:65" s="13" customFormat="1" ht="11.25">
      <c r="B179" s="206"/>
      <c r="C179" s="207"/>
      <c r="D179" s="201" t="s">
        <v>142</v>
      </c>
      <c r="E179" s="240" t="s">
        <v>1</v>
      </c>
      <c r="F179" s="208" t="s">
        <v>189</v>
      </c>
      <c r="G179" s="207"/>
      <c r="H179" s="209">
        <v>25.9</v>
      </c>
      <c r="I179" s="210"/>
      <c r="J179" s="207"/>
      <c r="K179" s="207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142</v>
      </c>
      <c r="AU179" s="215" t="s">
        <v>82</v>
      </c>
      <c r="AV179" s="13" t="s">
        <v>82</v>
      </c>
      <c r="AW179" s="13" t="s">
        <v>29</v>
      </c>
      <c r="AX179" s="13" t="s">
        <v>72</v>
      </c>
      <c r="AY179" s="215" t="s">
        <v>119</v>
      </c>
    </row>
    <row r="180" spans="1:65" s="14" customFormat="1" ht="11.25">
      <c r="B180" s="230"/>
      <c r="C180" s="231"/>
      <c r="D180" s="201" t="s">
        <v>142</v>
      </c>
      <c r="E180" s="232" t="s">
        <v>1</v>
      </c>
      <c r="F180" s="233" t="s">
        <v>191</v>
      </c>
      <c r="G180" s="231"/>
      <c r="H180" s="232" t="s">
        <v>1</v>
      </c>
      <c r="I180" s="234"/>
      <c r="J180" s="231"/>
      <c r="K180" s="231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142</v>
      </c>
      <c r="AU180" s="239" t="s">
        <v>82</v>
      </c>
      <c r="AV180" s="14" t="s">
        <v>80</v>
      </c>
      <c r="AW180" s="14" t="s">
        <v>29</v>
      </c>
      <c r="AX180" s="14" t="s">
        <v>72</v>
      </c>
      <c r="AY180" s="239" t="s">
        <v>119</v>
      </c>
    </row>
    <row r="181" spans="1:65" s="13" customFormat="1" ht="11.25">
      <c r="B181" s="206"/>
      <c r="C181" s="207"/>
      <c r="D181" s="201" t="s">
        <v>142</v>
      </c>
      <c r="E181" s="240" t="s">
        <v>1</v>
      </c>
      <c r="F181" s="208" t="s">
        <v>192</v>
      </c>
      <c r="G181" s="207"/>
      <c r="H181" s="209">
        <v>96.94</v>
      </c>
      <c r="I181" s="210"/>
      <c r="J181" s="207"/>
      <c r="K181" s="207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142</v>
      </c>
      <c r="AU181" s="215" t="s">
        <v>82</v>
      </c>
      <c r="AV181" s="13" t="s">
        <v>82</v>
      </c>
      <c r="AW181" s="13" t="s">
        <v>29</v>
      </c>
      <c r="AX181" s="13" t="s">
        <v>72</v>
      </c>
      <c r="AY181" s="215" t="s">
        <v>119</v>
      </c>
    </row>
    <row r="182" spans="1:65" s="14" customFormat="1" ht="11.25">
      <c r="B182" s="230"/>
      <c r="C182" s="231"/>
      <c r="D182" s="201" t="s">
        <v>142</v>
      </c>
      <c r="E182" s="232" t="s">
        <v>1</v>
      </c>
      <c r="F182" s="233" t="s">
        <v>193</v>
      </c>
      <c r="G182" s="231"/>
      <c r="H182" s="232" t="s">
        <v>1</v>
      </c>
      <c r="I182" s="234"/>
      <c r="J182" s="231"/>
      <c r="K182" s="231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142</v>
      </c>
      <c r="AU182" s="239" t="s">
        <v>82</v>
      </c>
      <c r="AV182" s="14" t="s">
        <v>80</v>
      </c>
      <c r="AW182" s="14" t="s">
        <v>29</v>
      </c>
      <c r="AX182" s="14" t="s">
        <v>72</v>
      </c>
      <c r="AY182" s="239" t="s">
        <v>119</v>
      </c>
    </row>
    <row r="183" spans="1:65" s="13" customFormat="1" ht="11.25">
      <c r="B183" s="206"/>
      <c r="C183" s="207"/>
      <c r="D183" s="201" t="s">
        <v>142</v>
      </c>
      <c r="E183" s="240" t="s">
        <v>1</v>
      </c>
      <c r="F183" s="208" t="s">
        <v>194</v>
      </c>
      <c r="G183" s="207"/>
      <c r="H183" s="209">
        <v>90.65</v>
      </c>
      <c r="I183" s="210"/>
      <c r="J183" s="207"/>
      <c r="K183" s="207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142</v>
      </c>
      <c r="AU183" s="215" t="s">
        <v>82</v>
      </c>
      <c r="AV183" s="13" t="s">
        <v>82</v>
      </c>
      <c r="AW183" s="13" t="s">
        <v>29</v>
      </c>
      <c r="AX183" s="13" t="s">
        <v>72</v>
      </c>
      <c r="AY183" s="215" t="s">
        <v>119</v>
      </c>
    </row>
    <row r="184" spans="1:65" s="14" customFormat="1" ht="11.25">
      <c r="B184" s="230"/>
      <c r="C184" s="231"/>
      <c r="D184" s="201" t="s">
        <v>142</v>
      </c>
      <c r="E184" s="232" t="s">
        <v>1</v>
      </c>
      <c r="F184" s="233" t="s">
        <v>345</v>
      </c>
      <c r="G184" s="231"/>
      <c r="H184" s="232" t="s">
        <v>1</v>
      </c>
      <c r="I184" s="234"/>
      <c r="J184" s="231"/>
      <c r="K184" s="231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142</v>
      </c>
      <c r="AU184" s="239" t="s">
        <v>82</v>
      </c>
      <c r="AV184" s="14" t="s">
        <v>80</v>
      </c>
      <c r="AW184" s="14" t="s">
        <v>29</v>
      </c>
      <c r="AX184" s="14" t="s">
        <v>72</v>
      </c>
      <c r="AY184" s="239" t="s">
        <v>119</v>
      </c>
    </row>
    <row r="185" spans="1:65" s="13" customFormat="1" ht="11.25">
      <c r="B185" s="206"/>
      <c r="C185" s="207"/>
      <c r="D185" s="201" t="s">
        <v>142</v>
      </c>
      <c r="E185" s="240" t="s">
        <v>1</v>
      </c>
      <c r="F185" s="208" t="s">
        <v>346</v>
      </c>
      <c r="G185" s="207"/>
      <c r="H185" s="209">
        <v>10.53</v>
      </c>
      <c r="I185" s="210"/>
      <c r="J185" s="207"/>
      <c r="K185" s="207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142</v>
      </c>
      <c r="AU185" s="215" t="s">
        <v>82</v>
      </c>
      <c r="AV185" s="13" t="s">
        <v>82</v>
      </c>
      <c r="AW185" s="13" t="s">
        <v>29</v>
      </c>
      <c r="AX185" s="13" t="s">
        <v>72</v>
      </c>
      <c r="AY185" s="215" t="s">
        <v>119</v>
      </c>
    </row>
    <row r="186" spans="1:65" s="14" customFormat="1" ht="11.25">
      <c r="B186" s="230"/>
      <c r="C186" s="231"/>
      <c r="D186" s="201" t="s">
        <v>142</v>
      </c>
      <c r="E186" s="232" t="s">
        <v>1</v>
      </c>
      <c r="F186" s="233" t="s">
        <v>347</v>
      </c>
      <c r="G186" s="231"/>
      <c r="H186" s="232" t="s">
        <v>1</v>
      </c>
      <c r="I186" s="234"/>
      <c r="J186" s="231"/>
      <c r="K186" s="231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142</v>
      </c>
      <c r="AU186" s="239" t="s">
        <v>82</v>
      </c>
      <c r="AV186" s="14" t="s">
        <v>80</v>
      </c>
      <c r="AW186" s="14" t="s">
        <v>29</v>
      </c>
      <c r="AX186" s="14" t="s">
        <v>72</v>
      </c>
      <c r="AY186" s="239" t="s">
        <v>119</v>
      </c>
    </row>
    <row r="187" spans="1:65" s="13" customFormat="1" ht="11.25">
      <c r="B187" s="206"/>
      <c r="C187" s="207"/>
      <c r="D187" s="201" t="s">
        <v>142</v>
      </c>
      <c r="E187" s="240" t="s">
        <v>1</v>
      </c>
      <c r="F187" s="208" t="s">
        <v>348</v>
      </c>
      <c r="G187" s="207"/>
      <c r="H187" s="209">
        <v>23.76</v>
      </c>
      <c r="I187" s="210"/>
      <c r="J187" s="207"/>
      <c r="K187" s="207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142</v>
      </c>
      <c r="AU187" s="215" t="s">
        <v>82</v>
      </c>
      <c r="AV187" s="13" t="s">
        <v>82</v>
      </c>
      <c r="AW187" s="13" t="s">
        <v>29</v>
      </c>
      <c r="AX187" s="13" t="s">
        <v>72</v>
      </c>
      <c r="AY187" s="215" t="s">
        <v>119</v>
      </c>
    </row>
    <row r="188" spans="1:65" s="15" customFormat="1" ht="11.25">
      <c r="B188" s="241"/>
      <c r="C188" s="242"/>
      <c r="D188" s="201" t="s">
        <v>142</v>
      </c>
      <c r="E188" s="243" t="s">
        <v>1</v>
      </c>
      <c r="F188" s="244" t="s">
        <v>195</v>
      </c>
      <c r="G188" s="242"/>
      <c r="H188" s="245">
        <v>247.78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AT188" s="251" t="s">
        <v>142</v>
      </c>
      <c r="AU188" s="251" t="s">
        <v>82</v>
      </c>
      <c r="AV188" s="15" t="s">
        <v>126</v>
      </c>
      <c r="AW188" s="15" t="s">
        <v>29</v>
      </c>
      <c r="AX188" s="15" t="s">
        <v>80</v>
      </c>
      <c r="AY188" s="251" t="s">
        <v>119</v>
      </c>
    </row>
    <row r="189" spans="1:65" s="2" customFormat="1" ht="24.2" customHeight="1">
      <c r="A189" s="34"/>
      <c r="B189" s="35"/>
      <c r="C189" s="187" t="s">
        <v>349</v>
      </c>
      <c r="D189" s="187" t="s">
        <v>122</v>
      </c>
      <c r="E189" s="188" t="s">
        <v>350</v>
      </c>
      <c r="F189" s="189" t="s">
        <v>351</v>
      </c>
      <c r="G189" s="190" t="s">
        <v>125</v>
      </c>
      <c r="H189" s="191">
        <v>8.1</v>
      </c>
      <c r="I189" s="192"/>
      <c r="J189" s="193">
        <f>ROUND(I189*H189,2)</f>
        <v>0</v>
      </c>
      <c r="K189" s="194"/>
      <c r="L189" s="39"/>
      <c r="M189" s="195" t="s">
        <v>1</v>
      </c>
      <c r="N189" s="196" t="s">
        <v>37</v>
      </c>
      <c r="O189" s="71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9" t="s">
        <v>160</v>
      </c>
      <c r="AT189" s="199" t="s">
        <v>122</v>
      </c>
      <c r="AU189" s="199" t="s">
        <v>82</v>
      </c>
      <c r="AY189" s="17" t="s">
        <v>119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7" t="s">
        <v>80</v>
      </c>
      <c r="BK189" s="200">
        <f>ROUND(I189*H189,2)</f>
        <v>0</v>
      </c>
      <c r="BL189" s="17" t="s">
        <v>160</v>
      </c>
      <c r="BM189" s="199" t="s">
        <v>352</v>
      </c>
    </row>
    <row r="190" spans="1:65" s="2" customFormat="1" ht="19.5">
      <c r="A190" s="34"/>
      <c r="B190" s="35"/>
      <c r="C190" s="36"/>
      <c r="D190" s="201" t="s">
        <v>128</v>
      </c>
      <c r="E190" s="36"/>
      <c r="F190" s="202" t="s">
        <v>353</v>
      </c>
      <c r="G190" s="36"/>
      <c r="H190" s="36"/>
      <c r="I190" s="203"/>
      <c r="J190" s="36"/>
      <c r="K190" s="36"/>
      <c r="L190" s="39"/>
      <c r="M190" s="204"/>
      <c r="N190" s="205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128</v>
      </c>
      <c r="AU190" s="17" t="s">
        <v>82</v>
      </c>
    </row>
    <row r="191" spans="1:65" s="2" customFormat="1" ht="11.25">
      <c r="A191" s="34"/>
      <c r="B191" s="35"/>
      <c r="C191" s="36"/>
      <c r="D191" s="216" t="s">
        <v>163</v>
      </c>
      <c r="E191" s="36"/>
      <c r="F191" s="217" t="s">
        <v>354</v>
      </c>
      <c r="G191" s="36"/>
      <c r="H191" s="36"/>
      <c r="I191" s="203"/>
      <c r="J191" s="36"/>
      <c r="K191" s="36"/>
      <c r="L191" s="39"/>
      <c r="M191" s="204"/>
      <c r="N191" s="205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163</v>
      </c>
      <c r="AU191" s="17" t="s">
        <v>82</v>
      </c>
    </row>
    <row r="192" spans="1:65" s="14" customFormat="1" ht="11.25">
      <c r="B192" s="230"/>
      <c r="C192" s="231"/>
      <c r="D192" s="201" t="s">
        <v>142</v>
      </c>
      <c r="E192" s="232" t="s">
        <v>1</v>
      </c>
      <c r="F192" s="233" t="s">
        <v>355</v>
      </c>
      <c r="G192" s="231"/>
      <c r="H192" s="232" t="s">
        <v>1</v>
      </c>
      <c r="I192" s="234"/>
      <c r="J192" s="231"/>
      <c r="K192" s="231"/>
      <c r="L192" s="235"/>
      <c r="M192" s="236"/>
      <c r="N192" s="237"/>
      <c r="O192" s="237"/>
      <c r="P192" s="237"/>
      <c r="Q192" s="237"/>
      <c r="R192" s="237"/>
      <c r="S192" s="237"/>
      <c r="T192" s="238"/>
      <c r="AT192" s="239" t="s">
        <v>142</v>
      </c>
      <c r="AU192" s="239" t="s">
        <v>82</v>
      </c>
      <c r="AV192" s="14" t="s">
        <v>80</v>
      </c>
      <c r="AW192" s="14" t="s">
        <v>29</v>
      </c>
      <c r="AX192" s="14" t="s">
        <v>72</v>
      </c>
      <c r="AY192" s="239" t="s">
        <v>119</v>
      </c>
    </row>
    <row r="193" spans="1:65" s="13" customFormat="1" ht="11.25">
      <c r="B193" s="206"/>
      <c r="C193" s="207"/>
      <c r="D193" s="201" t="s">
        <v>142</v>
      </c>
      <c r="E193" s="240" t="s">
        <v>1</v>
      </c>
      <c r="F193" s="208" t="s">
        <v>356</v>
      </c>
      <c r="G193" s="207"/>
      <c r="H193" s="209">
        <v>8.1</v>
      </c>
      <c r="I193" s="210"/>
      <c r="J193" s="207"/>
      <c r="K193" s="207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142</v>
      </c>
      <c r="AU193" s="215" t="s">
        <v>82</v>
      </c>
      <c r="AV193" s="13" t="s">
        <v>82</v>
      </c>
      <c r="AW193" s="13" t="s">
        <v>29</v>
      </c>
      <c r="AX193" s="13" t="s">
        <v>80</v>
      </c>
      <c r="AY193" s="215" t="s">
        <v>119</v>
      </c>
    </row>
    <row r="194" spans="1:65" s="2" customFormat="1" ht="16.5" customHeight="1">
      <c r="A194" s="34"/>
      <c r="B194" s="35"/>
      <c r="C194" s="187" t="s">
        <v>206</v>
      </c>
      <c r="D194" s="187" t="s">
        <v>122</v>
      </c>
      <c r="E194" s="188" t="s">
        <v>357</v>
      </c>
      <c r="F194" s="189" t="s">
        <v>358</v>
      </c>
      <c r="G194" s="190" t="s">
        <v>125</v>
      </c>
      <c r="H194" s="191">
        <v>503.66</v>
      </c>
      <c r="I194" s="192"/>
      <c r="J194" s="193">
        <f>ROUND(I194*H194,2)</f>
        <v>0</v>
      </c>
      <c r="K194" s="194"/>
      <c r="L194" s="39"/>
      <c r="M194" s="195" t="s">
        <v>1</v>
      </c>
      <c r="N194" s="196" t="s">
        <v>37</v>
      </c>
      <c r="O194" s="71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9" t="s">
        <v>160</v>
      </c>
      <c r="AT194" s="199" t="s">
        <v>122</v>
      </c>
      <c r="AU194" s="199" t="s">
        <v>82</v>
      </c>
      <c r="AY194" s="17" t="s">
        <v>119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7" t="s">
        <v>80</v>
      </c>
      <c r="BK194" s="200">
        <f>ROUND(I194*H194,2)</f>
        <v>0</v>
      </c>
      <c r="BL194" s="17" t="s">
        <v>160</v>
      </c>
      <c r="BM194" s="199" t="s">
        <v>359</v>
      </c>
    </row>
    <row r="195" spans="1:65" s="2" customFormat="1" ht="11.25">
      <c r="A195" s="34"/>
      <c r="B195" s="35"/>
      <c r="C195" s="36"/>
      <c r="D195" s="201" t="s">
        <v>128</v>
      </c>
      <c r="E195" s="36"/>
      <c r="F195" s="202" t="s">
        <v>360</v>
      </c>
      <c r="G195" s="36"/>
      <c r="H195" s="36"/>
      <c r="I195" s="203"/>
      <c r="J195" s="36"/>
      <c r="K195" s="36"/>
      <c r="L195" s="39"/>
      <c r="M195" s="204"/>
      <c r="N195" s="205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128</v>
      </c>
      <c r="AU195" s="17" t="s">
        <v>82</v>
      </c>
    </row>
    <row r="196" spans="1:65" s="2" customFormat="1" ht="11.25">
      <c r="A196" s="34"/>
      <c r="B196" s="35"/>
      <c r="C196" s="36"/>
      <c r="D196" s="216" t="s">
        <v>163</v>
      </c>
      <c r="E196" s="36"/>
      <c r="F196" s="217" t="s">
        <v>361</v>
      </c>
      <c r="G196" s="36"/>
      <c r="H196" s="36"/>
      <c r="I196" s="203"/>
      <c r="J196" s="36"/>
      <c r="K196" s="36"/>
      <c r="L196" s="39"/>
      <c r="M196" s="204"/>
      <c r="N196" s="205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163</v>
      </c>
      <c r="AU196" s="17" t="s">
        <v>82</v>
      </c>
    </row>
    <row r="197" spans="1:65" s="13" customFormat="1" ht="11.25">
      <c r="B197" s="206"/>
      <c r="C197" s="207"/>
      <c r="D197" s="201" t="s">
        <v>142</v>
      </c>
      <c r="E197" s="240" t="s">
        <v>1</v>
      </c>
      <c r="F197" s="208" t="s">
        <v>362</v>
      </c>
      <c r="G197" s="207"/>
      <c r="H197" s="209">
        <v>255.88</v>
      </c>
      <c r="I197" s="210"/>
      <c r="J197" s="207"/>
      <c r="K197" s="207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142</v>
      </c>
      <c r="AU197" s="215" t="s">
        <v>82</v>
      </c>
      <c r="AV197" s="13" t="s">
        <v>82</v>
      </c>
      <c r="AW197" s="13" t="s">
        <v>29</v>
      </c>
      <c r="AX197" s="13" t="s">
        <v>72</v>
      </c>
      <c r="AY197" s="215" t="s">
        <v>119</v>
      </c>
    </row>
    <row r="198" spans="1:65" s="13" customFormat="1" ht="11.25">
      <c r="B198" s="206"/>
      <c r="C198" s="207"/>
      <c r="D198" s="201" t="s">
        <v>142</v>
      </c>
      <c r="E198" s="240" t="s">
        <v>1</v>
      </c>
      <c r="F198" s="208" t="s">
        <v>363</v>
      </c>
      <c r="G198" s="207"/>
      <c r="H198" s="209">
        <v>247.78</v>
      </c>
      <c r="I198" s="210"/>
      <c r="J198" s="207"/>
      <c r="K198" s="207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142</v>
      </c>
      <c r="AU198" s="215" t="s">
        <v>82</v>
      </c>
      <c r="AV198" s="13" t="s">
        <v>82</v>
      </c>
      <c r="AW198" s="13" t="s">
        <v>29</v>
      </c>
      <c r="AX198" s="13" t="s">
        <v>72</v>
      </c>
      <c r="AY198" s="215" t="s">
        <v>119</v>
      </c>
    </row>
    <row r="199" spans="1:65" s="15" customFormat="1" ht="11.25">
      <c r="B199" s="241"/>
      <c r="C199" s="242"/>
      <c r="D199" s="201" t="s">
        <v>142</v>
      </c>
      <c r="E199" s="243" t="s">
        <v>1</v>
      </c>
      <c r="F199" s="244" t="s">
        <v>195</v>
      </c>
      <c r="G199" s="242"/>
      <c r="H199" s="245">
        <v>503.65999999999997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AT199" s="251" t="s">
        <v>142</v>
      </c>
      <c r="AU199" s="251" t="s">
        <v>82</v>
      </c>
      <c r="AV199" s="15" t="s">
        <v>126</v>
      </c>
      <c r="AW199" s="15" t="s">
        <v>29</v>
      </c>
      <c r="AX199" s="15" t="s">
        <v>80</v>
      </c>
      <c r="AY199" s="251" t="s">
        <v>119</v>
      </c>
    </row>
    <row r="200" spans="1:65" s="2" customFormat="1" ht="24.2" customHeight="1">
      <c r="A200" s="34"/>
      <c r="B200" s="35"/>
      <c r="C200" s="187" t="s">
        <v>157</v>
      </c>
      <c r="D200" s="187" t="s">
        <v>122</v>
      </c>
      <c r="E200" s="188" t="s">
        <v>364</v>
      </c>
      <c r="F200" s="189" t="s">
        <v>365</v>
      </c>
      <c r="G200" s="190" t="s">
        <v>125</v>
      </c>
      <c r="H200" s="191">
        <v>8.1</v>
      </c>
      <c r="I200" s="192"/>
      <c r="J200" s="193">
        <f>ROUND(I200*H200,2)</f>
        <v>0</v>
      </c>
      <c r="K200" s="194"/>
      <c r="L200" s="39"/>
      <c r="M200" s="195" t="s">
        <v>1</v>
      </c>
      <c r="N200" s="196" t="s">
        <v>37</v>
      </c>
      <c r="O200" s="71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9" t="s">
        <v>160</v>
      </c>
      <c r="AT200" s="199" t="s">
        <v>122</v>
      </c>
      <c r="AU200" s="199" t="s">
        <v>82</v>
      </c>
      <c r="AY200" s="17" t="s">
        <v>119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7" t="s">
        <v>80</v>
      </c>
      <c r="BK200" s="200">
        <f>ROUND(I200*H200,2)</f>
        <v>0</v>
      </c>
      <c r="BL200" s="17" t="s">
        <v>160</v>
      </c>
      <c r="BM200" s="199" t="s">
        <v>366</v>
      </c>
    </row>
    <row r="201" spans="1:65" s="2" customFormat="1" ht="11.25">
      <c r="A201" s="34"/>
      <c r="B201" s="35"/>
      <c r="C201" s="36"/>
      <c r="D201" s="201" t="s">
        <v>128</v>
      </c>
      <c r="E201" s="36"/>
      <c r="F201" s="202" t="s">
        <v>367</v>
      </c>
      <c r="G201" s="36"/>
      <c r="H201" s="36"/>
      <c r="I201" s="203"/>
      <c r="J201" s="36"/>
      <c r="K201" s="36"/>
      <c r="L201" s="39"/>
      <c r="M201" s="204"/>
      <c r="N201" s="205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128</v>
      </c>
      <c r="AU201" s="17" t="s">
        <v>82</v>
      </c>
    </row>
    <row r="202" spans="1:65" s="2" customFormat="1" ht="11.25">
      <c r="A202" s="34"/>
      <c r="B202" s="35"/>
      <c r="C202" s="36"/>
      <c r="D202" s="216" t="s">
        <v>163</v>
      </c>
      <c r="E202" s="36"/>
      <c r="F202" s="217" t="s">
        <v>368</v>
      </c>
      <c r="G202" s="36"/>
      <c r="H202" s="36"/>
      <c r="I202" s="203"/>
      <c r="J202" s="36"/>
      <c r="K202" s="36"/>
      <c r="L202" s="39"/>
      <c r="M202" s="204"/>
      <c r="N202" s="205"/>
      <c r="O202" s="71"/>
      <c r="P202" s="71"/>
      <c r="Q202" s="71"/>
      <c r="R202" s="71"/>
      <c r="S202" s="71"/>
      <c r="T202" s="72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163</v>
      </c>
      <c r="AU202" s="17" t="s">
        <v>82</v>
      </c>
    </row>
    <row r="203" spans="1:65" s="2" customFormat="1" ht="24.2" customHeight="1">
      <c r="A203" s="34"/>
      <c r="B203" s="35"/>
      <c r="C203" s="187" t="s">
        <v>369</v>
      </c>
      <c r="D203" s="187" t="s">
        <v>122</v>
      </c>
      <c r="E203" s="188" t="s">
        <v>370</v>
      </c>
      <c r="F203" s="189" t="s">
        <v>371</v>
      </c>
      <c r="G203" s="190" t="s">
        <v>125</v>
      </c>
      <c r="H203" s="191">
        <v>247.78</v>
      </c>
      <c r="I203" s="192"/>
      <c r="J203" s="193">
        <f>ROUND(I203*H203,2)</f>
        <v>0</v>
      </c>
      <c r="K203" s="194"/>
      <c r="L203" s="39"/>
      <c r="M203" s="195" t="s">
        <v>1</v>
      </c>
      <c r="N203" s="196" t="s">
        <v>37</v>
      </c>
      <c r="O203" s="71"/>
      <c r="P203" s="197">
        <f>O203*H203</f>
        <v>0</v>
      </c>
      <c r="Q203" s="197">
        <v>3.0000000000000001E-5</v>
      </c>
      <c r="R203" s="197">
        <f>Q203*H203</f>
        <v>7.4334000000000006E-3</v>
      </c>
      <c r="S203" s="197">
        <v>0</v>
      </c>
      <c r="T203" s="19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9" t="s">
        <v>160</v>
      </c>
      <c r="AT203" s="199" t="s">
        <v>122</v>
      </c>
      <c r="AU203" s="199" t="s">
        <v>82</v>
      </c>
      <c r="AY203" s="17" t="s">
        <v>119</v>
      </c>
      <c r="BE203" s="200">
        <f>IF(N203="základní",J203,0)</f>
        <v>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7" t="s">
        <v>80</v>
      </c>
      <c r="BK203" s="200">
        <f>ROUND(I203*H203,2)</f>
        <v>0</v>
      </c>
      <c r="BL203" s="17" t="s">
        <v>160</v>
      </c>
      <c r="BM203" s="199" t="s">
        <v>372</v>
      </c>
    </row>
    <row r="204" spans="1:65" s="2" customFormat="1" ht="19.5">
      <c r="A204" s="34"/>
      <c r="B204" s="35"/>
      <c r="C204" s="36"/>
      <c r="D204" s="201" t="s">
        <v>128</v>
      </c>
      <c r="E204" s="36"/>
      <c r="F204" s="202" t="s">
        <v>373</v>
      </c>
      <c r="G204" s="36"/>
      <c r="H204" s="36"/>
      <c r="I204" s="203"/>
      <c r="J204" s="36"/>
      <c r="K204" s="36"/>
      <c r="L204" s="39"/>
      <c r="M204" s="204"/>
      <c r="N204" s="205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128</v>
      </c>
      <c r="AU204" s="17" t="s">
        <v>82</v>
      </c>
    </row>
    <row r="205" spans="1:65" s="2" customFormat="1" ht="11.25">
      <c r="A205" s="34"/>
      <c r="B205" s="35"/>
      <c r="C205" s="36"/>
      <c r="D205" s="216" t="s">
        <v>163</v>
      </c>
      <c r="E205" s="36"/>
      <c r="F205" s="217" t="s">
        <v>374</v>
      </c>
      <c r="G205" s="36"/>
      <c r="H205" s="36"/>
      <c r="I205" s="203"/>
      <c r="J205" s="36"/>
      <c r="K205" s="36"/>
      <c r="L205" s="39"/>
      <c r="M205" s="204"/>
      <c r="N205" s="205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163</v>
      </c>
      <c r="AU205" s="17" t="s">
        <v>82</v>
      </c>
    </row>
    <row r="206" spans="1:65" s="2" customFormat="1" ht="24.2" customHeight="1">
      <c r="A206" s="34"/>
      <c r="B206" s="35"/>
      <c r="C206" s="187" t="s">
        <v>7</v>
      </c>
      <c r="D206" s="187" t="s">
        <v>122</v>
      </c>
      <c r="E206" s="188" t="s">
        <v>375</v>
      </c>
      <c r="F206" s="189" t="s">
        <v>376</v>
      </c>
      <c r="G206" s="190" t="s">
        <v>125</v>
      </c>
      <c r="H206" s="191">
        <v>8.1</v>
      </c>
      <c r="I206" s="192"/>
      <c r="J206" s="193">
        <f>ROUND(I206*H206,2)</f>
        <v>0</v>
      </c>
      <c r="K206" s="194"/>
      <c r="L206" s="39"/>
      <c r="M206" s="195" t="s">
        <v>1</v>
      </c>
      <c r="N206" s="196" t="s">
        <v>37</v>
      </c>
      <c r="O206" s="71"/>
      <c r="P206" s="197">
        <f>O206*H206</f>
        <v>0</v>
      </c>
      <c r="Q206" s="197">
        <v>2.9999999999999997E-4</v>
      </c>
      <c r="R206" s="197">
        <f>Q206*H206</f>
        <v>2.4299999999999999E-3</v>
      </c>
      <c r="S206" s="197">
        <v>0</v>
      </c>
      <c r="T206" s="19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9" t="s">
        <v>160</v>
      </c>
      <c r="AT206" s="199" t="s">
        <v>122</v>
      </c>
      <c r="AU206" s="199" t="s">
        <v>82</v>
      </c>
      <c r="AY206" s="17" t="s">
        <v>119</v>
      </c>
      <c r="BE206" s="200">
        <f>IF(N206="základní",J206,0)</f>
        <v>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7" t="s">
        <v>80</v>
      </c>
      <c r="BK206" s="200">
        <f>ROUND(I206*H206,2)</f>
        <v>0</v>
      </c>
      <c r="BL206" s="17" t="s">
        <v>160</v>
      </c>
      <c r="BM206" s="199" t="s">
        <v>377</v>
      </c>
    </row>
    <row r="207" spans="1:65" s="2" customFormat="1" ht="19.5">
      <c r="A207" s="34"/>
      <c r="B207" s="35"/>
      <c r="C207" s="36"/>
      <c r="D207" s="201" t="s">
        <v>128</v>
      </c>
      <c r="E207" s="36"/>
      <c r="F207" s="202" t="s">
        <v>378</v>
      </c>
      <c r="G207" s="36"/>
      <c r="H207" s="36"/>
      <c r="I207" s="203"/>
      <c r="J207" s="36"/>
      <c r="K207" s="36"/>
      <c r="L207" s="39"/>
      <c r="M207" s="204"/>
      <c r="N207" s="205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128</v>
      </c>
      <c r="AU207" s="17" t="s">
        <v>82</v>
      </c>
    </row>
    <row r="208" spans="1:65" s="2" customFormat="1" ht="11.25">
      <c r="A208" s="34"/>
      <c r="B208" s="35"/>
      <c r="C208" s="36"/>
      <c r="D208" s="216" t="s">
        <v>163</v>
      </c>
      <c r="E208" s="36"/>
      <c r="F208" s="217" t="s">
        <v>379</v>
      </c>
      <c r="G208" s="36"/>
      <c r="H208" s="36"/>
      <c r="I208" s="203"/>
      <c r="J208" s="36"/>
      <c r="K208" s="36"/>
      <c r="L208" s="39"/>
      <c r="M208" s="204"/>
      <c r="N208" s="205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163</v>
      </c>
      <c r="AU208" s="17" t="s">
        <v>82</v>
      </c>
    </row>
    <row r="209" spans="1:65" s="2" customFormat="1" ht="24.2" customHeight="1">
      <c r="A209" s="34"/>
      <c r="B209" s="35"/>
      <c r="C209" s="187" t="s">
        <v>380</v>
      </c>
      <c r="D209" s="187" t="s">
        <v>122</v>
      </c>
      <c r="E209" s="188" t="s">
        <v>381</v>
      </c>
      <c r="F209" s="189" t="s">
        <v>382</v>
      </c>
      <c r="G209" s="190" t="s">
        <v>125</v>
      </c>
      <c r="H209" s="191">
        <v>247.88</v>
      </c>
      <c r="I209" s="192"/>
      <c r="J209" s="193">
        <f>ROUND(I209*H209,2)</f>
        <v>0</v>
      </c>
      <c r="K209" s="194"/>
      <c r="L209" s="39"/>
      <c r="M209" s="195" t="s">
        <v>1</v>
      </c>
      <c r="N209" s="196" t="s">
        <v>37</v>
      </c>
      <c r="O209" s="71"/>
      <c r="P209" s="197">
        <f>O209*H209</f>
        <v>0</v>
      </c>
      <c r="Q209" s="197">
        <v>1.4999999999999999E-2</v>
      </c>
      <c r="R209" s="197">
        <f>Q209*H209</f>
        <v>3.7181999999999999</v>
      </c>
      <c r="S209" s="197">
        <v>0</v>
      </c>
      <c r="T209" s="19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9" t="s">
        <v>160</v>
      </c>
      <c r="AT209" s="199" t="s">
        <v>122</v>
      </c>
      <c r="AU209" s="199" t="s">
        <v>82</v>
      </c>
      <c r="AY209" s="17" t="s">
        <v>119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7" t="s">
        <v>80</v>
      </c>
      <c r="BK209" s="200">
        <f>ROUND(I209*H209,2)</f>
        <v>0</v>
      </c>
      <c r="BL209" s="17" t="s">
        <v>160</v>
      </c>
      <c r="BM209" s="199" t="s">
        <v>383</v>
      </c>
    </row>
    <row r="210" spans="1:65" s="2" customFormat="1" ht="19.5">
      <c r="A210" s="34"/>
      <c r="B210" s="35"/>
      <c r="C210" s="36"/>
      <c r="D210" s="201" t="s">
        <v>128</v>
      </c>
      <c r="E210" s="36"/>
      <c r="F210" s="202" t="s">
        <v>384</v>
      </c>
      <c r="G210" s="36"/>
      <c r="H210" s="36"/>
      <c r="I210" s="203"/>
      <c r="J210" s="36"/>
      <c r="K210" s="36"/>
      <c r="L210" s="39"/>
      <c r="M210" s="204"/>
      <c r="N210" s="205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128</v>
      </c>
      <c r="AU210" s="17" t="s">
        <v>82</v>
      </c>
    </row>
    <row r="211" spans="1:65" s="13" customFormat="1" ht="11.25">
      <c r="B211" s="206"/>
      <c r="C211" s="207"/>
      <c r="D211" s="201" t="s">
        <v>142</v>
      </c>
      <c r="E211" s="240" t="s">
        <v>1</v>
      </c>
      <c r="F211" s="208" t="s">
        <v>385</v>
      </c>
      <c r="G211" s="207"/>
      <c r="H211" s="209">
        <v>247.88</v>
      </c>
      <c r="I211" s="210"/>
      <c r="J211" s="207"/>
      <c r="K211" s="207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142</v>
      </c>
      <c r="AU211" s="215" t="s">
        <v>82</v>
      </c>
      <c r="AV211" s="13" t="s">
        <v>82</v>
      </c>
      <c r="AW211" s="13" t="s">
        <v>29</v>
      </c>
      <c r="AX211" s="13" t="s">
        <v>80</v>
      </c>
      <c r="AY211" s="215" t="s">
        <v>119</v>
      </c>
    </row>
    <row r="212" spans="1:65" s="2" customFormat="1" ht="37.9" customHeight="1">
      <c r="A212" s="34"/>
      <c r="B212" s="35"/>
      <c r="C212" s="187" t="s">
        <v>386</v>
      </c>
      <c r="D212" s="187" t="s">
        <v>122</v>
      </c>
      <c r="E212" s="188" t="s">
        <v>387</v>
      </c>
      <c r="F212" s="189" t="s">
        <v>388</v>
      </c>
      <c r="G212" s="190" t="s">
        <v>125</v>
      </c>
      <c r="H212" s="191">
        <v>8.1</v>
      </c>
      <c r="I212" s="192"/>
      <c r="J212" s="193">
        <f>ROUND(I212*H212,2)</f>
        <v>0</v>
      </c>
      <c r="K212" s="194"/>
      <c r="L212" s="39"/>
      <c r="M212" s="195" t="s">
        <v>1</v>
      </c>
      <c r="N212" s="196" t="s">
        <v>37</v>
      </c>
      <c r="O212" s="71"/>
      <c r="P212" s="197">
        <f>O212*H212</f>
        <v>0</v>
      </c>
      <c r="Q212" s="197">
        <v>1.6500000000000001E-2</v>
      </c>
      <c r="R212" s="197">
        <f>Q212*H212</f>
        <v>0.13364999999999999</v>
      </c>
      <c r="S212" s="197">
        <v>0</v>
      </c>
      <c r="T212" s="19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9" t="s">
        <v>160</v>
      </c>
      <c r="AT212" s="199" t="s">
        <v>122</v>
      </c>
      <c r="AU212" s="199" t="s">
        <v>82</v>
      </c>
      <c r="AY212" s="17" t="s">
        <v>119</v>
      </c>
      <c r="BE212" s="200">
        <f>IF(N212="základní",J212,0)</f>
        <v>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7" t="s">
        <v>80</v>
      </c>
      <c r="BK212" s="200">
        <f>ROUND(I212*H212,2)</f>
        <v>0</v>
      </c>
      <c r="BL212" s="17" t="s">
        <v>160</v>
      </c>
      <c r="BM212" s="199" t="s">
        <v>389</v>
      </c>
    </row>
    <row r="213" spans="1:65" s="2" customFormat="1" ht="29.25">
      <c r="A213" s="34"/>
      <c r="B213" s="35"/>
      <c r="C213" s="36"/>
      <c r="D213" s="201" t="s">
        <v>128</v>
      </c>
      <c r="E213" s="36"/>
      <c r="F213" s="202" t="s">
        <v>390</v>
      </c>
      <c r="G213" s="36"/>
      <c r="H213" s="36"/>
      <c r="I213" s="203"/>
      <c r="J213" s="36"/>
      <c r="K213" s="36"/>
      <c r="L213" s="39"/>
      <c r="M213" s="204"/>
      <c r="N213" s="205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128</v>
      </c>
      <c r="AU213" s="17" t="s">
        <v>82</v>
      </c>
    </row>
    <row r="214" spans="1:65" s="2" customFormat="1" ht="11.25">
      <c r="A214" s="34"/>
      <c r="B214" s="35"/>
      <c r="C214" s="36"/>
      <c r="D214" s="216" t="s">
        <v>163</v>
      </c>
      <c r="E214" s="36"/>
      <c r="F214" s="217" t="s">
        <v>391</v>
      </c>
      <c r="G214" s="36"/>
      <c r="H214" s="36"/>
      <c r="I214" s="203"/>
      <c r="J214" s="36"/>
      <c r="K214" s="36"/>
      <c r="L214" s="39"/>
      <c r="M214" s="204"/>
      <c r="N214" s="205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163</v>
      </c>
      <c r="AU214" s="17" t="s">
        <v>82</v>
      </c>
    </row>
    <row r="215" spans="1:65" s="2" customFormat="1" ht="24.2" customHeight="1">
      <c r="A215" s="34"/>
      <c r="B215" s="35"/>
      <c r="C215" s="187" t="s">
        <v>246</v>
      </c>
      <c r="D215" s="187" t="s">
        <v>122</v>
      </c>
      <c r="E215" s="188" t="s">
        <v>392</v>
      </c>
      <c r="F215" s="189" t="s">
        <v>393</v>
      </c>
      <c r="G215" s="190" t="s">
        <v>125</v>
      </c>
      <c r="H215" s="191">
        <v>5.4</v>
      </c>
      <c r="I215" s="192"/>
      <c r="J215" s="193">
        <f>ROUND(I215*H215,2)</f>
        <v>0</v>
      </c>
      <c r="K215" s="194"/>
      <c r="L215" s="39"/>
      <c r="M215" s="195" t="s">
        <v>1</v>
      </c>
      <c r="N215" s="196" t="s">
        <v>37</v>
      </c>
      <c r="O215" s="71"/>
      <c r="P215" s="197">
        <f>O215*H215</f>
        <v>0</v>
      </c>
      <c r="Q215" s="197">
        <v>4.3200000000000001E-3</v>
      </c>
      <c r="R215" s="197">
        <f>Q215*H215</f>
        <v>2.3328000000000002E-2</v>
      </c>
      <c r="S215" s="197">
        <v>0</v>
      </c>
      <c r="T215" s="19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9" t="s">
        <v>160</v>
      </c>
      <c r="AT215" s="199" t="s">
        <v>122</v>
      </c>
      <c r="AU215" s="199" t="s">
        <v>82</v>
      </c>
      <c r="AY215" s="17" t="s">
        <v>119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7" t="s">
        <v>80</v>
      </c>
      <c r="BK215" s="200">
        <f>ROUND(I215*H215,2)</f>
        <v>0</v>
      </c>
      <c r="BL215" s="17" t="s">
        <v>160</v>
      </c>
      <c r="BM215" s="199" t="s">
        <v>394</v>
      </c>
    </row>
    <row r="216" spans="1:65" s="2" customFormat="1" ht="19.5">
      <c r="A216" s="34"/>
      <c r="B216" s="35"/>
      <c r="C216" s="36"/>
      <c r="D216" s="201" t="s">
        <v>128</v>
      </c>
      <c r="E216" s="36"/>
      <c r="F216" s="202" t="s">
        <v>395</v>
      </c>
      <c r="G216" s="36"/>
      <c r="H216" s="36"/>
      <c r="I216" s="203"/>
      <c r="J216" s="36"/>
      <c r="K216" s="36"/>
      <c r="L216" s="39"/>
      <c r="M216" s="204"/>
      <c r="N216" s="205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128</v>
      </c>
      <c r="AU216" s="17" t="s">
        <v>82</v>
      </c>
    </row>
    <row r="217" spans="1:65" s="2" customFormat="1" ht="11.25">
      <c r="A217" s="34"/>
      <c r="B217" s="35"/>
      <c r="C217" s="36"/>
      <c r="D217" s="216" t="s">
        <v>163</v>
      </c>
      <c r="E217" s="36"/>
      <c r="F217" s="217" t="s">
        <v>396</v>
      </c>
      <c r="G217" s="36"/>
      <c r="H217" s="36"/>
      <c r="I217" s="203"/>
      <c r="J217" s="36"/>
      <c r="K217" s="36"/>
      <c r="L217" s="39"/>
      <c r="M217" s="204"/>
      <c r="N217" s="205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163</v>
      </c>
      <c r="AU217" s="17" t="s">
        <v>82</v>
      </c>
    </row>
    <row r="218" spans="1:65" s="13" customFormat="1" ht="11.25">
      <c r="B218" s="206"/>
      <c r="C218" s="207"/>
      <c r="D218" s="201" t="s">
        <v>142</v>
      </c>
      <c r="E218" s="240" t="s">
        <v>1</v>
      </c>
      <c r="F218" s="208" t="s">
        <v>288</v>
      </c>
      <c r="G218" s="207"/>
      <c r="H218" s="209">
        <v>5.4</v>
      </c>
      <c r="I218" s="210"/>
      <c r="J218" s="207"/>
      <c r="K218" s="207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142</v>
      </c>
      <c r="AU218" s="215" t="s">
        <v>82</v>
      </c>
      <c r="AV218" s="13" t="s">
        <v>82</v>
      </c>
      <c r="AW218" s="13" t="s">
        <v>29</v>
      </c>
      <c r="AX218" s="13" t="s">
        <v>80</v>
      </c>
      <c r="AY218" s="215" t="s">
        <v>119</v>
      </c>
    </row>
    <row r="219" spans="1:65" s="2" customFormat="1" ht="24.2" customHeight="1">
      <c r="A219" s="34"/>
      <c r="B219" s="35"/>
      <c r="C219" s="187" t="s">
        <v>148</v>
      </c>
      <c r="D219" s="187" t="s">
        <v>122</v>
      </c>
      <c r="E219" s="188" t="s">
        <v>397</v>
      </c>
      <c r="F219" s="189" t="s">
        <v>398</v>
      </c>
      <c r="G219" s="190" t="s">
        <v>125</v>
      </c>
      <c r="H219" s="191">
        <v>247.78</v>
      </c>
      <c r="I219" s="192"/>
      <c r="J219" s="193">
        <f>ROUND(I219*H219,2)</f>
        <v>0</v>
      </c>
      <c r="K219" s="194"/>
      <c r="L219" s="39"/>
      <c r="M219" s="195" t="s">
        <v>1</v>
      </c>
      <c r="N219" s="196" t="s">
        <v>37</v>
      </c>
      <c r="O219" s="71"/>
      <c r="P219" s="197">
        <f>O219*H219</f>
        <v>0</v>
      </c>
      <c r="Q219" s="197">
        <v>0</v>
      </c>
      <c r="R219" s="197">
        <f>Q219*H219</f>
        <v>0</v>
      </c>
      <c r="S219" s="197">
        <v>2.5000000000000001E-3</v>
      </c>
      <c r="T219" s="198">
        <f>S219*H219</f>
        <v>0.61945000000000006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9" t="s">
        <v>160</v>
      </c>
      <c r="AT219" s="199" t="s">
        <v>122</v>
      </c>
      <c r="AU219" s="199" t="s">
        <v>82</v>
      </c>
      <c r="AY219" s="17" t="s">
        <v>119</v>
      </c>
      <c r="BE219" s="200">
        <f>IF(N219="základní",J219,0)</f>
        <v>0</v>
      </c>
      <c r="BF219" s="200">
        <f>IF(N219="snížená",J219,0)</f>
        <v>0</v>
      </c>
      <c r="BG219" s="200">
        <f>IF(N219="zákl. přenesená",J219,0)</f>
        <v>0</v>
      </c>
      <c r="BH219" s="200">
        <f>IF(N219="sníž. přenesená",J219,0)</f>
        <v>0</v>
      </c>
      <c r="BI219" s="200">
        <f>IF(N219="nulová",J219,0)</f>
        <v>0</v>
      </c>
      <c r="BJ219" s="17" t="s">
        <v>80</v>
      </c>
      <c r="BK219" s="200">
        <f>ROUND(I219*H219,2)</f>
        <v>0</v>
      </c>
      <c r="BL219" s="17" t="s">
        <v>160</v>
      </c>
      <c r="BM219" s="199" t="s">
        <v>399</v>
      </c>
    </row>
    <row r="220" spans="1:65" s="2" customFormat="1" ht="11.25">
      <c r="A220" s="34"/>
      <c r="B220" s="35"/>
      <c r="C220" s="36"/>
      <c r="D220" s="201" t="s">
        <v>128</v>
      </c>
      <c r="E220" s="36"/>
      <c r="F220" s="202" t="s">
        <v>400</v>
      </c>
      <c r="G220" s="36"/>
      <c r="H220" s="36"/>
      <c r="I220" s="203"/>
      <c r="J220" s="36"/>
      <c r="K220" s="36"/>
      <c r="L220" s="39"/>
      <c r="M220" s="204"/>
      <c r="N220" s="205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128</v>
      </c>
      <c r="AU220" s="17" t="s">
        <v>82</v>
      </c>
    </row>
    <row r="221" spans="1:65" s="2" customFormat="1" ht="16.5" customHeight="1">
      <c r="A221" s="34"/>
      <c r="B221" s="35"/>
      <c r="C221" s="187" t="s">
        <v>180</v>
      </c>
      <c r="D221" s="187" t="s">
        <v>122</v>
      </c>
      <c r="E221" s="188" t="s">
        <v>401</v>
      </c>
      <c r="F221" s="189" t="s">
        <v>402</v>
      </c>
      <c r="G221" s="190" t="s">
        <v>125</v>
      </c>
      <c r="H221" s="191">
        <v>247.78</v>
      </c>
      <c r="I221" s="192"/>
      <c r="J221" s="193">
        <f>ROUND(I221*H221,2)</f>
        <v>0</v>
      </c>
      <c r="K221" s="194"/>
      <c r="L221" s="39"/>
      <c r="M221" s="195" t="s">
        <v>1</v>
      </c>
      <c r="N221" s="196" t="s">
        <v>37</v>
      </c>
      <c r="O221" s="71"/>
      <c r="P221" s="197">
        <f>O221*H221</f>
        <v>0</v>
      </c>
      <c r="Q221" s="197">
        <v>2.9999999999999997E-4</v>
      </c>
      <c r="R221" s="197">
        <f>Q221*H221</f>
        <v>7.4333999999999997E-2</v>
      </c>
      <c r="S221" s="197">
        <v>0</v>
      </c>
      <c r="T221" s="19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9" t="s">
        <v>160</v>
      </c>
      <c r="AT221" s="199" t="s">
        <v>122</v>
      </c>
      <c r="AU221" s="199" t="s">
        <v>82</v>
      </c>
      <c r="AY221" s="17" t="s">
        <v>119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7" t="s">
        <v>80</v>
      </c>
      <c r="BK221" s="200">
        <f>ROUND(I221*H221,2)</f>
        <v>0</v>
      </c>
      <c r="BL221" s="17" t="s">
        <v>160</v>
      </c>
      <c r="BM221" s="199" t="s">
        <v>403</v>
      </c>
    </row>
    <row r="222" spans="1:65" s="2" customFormat="1" ht="19.5">
      <c r="A222" s="34"/>
      <c r="B222" s="35"/>
      <c r="C222" s="36"/>
      <c r="D222" s="201" t="s">
        <v>128</v>
      </c>
      <c r="E222" s="36"/>
      <c r="F222" s="202" t="s">
        <v>404</v>
      </c>
      <c r="G222" s="36"/>
      <c r="H222" s="36"/>
      <c r="I222" s="203"/>
      <c r="J222" s="36"/>
      <c r="K222" s="36"/>
      <c r="L222" s="39"/>
      <c r="M222" s="204"/>
      <c r="N222" s="205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128</v>
      </c>
      <c r="AU222" s="17" t="s">
        <v>82</v>
      </c>
    </row>
    <row r="223" spans="1:65" s="2" customFormat="1" ht="37.9" customHeight="1">
      <c r="A223" s="34"/>
      <c r="B223" s="35"/>
      <c r="C223" s="218" t="s">
        <v>405</v>
      </c>
      <c r="D223" s="218" t="s">
        <v>168</v>
      </c>
      <c r="E223" s="219" t="s">
        <v>406</v>
      </c>
      <c r="F223" s="220" t="s">
        <v>407</v>
      </c>
      <c r="G223" s="221" t="s">
        <v>125</v>
      </c>
      <c r="H223" s="222">
        <v>272.55799999999999</v>
      </c>
      <c r="I223" s="223"/>
      <c r="J223" s="224">
        <f>ROUND(I223*H223,2)</f>
        <v>0</v>
      </c>
      <c r="K223" s="225"/>
      <c r="L223" s="226"/>
      <c r="M223" s="227" t="s">
        <v>1</v>
      </c>
      <c r="N223" s="228" t="s">
        <v>37</v>
      </c>
      <c r="O223" s="71"/>
      <c r="P223" s="197">
        <f>O223*H223</f>
        <v>0</v>
      </c>
      <c r="Q223" s="197">
        <v>2.8700000000000002E-3</v>
      </c>
      <c r="R223" s="197">
        <f>Q223*H223</f>
        <v>0.78224146000000006</v>
      </c>
      <c r="S223" s="197">
        <v>0</v>
      </c>
      <c r="T223" s="19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9" t="s">
        <v>172</v>
      </c>
      <c r="AT223" s="199" t="s">
        <v>168</v>
      </c>
      <c r="AU223" s="199" t="s">
        <v>82</v>
      </c>
      <c r="AY223" s="17" t="s">
        <v>119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7" t="s">
        <v>80</v>
      </c>
      <c r="BK223" s="200">
        <f>ROUND(I223*H223,2)</f>
        <v>0</v>
      </c>
      <c r="BL223" s="17" t="s">
        <v>160</v>
      </c>
      <c r="BM223" s="199" t="s">
        <v>408</v>
      </c>
    </row>
    <row r="224" spans="1:65" s="2" customFormat="1" ht="19.5">
      <c r="A224" s="34"/>
      <c r="B224" s="35"/>
      <c r="C224" s="36"/>
      <c r="D224" s="201" t="s">
        <v>128</v>
      </c>
      <c r="E224" s="36"/>
      <c r="F224" s="202" t="s">
        <v>407</v>
      </c>
      <c r="G224" s="36"/>
      <c r="H224" s="36"/>
      <c r="I224" s="203"/>
      <c r="J224" s="36"/>
      <c r="K224" s="36"/>
      <c r="L224" s="39"/>
      <c r="M224" s="204"/>
      <c r="N224" s="205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128</v>
      </c>
      <c r="AU224" s="17" t="s">
        <v>82</v>
      </c>
    </row>
    <row r="225" spans="1:65" s="13" customFormat="1" ht="11.25">
      <c r="B225" s="206"/>
      <c r="C225" s="207"/>
      <c r="D225" s="201" t="s">
        <v>142</v>
      </c>
      <c r="E225" s="207"/>
      <c r="F225" s="208" t="s">
        <v>409</v>
      </c>
      <c r="G225" s="207"/>
      <c r="H225" s="209">
        <v>272.55799999999999</v>
      </c>
      <c r="I225" s="210"/>
      <c r="J225" s="207"/>
      <c r="K225" s="207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142</v>
      </c>
      <c r="AU225" s="215" t="s">
        <v>82</v>
      </c>
      <c r="AV225" s="13" t="s">
        <v>82</v>
      </c>
      <c r="AW225" s="13" t="s">
        <v>4</v>
      </c>
      <c r="AX225" s="13" t="s">
        <v>80</v>
      </c>
      <c r="AY225" s="215" t="s">
        <v>119</v>
      </c>
    </row>
    <row r="226" spans="1:65" s="2" customFormat="1" ht="24.2" customHeight="1">
      <c r="A226" s="34"/>
      <c r="B226" s="35"/>
      <c r="C226" s="187" t="s">
        <v>196</v>
      </c>
      <c r="D226" s="187" t="s">
        <v>122</v>
      </c>
      <c r="E226" s="188" t="s">
        <v>410</v>
      </c>
      <c r="F226" s="189" t="s">
        <v>411</v>
      </c>
      <c r="G226" s="190" t="s">
        <v>309</v>
      </c>
      <c r="H226" s="191">
        <v>43.6</v>
      </c>
      <c r="I226" s="192"/>
      <c r="J226" s="193">
        <f>ROUND(I226*H226,2)</f>
        <v>0</v>
      </c>
      <c r="K226" s="194"/>
      <c r="L226" s="39"/>
      <c r="M226" s="195" t="s">
        <v>1</v>
      </c>
      <c r="N226" s="196" t="s">
        <v>37</v>
      </c>
      <c r="O226" s="71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9" t="s">
        <v>160</v>
      </c>
      <c r="AT226" s="199" t="s">
        <v>122</v>
      </c>
      <c r="AU226" s="199" t="s">
        <v>82</v>
      </c>
      <c r="AY226" s="17" t="s">
        <v>119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7" t="s">
        <v>80</v>
      </c>
      <c r="BK226" s="200">
        <f>ROUND(I226*H226,2)</f>
        <v>0</v>
      </c>
      <c r="BL226" s="17" t="s">
        <v>160</v>
      </c>
      <c r="BM226" s="199" t="s">
        <v>412</v>
      </c>
    </row>
    <row r="227" spans="1:65" s="2" customFormat="1" ht="11.25">
      <c r="A227" s="34"/>
      <c r="B227" s="35"/>
      <c r="C227" s="36"/>
      <c r="D227" s="201" t="s">
        <v>128</v>
      </c>
      <c r="E227" s="36"/>
      <c r="F227" s="202" t="s">
        <v>413</v>
      </c>
      <c r="G227" s="36"/>
      <c r="H227" s="36"/>
      <c r="I227" s="203"/>
      <c r="J227" s="36"/>
      <c r="K227" s="36"/>
      <c r="L227" s="39"/>
      <c r="M227" s="204"/>
      <c r="N227" s="205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128</v>
      </c>
      <c r="AU227" s="17" t="s">
        <v>82</v>
      </c>
    </row>
    <row r="228" spans="1:65" s="13" customFormat="1" ht="11.25">
      <c r="B228" s="206"/>
      <c r="C228" s="207"/>
      <c r="D228" s="201" t="s">
        <v>142</v>
      </c>
      <c r="E228" s="240" t="s">
        <v>1</v>
      </c>
      <c r="F228" s="208" t="s">
        <v>414</v>
      </c>
      <c r="G228" s="207"/>
      <c r="H228" s="209">
        <v>29.6</v>
      </c>
      <c r="I228" s="210"/>
      <c r="J228" s="207"/>
      <c r="K228" s="207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142</v>
      </c>
      <c r="AU228" s="215" t="s">
        <v>82</v>
      </c>
      <c r="AV228" s="13" t="s">
        <v>82</v>
      </c>
      <c r="AW228" s="13" t="s">
        <v>29</v>
      </c>
      <c r="AX228" s="13" t="s">
        <v>72</v>
      </c>
      <c r="AY228" s="215" t="s">
        <v>119</v>
      </c>
    </row>
    <row r="229" spans="1:65" s="13" customFormat="1" ht="11.25">
      <c r="B229" s="206"/>
      <c r="C229" s="207"/>
      <c r="D229" s="201" t="s">
        <v>142</v>
      </c>
      <c r="E229" s="240" t="s">
        <v>1</v>
      </c>
      <c r="F229" s="208" t="s">
        <v>415</v>
      </c>
      <c r="G229" s="207"/>
      <c r="H229" s="209">
        <v>7</v>
      </c>
      <c r="I229" s="210"/>
      <c r="J229" s="207"/>
      <c r="K229" s="207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142</v>
      </c>
      <c r="AU229" s="215" t="s">
        <v>82</v>
      </c>
      <c r="AV229" s="13" t="s">
        <v>82</v>
      </c>
      <c r="AW229" s="13" t="s">
        <v>29</v>
      </c>
      <c r="AX229" s="13" t="s">
        <v>72</v>
      </c>
      <c r="AY229" s="215" t="s">
        <v>119</v>
      </c>
    </row>
    <row r="230" spans="1:65" s="13" customFormat="1" ht="11.25">
      <c r="B230" s="206"/>
      <c r="C230" s="207"/>
      <c r="D230" s="201" t="s">
        <v>142</v>
      </c>
      <c r="E230" s="240" t="s">
        <v>1</v>
      </c>
      <c r="F230" s="208" t="s">
        <v>415</v>
      </c>
      <c r="G230" s="207"/>
      <c r="H230" s="209">
        <v>7</v>
      </c>
      <c r="I230" s="210"/>
      <c r="J230" s="207"/>
      <c r="K230" s="207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142</v>
      </c>
      <c r="AU230" s="215" t="s">
        <v>82</v>
      </c>
      <c r="AV230" s="13" t="s">
        <v>82</v>
      </c>
      <c r="AW230" s="13" t="s">
        <v>29</v>
      </c>
      <c r="AX230" s="13" t="s">
        <v>72</v>
      </c>
      <c r="AY230" s="215" t="s">
        <v>119</v>
      </c>
    </row>
    <row r="231" spans="1:65" s="15" customFormat="1" ht="11.25">
      <c r="B231" s="241"/>
      <c r="C231" s="242"/>
      <c r="D231" s="201" t="s">
        <v>142</v>
      </c>
      <c r="E231" s="243" t="s">
        <v>1</v>
      </c>
      <c r="F231" s="244" t="s">
        <v>195</v>
      </c>
      <c r="G231" s="242"/>
      <c r="H231" s="245">
        <v>43.6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AT231" s="251" t="s">
        <v>142</v>
      </c>
      <c r="AU231" s="251" t="s">
        <v>82</v>
      </c>
      <c r="AV231" s="15" t="s">
        <v>126</v>
      </c>
      <c r="AW231" s="15" t="s">
        <v>29</v>
      </c>
      <c r="AX231" s="15" t="s">
        <v>80</v>
      </c>
      <c r="AY231" s="251" t="s">
        <v>119</v>
      </c>
    </row>
    <row r="232" spans="1:65" s="2" customFormat="1" ht="21.75" customHeight="1">
      <c r="A232" s="34"/>
      <c r="B232" s="35"/>
      <c r="C232" s="187" t="s">
        <v>229</v>
      </c>
      <c r="D232" s="187" t="s">
        <v>122</v>
      </c>
      <c r="E232" s="188" t="s">
        <v>416</v>
      </c>
      <c r="F232" s="189" t="s">
        <v>417</v>
      </c>
      <c r="G232" s="190" t="s">
        <v>309</v>
      </c>
      <c r="H232" s="191">
        <v>27</v>
      </c>
      <c r="I232" s="192"/>
      <c r="J232" s="193">
        <f>ROUND(I232*H232,2)</f>
        <v>0</v>
      </c>
      <c r="K232" s="194"/>
      <c r="L232" s="39"/>
      <c r="M232" s="195" t="s">
        <v>1</v>
      </c>
      <c r="N232" s="196" t="s">
        <v>37</v>
      </c>
      <c r="O232" s="71"/>
      <c r="P232" s="197">
        <f>O232*H232</f>
        <v>0</v>
      </c>
      <c r="Q232" s="197">
        <v>1.2E-4</v>
      </c>
      <c r="R232" s="197">
        <f>Q232*H232</f>
        <v>3.2400000000000003E-3</v>
      </c>
      <c r="S232" s="197">
        <v>0</v>
      </c>
      <c r="T232" s="19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9" t="s">
        <v>160</v>
      </c>
      <c r="AT232" s="199" t="s">
        <v>122</v>
      </c>
      <c r="AU232" s="199" t="s">
        <v>82</v>
      </c>
      <c r="AY232" s="17" t="s">
        <v>119</v>
      </c>
      <c r="BE232" s="200">
        <f>IF(N232="základní",J232,0)</f>
        <v>0</v>
      </c>
      <c r="BF232" s="200">
        <f>IF(N232="snížená",J232,0)</f>
        <v>0</v>
      </c>
      <c r="BG232" s="200">
        <f>IF(N232="zákl. přenesená",J232,0)</f>
        <v>0</v>
      </c>
      <c r="BH232" s="200">
        <f>IF(N232="sníž. přenesená",J232,0)</f>
        <v>0</v>
      </c>
      <c r="BI232" s="200">
        <f>IF(N232="nulová",J232,0)</f>
        <v>0</v>
      </c>
      <c r="BJ232" s="17" t="s">
        <v>80</v>
      </c>
      <c r="BK232" s="200">
        <f>ROUND(I232*H232,2)</f>
        <v>0</v>
      </c>
      <c r="BL232" s="17" t="s">
        <v>160</v>
      </c>
      <c r="BM232" s="199" t="s">
        <v>418</v>
      </c>
    </row>
    <row r="233" spans="1:65" s="2" customFormat="1" ht="19.5">
      <c r="A233" s="34"/>
      <c r="B233" s="35"/>
      <c r="C233" s="36"/>
      <c r="D233" s="201" t="s">
        <v>128</v>
      </c>
      <c r="E233" s="36"/>
      <c r="F233" s="202" t="s">
        <v>419</v>
      </c>
      <c r="G233" s="36"/>
      <c r="H233" s="36"/>
      <c r="I233" s="203"/>
      <c r="J233" s="36"/>
      <c r="K233" s="36"/>
      <c r="L233" s="39"/>
      <c r="M233" s="204"/>
      <c r="N233" s="205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128</v>
      </c>
      <c r="AU233" s="17" t="s">
        <v>82</v>
      </c>
    </row>
    <row r="234" spans="1:65" s="2" customFormat="1" ht="11.25">
      <c r="A234" s="34"/>
      <c r="B234" s="35"/>
      <c r="C234" s="36"/>
      <c r="D234" s="216" t="s">
        <v>163</v>
      </c>
      <c r="E234" s="36"/>
      <c r="F234" s="217" t="s">
        <v>420</v>
      </c>
      <c r="G234" s="36"/>
      <c r="H234" s="36"/>
      <c r="I234" s="203"/>
      <c r="J234" s="36"/>
      <c r="K234" s="36"/>
      <c r="L234" s="39"/>
      <c r="M234" s="204"/>
      <c r="N234" s="205"/>
      <c r="O234" s="71"/>
      <c r="P234" s="71"/>
      <c r="Q234" s="71"/>
      <c r="R234" s="71"/>
      <c r="S234" s="71"/>
      <c r="T234" s="72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163</v>
      </c>
      <c r="AU234" s="17" t="s">
        <v>82</v>
      </c>
    </row>
    <row r="235" spans="1:65" s="2" customFormat="1" ht="24.2" customHeight="1">
      <c r="A235" s="34"/>
      <c r="B235" s="35"/>
      <c r="C235" s="187" t="s">
        <v>235</v>
      </c>
      <c r="D235" s="187" t="s">
        <v>122</v>
      </c>
      <c r="E235" s="188" t="s">
        <v>421</v>
      </c>
      <c r="F235" s="189" t="s">
        <v>422</v>
      </c>
      <c r="G235" s="190" t="s">
        <v>309</v>
      </c>
      <c r="H235" s="191">
        <v>27</v>
      </c>
      <c r="I235" s="192"/>
      <c r="J235" s="193">
        <f>ROUND(I235*H235,2)</f>
        <v>0</v>
      </c>
      <c r="K235" s="194"/>
      <c r="L235" s="39"/>
      <c r="M235" s="195" t="s">
        <v>1</v>
      </c>
      <c r="N235" s="196" t="s">
        <v>37</v>
      </c>
      <c r="O235" s="71"/>
      <c r="P235" s="197">
        <f>O235*H235</f>
        <v>0</v>
      </c>
      <c r="Q235" s="197">
        <v>8.0000000000000007E-5</v>
      </c>
      <c r="R235" s="197">
        <f>Q235*H235</f>
        <v>2.16E-3</v>
      </c>
      <c r="S235" s="197">
        <v>0</v>
      </c>
      <c r="T235" s="19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9" t="s">
        <v>160</v>
      </c>
      <c r="AT235" s="199" t="s">
        <v>122</v>
      </c>
      <c r="AU235" s="199" t="s">
        <v>82</v>
      </c>
      <c r="AY235" s="17" t="s">
        <v>119</v>
      </c>
      <c r="BE235" s="200">
        <f>IF(N235="základní",J235,0)</f>
        <v>0</v>
      </c>
      <c r="BF235" s="200">
        <f>IF(N235="snížená",J235,0)</f>
        <v>0</v>
      </c>
      <c r="BG235" s="200">
        <f>IF(N235="zákl. přenesená",J235,0)</f>
        <v>0</v>
      </c>
      <c r="BH235" s="200">
        <f>IF(N235="sníž. přenesená",J235,0)</f>
        <v>0</v>
      </c>
      <c r="BI235" s="200">
        <f>IF(N235="nulová",J235,0)</f>
        <v>0</v>
      </c>
      <c r="BJ235" s="17" t="s">
        <v>80</v>
      </c>
      <c r="BK235" s="200">
        <f>ROUND(I235*H235,2)</f>
        <v>0</v>
      </c>
      <c r="BL235" s="17" t="s">
        <v>160</v>
      </c>
      <c r="BM235" s="199" t="s">
        <v>423</v>
      </c>
    </row>
    <row r="236" spans="1:65" s="2" customFormat="1" ht="19.5">
      <c r="A236" s="34"/>
      <c r="B236" s="35"/>
      <c r="C236" s="36"/>
      <c r="D236" s="201" t="s">
        <v>128</v>
      </c>
      <c r="E236" s="36"/>
      <c r="F236" s="202" t="s">
        <v>424</v>
      </c>
      <c r="G236" s="36"/>
      <c r="H236" s="36"/>
      <c r="I236" s="203"/>
      <c r="J236" s="36"/>
      <c r="K236" s="36"/>
      <c r="L236" s="39"/>
      <c r="M236" s="204"/>
      <c r="N236" s="205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128</v>
      </c>
      <c r="AU236" s="17" t="s">
        <v>82</v>
      </c>
    </row>
    <row r="237" spans="1:65" s="2" customFormat="1" ht="11.25">
      <c r="A237" s="34"/>
      <c r="B237" s="35"/>
      <c r="C237" s="36"/>
      <c r="D237" s="216" t="s">
        <v>163</v>
      </c>
      <c r="E237" s="36"/>
      <c r="F237" s="217" t="s">
        <v>425</v>
      </c>
      <c r="G237" s="36"/>
      <c r="H237" s="36"/>
      <c r="I237" s="203"/>
      <c r="J237" s="36"/>
      <c r="K237" s="36"/>
      <c r="L237" s="39"/>
      <c r="M237" s="204"/>
      <c r="N237" s="205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163</v>
      </c>
      <c r="AU237" s="17" t="s">
        <v>82</v>
      </c>
    </row>
    <row r="238" spans="1:65" s="2" customFormat="1" ht="37.9" customHeight="1">
      <c r="A238" s="34"/>
      <c r="B238" s="35"/>
      <c r="C238" s="218" t="s">
        <v>240</v>
      </c>
      <c r="D238" s="218" t="s">
        <v>168</v>
      </c>
      <c r="E238" s="219" t="s">
        <v>406</v>
      </c>
      <c r="F238" s="220" t="s">
        <v>407</v>
      </c>
      <c r="G238" s="221" t="s">
        <v>125</v>
      </c>
      <c r="H238" s="222">
        <v>16.335000000000001</v>
      </c>
      <c r="I238" s="223"/>
      <c r="J238" s="224">
        <f>ROUND(I238*H238,2)</f>
        <v>0</v>
      </c>
      <c r="K238" s="225"/>
      <c r="L238" s="226"/>
      <c r="M238" s="227" t="s">
        <v>1</v>
      </c>
      <c r="N238" s="228" t="s">
        <v>37</v>
      </c>
      <c r="O238" s="71"/>
      <c r="P238" s="197">
        <f>O238*H238</f>
        <v>0</v>
      </c>
      <c r="Q238" s="197">
        <v>2.8700000000000002E-3</v>
      </c>
      <c r="R238" s="197">
        <f>Q238*H238</f>
        <v>4.6881450000000005E-2</v>
      </c>
      <c r="S238" s="197">
        <v>0</v>
      </c>
      <c r="T238" s="19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9" t="s">
        <v>172</v>
      </c>
      <c r="AT238" s="199" t="s">
        <v>168</v>
      </c>
      <c r="AU238" s="199" t="s">
        <v>82</v>
      </c>
      <c r="AY238" s="17" t="s">
        <v>119</v>
      </c>
      <c r="BE238" s="200">
        <f>IF(N238="základní",J238,0)</f>
        <v>0</v>
      </c>
      <c r="BF238" s="200">
        <f>IF(N238="snížená",J238,0)</f>
        <v>0</v>
      </c>
      <c r="BG238" s="200">
        <f>IF(N238="zákl. přenesená",J238,0)</f>
        <v>0</v>
      </c>
      <c r="BH238" s="200">
        <f>IF(N238="sníž. přenesená",J238,0)</f>
        <v>0</v>
      </c>
      <c r="BI238" s="200">
        <f>IF(N238="nulová",J238,0)</f>
        <v>0</v>
      </c>
      <c r="BJ238" s="17" t="s">
        <v>80</v>
      </c>
      <c r="BK238" s="200">
        <f>ROUND(I238*H238,2)</f>
        <v>0</v>
      </c>
      <c r="BL238" s="17" t="s">
        <v>160</v>
      </c>
      <c r="BM238" s="199" t="s">
        <v>426</v>
      </c>
    </row>
    <row r="239" spans="1:65" s="2" customFormat="1" ht="19.5">
      <c r="A239" s="34"/>
      <c r="B239" s="35"/>
      <c r="C239" s="36"/>
      <c r="D239" s="201" t="s">
        <v>128</v>
      </c>
      <c r="E239" s="36"/>
      <c r="F239" s="202" t="s">
        <v>407</v>
      </c>
      <c r="G239" s="36"/>
      <c r="H239" s="36"/>
      <c r="I239" s="203"/>
      <c r="J239" s="36"/>
      <c r="K239" s="36"/>
      <c r="L239" s="39"/>
      <c r="M239" s="204"/>
      <c r="N239" s="205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128</v>
      </c>
      <c r="AU239" s="17" t="s">
        <v>82</v>
      </c>
    </row>
    <row r="240" spans="1:65" s="13" customFormat="1" ht="11.25">
      <c r="B240" s="206"/>
      <c r="C240" s="207"/>
      <c r="D240" s="201" t="s">
        <v>142</v>
      </c>
      <c r="E240" s="240" t="s">
        <v>1</v>
      </c>
      <c r="F240" s="208" t="s">
        <v>427</v>
      </c>
      <c r="G240" s="207"/>
      <c r="H240" s="209">
        <v>14.85</v>
      </c>
      <c r="I240" s="210"/>
      <c r="J240" s="207"/>
      <c r="K240" s="207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142</v>
      </c>
      <c r="AU240" s="215" t="s">
        <v>82</v>
      </c>
      <c r="AV240" s="13" t="s">
        <v>82</v>
      </c>
      <c r="AW240" s="13" t="s">
        <v>29</v>
      </c>
      <c r="AX240" s="13" t="s">
        <v>80</v>
      </c>
      <c r="AY240" s="215" t="s">
        <v>119</v>
      </c>
    </row>
    <row r="241" spans="1:65" s="13" customFormat="1" ht="11.25">
      <c r="B241" s="206"/>
      <c r="C241" s="207"/>
      <c r="D241" s="201" t="s">
        <v>142</v>
      </c>
      <c r="E241" s="207"/>
      <c r="F241" s="208" t="s">
        <v>428</v>
      </c>
      <c r="G241" s="207"/>
      <c r="H241" s="209">
        <v>16.335000000000001</v>
      </c>
      <c r="I241" s="210"/>
      <c r="J241" s="207"/>
      <c r="K241" s="207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142</v>
      </c>
      <c r="AU241" s="215" t="s">
        <v>82</v>
      </c>
      <c r="AV241" s="13" t="s">
        <v>82</v>
      </c>
      <c r="AW241" s="13" t="s">
        <v>4</v>
      </c>
      <c r="AX241" s="13" t="s">
        <v>80</v>
      </c>
      <c r="AY241" s="215" t="s">
        <v>119</v>
      </c>
    </row>
    <row r="242" spans="1:65" s="2" customFormat="1" ht="16.5" customHeight="1">
      <c r="A242" s="34"/>
      <c r="B242" s="35"/>
      <c r="C242" s="187" t="s">
        <v>120</v>
      </c>
      <c r="D242" s="187" t="s">
        <v>122</v>
      </c>
      <c r="E242" s="188" t="s">
        <v>429</v>
      </c>
      <c r="F242" s="189" t="s">
        <v>430</v>
      </c>
      <c r="G242" s="190" t="s">
        <v>309</v>
      </c>
      <c r="H242" s="191">
        <v>226.66</v>
      </c>
      <c r="I242" s="192"/>
      <c r="J242" s="193">
        <f>ROUND(I242*H242,2)</f>
        <v>0</v>
      </c>
      <c r="K242" s="194"/>
      <c r="L242" s="39"/>
      <c r="M242" s="195" t="s">
        <v>1</v>
      </c>
      <c r="N242" s="196" t="s">
        <v>37</v>
      </c>
      <c r="O242" s="71"/>
      <c r="P242" s="197">
        <f>O242*H242</f>
        <v>0</v>
      </c>
      <c r="Q242" s="197">
        <v>3.0000000000000001E-5</v>
      </c>
      <c r="R242" s="197">
        <f>Q242*H242</f>
        <v>6.7997999999999999E-3</v>
      </c>
      <c r="S242" s="197">
        <v>0</v>
      </c>
      <c r="T242" s="19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9" t="s">
        <v>160</v>
      </c>
      <c r="AT242" s="199" t="s">
        <v>122</v>
      </c>
      <c r="AU242" s="199" t="s">
        <v>82</v>
      </c>
      <c r="AY242" s="17" t="s">
        <v>119</v>
      </c>
      <c r="BE242" s="200">
        <f>IF(N242="základní",J242,0)</f>
        <v>0</v>
      </c>
      <c r="BF242" s="200">
        <f>IF(N242="snížená",J242,0)</f>
        <v>0</v>
      </c>
      <c r="BG242" s="200">
        <f>IF(N242="zákl. přenesená",J242,0)</f>
        <v>0</v>
      </c>
      <c r="BH242" s="200">
        <f>IF(N242="sníž. přenesená",J242,0)</f>
        <v>0</v>
      </c>
      <c r="BI242" s="200">
        <f>IF(N242="nulová",J242,0)</f>
        <v>0</v>
      </c>
      <c r="BJ242" s="17" t="s">
        <v>80</v>
      </c>
      <c r="BK242" s="200">
        <f>ROUND(I242*H242,2)</f>
        <v>0</v>
      </c>
      <c r="BL242" s="17" t="s">
        <v>160</v>
      </c>
      <c r="BM242" s="199" t="s">
        <v>431</v>
      </c>
    </row>
    <row r="243" spans="1:65" s="2" customFormat="1" ht="11.25">
      <c r="A243" s="34"/>
      <c r="B243" s="35"/>
      <c r="C243" s="36"/>
      <c r="D243" s="201" t="s">
        <v>128</v>
      </c>
      <c r="E243" s="36"/>
      <c r="F243" s="202" t="s">
        <v>432</v>
      </c>
      <c r="G243" s="36"/>
      <c r="H243" s="36"/>
      <c r="I243" s="203"/>
      <c r="J243" s="36"/>
      <c r="K243" s="36"/>
      <c r="L243" s="39"/>
      <c r="M243" s="204"/>
      <c r="N243" s="205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128</v>
      </c>
      <c r="AU243" s="17" t="s">
        <v>82</v>
      </c>
    </row>
    <row r="244" spans="1:65" s="14" customFormat="1" ht="11.25">
      <c r="B244" s="230"/>
      <c r="C244" s="231"/>
      <c r="D244" s="201" t="s">
        <v>142</v>
      </c>
      <c r="E244" s="232" t="s">
        <v>1</v>
      </c>
      <c r="F244" s="233" t="s">
        <v>185</v>
      </c>
      <c r="G244" s="231"/>
      <c r="H244" s="232" t="s">
        <v>1</v>
      </c>
      <c r="I244" s="234"/>
      <c r="J244" s="231"/>
      <c r="K244" s="231"/>
      <c r="L244" s="235"/>
      <c r="M244" s="236"/>
      <c r="N244" s="237"/>
      <c r="O244" s="237"/>
      <c r="P244" s="237"/>
      <c r="Q244" s="237"/>
      <c r="R244" s="237"/>
      <c r="S244" s="237"/>
      <c r="T244" s="238"/>
      <c r="AT244" s="239" t="s">
        <v>142</v>
      </c>
      <c r="AU244" s="239" t="s">
        <v>82</v>
      </c>
      <c r="AV244" s="14" t="s">
        <v>80</v>
      </c>
      <c r="AW244" s="14" t="s">
        <v>29</v>
      </c>
      <c r="AX244" s="14" t="s">
        <v>72</v>
      </c>
      <c r="AY244" s="239" t="s">
        <v>119</v>
      </c>
    </row>
    <row r="245" spans="1:65" s="13" customFormat="1" ht="11.25">
      <c r="B245" s="206"/>
      <c r="C245" s="207"/>
      <c r="D245" s="201" t="s">
        <v>142</v>
      </c>
      <c r="E245" s="240" t="s">
        <v>1</v>
      </c>
      <c r="F245" s="208" t="s">
        <v>433</v>
      </c>
      <c r="G245" s="207"/>
      <c r="H245" s="209">
        <v>31.8</v>
      </c>
      <c r="I245" s="210"/>
      <c r="J245" s="207"/>
      <c r="K245" s="207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142</v>
      </c>
      <c r="AU245" s="215" t="s">
        <v>82</v>
      </c>
      <c r="AV245" s="13" t="s">
        <v>82</v>
      </c>
      <c r="AW245" s="13" t="s">
        <v>29</v>
      </c>
      <c r="AX245" s="13" t="s">
        <v>72</v>
      </c>
      <c r="AY245" s="215" t="s">
        <v>119</v>
      </c>
    </row>
    <row r="246" spans="1:65" s="14" customFormat="1" ht="11.25">
      <c r="B246" s="230"/>
      <c r="C246" s="231"/>
      <c r="D246" s="201" t="s">
        <v>142</v>
      </c>
      <c r="E246" s="232" t="s">
        <v>1</v>
      </c>
      <c r="F246" s="233" t="s">
        <v>187</v>
      </c>
      <c r="G246" s="231"/>
      <c r="H246" s="232" t="s">
        <v>1</v>
      </c>
      <c r="I246" s="234"/>
      <c r="J246" s="231"/>
      <c r="K246" s="231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142</v>
      </c>
      <c r="AU246" s="239" t="s">
        <v>82</v>
      </c>
      <c r="AV246" s="14" t="s">
        <v>80</v>
      </c>
      <c r="AW246" s="14" t="s">
        <v>29</v>
      </c>
      <c r="AX246" s="14" t="s">
        <v>72</v>
      </c>
      <c r="AY246" s="239" t="s">
        <v>119</v>
      </c>
    </row>
    <row r="247" spans="1:65" s="13" customFormat="1" ht="11.25">
      <c r="B247" s="206"/>
      <c r="C247" s="207"/>
      <c r="D247" s="201" t="s">
        <v>142</v>
      </c>
      <c r="E247" s="240" t="s">
        <v>1</v>
      </c>
      <c r="F247" s="208" t="s">
        <v>433</v>
      </c>
      <c r="G247" s="207"/>
      <c r="H247" s="209">
        <v>31.8</v>
      </c>
      <c r="I247" s="210"/>
      <c r="J247" s="207"/>
      <c r="K247" s="207"/>
      <c r="L247" s="211"/>
      <c r="M247" s="212"/>
      <c r="N247" s="213"/>
      <c r="O247" s="213"/>
      <c r="P247" s="213"/>
      <c r="Q247" s="213"/>
      <c r="R247" s="213"/>
      <c r="S247" s="213"/>
      <c r="T247" s="214"/>
      <c r="AT247" s="215" t="s">
        <v>142</v>
      </c>
      <c r="AU247" s="215" t="s">
        <v>82</v>
      </c>
      <c r="AV247" s="13" t="s">
        <v>82</v>
      </c>
      <c r="AW247" s="13" t="s">
        <v>29</v>
      </c>
      <c r="AX247" s="13" t="s">
        <v>72</v>
      </c>
      <c r="AY247" s="215" t="s">
        <v>119</v>
      </c>
    </row>
    <row r="248" spans="1:65" s="14" customFormat="1" ht="11.25">
      <c r="B248" s="230"/>
      <c r="C248" s="231"/>
      <c r="D248" s="201" t="s">
        <v>142</v>
      </c>
      <c r="E248" s="232" t="s">
        <v>1</v>
      </c>
      <c r="F248" s="233" t="s">
        <v>188</v>
      </c>
      <c r="G248" s="231"/>
      <c r="H248" s="232" t="s">
        <v>1</v>
      </c>
      <c r="I248" s="234"/>
      <c r="J248" s="231"/>
      <c r="K248" s="231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142</v>
      </c>
      <c r="AU248" s="239" t="s">
        <v>82</v>
      </c>
      <c r="AV248" s="14" t="s">
        <v>80</v>
      </c>
      <c r="AW248" s="14" t="s">
        <v>29</v>
      </c>
      <c r="AX248" s="14" t="s">
        <v>72</v>
      </c>
      <c r="AY248" s="239" t="s">
        <v>119</v>
      </c>
    </row>
    <row r="249" spans="1:65" s="13" customFormat="1" ht="11.25">
      <c r="B249" s="206"/>
      <c r="C249" s="207"/>
      <c r="D249" s="201" t="s">
        <v>142</v>
      </c>
      <c r="E249" s="240" t="s">
        <v>1</v>
      </c>
      <c r="F249" s="208" t="s">
        <v>434</v>
      </c>
      <c r="G249" s="207"/>
      <c r="H249" s="209">
        <v>21</v>
      </c>
      <c r="I249" s="210"/>
      <c r="J249" s="207"/>
      <c r="K249" s="207"/>
      <c r="L249" s="211"/>
      <c r="M249" s="212"/>
      <c r="N249" s="213"/>
      <c r="O249" s="213"/>
      <c r="P249" s="213"/>
      <c r="Q249" s="213"/>
      <c r="R249" s="213"/>
      <c r="S249" s="213"/>
      <c r="T249" s="214"/>
      <c r="AT249" s="215" t="s">
        <v>142</v>
      </c>
      <c r="AU249" s="215" t="s">
        <v>82</v>
      </c>
      <c r="AV249" s="13" t="s">
        <v>82</v>
      </c>
      <c r="AW249" s="13" t="s">
        <v>29</v>
      </c>
      <c r="AX249" s="13" t="s">
        <v>72</v>
      </c>
      <c r="AY249" s="215" t="s">
        <v>119</v>
      </c>
    </row>
    <row r="250" spans="1:65" s="14" customFormat="1" ht="11.25">
      <c r="B250" s="230"/>
      <c r="C250" s="231"/>
      <c r="D250" s="201" t="s">
        <v>142</v>
      </c>
      <c r="E250" s="232" t="s">
        <v>1</v>
      </c>
      <c r="F250" s="233" t="s">
        <v>190</v>
      </c>
      <c r="G250" s="231"/>
      <c r="H250" s="232" t="s">
        <v>1</v>
      </c>
      <c r="I250" s="234"/>
      <c r="J250" s="231"/>
      <c r="K250" s="231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142</v>
      </c>
      <c r="AU250" s="239" t="s">
        <v>82</v>
      </c>
      <c r="AV250" s="14" t="s">
        <v>80</v>
      </c>
      <c r="AW250" s="14" t="s">
        <v>29</v>
      </c>
      <c r="AX250" s="14" t="s">
        <v>72</v>
      </c>
      <c r="AY250" s="239" t="s">
        <v>119</v>
      </c>
    </row>
    <row r="251" spans="1:65" s="13" customFormat="1" ht="11.25">
      <c r="B251" s="206"/>
      <c r="C251" s="207"/>
      <c r="D251" s="201" t="s">
        <v>142</v>
      </c>
      <c r="E251" s="240" t="s">
        <v>1</v>
      </c>
      <c r="F251" s="208" t="s">
        <v>434</v>
      </c>
      <c r="G251" s="207"/>
      <c r="H251" s="209">
        <v>21</v>
      </c>
      <c r="I251" s="210"/>
      <c r="J251" s="207"/>
      <c r="K251" s="207"/>
      <c r="L251" s="211"/>
      <c r="M251" s="212"/>
      <c r="N251" s="213"/>
      <c r="O251" s="213"/>
      <c r="P251" s="213"/>
      <c r="Q251" s="213"/>
      <c r="R251" s="213"/>
      <c r="S251" s="213"/>
      <c r="T251" s="214"/>
      <c r="AT251" s="215" t="s">
        <v>142</v>
      </c>
      <c r="AU251" s="215" t="s">
        <v>82</v>
      </c>
      <c r="AV251" s="13" t="s">
        <v>82</v>
      </c>
      <c r="AW251" s="13" t="s">
        <v>29</v>
      </c>
      <c r="AX251" s="13" t="s">
        <v>72</v>
      </c>
      <c r="AY251" s="215" t="s">
        <v>119</v>
      </c>
    </row>
    <row r="252" spans="1:65" s="14" customFormat="1" ht="11.25">
      <c r="B252" s="230"/>
      <c r="C252" s="231"/>
      <c r="D252" s="201" t="s">
        <v>142</v>
      </c>
      <c r="E252" s="232" t="s">
        <v>1</v>
      </c>
      <c r="F252" s="233" t="s">
        <v>191</v>
      </c>
      <c r="G252" s="231"/>
      <c r="H252" s="232" t="s">
        <v>1</v>
      </c>
      <c r="I252" s="234"/>
      <c r="J252" s="231"/>
      <c r="K252" s="231"/>
      <c r="L252" s="235"/>
      <c r="M252" s="236"/>
      <c r="N252" s="237"/>
      <c r="O252" s="237"/>
      <c r="P252" s="237"/>
      <c r="Q252" s="237"/>
      <c r="R252" s="237"/>
      <c r="S252" s="237"/>
      <c r="T252" s="238"/>
      <c r="AT252" s="239" t="s">
        <v>142</v>
      </c>
      <c r="AU252" s="239" t="s">
        <v>82</v>
      </c>
      <c r="AV252" s="14" t="s">
        <v>80</v>
      </c>
      <c r="AW252" s="14" t="s">
        <v>29</v>
      </c>
      <c r="AX252" s="14" t="s">
        <v>72</v>
      </c>
      <c r="AY252" s="239" t="s">
        <v>119</v>
      </c>
    </row>
    <row r="253" spans="1:65" s="13" customFormat="1" ht="11.25">
      <c r="B253" s="206"/>
      <c r="C253" s="207"/>
      <c r="D253" s="201" t="s">
        <v>142</v>
      </c>
      <c r="E253" s="240" t="s">
        <v>1</v>
      </c>
      <c r="F253" s="208" t="s">
        <v>435</v>
      </c>
      <c r="G253" s="207"/>
      <c r="H253" s="209">
        <v>40.200000000000003</v>
      </c>
      <c r="I253" s="210"/>
      <c r="J253" s="207"/>
      <c r="K253" s="207"/>
      <c r="L253" s="211"/>
      <c r="M253" s="212"/>
      <c r="N253" s="213"/>
      <c r="O253" s="213"/>
      <c r="P253" s="213"/>
      <c r="Q253" s="213"/>
      <c r="R253" s="213"/>
      <c r="S253" s="213"/>
      <c r="T253" s="214"/>
      <c r="AT253" s="215" t="s">
        <v>142</v>
      </c>
      <c r="AU253" s="215" t="s">
        <v>82</v>
      </c>
      <c r="AV253" s="13" t="s">
        <v>82</v>
      </c>
      <c r="AW253" s="13" t="s">
        <v>29</v>
      </c>
      <c r="AX253" s="13" t="s">
        <v>72</v>
      </c>
      <c r="AY253" s="215" t="s">
        <v>119</v>
      </c>
    </row>
    <row r="254" spans="1:65" s="14" customFormat="1" ht="11.25">
      <c r="B254" s="230"/>
      <c r="C254" s="231"/>
      <c r="D254" s="201" t="s">
        <v>142</v>
      </c>
      <c r="E254" s="232" t="s">
        <v>1</v>
      </c>
      <c r="F254" s="233" t="s">
        <v>193</v>
      </c>
      <c r="G254" s="231"/>
      <c r="H254" s="232" t="s">
        <v>1</v>
      </c>
      <c r="I254" s="234"/>
      <c r="J254" s="231"/>
      <c r="K254" s="231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142</v>
      </c>
      <c r="AU254" s="239" t="s">
        <v>82</v>
      </c>
      <c r="AV254" s="14" t="s">
        <v>80</v>
      </c>
      <c r="AW254" s="14" t="s">
        <v>29</v>
      </c>
      <c r="AX254" s="14" t="s">
        <v>72</v>
      </c>
      <c r="AY254" s="239" t="s">
        <v>119</v>
      </c>
    </row>
    <row r="255" spans="1:65" s="13" customFormat="1" ht="11.25">
      <c r="B255" s="206"/>
      <c r="C255" s="207"/>
      <c r="D255" s="201" t="s">
        <v>142</v>
      </c>
      <c r="E255" s="240" t="s">
        <v>1</v>
      </c>
      <c r="F255" s="208" t="s">
        <v>436</v>
      </c>
      <c r="G255" s="207"/>
      <c r="H255" s="209">
        <v>51.6</v>
      </c>
      <c r="I255" s="210"/>
      <c r="J255" s="207"/>
      <c r="K255" s="207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142</v>
      </c>
      <c r="AU255" s="215" t="s">
        <v>82</v>
      </c>
      <c r="AV255" s="13" t="s">
        <v>82</v>
      </c>
      <c r="AW255" s="13" t="s">
        <v>29</v>
      </c>
      <c r="AX255" s="13" t="s">
        <v>72</v>
      </c>
      <c r="AY255" s="215" t="s">
        <v>119</v>
      </c>
    </row>
    <row r="256" spans="1:65" s="14" customFormat="1" ht="11.25">
      <c r="B256" s="230"/>
      <c r="C256" s="231"/>
      <c r="D256" s="201" t="s">
        <v>142</v>
      </c>
      <c r="E256" s="232" t="s">
        <v>1</v>
      </c>
      <c r="F256" s="233" t="s">
        <v>347</v>
      </c>
      <c r="G256" s="231"/>
      <c r="H256" s="232" t="s">
        <v>1</v>
      </c>
      <c r="I256" s="234"/>
      <c r="J256" s="231"/>
      <c r="K256" s="231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142</v>
      </c>
      <c r="AU256" s="239" t="s">
        <v>82</v>
      </c>
      <c r="AV256" s="14" t="s">
        <v>80</v>
      </c>
      <c r="AW256" s="14" t="s">
        <v>29</v>
      </c>
      <c r="AX256" s="14" t="s">
        <v>72</v>
      </c>
      <c r="AY256" s="239" t="s">
        <v>119</v>
      </c>
    </row>
    <row r="257" spans="1:65" s="13" customFormat="1" ht="11.25">
      <c r="B257" s="206"/>
      <c r="C257" s="207"/>
      <c r="D257" s="201" t="s">
        <v>142</v>
      </c>
      <c r="E257" s="240" t="s">
        <v>1</v>
      </c>
      <c r="F257" s="208" t="s">
        <v>348</v>
      </c>
      <c r="G257" s="207"/>
      <c r="H257" s="209">
        <v>23.76</v>
      </c>
      <c r="I257" s="210"/>
      <c r="J257" s="207"/>
      <c r="K257" s="207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142</v>
      </c>
      <c r="AU257" s="215" t="s">
        <v>82</v>
      </c>
      <c r="AV257" s="13" t="s">
        <v>82</v>
      </c>
      <c r="AW257" s="13" t="s">
        <v>29</v>
      </c>
      <c r="AX257" s="13" t="s">
        <v>72</v>
      </c>
      <c r="AY257" s="215" t="s">
        <v>119</v>
      </c>
    </row>
    <row r="258" spans="1:65" s="14" customFormat="1" ht="11.25">
      <c r="B258" s="230"/>
      <c r="C258" s="231"/>
      <c r="D258" s="201" t="s">
        <v>142</v>
      </c>
      <c r="E258" s="232" t="s">
        <v>1</v>
      </c>
      <c r="F258" s="233" t="s">
        <v>437</v>
      </c>
      <c r="G258" s="231"/>
      <c r="H258" s="232" t="s">
        <v>1</v>
      </c>
      <c r="I258" s="234"/>
      <c r="J258" s="231"/>
      <c r="K258" s="231"/>
      <c r="L258" s="235"/>
      <c r="M258" s="236"/>
      <c r="N258" s="237"/>
      <c r="O258" s="237"/>
      <c r="P258" s="237"/>
      <c r="Q258" s="237"/>
      <c r="R258" s="237"/>
      <c r="S258" s="237"/>
      <c r="T258" s="238"/>
      <c r="AT258" s="239" t="s">
        <v>142</v>
      </c>
      <c r="AU258" s="239" t="s">
        <v>82</v>
      </c>
      <c r="AV258" s="14" t="s">
        <v>80</v>
      </c>
      <c r="AW258" s="14" t="s">
        <v>29</v>
      </c>
      <c r="AX258" s="14" t="s">
        <v>72</v>
      </c>
      <c r="AY258" s="239" t="s">
        <v>119</v>
      </c>
    </row>
    <row r="259" spans="1:65" s="13" customFormat="1" ht="11.25">
      <c r="B259" s="206"/>
      <c r="C259" s="207"/>
      <c r="D259" s="201" t="s">
        <v>142</v>
      </c>
      <c r="E259" s="240" t="s">
        <v>1</v>
      </c>
      <c r="F259" s="208" t="s">
        <v>438</v>
      </c>
      <c r="G259" s="207"/>
      <c r="H259" s="209">
        <v>5.5</v>
      </c>
      <c r="I259" s="210"/>
      <c r="J259" s="207"/>
      <c r="K259" s="207"/>
      <c r="L259" s="211"/>
      <c r="M259" s="212"/>
      <c r="N259" s="213"/>
      <c r="O259" s="213"/>
      <c r="P259" s="213"/>
      <c r="Q259" s="213"/>
      <c r="R259" s="213"/>
      <c r="S259" s="213"/>
      <c r="T259" s="214"/>
      <c r="AT259" s="215" t="s">
        <v>142</v>
      </c>
      <c r="AU259" s="215" t="s">
        <v>82</v>
      </c>
      <c r="AV259" s="13" t="s">
        <v>82</v>
      </c>
      <c r="AW259" s="13" t="s">
        <v>29</v>
      </c>
      <c r="AX259" s="13" t="s">
        <v>72</v>
      </c>
      <c r="AY259" s="215" t="s">
        <v>119</v>
      </c>
    </row>
    <row r="260" spans="1:65" s="15" customFormat="1" ht="11.25">
      <c r="B260" s="241"/>
      <c r="C260" s="242"/>
      <c r="D260" s="201" t="s">
        <v>142</v>
      </c>
      <c r="E260" s="243" t="s">
        <v>1</v>
      </c>
      <c r="F260" s="244" t="s">
        <v>195</v>
      </c>
      <c r="G260" s="242"/>
      <c r="H260" s="245">
        <v>226.66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AT260" s="251" t="s">
        <v>142</v>
      </c>
      <c r="AU260" s="251" t="s">
        <v>82</v>
      </c>
      <c r="AV260" s="15" t="s">
        <v>126</v>
      </c>
      <c r="AW260" s="15" t="s">
        <v>29</v>
      </c>
      <c r="AX260" s="15" t="s">
        <v>80</v>
      </c>
      <c r="AY260" s="251" t="s">
        <v>119</v>
      </c>
    </row>
    <row r="261" spans="1:65" s="2" customFormat="1" ht="16.5" customHeight="1">
      <c r="A261" s="34"/>
      <c r="B261" s="35"/>
      <c r="C261" s="218" t="s">
        <v>439</v>
      </c>
      <c r="D261" s="218" t="s">
        <v>168</v>
      </c>
      <c r="E261" s="219" t="s">
        <v>440</v>
      </c>
      <c r="F261" s="220" t="s">
        <v>441</v>
      </c>
      <c r="G261" s="221" t="s">
        <v>309</v>
      </c>
      <c r="H261" s="222">
        <v>231.19300000000001</v>
      </c>
      <c r="I261" s="223"/>
      <c r="J261" s="224">
        <f>ROUND(I261*H261,2)</f>
        <v>0</v>
      </c>
      <c r="K261" s="225"/>
      <c r="L261" s="226"/>
      <c r="M261" s="227" t="s">
        <v>1</v>
      </c>
      <c r="N261" s="228" t="s">
        <v>37</v>
      </c>
      <c r="O261" s="71"/>
      <c r="P261" s="197">
        <f>O261*H261</f>
        <v>0</v>
      </c>
      <c r="Q261" s="197">
        <v>3.8000000000000002E-4</v>
      </c>
      <c r="R261" s="197">
        <f>Q261*H261</f>
        <v>8.7853340000000016E-2</v>
      </c>
      <c r="S261" s="197">
        <v>0</v>
      </c>
      <c r="T261" s="19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9" t="s">
        <v>172</v>
      </c>
      <c r="AT261" s="199" t="s">
        <v>168</v>
      </c>
      <c r="AU261" s="199" t="s">
        <v>82</v>
      </c>
      <c r="AY261" s="17" t="s">
        <v>119</v>
      </c>
      <c r="BE261" s="200">
        <f>IF(N261="základní",J261,0)</f>
        <v>0</v>
      </c>
      <c r="BF261" s="200">
        <f>IF(N261="snížená",J261,0)</f>
        <v>0</v>
      </c>
      <c r="BG261" s="200">
        <f>IF(N261="zákl. přenesená",J261,0)</f>
        <v>0</v>
      </c>
      <c r="BH261" s="200">
        <f>IF(N261="sníž. přenesená",J261,0)</f>
        <v>0</v>
      </c>
      <c r="BI261" s="200">
        <f>IF(N261="nulová",J261,0)</f>
        <v>0</v>
      </c>
      <c r="BJ261" s="17" t="s">
        <v>80</v>
      </c>
      <c r="BK261" s="200">
        <f>ROUND(I261*H261,2)</f>
        <v>0</v>
      </c>
      <c r="BL261" s="17" t="s">
        <v>160</v>
      </c>
      <c r="BM261" s="199" t="s">
        <v>442</v>
      </c>
    </row>
    <row r="262" spans="1:65" s="2" customFormat="1" ht="11.25">
      <c r="A262" s="34"/>
      <c r="B262" s="35"/>
      <c r="C262" s="36"/>
      <c r="D262" s="201" t="s">
        <v>128</v>
      </c>
      <c r="E262" s="36"/>
      <c r="F262" s="202" t="s">
        <v>441</v>
      </c>
      <c r="G262" s="36"/>
      <c r="H262" s="36"/>
      <c r="I262" s="203"/>
      <c r="J262" s="36"/>
      <c r="K262" s="36"/>
      <c r="L262" s="39"/>
      <c r="M262" s="204"/>
      <c r="N262" s="205"/>
      <c r="O262" s="71"/>
      <c r="P262" s="71"/>
      <c r="Q262" s="71"/>
      <c r="R262" s="71"/>
      <c r="S262" s="71"/>
      <c r="T262" s="72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128</v>
      </c>
      <c r="AU262" s="17" t="s">
        <v>82</v>
      </c>
    </row>
    <row r="263" spans="1:65" s="13" customFormat="1" ht="11.25">
      <c r="B263" s="206"/>
      <c r="C263" s="207"/>
      <c r="D263" s="201" t="s">
        <v>142</v>
      </c>
      <c r="E263" s="207"/>
      <c r="F263" s="208" t="s">
        <v>443</v>
      </c>
      <c r="G263" s="207"/>
      <c r="H263" s="209">
        <v>231.19300000000001</v>
      </c>
      <c r="I263" s="210"/>
      <c r="J263" s="207"/>
      <c r="K263" s="207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142</v>
      </c>
      <c r="AU263" s="215" t="s">
        <v>82</v>
      </c>
      <c r="AV263" s="13" t="s">
        <v>82</v>
      </c>
      <c r="AW263" s="13" t="s">
        <v>4</v>
      </c>
      <c r="AX263" s="13" t="s">
        <v>80</v>
      </c>
      <c r="AY263" s="215" t="s">
        <v>119</v>
      </c>
    </row>
    <row r="264" spans="1:65" s="2" customFormat="1" ht="16.5" customHeight="1">
      <c r="A264" s="34"/>
      <c r="B264" s="35"/>
      <c r="C264" s="187" t="s">
        <v>444</v>
      </c>
      <c r="D264" s="187" t="s">
        <v>122</v>
      </c>
      <c r="E264" s="188" t="s">
        <v>445</v>
      </c>
      <c r="F264" s="189" t="s">
        <v>446</v>
      </c>
      <c r="G264" s="190" t="s">
        <v>309</v>
      </c>
      <c r="H264" s="191">
        <v>27</v>
      </c>
      <c r="I264" s="192"/>
      <c r="J264" s="193">
        <f>ROUND(I264*H264,2)</f>
        <v>0</v>
      </c>
      <c r="K264" s="194"/>
      <c r="L264" s="39"/>
      <c r="M264" s="195" t="s">
        <v>1</v>
      </c>
      <c r="N264" s="196" t="s">
        <v>37</v>
      </c>
      <c r="O264" s="71"/>
      <c r="P264" s="197">
        <f>O264*H264</f>
        <v>0</v>
      </c>
      <c r="Q264" s="197">
        <v>0</v>
      </c>
      <c r="R264" s="197">
        <f>Q264*H264</f>
        <v>0</v>
      </c>
      <c r="S264" s="197">
        <v>0</v>
      </c>
      <c r="T264" s="19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9" t="s">
        <v>160</v>
      </c>
      <c r="AT264" s="199" t="s">
        <v>122</v>
      </c>
      <c r="AU264" s="199" t="s">
        <v>82</v>
      </c>
      <c r="AY264" s="17" t="s">
        <v>119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7" t="s">
        <v>80</v>
      </c>
      <c r="BK264" s="200">
        <f>ROUND(I264*H264,2)</f>
        <v>0</v>
      </c>
      <c r="BL264" s="17" t="s">
        <v>160</v>
      </c>
      <c r="BM264" s="199" t="s">
        <v>447</v>
      </c>
    </row>
    <row r="265" spans="1:65" s="2" customFormat="1" ht="11.25">
      <c r="A265" s="34"/>
      <c r="B265" s="35"/>
      <c r="C265" s="36"/>
      <c r="D265" s="201" t="s">
        <v>128</v>
      </c>
      <c r="E265" s="36"/>
      <c r="F265" s="202" t="s">
        <v>448</v>
      </c>
      <c r="G265" s="36"/>
      <c r="H265" s="36"/>
      <c r="I265" s="203"/>
      <c r="J265" s="36"/>
      <c r="K265" s="36"/>
      <c r="L265" s="39"/>
      <c r="M265" s="204"/>
      <c r="N265" s="205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128</v>
      </c>
      <c r="AU265" s="17" t="s">
        <v>82</v>
      </c>
    </row>
    <row r="266" spans="1:65" s="2" customFormat="1" ht="11.25">
      <c r="A266" s="34"/>
      <c r="B266" s="35"/>
      <c r="C266" s="36"/>
      <c r="D266" s="216" t="s">
        <v>163</v>
      </c>
      <c r="E266" s="36"/>
      <c r="F266" s="217" t="s">
        <v>449</v>
      </c>
      <c r="G266" s="36"/>
      <c r="H266" s="36"/>
      <c r="I266" s="203"/>
      <c r="J266" s="36"/>
      <c r="K266" s="36"/>
      <c r="L266" s="39"/>
      <c r="M266" s="204"/>
      <c r="N266" s="205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163</v>
      </c>
      <c r="AU266" s="17" t="s">
        <v>82</v>
      </c>
    </row>
    <row r="267" spans="1:65" s="2" customFormat="1" ht="24.2" customHeight="1">
      <c r="A267" s="34"/>
      <c r="B267" s="35"/>
      <c r="C267" s="187" t="s">
        <v>450</v>
      </c>
      <c r="D267" s="187" t="s">
        <v>122</v>
      </c>
      <c r="E267" s="188" t="s">
        <v>451</v>
      </c>
      <c r="F267" s="189" t="s">
        <v>452</v>
      </c>
      <c r="G267" s="190" t="s">
        <v>134</v>
      </c>
      <c r="H267" s="191">
        <v>4.8890000000000002</v>
      </c>
      <c r="I267" s="192"/>
      <c r="J267" s="193">
        <f>ROUND(I267*H267,2)</f>
        <v>0</v>
      </c>
      <c r="K267" s="194"/>
      <c r="L267" s="39"/>
      <c r="M267" s="195" t="s">
        <v>1</v>
      </c>
      <c r="N267" s="196" t="s">
        <v>37</v>
      </c>
      <c r="O267" s="71"/>
      <c r="P267" s="197">
        <f>O267*H267</f>
        <v>0</v>
      </c>
      <c r="Q267" s="197">
        <v>0</v>
      </c>
      <c r="R267" s="197">
        <f>Q267*H267</f>
        <v>0</v>
      </c>
      <c r="S267" s="197">
        <v>0</v>
      </c>
      <c r="T267" s="19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9" t="s">
        <v>160</v>
      </c>
      <c r="AT267" s="199" t="s">
        <v>122</v>
      </c>
      <c r="AU267" s="199" t="s">
        <v>82</v>
      </c>
      <c r="AY267" s="17" t="s">
        <v>119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7" t="s">
        <v>80</v>
      </c>
      <c r="BK267" s="200">
        <f>ROUND(I267*H267,2)</f>
        <v>0</v>
      </c>
      <c r="BL267" s="17" t="s">
        <v>160</v>
      </c>
      <c r="BM267" s="199" t="s">
        <v>453</v>
      </c>
    </row>
    <row r="268" spans="1:65" s="2" customFormat="1" ht="29.25">
      <c r="A268" s="34"/>
      <c r="B268" s="35"/>
      <c r="C268" s="36"/>
      <c r="D268" s="201" t="s">
        <v>128</v>
      </c>
      <c r="E268" s="36"/>
      <c r="F268" s="202" t="s">
        <v>454</v>
      </c>
      <c r="G268" s="36"/>
      <c r="H268" s="36"/>
      <c r="I268" s="203"/>
      <c r="J268" s="36"/>
      <c r="K268" s="36"/>
      <c r="L268" s="39"/>
      <c r="M268" s="255"/>
      <c r="N268" s="256"/>
      <c r="O268" s="257"/>
      <c r="P268" s="257"/>
      <c r="Q268" s="257"/>
      <c r="R268" s="257"/>
      <c r="S268" s="257"/>
      <c r="T268" s="258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128</v>
      </c>
      <c r="AU268" s="17" t="s">
        <v>82</v>
      </c>
    </row>
    <row r="269" spans="1:65" s="2" customFormat="1" ht="6.95" customHeight="1">
      <c r="A269" s="34"/>
      <c r="B269" s="54"/>
      <c r="C269" s="55"/>
      <c r="D269" s="55"/>
      <c r="E269" s="55"/>
      <c r="F269" s="55"/>
      <c r="G269" s="55"/>
      <c r="H269" s="55"/>
      <c r="I269" s="55"/>
      <c r="J269" s="55"/>
      <c r="K269" s="55"/>
      <c r="L269" s="39"/>
      <c r="M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</row>
  </sheetData>
  <sheetProtection algorithmName="SHA-512" hashValue="1CYVD557LdOMImnDXpc9bicWXE/b0+ayBJSZQsXZhqcN/MFupDsHdjzQhbdlKf4SE5CAH/+TgQu0BnbRKyQ+AQ==" saltValue="//Aq9vymgpIeysFij2aSeRDfX0KG2Rc0IASJAQ2Fe4oWF3yt/toWzKdG9QPyFoLDk1K3uVEvjo4KITwPuag/Lw==" spinCount="100000" sheet="1" objects="1" scenarios="1" formatColumns="0" formatRows="0" autoFilter="0"/>
  <autoFilter ref="C123:K26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129" r:id="rId1"/>
    <hyperlink ref="F133" r:id="rId2"/>
    <hyperlink ref="F137" r:id="rId3"/>
    <hyperlink ref="F141" r:id="rId4"/>
    <hyperlink ref="F145" r:id="rId5"/>
    <hyperlink ref="F151" r:id="rId6"/>
    <hyperlink ref="F154" r:id="rId7"/>
    <hyperlink ref="F158" r:id="rId8"/>
    <hyperlink ref="F177" r:id="rId9"/>
    <hyperlink ref="F191" r:id="rId10"/>
    <hyperlink ref="F196" r:id="rId11"/>
    <hyperlink ref="F202" r:id="rId12"/>
    <hyperlink ref="F205" r:id="rId13"/>
    <hyperlink ref="F208" r:id="rId14"/>
    <hyperlink ref="F214" r:id="rId15"/>
    <hyperlink ref="F217" r:id="rId16"/>
    <hyperlink ref="F234" r:id="rId17"/>
    <hyperlink ref="F237" r:id="rId18"/>
    <hyperlink ref="F266" r:id="rId1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Stropní konstrukce</vt:lpstr>
      <vt:lpstr>02 - Podlahové kosntrukce</vt:lpstr>
      <vt:lpstr>'01 - Stropní konstrukce'!Názvy_tisku</vt:lpstr>
      <vt:lpstr>'02 - Podlahové kosntrukce'!Názvy_tisku</vt:lpstr>
      <vt:lpstr>'Rekapitulace stavby'!Názvy_tisku</vt:lpstr>
      <vt:lpstr>'01 - Stropní konstrukce'!Oblast_tisku</vt:lpstr>
      <vt:lpstr>'02 - Podlahové kosntrukce'!Oblast_tisku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2025-04-24T13:16:25Z</dcterms:created>
  <dcterms:modified xsi:type="dcterms:W3CDTF">2025-04-28T07:08:30Z</dcterms:modified>
</cp:coreProperties>
</file>