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\\ss-dc01\desktops$\sekretariat\Plocha\"/>
    </mc:Choice>
  </mc:AlternateContent>
  <xr:revisionPtr revIDLastSave="0" documentId="8_{227026B8-D3DF-4401-AE7D-F24A96470570}" xr6:coauthVersionLast="47" xr6:coauthVersionMax="47" xr10:uidLastSave="{00000000-0000-0000-0000-000000000000}"/>
  <bookViews>
    <workbookView xWindow="-120" yWindow="-120" windowWidth="25440" windowHeight="15270" xr2:uid="{00000000-000D-0000-FFFF-FFFF00000000}"/>
  </bookViews>
  <sheets>
    <sheet name="Rekapitulace stavby" sheetId="1" r:id="rId1"/>
    <sheet name="2.2.0.4.1 - Oprava zpevně..." sheetId="2" r:id="rId2"/>
    <sheet name="2.2.0.4.1_s - Oprava zpev..." sheetId="3" r:id="rId3"/>
    <sheet name="2.6.0.4.2 - Sanace kanali..." sheetId="4" r:id="rId4"/>
    <sheet name="VON - Vedlejší a ostatní ..." sheetId="5" r:id="rId5"/>
  </sheets>
  <definedNames>
    <definedName name="_xlnm._FilterDatabase" localSheetId="1" hidden="1">'2.2.0.4.1 - Oprava zpevně...'!$C$88:$K$220</definedName>
    <definedName name="_xlnm._FilterDatabase" localSheetId="2" hidden="1">'2.2.0.4.1_s - Oprava zpev...'!$C$83:$K$119</definedName>
    <definedName name="_xlnm._FilterDatabase" localSheetId="3" hidden="1">'2.6.0.4.2 - Sanace kanali...'!$C$87:$K$216</definedName>
    <definedName name="_xlnm._FilterDatabase" localSheetId="4" hidden="1">'VON - Vedlejší a ostatní ...'!$C$84:$K$115</definedName>
    <definedName name="_xlnm.Print_Titles" localSheetId="1">'2.2.0.4.1 - Oprava zpevně...'!$88:$88</definedName>
    <definedName name="_xlnm.Print_Titles" localSheetId="2">'2.2.0.4.1_s - Oprava zpev...'!$83:$83</definedName>
    <definedName name="_xlnm.Print_Titles" localSheetId="3">'2.6.0.4.2 - Sanace kanali...'!$87:$87</definedName>
    <definedName name="_xlnm.Print_Titles" localSheetId="0">'Rekapitulace stavby'!$52:$52</definedName>
    <definedName name="_xlnm.Print_Titles" localSheetId="4">'VON - Vedlejší a ostatní ...'!$84:$84</definedName>
    <definedName name="_xlnm.Print_Area" localSheetId="1">'2.2.0.4.1 - Oprava zpevně...'!$C$4:$J$39,'2.2.0.4.1 - Oprava zpevně...'!$C$76:$J$220</definedName>
    <definedName name="_xlnm.Print_Area" localSheetId="2">'2.2.0.4.1_s - Oprava zpev...'!$C$4:$J$39,'2.2.0.4.1_s - Oprava zpev...'!$C$71:$J$119</definedName>
    <definedName name="_xlnm.Print_Area" localSheetId="3">'2.6.0.4.2 - Sanace kanali...'!$C$4:$J$39,'2.6.0.4.2 - Sanace kanali...'!$C$75:$J$216</definedName>
    <definedName name="_xlnm.Print_Area" localSheetId="0">'Rekapitulace stavby'!$D$4:$AO$36,'Rekapitulace stavby'!$C$42:$AQ$59</definedName>
    <definedName name="_xlnm.Print_Area" localSheetId="4">'VON - Vedlejší a ostatní ...'!$C$4:$J$39,'VON - Vedlejší a ostatní ...'!$C$72:$J$115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37" i="5" l="1"/>
  <c r="J36" i="5"/>
  <c r="AY58" i="1" s="1"/>
  <c r="J35" i="5"/>
  <c r="AX58" i="1" s="1"/>
  <c r="BI114" i="5"/>
  <c r="BH114" i="5"/>
  <c r="BG114" i="5"/>
  <c r="BF114" i="5"/>
  <c r="T114" i="5"/>
  <c r="T113" i="5"/>
  <c r="R114" i="5"/>
  <c r="R113" i="5" s="1"/>
  <c r="P114" i="5"/>
  <c r="P113" i="5" s="1"/>
  <c r="BI110" i="5"/>
  <c r="BH110" i="5"/>
  <c r="BG110" i="5"/>
  <c r="BF110" i="5"/>
  <c r="T110" i="5"/>
  <c r="R110" i="5"/>
  <c r="P110" i="5"/>
  <c r="BI107" i="5"/>
  <c r="BH107" i="5"/>
  <c r="BG107" i="5"/>
  <c r="BF107" i="5"/>
  <c r="T107" i="5"/>
  <c r="R107" i="5"/>
  <c r="P107" i="5"/>
  <c r="BI104" i="5"/>
  <c r="BH104" i="5"/>
  <c r="BG104" i="5"/>
  <c r="BF104" i="5"/>
  <c r="T104" i="5"/>
  <c r="R104" i="5"/>
  <c r="P104" i="5"/>
  <c r="BI101" i="5"/>
  <c r="BH101" i="5"/>
  <c r="BG101" i="5"/>
  <c r="BF101" i="5"/>
  <c r="T101" i="5"/>
  <c r="R101" i="5"/>
  <c r="P101" i="5"/>
  <c r="BI98" i="5"/>
  <c r="BH98" i="5"/>
  <c r="BG98" i="5"/>
  <c r="BF98" i="5"/>
  <c r="T98" i="5"/>
  <c r="R98" i="5"/>
  <c r="P98" i="5"/>
  <c r="BI94" i="5"/>
  <c r="BH94" i="5"/>
  <c r="BG94" i="5"/>
  <c r="BF94" i="5"/>
  <c r="T94" i="5"/>
  <c r="T93" i="5" s="1"/>
  <c r="R94" i="5"/>
  <c r="R93" i="5"/>
  <c r="P94" i="5"/>
  <c r="P93" i="5" s="1"/>
  <c r="BI90" i="5"/>
  <c r="BH90" i="5"/>
  <c r="BG90" i="5"/>
  <c r="BF90" i="5"/>
  <c r="T90" i="5"/>
  <c r="R90" i="5"/>
  <c r="P90" i="5"/>
  <c r="BI88" i="5"/>
  <c r="BH88" i="5"/>
  <c r="BG88" i="5"/>
  <c r="BF88" i="5"/>
  <c r="T88" i="5"/>
  <c r="R88" i="5"/>
  <c r="P88" i="5"/>
  <c r="J82" i="5"/>
  <c r="J81" i="5"/>
  <c r="F81" i="5"/>
  <c r="F79" i="5"/>
  <c r="E77" i="5"/>
  <c r="J55" i="5"/>
  <c r="J54" i="5"/>
  <c r="F54" i="5"/>
  <c r="F52" i="5"/>
  <c r="E50" i="5"/>
  <c r="J18" i="5"/>
  <c r="E18" i="5"/>
  <c r="F55" i="5" s="1"/>
  <c r="J17" i="5"/>
  <c r="J12" i="5"/>
  <c r="J79" i="5" s="1"/>
  <c r="E7" i="5"/>
  <c r="E48" i="5" s="1"/>
  <c r="J37" i="4"/>
  <c r="J36" i="4"/>
  <c r="AY57" i="1"/>
  <c r="J35" i="4"/>
  <c r="AX57" i="1" s="1"/>
  <c r="BI215" i="4"/>
  <c r="BH215" i="4"/>
  <c r="BG215" i="4"/>
  <c r="BF215" i="4"/>
  <c r="T215" i="4"/>
  <c r="T214" i="4"/>
  <c r="R215" i="4"/>
  <c r="R214" i="4" s="1"/>
  <c r="P215" i="4"/>
  <c r="P214" i="4" s="1"/>
  <c r="BI212" i="4"/>
  <c r="BH212" i="4"/>
  <c r="BG212" i="4"/>
  <c r="BF212" i="4"/>
  <c r="T212" i="4"/>
  <c r="R212" i="4"/>
  <c r="P212" i="4"/>
  <c r="BI210" i="4"/>
  <c r="BH210" i="4"/>
  <c r="BG210" i="4"/>
  <c r="BF210" i="4"/>
  <c r="T210" i="4"/>
  <c r="R210" i="4"/>
  <c r="P210" i="4"/>
  <c r="BI207" i="4"/>
  <c r="BH207" i="4"/>
  <c r="BG207" i="4"/>
  <c r="BF207" i="4"/>
  <c r="T207" i="4"/>
  <c r="R207" i="4"/>
  <c r="P207" i="4"/>
  <c r="BI205" i="4"/>
  <c r="BH205" i="4"/>
  <c r="BG205" i="4"/>
  <c r="BF205" i="4"/>
  <c r="T205" i="4"/>
  <c r="R205" i="4"/>
  <c r="P205" i="4"/>
  <c r="BI202" i="4"/>
  <c r="BH202" i="4"/>
  <c r="BG202" i="4"/>
  <c r="BF202" i="4"/>
  <c r="T202" i="4"/>
  <c r="R202" i="4"/>
  <c r="P202" i="4"/>
  <c r="BI195" i="4"/>
  <c r="BH195" i="4"/>
  <c r="BG195" i="4"/>
  <c r="BF195" i="4"/>
  <c r="T195" i="4"/>
  <c r="R195" i="4"/>
  <c r="P195" i="4"/>
  <c r="BI194" i="4"/>
  <c r="BH194" i="4"/>
  <c r="BG194" i="4"/>
  <c r="BF194" i="4"/>
  <c r="T194" i="4"/>
  <c r="R194" i="4"/>
  <c r="P194" i="4"/>
  <c r="BI190" i="4"/>
  <c r="BH190" i="4"/>
  <c r="BG190" i="4"/>
  <c r="BF190" i="4"/>
  <c r="T190" i="4"/>
  <c r="R190" i="4"/>
  <c r="P190" i="4"/>
  <c r="BI189" i="4"/>
  <c r="BH189" i="4"/>
  <c r="BG189" i="4"/>
  <c r="BF189" i="4"/>
  <c r="T189" i="4"/>
  <c r="R189" i="4"/>
  <c r="P189" i="4"/>
  <c r="BI186" i="4"/>
  <c r="BH186" i="4"/>
  <c r="BG186" i="4"/>
  <c r="BF186" i="4"/>
  <c r="T186" i="4"/>
  <c r="R186" i="4"/>
  <c r="P186" i="4"/>
  <c r="BI185" i="4"/>
  <c r="BH185" i="4"/>
  <c r="BG185" i="4"/>
  <c r="BF185" i="4"/>
  <c r="T185" i="4"/>
  <c r="R185" i="4"/>
  <c r="P185" i="4"/>
  <c r="BI182" i="4"/>
  <c r="BH182" i="4"/>
  <c r="BG182" i="4"/>
  <c r="BF182" i="4"/>
  <c r="T182" i="4"/>
  <c r="R182" i="4"/>
  <c r="P182" i="4"/>
  <c r="BI180" i="4"/>
  <c r="BH180" i="4"/>
  <c r="BG180" i="4"/>
  <c r="BF180" i="4"/>
  <c r="T180" i="4"/>
  <c r="R180" i="4"/>
  <c r="P180" i="4"/>
  <c r="BI179" i="4"/>
  <c r="BH179" i="4"/>
  <c r="BG179" i="4"/>
  <c r="BF179" i="4"/>
  <c r="T179" i="4"/>
  <c r="R179" i="4"/>
  <c r="P179" i="4"/>
  <c r="BI176" i="4"/>
  <c r="BH176" i="4"/>
  <c r="BG176" i="4"/>
  <c r="BF176" i="4"/>
  <c r="T176" i="4"/>
  <c r="R176" i="4"/>
  <c r="P176" i="4"/>
  <c r="BI175" i="4"/>
  <c r="BH175" i="4"/>
  <c r="BG175" i="4"/>
  <c r="BF175" i="4"/>
  <c r="T175" i="4"/>
  <c r="R175" i="4"/>
  <c r="P175" i="4"/>
  <c r="BI172" i="4"/>
  <c r="BH172" i="4"/>
  <c r="BG172" i="4"/>
  <c r="BF172" i="4"/>
  <c r="T172" i="4"/>
  <c r="R172" i="4"/>
  <c r="P172" i="4"/>
  <c r="BI171" i="4"/>
  <c r="BH171" i="4"/>
  <c r="BG171" i="4"/>
  <c r="BF171" i="4"/>
  <c r="T171" i="4"/>
  <c r="R171" i="4"/>
  <c r="P171" i="4"/>
  <c r="BI168" i="4"/>
  <c r="BH168" i="4"/>
  <c r="BG168" i="4"/>
  <c r="BF168" i="4"/>
  <c r="T168" i="4"/>
  <c r="R168" i="4"/>
  <c r="P168" i="4"/>
  <c r="BI162" i="4"/>
  <c r="BH162" i="4"/>
  <c r="BG162" i="4"/>
  <c r="BF162" i="4"/>
  <c r="T162" i="4"/>
  <c r="R162" i="4"/>
  <c r="P162" i="4"/>
  <c r="BI161" i="4"/>
  <c r="BH161" i="4"/>
  <c r="BG161" i="4"/>
  <c r="BF161" i="4"/>
  <c r="T161" i="4"/>
  <c r="R161" i="4"/>
  <c r="P161" i="4"/>
  <c r="BI159" i="4"/>
  <c r="BH159" i="4"/>
  <c r="BG159" i="4"/>
  <c r="BF159" i="4"/>
  <c r="T159" i="4"/>
  <c r="R159" i="4"/>
  <c r="P159" i="4"/>
  <c r="BI157" i="4"/>
  <c r="BH157" i="4"/>
  <c r="BG157" i="4"/>
  <c r="BF157" i="4"/>
  <c r="T157" i="4"/>
  <c r="R157" i="4"/>
  <c r="P157" i="4"/>
  <c r="BI154" i="4"/>
  <c r="BH154" i="4"/>
  <c r="BG154" i="4"/>
  <c r="BF154" i="4"/>
  <c r="T154" i="4"/>
  <c r="R154" i="4"/>
  <c r="P154" i="4"/>
  <c r="BI151" i="4"/>
  <c r="BH151" i="4"/>
  <c r="BG151" i="4"/>
  <c r="BF151" i="4"/>
  <c r="T151" i="4"/>
  <c r="R151" i="4"/>
  <c r="P151" i="4"/>
  <c r="BI149" i="4"/>
  <c r="BH149" i="4"/>
  <c r="BG149" i="4"/>
  <c r="BF149" i="4"/>
  <c r="T149" i="4"/>
  <c r="R149" i="4"/>
  <c r="P149" i="4"/>
  <c r="BI146" i="4"/>
  <c r="BH146" i="4"/>
  <c r="BG146" i="4"/>
  <c r="BF146" i="4"/>
  <c r="T146" i="4"/>
  <c r="R146" i="4"/>
  <c r="P146" i="4"/>
  <c r="BI139" i="4"/>
  <c r="BH139" i="4"/>
  <c r="BG139" i="4"/>
  <c r="BF139" i="4"/>
  <c r="T139" i="4"/>
  <c r="R139" i="4"/>
  <c r="P139" i="4"/>
  <c r="BI137" i="4"/>
  <c r="BH137" i="4"/>
  <c r="BG137" i="4"/>
  <c r="BF137" i="4"/>
  <c r="T137" i="4"/>
  <c r="R137" i="4"/>
  <c r="P137" i="4"/>
  <c r="BI136" i="4"/>
  <c r="BH136" i="4"/>
  <c r="BG136" i="4"/>
  <c r="BF136" i="4"/>
  <c r="T136" i="4"/>
  <c r="R136" i="4"/>
  <c r="P136" i="4"/>
  <c r="BI135" i="4"/>
  <c r="BH135" i="4"/>
  <c r="BG135" i="4"/>
  <c r="BF135" i="4"/>
  <c r="T135" i="4"/>
  <c r="R135" i="4"/>
  <c r="P135" i="4"/>
  <c r="BI128" i="4"/>
  <c r="BH128" i="4"/>
  <c r="BG128" i="4"/>
  <c r="BF128" i="4"/>
  <c r="T128" i="4"/>
  <c r="R128" i="4"/>
  <c r="P128" i="4"/>
  <c r="BI124" i="4"/>
  <c r="BH124" i="4"/>
  <c r="BG124" i="4"/>
  <c r="BF124" i="4"/>
  <c r="T124" i="4"/>
  <c r="T123" i="4" s="1"/>
  <c r="R124" i="4"/>
  <c r="R123" i="4" s="1"/>
  <c r="P124" i="4"/>
  <c r="P123" i="4"/>
  <c r="BI120" i="4"/>
  <c r="BH120" i="4"/>
  <c r="BG120" i="4"/>
  <c r="BF120" i="4"/>
  <c r="T120" i="4"/>
  <c r="R120" i="4"/>
  <c r="P120" i="4"/>
  <c r="BI117" i="4"/>
  <c r="BH117" i="4"/>
  <c r="BG117" i="4"/>
  <c r="BF117" i="4"/>
  <c r="T117" i="4"/>
  <c r="R117" i="4"/>
  <c r="P117" i="4"/>
  <c r="BI115" i="4"/>
  <c r="BH115" i="4"/>
  <c r="BG115" i="4"/>
  <c r="BF115" i="4"/>
  <c r="T115" i="4"/>
  <c r="R115" i="4"/>
  <c r="P115" i="4"/>
  <c r="BI107" i="4"/>
  <c r="BH107" i="4"/>
  <c r="BG107" i="4"/>
  <c r="BF107" i="4"/>
  <c r="T107" i="4"/>
  <c r="R107" i="4"/>
  <c r="P107" i="4"/>
  <c r="BI99" i="4"/>
  <c r="BH99" i="4"/>
  <c r="BG99" i="4"/>
  <c r="BF99" i="4"/>
  <c r="T99" i="4"/>
  <c r="R99" i="4"/>
  <c r="P99" i="4"/>
  <c r="BI97" i="4"/>
  <c r="BH97" i="4"/>
  <c r="BG97" i="4"/>
  <c r="BF97" i="4"/>
  <c r="T97" i="4"/>
  <c r="R97" i="4"/>
  <c r="P97" i="4"/>
  <c r="BI94" i="4"/>
  <c r="BH94" i="4"/>
  <c r="BG94" i="4"/>
  <c r="BF94" i="4"/>
  <c r="T94" i="4"/>
  <c r="R94" i="4"/>
  <c r="P94" i="4"/>
  <c r="BI91" i="4"/>
  <c r="BH91" i="4"/>
  <c r="BG91" i="4"/>
  <c r="BF91" i="4"/>
  <c r="T91" i="4"/>
  <c r="R91" i="4"/>
  <c r="P91" i="4"/>
  <c r="J85" i="4"/>
  <c r="J84" i="4"/>
  <c r="F84" i="4"/>
  <c r="F82" i="4"/>
  <c r="E80" i="4"/>
  <c r="J55" i="4"/>
  <c r="J54" i="4"/>
  <c r="F54" i="4"/>
  <c r="F52" i="4"/>
  <c r="E50" i="4"/>
  <c r="J18" i="4"/>
  <c r="E18" i="4"/>
  <c r="F55" i="4" s="1"/>
  <c r="J17" i="4"/>
  <c r="J12" i="4"/>
  <c r="J52" i="4"/>
  <c r="E7" i="4"/>
  <c r="E78" i="4" s="1"/>
  <c r="J37" i="3"/>
  <c r="J36" i="3"/>
  <c r="AY56" i="1"/>
  <c r="J35" i="3"/>
  <c r="AX56" i="1" s="1"/>
  <c r="BI118" i="3"/>
  <c r="BH118" i="3"/>
  <c r="BG118" i="3"/>
  <c r="BF118" i="3"/>
  <c r="T118" i="3"/>
  <c r="T117" i="3" s="1"/>
  <c r="R118" i="3"/>
  <c r="R117" i="3" s="1"/>
  <c r="P118" i="3"/>
  <c r="P117" i="3"/>
  <c r="BI114" i="3"/>
  <c r="BH114" i="3"/>
  <c r="BG114" i="3"/>
  <c r="BF114" i="3"/>
  <c r="T114" i="3"/>
  <c r="T113" i="3" s="1"/>
  <c r="R114" i="3"/>
  <c r="R113" i="3" s="1"/>
  <c r="P114" i="3"/>
  <c r="P113" i="3" s="1"/>
  <c r="BI110" i="3"/>
  <c r="BH110" i="3"/>
  <c r="BG110" i="3"/>
  <c r="BF110" i="3"/>
  <c r="T110" i="3"/>
  <c r="T109" i="3" s="1"/>
  <c r="R110" i="3"/>
  <c r="R109" i="3"/>
  <c r="P110" i="3"/>
  <c r="P109" i="3" s="1"/>
  <c r="BI106" i="3"/>
  <c r="BH106" i="3"/>
  <c r="BG106" i="3"/>
  <c r="BF106" i="3"/>
  <c r="T106" i="3"/>
  <c r="R106" i="3"/>
  <c r="P106" i="3"/>
  <c r="BI103" i="3"/>
  <c r="BH103" i="3"/>
  <c r="BG103" i="3"/>
  <c r="BF103" i="3"/>
  <c r="T103" i="3"/>
  <c r="R103" i="3"/>
  <c r="P103" i="3"/>
  <c r="BI100" i="3"/>
  <c r="BH100" i="3"/>
  <c r="BG100" i="3"/>
  <c r="BF100" i="3"/>
  <c r="T100" i="3"/>
  <c r="R100" i="3"/>
  <c r="P100" i="3"/>
  <c r="BI97" i="3"/>
  <c r="BH97" i="3"/>
  <c r="BG97" i="3"/>
  <c r="BF97" i="3"/>
  <c r="T97" i="3"/>
  <c r="R97" i="3"/>
  <c r="P97" i="3"/>
  <c r="BI94" i="3"/>
  <c r="BH94" i="3"/>
  <c r="BG94" i="3"/>
  <c r="BF94" i="3"/>
  <c r="T94" i="3"/>
  <c r="R94" i="3"/>
  <c r="P94" i="3"/>
  <c r="BI90" i="3"/>
  <c r="BH90" i="3"/>
  <c r="BG90" i="3"/>
  <c r="BF90" i="3"/>
  <c r="T90" i="3"/>
  <c r="R90" i="3"/>
  <c r="P90" i="3"/>
  <c r="BI87" i="3"/>
  <c r="BH87" i="3"/>
  <c r="BG87" i="3"/>
  <c r="BF87" i="3"/>
  <c r="T87" i="3"/>
  <c r="R87" i="3"/>
  <c r="P87" i="3"/>
  <c r="J81" i="3"/>
  <c r="J80" i="3"/>
  <c r="F80" i="3"/>
  <c r="F78" i="3"/>
  <c r="E76" i="3"/>
  <c r="J55" i="3"/>
  <c r="J54" i="3"/>
  <c r="F54" i="3"/>
  <c r="F52" i="3"/>
  <c r="E50" i="3"/>
  <c r="J18" i="3"/>
  <c r="E18" i="3"/>
  <c r="F81" i="3" s="1"/>
  <c r="J17" i="3"/>
  <c r="J12" i="3"/>
  <c r="J78" i="3"/>
  <c r="E7" i="3"/>
  <c r="E48" i="3" s="1"/>
  <c r="J37" i="2"/>
  <c r="J36" i="2"/>
  <c r="AY55" i="1" s="1"/>
  <c r="J35" i="2"/>
  <c r="AX55" i="1" s="1"/>
  <c r="BI219" i="2"/>
  <c r="BH219" i="2"/>
  <c r="BG219" i="2"/>
  <c r="BF219" i="2"/>
  <c r="T219" i="2"/>
  <c r="R219" i="2"/>
  <c r="P219" i="2"/>
  <c r="BI217" i="2"/>
  <c r="BH217" i="2"/>
  <c r="BG217" i="2"/>
  <c r="BF217" i="2"/>
  <c r="T217" i="2"/>
  <c r="R217" i="2"/>
  <c r="P217" i="2"/>
  <c r="BI214" i="2"/>
  <c r="BH214" i="2"/>
  <c r="BG214" i="2"/>
  <c r="BF214" i="2"/>
  <c r="T214" i="2"/>
  <c r="R214" i="2"/>
  <c r="P214" i="2"/>
  <c r="BI210" i="2"/>
  <c r="BH210" i="2"/>
  <c r="BG210" i="2"/>
  <c r="BF210" i="2"/>
  <c r="T210" i="2"/>
  <c r="T209" i="2"/>
  <c r="R210" i="2"/>
  <c r="R209" i="2"/>
  <c r="P210" i="2"/>
  <c r="P209" i="2" s="1"/>
  <c r="BI207" i="2"/>
  <c r="BH207" i="2"/>
  <c r="BG207" i="2"/>
  <c r="BF207" i="2"/>
  <c r="T207" i="2"/>
  <c r="R207" i="2"/>
  <c r="P207" i="2"/>
  <c r="BI205" i="2"/>
  <c r="BH205" i="2"/>
  <c r="BG205" i="2"/>
  <c r="BF205" i="2"/>
  <c r="T205" i="2"/>
  <c r="R205" i="2"/>
  <c r="P205" i="2"/>
  <c r="BI203" i="2"/>
  <c r="BH203" i="2"/>
  <c r="BG203" i="2"/>
  <c r="BF203" i="2"/>
  <c r="T203" i="2"/>
  <c r="R203" i="2"/>
  <c r="P203" i="2"/>
  <c r="BI201" i="2"/>
  <c r="BH201" i="2"/>
  <c r="BG201" i="2"/>
  <c r="BF201" i="2"/>
  <c r="T201" i="2"/>
  <c r="R201" i="2"/>
  <c r="P201" i="2"/>
  <c r="BI198" i="2"/>
  <c r="BH198" i="2"/>
  <c r="BG198" i="2"/>
  <c r="BF198" i="2"/>
  <c r="T198" i="2"/>
  <c r="R198" i="2"/>
  <c r="P198" i="2"/>
  <c r="BI196" i="2"/>
  <c r="BH196" i="2"/>
  <c r="BG196" i="2"/>
  <c r="BF196" i="2"/>
  <c r="T196" i="2"/>
  <c r="R196" i="2"/>
  <c r="P196" i="2"/>
  <c r="BI193" i="2"/>
  <c r="BH193" i="2"/>
  <c r="BG193" i="2"/>
  <c r="BF193" i="2"/>
  <c r="T193" i="2"/>
  <c r="R193" i="2"/>
  <c r="P193" i="2"/>
  <c r="BI191" i="2"/>
  <c r="BH191" i="2"/>
  <c r="BG191" i="2"/>
  <c r="BF191" i="2"/>
  <c r="T191" i="2"/>
  <c r="R191" i="2"/>
  <c r="P191" i="2"/>
  <c r="BI190" i="2"/>
  <c r="BH190" i="2"/>
  <c r="BG190" i="2"/>
  <c r="BF190" i="2"/>
  <c r="T190" i="2"/>
  <c r="R190" i="2"/>
  <c r="P190" i="2"/>
  <c r="BI187" i="2"/>
  <c r="BH187" i="2"/>
  <c r="BG187" i="2"/>
  <c r="BF187" i="2"/>
  <c r="T187" i="2"/>
  <c r="R187" i="2"/>
  <c r="P187" i="2"/>
  <c r="BI184" i="2"/>
  <c r="BH184" i="2"/>
  <c r="BG184" i="2"/>
  <c r="BF184" i="2"/>
  <c r="T184" i="2"/>
  <c r="R184" i="2"/>
  <c r="P184" i="2"/>
  <c r="BI182" i="2"/>
  <c r="BH182" i="2"/>
  <c r="BG182" i="2"/>
  <c r="BF182" i="2"/>
  <c r="T182" i="2"/>
  <c r="R182" i="2"/>
  <c r="P182" i="2"/>
  <c r="BI179" i="2"/>
  <c r="BH179" i="2"/>
  <c r="BG179" i="2"/>
  <c r="BF179" i="2"/>
  <c r="T179" i="2"/>
  <c r="R179" i="2"/>
  <c r="P179" i="2"/>
  <c r="BI177" i="2"/>
  <c r="BH177" i="2"/>
  <c r="BG177" i="2"/>
  <c r="BF177" i="2"/>
  <c r="T177" i="2"/>
  <c r="R177" i="2"/>
  <c r="P177" i="2"/>
  <c r="BI174" i="2"/>
  <c r="BH174" i="2"/>
  <c r="BG174" i="2"/>
  <c r="BF174" i="2"/>
  <c r="T174" i="2"/>
  <c r="R174" i="2"/>
  <c r="P174" i="2"/>
  <c r="BI170" i="2"/>
  <c r="BH170" i="2"/>
  <c r="BG170" i="2"/>
  <c r="BF170" i="2"/>
  <c r="T170" i="2"/>
  <c r="R170" i="2"/>
  <c r="P170" i="2"/>
  <c r="BI167" i="2"/>
  <c r="BH167" i="2"/>
  <c r="BG167" i="2"/>
  <c r="BF167" i="2"/>
  <c r="T167" i="2"/>
  <c r="R167" i="2"/>
  <c r="P167" i="2"/>
  <c r="BI165" i="2"/>
  <c r="BH165" i="2"/>
  <c r="BG165" i="2"/>
  <c r="BF165" i="2"/>
  <c r="T165" i="2"/>
  <c r="R165" i="2"/>
  <c r="P165" i="2"/>
  <c r="BI162" i="2"/>
  <c r="BH162" i="2"/>
  <c r="BG162" i="2"/>
  <c r="BF162" i="2"/>
  <c r="T162" i="2"/>
  <c r="R162" i="2"/>
  <c r="P162" i="2"/>
  <c r="BI159" i="2"/>
  <c r="BH159" i="2"/>
  <c r="BG159" i="2"/>
  <c r="BF159" i="2"/>
  <c r="T159" i="2"/>
  <c r="R159" i="2"/>
  <c r="P159" i="2"/>
  <c r="BI156" i="2"/>
  <c r="BH156" i="2"/>
  <c r="BG156" i="2"/>
  <c r="BF156" i="2"/>
  <c r="T156" i="2"/>
  <c r="R156" i="2"/>
  <c r="P156" i="2"/>
  <c r="BI153" i="2"/>
  <c r="BH153" i="2"/>
  <c r="BG153" i="2"/>
  <c r="BF153" i="2"/>
  <c r="T153" i="2"/>
  <c r="R153" i="2"/>
  <c r="P153" i="2"/>
  <c r="BI150" i="2"/>
  <c r="BH150" i="2"/>
  <c r="BG150" i="2"/>
  <c r="BF150" i="2"/>
  <c r="T150" i="2"/>
  <c r="R150" i="2"/>
  <c r="P150" i="2"/>
  <c r="BI147" i="2"/>
  <c r="BH147" i="2"/>
  <c r="BG147" i="2"/>
  <c r="BF147" i="2"/>
  <c r="T147" i="2"/>
  <c r="R147" i="2"/>
  <c r="P147" i="2"/>
  <c r="BI144" i="2"/>
  <c r="BH144" i="2"/>
  <c r="BG144" i="2"/>
  <c r="BF144" i="2"/>
  <c r="T144" i="2"/>
  <c r="R144" i="2"/>
  <c r="P144" i="2"/>
  <c r="BI139" i="2"/>
  <c r="BH139" i="2"/>
  <c r="BG139" i="2"/>
  <c r="BF139" i="2"/>
  <c r="T139" i="2"/>
  <c r="R139" i="2"/>
  <c r="P139" i="2"/>
  <c r="BI136" i="2"/>
  <c r="BH136" i="2"/>
  <c r="BG136" i="2"/>
  <c r="BF136" i="2"/>
  <c r="T136" i="2"/>
  <c r="R136" i="2"/>
  <c r="P136" i="2"/>
  <c r="BI133" i="2"/>
  <c r="BH133" i="2"/>
  <c r="BG133" i="2"/>
  <c r="BF133" i="2"/>
  <c r="T133" i="2"/>
  <c r="R133" i="2"/>
  <c r="P133" i="2"/>
  <c r="BI130" i="2"/>
  <c r="BH130" i="2"/>
  <c r="BG130" i="2"/>
  <c r="BF130" i="2"/>
  <c r="T130" i="2"/>
  <c r="R130" i="2"/>
  <c r="P130" i="2"/>
  <c r="BI127" i="2"/>
  <c r="BH127" i="2"/>
  <c r="BG127" i="2"/>
  <c r="BF127" i="2"/>
  <c r="T127" i="2"/>
  <c r="R127" i="2"/>
  <c r="P127" i="2"/>
  <c r="BI124" i="2"/>
  <c r="BH124" i="2"/>
  <c r="BG124" i="2"/>
  <c r="BF124" i="2"/>
  <c r="T124" i="2"/>
  <c r="R124" i="2"/>
  <c r="P124" i="2"/>
  <c r="BI121" i="2"/>
  <c r="BH121" i="2"/>
  <c r="BG121" i="2"/>
  <c r="BF121" i="2"/>
  <c r="T121" i="2"/>
  <c r="R121" i="2"/>
  <c r="P121" i="2"/>
  <c r="BI116" i="2"/>
  <c r="BH116" i="2"/>
  <c r="BG116" i="2"/>
  <c r="BF116" i="2"/>
  <c r="T116" i="2"/>
  <c r="R116" i="2"/>
  <c r="P116" i="2"/>
  <c r="BI111" i="2"/>
  <c r="BH111" i="2"/>
  <c r="BG111" i="2"/>
  <c r="BF111" i="2"/>
  <c r="T111" i="2"/>
  <c r="R111" i="2"/>
  <c r="P111" i="2"/>
  <c r="BI108" i="2"/>
  <c r="BH108" i="2"/>
  <c r="BG108" i="2"/>
  <c r="BF108" i="2"/>
  <c r="T108" i="2"/>
  <c r="R108" i="2"/>
  <c r="P108" i="2"/>
  <c r="BI105" i="2"/>
  <c r="BH105" i="2"/>
  <c r="BG105" i="2"/>
  <c r="BF105" i="2"/>
  <c r="T105" i="2"/>
  <c r="R105" i="2"/>
  <c r="P105" i="2"/>
  <c r="BI102" i="2"/>
  <c r="BH102" i="2"/>
  <c r="BG102" i="2"/>
  <c r="BF102" i="2"/>
  <c r="T102" i="2"/>
  <c r="R102" i="2"/>
  <c r="P102" i="2"/>
  <c r="BI97" i="2"/>
  <c r="BH97" i="2"/>
  <c r="BG97" i="2"/>
  <c r="BF97" i="2"/>
  <c r="T97" i="2"/>
  <c r="R97" i="2"/>
  <c r="P97" i="2"/>
  <c r="BI95" i="2"/>
  <c r="BH95" i="2"/>
  <c r="BG95" i="2"/>
  <c r="BF95" i="2"/>
  <c r="T95" i="2"/>
  <c r="R95" i="2"/>
  <c r="P95" i="2"/>
  <c r="BI92" i="2"/>
  <c r="BH92" i="2"/>
  <c r="BG92" i="2"/>
  <c r="BF92" i="2"/>
  <c r="T92" i="2"/>
  <c r="R92" i="2"/>
  <c r="P92" i="2"/>
  <c r="J86" i="2"/>
  <c r="J85" i="2"/>
  <c r="F85" i="2"/>
  <c r="F83" i="2"/>
  <c r="E81" i="2"/>
  <c r="J55" i="2"/>
  <c r="J54" i="2"/>
  <c r="F54" i="2"/>
  <c r="F52" i="2"/>
  <c r="E50" i="2"/>
  <c r="J18" i="2"/>
  <c r="E18" i="2"/>
  <c r="F55" i="2" s="1"/>
  <c r="J17" i="2"/>
  <c r="J12" i="2"/>
  <c r="J52" i="2" s="1"/>
  <c r="E7" i="2"/>
  <c r="E48" i="2" s="1"/>
  <c r="L50" i="1"/>
  <c r="AM50" i="1"/>
  <c r="AM49" i="1"/>
  <c r="L49" i="1"/>
  <c r="AM47" i="1"/>
  <c r="L47" i="1"/>
  <c r="L45" i="1"/>
  <c r="L44" i="1"/>
  <c r="BK205" i="2"/>
  <c r="BK187" i="2"/>
  <c r="J156" i="2"/>
  <c r="BK116" i="2"/>
  <c r="J162" i="2"/>
  <c r="BK136" i="2"/>
  <c r="BK92" i="2"/>
  <c r="J108" i="2"/>
  <c r="J205" i="2"/>
  <c r="J170" i="2"/>
  <c r="AS54" i="1"/>
  <c r="J184" i="2"/>
  <c r="J179" i="2"/>
  <c r="J174" i="2"/>
  <c r="BK162" i="2"/>
  <c r="BK156" i="2"/>
  <c r="BK150" i="2"/>
  <c r="J127" i="2"/>
  <c r="J95" i="2"/>
  <c r="J106" i="3"/>
  <c r="BK118" i="3"/>
  <c r="J90" i="3"/>
  <c r="BK100" i="3"/>
  <c r="BK210" i="4"/>
  <c r="BK176" i="4"/>
  <c r="J139" i="4"/>
  <c r="BK97" i="4"/>
  <c r="BK189" i="4"/>
  <c r="J120" i="4"/>
  <c r="BK195" i="4"/>
  <c r="BK168" i="4"/>
  <c r="BK117" i="4"/>
  <c r="J210" i="4"/>
  <c r="J189" i="4"/>
  <c r="J175" i="4"/>
  <c r="BK149" i="4"/>
  <c r="J107" i="4"/>
  <c r="J149" i="4"/>
  <c r="BK91" i="4"/>
  <c r="BK99" i="4"/>
  <c r="BK107" i="5"/>
  <c r="BK88" i="5"/>
  <c r="J94" i="5"/>
  <c r="BK196" i="2"/>
  <c r="BK174" i="2"/>
  <c r="J92" i="2"/>
  <c r="BK124" i="2"/>
  <c r="J130" i="2"/>
  <c r="J210" i="2"/>
  <c r="J193" i="2"/>
  <c r="J159" i="2"/>
  <c r="BK130" i="2"/>
  <c r="J214" i="2"/>
  <c r="J196" i="2"/>
  <c r="J190" i="2"/>
  <c r="J102" i="2"/>
  <c r="J103" i="3"/>
  <c r="J87" i="3"/>
  <c r="J118" i="3"/>
  <c r="J97" i="3"/>
  <c r="BK215" i="4"/>
  <c r="BK185" i="4"/>
  <c r="BK136" i="4"/>
  <c r="BK212" i="4"/>
  <c r="J182" i="4"/>
  <c r="J162" i="4"/>
  <c r="J99" i="4"/>
  <c r="J179" i="4"/>
  <c r="BK162" i="4"/>
  <c r="BK107" i="4"/>
  <c r="J195" i="4"/>
  <c r="J172" i="4"/>
  <c r="BK146" i="4"/>
  <c r="J168" i="4"/>
  <c r="BK137" i="4"/>
  <c r="J146" i="4"/>
  <c r="BK101" i="5"/>
  <c r="J101" i="5"/>
  <c r="J88" i="5"/>
  <c r="J107" i="5"/>
  <c r="J203" i="2"/>
  <c r="BK170" i="2"/>
  <c r="J133" i="2"/>
  <c r="J147" i="2"/>
  <c r="J121" i="2"/>
  <c r="BK217" i="2"/>
  <c r="BK190" i="2"/>
  <c r="J139" i="2"/>
  <c r="J219" i="2"/>
  <c r="BK203" i="2"/>
  <c r="J191" i="2"/>
  <c r="BK105" i="2"/>
  <c r="BK87" i="3"/>
  <c r="J110" i="3"/>
  <c r="BK94" i="3"/>
  <c r="J94" i="3"/>
  <c r="J194" i="4"/>
  <c r="BK171" i="4"/>
  <c r="BK120" i="4"/>
  <c r="BK205" i="4"/>
  <c r="BK186" i="4"/>
  <c r="BK179" i="4"/>
  <c r="J135" i="4"/>
  <c r="BK207" i="4"/>
  <c r="BK172" i="4"/>
  <c r="J137" i="4"/>
  <c r="J205" i="4"/>
  <c r="J186" i="4"/>
  <c r="J171" i="4"/>
  <c r="J136" i="4"/>
  <c r="J97" i="4"/>
  <c r="J94" i="4"/>
  <c r="BK135" i="4"/>
  <c r="BK94" i="4"/>
  <c r="J114" i="5"/>
  <c r="BK110" i="5"/>
  <c r="BK104" i="5"/>
  <c r="BK214" i="2"/>
  <c r="BK184" i="2"/>
  <c r="J153" i="2"/>
  <c r="BK97" i="2"/>
  <c r="BK139" i="2"/>
  <c r="BK108" i="2"/>
  <c r="BK219" i="2"/>
  <c r="J198" i="2"/>
  <c r="BK177" i="2"/>
  <c r="J124" i="2"/>
  <c r="BK210" i="2"/>
  <c r="BK193" i="2"/>
  <c r="BK111" i="2"/>
  <c r="J114" i="3"/>
  <c r="BK103" i="3"/>
  <c r="J100" i="3"/>
  <c r="BK106" i="3"/>
  <c r="J212" i="4"/>
  <c r="J180" i="4"/>
  <c r="BK151" i="4"/>
  <c r="J115" i="4"/>
  <c r="BK202" i="4"/>
  <c r="J185" i="4"/>
  <c r="BK157" i="4"/>
  <c r="J91" i="4"/>
  <c r="BK190" i="4"/>
  <c r="J161" i="4"/>
  <c r="J215" i="4"/>
  <c r="BK182" i="4"/>
  <c r="J159" i="4"/>
  <c r="J151" i="4"/>
  <c r="BK124" i="4"/>
  <c r="J154" i="4"/>
  <c r="BK159" i="4"/>
  <c r="J124" i="4"/>
  <c r="BK94" i="5"/>
  <c r="J90" i="5"/>
  <c r="BK114" i="5"/>
  <c r="J98" i="5"/>
  <c r="J201" i="2"/>
  <c r="J182" i="2"/>
  <c r="J144" i="2"/>
  <c r="J167" i="2"/>
  <c r="BK144" i="2"/>
  <c r="BK102" i="2"/>
  <c r="J111" i="2"/>
  <c r="BK207" i="2"/>
  <c r="BK191" i="2"/>
  <c r="J150" i="2"/>
  <c r="BK121" i="2"/>
  <c r="BK198" i="2"/>
  <c r="J165" i="2"/>
  <c r="BK127" i="2"/>
  <c r="BK165" i="2"/>
  <c r="J105" i="2"/>
  <c r="BK147" i="2"/>
  <c r="BK95" i="2"/>
  <c r="BK201" i="2"/>
  <c r="BK179" i="2"/>
  <c r="BK133" i="2"/>
  <c r="J217" i="2"/>
  <c r="J207" i="2"/>
  <c r="J187" i="2"/>
  <c r="BK182" i="2"/>
  <c r="J177" i="2"/>
  <c r="BK167" i="2"/>
  <c r="BK159" i="2"/>
  <c r="BK153" i="2"/>
  <c r="J136" i="2"/>
  <c r="J116" i="2"/>
  <c r="J97" i="2"/>
  <c r="BK97" i="3"/>
  <c r="BK114" i="3"/>
  <c r="BK110" i="3"/>
  <c r="BK90" i="3"/>
  <c r="J190" i="4"/>
  <c r="BK161" i="4"/>
  <c r="J117" i="4"/>
  <c r="BK194" i="4"/>
  <c r="BK180" i="4"/>
  <c r="BK115" i="4"/>
  <c r="J202" i="4"/>
  <c r="BK175" i="4"/>
  <c r="J157" i="4"/>
  <c r="J207" i="4"/>
  <c r="J176" i="4"/>
  <c r="BK154" i="4"/>
  <c r="BK128" i="4"/>
  <c r="BK139" i="4"/>
  <c r="J128" i="4"/>
  <c r="BK98" i="5"/>
  <c r="J104" i="5"/>
  <c r="BK90" i="5"/>
  <c r="J110" i="5"/>
  <c r="T91" i="2" l="1"/>
  <c r="P149" i="2"/>
  <c r="P164" i="2"/>
  <c r="R164" i="2"/>
  <c r="P195" i="2"/>
  <c r="BK213" i="2"/>
  <c r="J213" i="2" s="1"/>
  <c r="J69" i="2" s="1"/>
  <c r="T86" i="3"/>
  <c r="T85" i="3"/>
  <c r="T84" i="3" s="1"/>
  <c r="BK91" i="2"/>
  <c r="J91" i="2" s="1"/>
  <c r="J61" i="2" s="1"/>
  <c r="BK138" i="2"/>
  <c r="J138" i="2"/>
  <c r="J62" i="2" s="1"/>
  <c r="T138" i="2"/>
  <c r="BK164" i="2"/>
  <c r="J164" i="2"/>
  <c r="J64" i="2" s="1"/>
  <c r="T164" i="2"/>
  <c r="BK195" i="2"/>
  <c r="J195" i="2" s="1"/>
  <c r="J66" i="2" s="1"/>
  <c r="P86" i="3"/>
  <c r="P85" i="3" s="1"/>
  <c r="P84" i="3" s="1"/>
  <c r="AU56" i="1" s="1"/>
  <c r="P91" i="2"/>
  <c r="R138" i="2"/>
  <c r="T149" i="2"/>
  <c r="T173" i="2"/>
  <c r="R213" i="2"/>
  <c r="R212" i="2"/>
  <c r="BK90" i="4"/>
  <c r="J90" i="4" s="1"/>
  <c r="J61" i="4" s="1"/>
  <c r="P127" i="4"/>
  <c r="R138" i="4"/>
  <c r="R148" i="4"/>
  <c r="R193" i="4"/>
  <c r="R204" i="4"/>
  <c r="R87" i="5"/>
  <c r="R97" i="5"/>
  <c r="P106" i="5"/>
  <c r="R91" i="2"/>
  <c r="BK149" i="2"/>
  <c r="J149" i="2" s="1"/>
  <c r="J63" i="2" s="1"/>
  <c r="BK173" i="2"/>
  <c r="J173" i="2"/>
  <c r="J65" i="2"/>
  <c r="R195" i="2"/>
  <c r="R86" i="3"/>
  <c r="R85" i="3" s="1"/>
  <c r="R84" i="3" s="1"/>
  <c r="P90" i="4"/>
  <c r="R127" i="4"/>
  <c r="P138" i="4"/>
  <c r="BK148" i="4"/>
  <c r="J148" i="4"/>
  <c r="J65" i="4" s="1"/>
  <c r="BK193" i="4"/>
  <c r="J193" i="4"/>
  <c r="J66" i="4" s="1"/>
  <c r="BK204" i="4"/>
  <c r="J204" i="4" s="1"/>
  <c r="J67" i="4" s="1"/>
  <c r="T87" i="5"/>
  <c r="P97" i="5"/>
  <c r="R106" i="5"/>
  <c r="P173" i="2"/>
  <c r="T195" i="2"/>
  <c r="T213" i="2"/>
  <c r="T212" i="2"/>
  <c r="BK86" i="3"/>
  <c r="J86" i="3" s="1"/>
  <c r="J61" i="3" s="1"/>
  <c r="T90" i="4"/>
  <c r="T127" i="4"/>
  <c r="T138" i="4"/>
  <c r="P148" i="4"/>
  <c r="P193" i="4"/>
  <c r="P204" i="4"/>
  <c r="BK87" i="5"/>
  <c r="J87" i="5" s="1"/>
  <c r="J61" i="5" s="1"/>
  <c r="BK97" i="5"/>
  <c r="J97" i="5"/>
  <c r="J63" i="5"/>
  <c r="T97" i="5"/>
  <c r="T106" i="5"/>
  <c r="P138" i="2"/>
  <c r="R149" i="2"/>
  <c r="R173" i="2"/>
  <c r="P213" i="2"/>
  <c r="P212" i="2"/>
  <c r="R90" i="4"/>
  <c r="BK127" i="4"/>
  <c r="J127" i="4" s="1"/>
  <c r="J63" i="4" s="1"/>
  <c r="BK138" i="4"/>
  <c r="J138" i="4"/>
  <c r="J64" i="4" s="1"/>
  <c r="T148" i="4"/>
  <c r="T193" i="4"/>
  <c r="T204" i="4"/>
  <c r="P87" i="5"/>
  <c r="BK106" i="5"/>
  <c r="J106" i="5" s="1"/>
  <c r="J64" i="5" s="1"/>
  <c r="BK113" i="3"/>
  <c r="J113" i="3" s="1"/>
  <c r="J63" i="3" s="1"/>
  <c r="BK123" i="4"/>
  <c r="J123" i="4" s="1"/>
  <c r="J62" i="4" s="1"/>
  <c r="BK214" i="4"/>
  <c r="J214" i="4" s="1"/>
  <c r="J68" i="4" s="1"/>
  <c r="BK93" i="5"/>
  <c r="J93" i="5"/>
  <c r="J62" i="5" s="1"/>
  <c r="BK209" i="2"/>
  <c r="J209" i="2" s="1"/>
  <c r="J67" i="2" s="1"/>
  <c r="BK109" i="3"/>
  <c r="J109" i="3" s="1"/>
  <c r="J62" i="3" s="1"/>
  <c r="BK117" i="3"/>
  <c r="J117" i="3" s="1"/>
  <c r="J64" i="3" s="1"/>
  <c r="BK113" i="5"/>
  <c r="J113" i="5"/>
  <c r="J65" i="5" s="1"/>
  <c r="E75" i="5"/>
  <c r="F82" i="5"/>
  <c r="J52" i="5"/>
  <c r="BE98" i="5"/>
  <c r="BE107" i="5"/>
  <c r="BE94" i="5"/>
  <c r="BE101" i="5"/>
  <c r="BE104" i="5"/>
  <c r="BE114" i="5"/>
  <c r="BE88" i="5"/>
  <c r="BE90" i="5"/>
  <c r="BE110" i="5"/>
  <c r="E48" i="4"/>
  <c r="BE117" i="4"/>
  <c r="J82" i="4"/>
  <c r="BE97" i="4"/>
  <c r="BE115" i="4"/>
  <c r="BE136" i="4"/>
  <c r="BE151" i="4"/>
  <c r="F85" i="4"/>
  <c r="BE99" i="4"/>
  <c r="BE120" i="4"/>
  <c r="BE135" i="4"/>
  <c r="BE137" i="4"/>
  <c r="BE139" i="4"/>
  <c r="BE157" i="4"/>
  <c r="BE172" i="4"/>
  <c r="BE176" i="4"/>
  <c r="BE185" i="4"/>
  <c r="BE189" i="4"/>
  <c r="BE190" i="4"/>
  <c r="BE194" i="4"/>
  <c r="BE202" i="4"/>
  <c r="BE205" i="4"/>
  <c r="BE146" i="4"/>
  <c r="BE149" i="4"/>
  <c r="BE179" i="4"/>
  <c r="BE180" i="4"/>
  <c r="BE182" i="4"/>
  <c r="BE186" i="4"/>
  <c r="BE124" i="4"/>
  <c r="BE128" i="4"/>
  <c r="BE154" i="4"/>
  <c r="BE159" i="4"/>
  <c r="BE161" i="4"/>
  <c r="BE162" i="4"/>
  <c r="BE171" i="4"/>
  <c r="BE175" i="4"/>
  <c r="BE207" i="4"/>
  <c r="BE210" i="4"/>
  <c r="BE212" i="4"/>
  <c r="BE215" i="4"/>
  <c r="BE91" i="4"/>
  <c r="BE94" i="4"/>
  <c r="BE107" i="4"/>
  <c r="BE168" i="4"/>
  <c r="BE195" i="4"/>
  <c r="F55" i="3"/>
  <c r="J52" i="3"/>
  <c r="BE87" i="3"/>
  <c r="BE90" i="3"/>
  <c r="BE114" i="3"/>
  <c r="E74" i="3"/>
  <c r="BE97" i="3"/>
  <c r="BE103" i="3"/>
  <c r="BE106" i="3"/>
  <c r="BE94" i="3"/>
  <c r="BE100" i="3"/>
  <c r="BE110" i="3"/>
  <c r="BE118" i="3"/>
  <c r="F86" i="2"/>
  <c r="BE102" i="2"/>
  <c r="BE108" i="2"/>
  <c r="BE124" i="2"/>
  <c r="BE133" i="2"/>
  <c r="BE147" i="2"/>
  <c r="BE150" i="2"/>
  <c r="BE174" i="2"/>
  <c r="BE179" i="2"/>
  <c r="BE184" i="2"/>
  <c r="BE190" i="2"/>
  <c r="BE193" i="2"/>
  <c r="BE201" i="2"/>
  <c r="BE205" i="2"/>
  <c r="BE207" i="2"/>
  <c r="BE217" i="2"/>
  <c r="E79" i="2"/>
  <c r="BE105" i="2"/>
  <c r="BE116" i="2"/>
  <c r="BE136" i="2"/>
  <c r="BE153" i="2"/>
  <c r="BE156" i="2"/>
  <c r="BE165" i="2"/>
  <c r="BE177" i="2"/>
  <c r="BE187" i="2"/>
  <c r="BE191" i="2"/>
  <c r="BE198" i="2"/>
  <c r="BE214" i="2"/>
  <c r="BE219" i="2"/>
  <c r="J83" i="2"/>
  <c r="BE92" i="2"/>
  <c r="BE111" i="2"/>
  <c r="BE121" i="2"/>
  <c r="BE127" i="2"/>
  <c r="BE144" i="2"/>
  <c r="BE159" i="2"/>
  <c r="BE162" i="2"/>
  <c r="BE167" i="2"/>
  <c r="BE170" i="2"/>
  <c r="BE97" i="2"/>
  <c r="BE95" i="2"/>
  <c r="BE130" i="2"/>
  <c r="BE139" i="2"/>
  <c r="BE182" i="2"/>
  <c r="BE196" i="2"/>
  <c r="BE203" i="2"/>
  <c r="BE210" i="2"/>
  <c r="F34" i="2"/>
  <c r="BA55" i="1" s="1"/>
  <c r="F34" i="3"/>
  <c r="BA56" i="1"/>
  <c r="F37" i="4"/>
  <c r="BD57" i="1" s="1"/>
  <c r="F34" i="5"/>
  <c r="BA58" i="1" s="1"/>
  <c r="J34" i="2"/>
  <c r="AW55" i="1" s="1"/>
  <c r="F36" i="3"/>
  <c r="BC56" i="1"/>
  <c r="J34" i="4"/>
  <c r="AW57" i="1" s="1"/>
  <c r="F36" i="2"/>
  <c r="BC55" i="1" s="1"/>
  <c r="F35" i="3"/>
  <c r="BB56" i="1"/>
  <c r="F36" i="4"/>
  <c r="BC57" i="1"/>
  <c r="F36" i="5"/>
  <c r="BC58" i="1" s="1"/>
  <c r="F35" i="2"/>
  <c r="BB55" i="1" s="1"/>
  <c r="J34" i="3"/>
  <c r="AW56" i="1" s="1"/>
  <c r="F37" i="3"/>
  <c r="BD56" i="1" s="1"/>
  <c r="F35" i="4"/>
  <c r="BB57" i="1" s="1"/>
  <c r="J34" i="5"/>
  <c r="AW58" i="1" s="1"/>
  <c r="F35" i="5"/>
  <c r="BB58" i="1" s="1"/>
  <c r="F37" i="2"/>
  <c r="BD55" i="1" s="1"/>
  <c r="F34" i="4"/>
  <c r="BA57" i="1" s="1"/>
  <c r="F37" i="5"/>
  <c r="BD58" i="1"/>
  <c r="R89" i="4" l="1"/>
  <c r="R88" i="4" s="1"/>
  <c r="P86" i="5"/>
  <c r="P85" i="5" s="1"/>
  <c r="AU58" i="1" s="1"/>
  <c r="BK212" i="2"/>
  <c r="J212" i="2" s="1"/>
  <c r="J68" i="2" s="1"/>
  <c r="BK89" i="4"/>
  <c r="BK88" i="4" s="1"/>
  <c r="J88" i="4" s="1"/>
  <c r="J30" i="4" s="1"/>
  <c r="AG57" i="1" s="1"/>
  <c r="T89" i="4"/>
  <c r="T88" i="4" s="1"/>
  <c r="T86" i="5"/>
  <c r="T85" i="5"/>
  <c r="R90" i="2"/>
  <c r="R89" i="2" s="1"/>
  <c r="P90" i="2"/>
  <c r="P89" i="2"/>
  <c r="AU55" i="1"/>
  <c r="R86" i="5"/>
  <c r="R85" i="5" s="1"/>
  <c r="P89" i="4"/>
  <c r="P88" i="4" s="1"/>
  <c r="AU57" i="1" s="1"/>
  <c r="BK85" i="3"/>
  <c r="J85" i="3" s="1"/>
  <c r="J60" i="3" s="1"/>
  <c r="T90" i="2"/>
  <c r="T89" i="2" s="1"/>
  <c r="BK90" i="2"/>
  <c r="J90" i="2" s="1"/>
  <c r="J60" i="2" s="1"/>
  <c r="BK86" i="5"/>
  <c r="BK85" i="5" s="1"/>
  <c r="J85" i="5" s="1"/>
  <c r="J59" i="5" s="1"/>
  <c r="J59" i="4"/>
  <c r="J89" i="4"/>
  <c r="J60" i="4" s="1"/>
  <c r="J33" i="2"/>
  <c r="AV55" i="1"/>
  <c r="AT55" i="1" s="1"/>
  <c r="J33" i="5"/>
  <c r="AV58" i="1" s="1"/>
  <c r="AT58" i="1" s="1"/>
  <c r="BA54" i="1"/>
  <c r="AW54" i="1" s="1"/>
  <c r="AK30" i="1" s="1"/>
  <c r="J33" i="3"/>
  <c r="AV56" i="1"/>
  <c r="AT56" i="1"/>
  <c r="J33" i="4"/>
  <c r="AV57" i="1" s="1"/>
  <c r="AT57" i="1" s="1"/>
  <c r="BC54" i="1"/>
  <c r="AY54" i="1"/>
  <c r="F33" i="2"/>
  <c r="AZ55" i="1" s="1"/>
  <c r="F33" i="5"/>
  <c r="AZ58" i="1"/>
  <c r="BB54" i="1"/>
  <c r="AX54" i="1"/>
  <c r="F33" i="3"/>
  <c r="AZ56" i="1" s="1"/>
  <c r="F33" i="4"/>
  <c r="AZ57" i="1"/>
  <c r="BD54" i="1"/>
  <c r="W33" i="1" s="1"/>
  <c r="AN57" i="1" l="1"/>
  <c r="BK89" i="2"/>
  <c r="J89" i="2" s="1"/>
  <c r="BK84" i="3"/>
  <c r="J84" i="3" s="1"/>
  <c r="J59" i="3" s="1"/>
  <c r="J86" i="5"/>
  <c r="J60" i="5"/>
  <c r="J39" i="4"/>
  <c r="AU54" i="1"/>
  <c r="W32" i="1"/>
  <c r="J30" i="5"/>
  <c r="AG58" i="1"/>
  <c r="W30" i="1"/>
  <c r="AZ54" i="1"/>
  <c r="W29" i="1"/>
  <c r="W31" i="1"/>
  <c r="J59" i="2" l="1"/>
  <c r="J30" i="2"/>
  <c r="J39" i="5"/>
  <c r="AN58" i="1"/>
  <c r="J30" i="3"/>
  <c r="AG56" i="1" s="1"/>
  <c r="AN56" i="1" s="1"/>
  <c r="AV54" i="1"/>
  <c r="AK29" i="1" s="1"/>
  <c r="AG55" i="1" l="1"/>
  <c r="AN55" i="1" s="1"/>
  <c r="J39" i="2"/>
  <c r="J39" i="3"/>
  <c r="AG54" i="1"/>
  <c r="AT54" i="1"/>
  <c r="AN54" i="1" l="1"/>
  <c r="AK26" i="1"/>
  <c r="AK35" i="1" s="1"/>
</calcChain>
</file>

<file path=xl/sharedStrings.xml><?xml version="1.0" encoding="utf-8"?>
<sst xmlns="http://schemas.openxmlformats.org/spreadsheetml/2006/main" count="3534" uniqueCount="684">
  <si>
    <t>Export Komplet</t>
  </si>
  <si>
    <t>VZ</t>
  </si>
  <si>
    <t>2.0</t>
  </si>
  <si>
    <t>ZAMOK</t>
  </si>
  <si>
    <t>False</t>
  </si>
  <si>
    <t>{af1e66fb-1f28-4360-b190-c936a66a03e9}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</si>
  <si>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</si>
  <si>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</si>
  <si>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</si>
  <si>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</si>
  <si>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</si>
  <si>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</si>
  <si>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</si>
  <si>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</si>
  <si>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25_O</t>
  </si>
  <si>
    <t>Měnit lze pouze buňky se žlutým podbarvením!_x000D_
_x000D_
1) v Rekapitulaci stavby vyplňte údaje o Účastníkovi (přenesou se do ostatních sestav i v jiných listech)_x000D_
_x000D_
2) na vybraných listech vyplňte v sestavě Soupis prací ceny u položek</t>
  </si>
  <si>
    <t>Stavba:</t>
  </si>
  <si>
    <t>Zpevněné plochy a oprava vnější kanalizace Polská 8</t>
  </si>
  <si>
    <t>KSO:</t>
  </si>
  <si>
    <t>822</t>
  </si>
  <si>
    <t>CC-CZ:</t>
  </si>
  <si>
    <t/>
  </si>
  <si>
    <t>Místo:</t>
  </si>
  <si>
    <t>parc.č.947, 948</t>
  </si>
  <si>
    <t>Datum:</t>
  </si>
  <si>
    <t>CZ-CPV:</t>
  </si>
  <si>
    <t>45000000-7</t>
  </si>
  <si>
    <t>Zadavatel:</t>
  </si>
  <si>
    <t>IČ:</t>
  </si>
  <si>
    <t>00575933</t>
  </si>
  <si>
    <t>Střední škola služeb a podnikání,Ostrava-Poruba po</t>
  </si>
  <si>
    <t>DIČ:</t>
  </si>
  <si>
    <t>Účastník:</t>
  </si>
  <si>
    <t>Vyplň údaj</t>
  </si>
  <si>
    <t>Projektant:</t>
  </si>
  <si>
    <t>01696891</t>
  </si>
  <si>
    <t>Ing. Jaroslav Chalupa</t>
  </si>
  <si>
    <t>True</t>
  </si>
  <si>
    <t>1</t>
  </si>
  <si>
    <t>Zpracovatel:</t>
  </si>
  <si>
    <t>63003058</t>
  </si>
  <si>
    <t>Ing. Martina Cabáková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</si>
  <si>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</si>
  <si>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</si>
  <si>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</si>
  <si>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</si>
  <si>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</si>
  <si>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</si>
  <si>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</si>
  <si>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</si>
  <si>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</si>
  <si>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</si>
  <si>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</si>
  <si>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</si>
  <si>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</si>
  <si>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</si>
  <si>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</si>
  <si>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</si>
  <si>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</si>
  <si>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</si>
  <si>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</si>
  <si>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</si>
  <si>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</si>
  <si>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</si>
  <si>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</si>
  <si>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</si>
  <si>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</si>
  <si>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</si>
  <si>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</si>
  <si>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</si>
  <si>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</si>
  <si>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</si>
  <si>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</si>
  <si>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</si>
  <si>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</si>
  <si>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</si>
  <si>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</si>
  <si>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</si>
  <si>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</si>
  <si>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</si>
  <si>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</si>
  <si>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</si>
  <si>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</si>
  <si>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2.2.0.4.1</t>
  </si>
  <si>
    <t>Oprava zpevněných ploch</t>
  </si>
  <si>
    <t>STA</t>
  </si>
  <si>
    <t>{1e6da566-cff1-4f9c-af3d-8cf40bb20fb7}</t>
  </si>
  <si>
    <t>2</t>
  </si>
  <si>
    <t>2.2.0.4.1_s</t>
  </si>
  <si>
    <t>Oprava zpevněných ploch - sanace podloží</t>
  </si>
  <si>
    <t>{8764deab-93df-4800-aa52-b1a743661173}</t>
  </si>
  <si>
    <t>2.6.0.4.2</t>
  </si>
  <si>
    <t>Sanace kanalizační přípojky</t>
  </si>
  <si>
    <t>{18860452-1e5e-4f2c-bcf2-85657add99e3}</t>
  </si>
  <si>
    <t>VON</t>
  </si>
  <si>
    <t>Vedlejší a ostatní náklady</t>
  </si>
  <si>
    <t>{5be91754-9a3f-4aa3-be10-d2b97534280a}</t>
  </si>
  <si>
    <t>ZP</t>
  </si>
  <si>
    <t>plocha komunikace</t>
  </si>
  <si>
    <t>305</t>
  </si>
  <si>
    <t>odkop_s</t>
  </si>
  <si>
    <t>69,5</t>
  </si>
  <si>
    <t>KRYCÍ LIST SOUPISU PRACÍ</t>
  </si>
  <si>
    <t>ruční</t>
  </si>
  <si>
    <t>0,48</t>
  </si>
  <si>
    <t>odkop_r</t>
  </si>
  <si>
    <t>6,75</t>
  </si>
  <si>
    <t>Objekt:</t>
  </si>
  <si>
    <t>2.2.0.4.1 - Oprava zpevněných ploch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</si>
  <si>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</si>
  <si>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</si>
  <si>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</si>
  <si>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</si>
  <si>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</si>
  <si>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</si>
  <si>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2 - Zakládání</t>
  </si>
  <si>
    <t xml:space="preserve">    5 - Komunikace pozemní</t>
  </si>
  <si>
    <t xml:space="preserve">    6 - Úpravy povrchů, podlahy a osazování výplní</t>
  </si>
  <si>
    <t xml:space="preserve">    9 - Ostatní konstrukce a práce, bourání</t>
  </si>
  <si>
    <t xml:space="preserve">    997 - Doprava suti a vybouraných hmot</t>
  </si>
  <si>
    <t xml:space="preserve">    998 - Přesun hmot</t>
  </si>
  <si>
    <t>PSV - Práce a dodávky PSV</t>
  </si>
  <si>
    <t xml:space="preserve">    713 - Izolace tepelné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</si>
  <si>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</si>
  <si>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</si>
  <si>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</si>
  <si>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</si>
  <si>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</si>
  <si>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</si>
  <si>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</si>
  <si>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</si>
  <si>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</si>
  <si>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</si>
  <si>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</si>
  <si>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</si>
  <si>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</si>
  <si>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</si>
  <si>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</si>
  <si>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</si>
  <si>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</si>
  <si>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</si>
  <si>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113107122</t>
  </si>
  <si>
    <t>Odstranění podkladů nebo krytů ručně s přemístěním hmot na skládku na vzdálenost do 3 m nebo s naložením na dopravní prostředek z kameniva hrubého drceného, o tl. vrstvy přes 100 do 200 mm</t>
  </si>
  <si>
    <t>m2</t>
  </si>
  <si>
    <t>4</t>
  </si>
  <si>
    <t>2117207299</t>
  </si>
  <si>
    <t>Online PSC</t>
  </si>
  <si>
    <t>https://podminky.urs.cz/item/CS_URS_2025_01/113107122</t>
  </si>
  <si>
    <t>VV</t>
  </si>
  <si>
    <t>"v blízkosti budovy, zídek a podezdívek - d.45m" 45*0,5</t>
  </si>
  <si>
    <t>113107141</t>
  </si>
  <si>
    <t>Odstranění podkladů nebo krytů ručně s přemístěním hmot na skládku na vzdálenost do 3 m nebo s naložením na dopravní prostředek živičných, o tl. vrstvy do 50 mm</t>
  </si>
  <si>
    <t>-1501020073</t>
  </si>
  <si>
    <t>https://podminky.urs.cz/item/CS_URS_2025_01/113107141</t>
  </si>
  <si>
    <t>3</t>
  </si>
  <si>
    <t>113107222</t>
  </si>
  <si>
    <t>Odstranění podkladů nebo krytů strojně plochy jednotlivě přes 200 m2 s přemístěním hmot na skládku na vzdálenost do 20 m nebo s naložením na dopravní prostředek z kameniva hrubého drceného, o tl. vrstvy přes 100 do 200 mm</t>
  </si>
  <si>
    <t>-1410986741</t>
  </si>
  <si>
    <t>https://podminky.urs.cz/item/CS_URS_2025_01/113107222</t>
  </si>
  <si>
    <t>"viz TZ výměry" 305</t>
  </si>
  <si>
    <t>"odpočet ručně odstraňované vrstvy" -22,5</t>
  </si>
  <si>
    <t>Součet</t>
  </si>
  <si>
    <t>113107241</t>
  </si>
  <si>
    <t>Odstranění podkladů nebo krytů strojně plochy jednotlivě přes 200 m2 s přemístěním hmot na skládku na vzdálenost do 20 m nebo s naložením na dopravní prostředek živičných, o tl. vrstvy do 50 mm</t>
  </si>
  <si>
    <t>347588566</t>
  </si>
  <si>
    <t>https://podminky.urs.cz/item/CS_URS_2025_01/113107241</t>
  </si>
  <si>
    <t>ZP-"odpočet ručně odstraňované vrstvy" 22,5</t>
  </si>
  <si>
    <t>5</t>
  </si>
  <si>
    <t>113202111</t>
  </si>
  <si>
    <t>Vytrhání obrub s vybouráním lože, s přemístěním hmot na skládku na vzdálenost do 3 m nebo s naložením na dopravní prostředek z krajníků nebo obrubníků stojatých</t>
  </si>
  <si>
    <t>m</t>
  </si>
  <si>
    <t>181119809</t>
  </si>
  <si>
    <t>https://podminky.urs.cz/item/CS_URS_2025_01/113202111</t>
  </si>
  <si>
    <t>"viz TZ výměry" 73,2</t>
  </si>
  <si>
    <t>6</t>
  </si>
  <si>
    <t>122211101</t>
  </si>
  <si>
    <t>Odkopávky a prokopávky ručně zapažené i nezapažené v hornině třídy těžitelnosti I skupiny 3</t>
  </si>
  <si>
    <t>m3</t>
  </si>
  <si>
    <t>1645761803</t>
  </si>
  <si>
    <t>https://podminky.urs.cz/item/CS_URS_2025_01/122211101</t>
  </si>
  <si>
    <t>"v blízkosti budovy, zídek a podezdívek - d.45m" 45*0,5*(0,47-0,17)</t>
  </si>
  <si>
    <t>7</t>
  </si>
  <si>
    <t>122251103</t>
  </si>
  <si>
    <t>Odkopávky a prokopávky nezapažené strojně v hornině třídy těžitelnosti I skupiny 3 přes 50 do 100 m3</t>
  </si>
  <si>
    <t>-875609997</t>
  </si>
  <si>
    <t>https://podminky.urs.cz/item/CS_URS_2025_01/122251103</t>
  </si>
  <si>
    <t>"odkop pro novou skladbu tl.420mm s odpočtem vybouraných vrstev tl.170mm" ZP*(0,42-0,17)</t>
  </si>
  <si>
    <t>"odpočet ručních odkopů" -odkop_r</t>
  </si>
  <si>
    <t>8</t>
  </si>
  <si>
    <t>131212531</t>
  </si>
  <si>
    <t>Hloubení jamek ručně objemu do 0,5 m3 s odhozením výkopku do 3 m nebo naložením na dopravní prostředek v hornině třídy těžitelnosti I skupiny 3 soudržných</t>
  </si>
  <si>
    <t>-1866736251</t>
  </si>
  <si>
    <t>https://podminky.urs.cz/item/CS_URS_2025_01/131212531</t>
  </si>
  <si>
    <t>"betonové patky pro přístřešek 300x300 hl.800mm, 4ks" 0,3*0,3*0,8*4</t>
  </si>
  <si>
    <t>"dtto 800x300 hl.800mm, 1ks" 0,8*0,3*0,8</t>
  </si>
  <si>
    <t>9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</si>
  <si>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</si>
  <si>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</si>
  <si>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-591863263</t>
  </si>
  <si>
    <t>https://podminky.urs.cz/item/CS_URS_2025_01/162751117</t>
  </si>
  <si>
    <t>odkop_s+odkop_r+ruční</t>
  </si>
  <si>
    <t>10</t>
  </si>
  <si>
    <t>162751119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</si>
  <si>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</si>
  <si>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-1664820218</t>
  </si>
  <si>
    <t>https://podminky.urs.cz/item/CS_URS_2025_01/162751119</t>
  </si>
  <si>
    <t>"odvoz do 30km" (odkop_s+odkop_r+ruční)*20</t>
  </si>
  <si>
    <t>11</t>
  </si>
  <si>
    <t>171201231</t>
  </si>
  <si>
    <t>Poplatek za uložení stavebního odpadu na recyklační skládce (skládkovné) zeminy a kamení zatříděného do Katalogu odpadů pod kódem 17 05 04</t>
  </si>
  <si>
    <t>t</t>
  </si>
  <si>
    <t>-446430562</t>
  </si>
  <si>
    <t>https://podminky.urs.cz/item/CS_URS_2025_01/171201231</t>
  </si>
  <si>
    <t>(odkop_s+odkop_r+ruční)*1,67</t>
  </si>
  <si>
    <t>171251201</t>
  </si>
  <si>
    <t>Uložení sypaniny na skládky nebo meziskládky bez hutnění s upravením uložené sypaniny do předepsaného tvaru</t>
  </si>
  <si>
    <t>56636805</t>
  </si>
  <si>
    <t>https://podminky.urs.cz/item/CS_URS_2025_01/171251201</t>
  </si>
  <si>
    <t>13</t>
  </si>
  <si>
    <t>181152302</t>
  </si>
  <si>
    <t>Úprava pláně na stavbách silnic a dálnic strojně v zářezech mimo skalních se zhutněním</t>
  </si>
  <si>
    <t>-2036405442</t>
  </si>
  <si>
    <t>https://podminky.urs.cz/item/CS_URS_2025_01/181152302</t>
  </si>
  <si>
    <t>14</t>
  </si>
  <si>
    <t>1814111R</t>
  </si>
  <si>
    <t>Úprava stáv.zatravněných ploch - vyhrabání kamenů, rotavátorování a dosetí plochy travním semenem vč.dodávky semene a zálivky</t>
  </si>
  <si>
    <t>-1917848544</t>
  </si>
  <si>
    <t>"zatravněné plochy, viz situace" 4,57*(3,91-0,3+3,7)+12,6*1,56-2,597+6,83*(4,475-0,3)+10,84*1,49+6,1*(4,475-0,3)</t>
  </si>
  <si>
    <t>Zakládání</t>
  </si>
  <si>
    <t>15</t>
  </si>
  <si>
    <t>275313711</t>
  </si>
  <si>
    <t>Základy z betonu prostého patky a bloky z betonu kamenem neprokládaného tř. C 20/25</t>
  </si>
  <si>
    <t>-1463233911</t>
  </si>
  <si>
    <t>https://podminky.urs.cz/item/CS_URS_2025_01/275313711</t>
  </si>
  <si>
    <t>"betonové patky pro přístřešek 300x300 hl.800mm, 4ks" 0,3*0,3*0,8*4*1,05</t>
  </si>
  <si>
    <t>"dtto 800x300 hl.800mm, 1ks" 0,8*0,3*0,8*1,05</t>
  </si>
  <si>
    <t>16</t>
  </si>
  <si>
    <t>275351121</t>
  </si>
  <si>
    <t>Bednění základů patek zřízení</t>
  </si>
  <si>
    <t>1359065577</t>
  </si>
  <si>
    <t>https://podminky.urs.cz/item/CS_URS_2025_01/275351121</t>
  </si>
  <si>
    <t>"část patek nad rostlým terénem" 0,5*0,3*4*4+0,5*(0,8+0,3)*2</t>
  </si>
  <si>
    <t>17</t>
  </si>
  <si>
    <t>275351122</t>
  </si>
  <si>
    <t>Bednění základů patek odstranění</t>
  </si>
  <si>
    <t>211144764</t>
  </si>
  <si>
    <t>https://podminky.urs.cz/item/CS_URS_2025_01/275351122</t>
  </si>
  <si>
    <t>Komunikace pozemní</t>
  </si>
  <si>
    <t>18</t>
  </si>
  <si>
    <t>564851111</t>
  </si>
  <si>
    <t>Podklad ze štěrkodrti ŠD s rozprostřením a zhutněním plochy přes 100 m2, po zhutnění tl. 150 mm</t>
  </si>
  <si>
    <t>-1088094350</t>
  </si>
  <si>
    <t>https://podminky.urs.cz/item/CS_URS_2025_01/564851111</t>
  </si>
  <si>
    <t>19</t>
  </si>
  <si>
    <t>564861111</t>
  </si>
  <si>
    <t>Podklad ze štěrkodrti ŠD s rozprostřením a zhutněním plochy přes 100 m2, po zhutnění tl. 200 mm</t>
  </si>
  <si>
    <t>1421180894</t>
  </si>
  <si>
    <t>https://podminky.urs.cz/item/CS_URS_2025_01/564861111</t>
  </si>
  <si>
    <t>20</t>
  </si>
  <si>
    <t>572360111</t>
  </si>
  <si>
    <t>Vyspravení krytu komunikací po překopech inženýrských sítí plochy do 15 m2 asfaltovou směsí aplikovanou za studena, po zhutnění tl. přes 20 do 40 mm</t>
  </si>
  <si>
    <t>-2005672268</t>
  </si>
  <si>
    <t>https://podminky.urs.cz/item/CS_URS_2025_01/572360111</t>
  </si>
  <si>
    <t>"viz situace, bourání v místech napojení na stáv.komunikaci, š.do 300mm" (1,54+7,95+1,56)*0,3</t>
  </si>
  <si>
    <t>596212213</t>
  </si>
  <si>
    <t>Kladení dlažby z betonových zámkových dlaždic pozemních komunikací ručně s ložem z kameniva těženého nebo drceného tl. do 50 mm, s vyplněním spár, s dvojitým hutněním vibrováním a se smetením přebytečného materiálu na krajnici tl. 80 mm skupiny A, pro plochy přes 300 m2</t>
  </si>
  <si>
    <t>1950391863</t>
  </si>
  <si>
    <t>https://podminky.urs.cz/item/CS_URS_2025_01/596212213</t>
  </si>
  <si>
    <t>22</t>
  </si>
  <si>
    <t>M</t>
  </si>
  <si>
    <t>59245013</t>
  </si>
  <si>
    <t>dlažba zámková betonová tvaru I 200x165mm tl 80mm přírodní</t>
  </si>
  <si>
    <t>-1681351532</t>
  </si>
  <si>
    <t>305*1,01 'Přepočtené koeficientem množství</t>
  </si>
  <si>
    <t>Úpravy povrchů, podlahy a osazování výplní</t>
  </si>
  <si>
    <t>23</t>
  </si>
  <si>
    <t>6221420R</t>
  </si>
  <si>
    <t>Pletivo vnějších ploch v ploše nebo pruzích, na plném podkladu sklovláknité vtlačené do tmelu stěn, plošná hmotnost 215g/m2</t>
  </si>
  <si>
    <t>762936169</t>
  </si>
  <si>
    <t>"oprava soklu" 16*0,6+18*0,3</t>
  </si>
  <si>
    <t>24</t>
  </si>
  <si>
    <t>622151021</t>
  </si>
  <si>
    <t>Penetrační nátěr vnějších pastovitých tenkovrstvých omítek mozaikových akrylátový stěn</t>
  </si>
  <si>
    <t>1191294630</t>
  </si>
  <si>
    <t>https://podminky.urs.cz/item/CS_URS_2025_01/622151021</t>
  </si>
  <si>
    <t>25</t>
  </si>
  <si>
    <t>622511112</t>
  </si>
  <si>
    <t>Omítka tenkovrstvá akrylátová vnějších ploch probarvená bez penetrace mozaiková střednězrnná stěn</t>
  </si>
  <si>
    <t>-1266932072</t>
  </si>
  <si>
    <t>https://podminky.urs.cz/item/CS_URS_2025_01/622511112</t>
  </si>
  <si>
    <t>Ostatní konstrukce a práce, bourání</t>
  </si>
  <si>
    <t>26</t>
  </si>
  <si>
    <t>916131213</t>
  </si>
  <si>
    <t>Osazení silničního obrubníku betonového se zřízením lože, s vyplněním a zatřením spár cementovou maltou stojatého s boční opěrou z betonu prostého, do lože z betonu prostého</t>
  </si>
  <si>
    <t>-904507949</t>
  </si>
  <si>
    <t>https://podminky.urs.cz/item/CS_URS_2025_01/916131213</t>
  </si>
  <si>
    <t>"viz TZ a situace (4,57*2+3,91+3,7+1,56+0,81+12,6+4,48+4,47+6,83+0,78+10,84+3,39+6,1+4,47)m" 73,2</t>
  </si>
  <si>
    <t>27</t>
  </si>
  <si>
    <t>59217072</t>
  </si>
  <si>
    <t>obrubník silniční betonový 1000x100x250mm</t>
  </si>
  <si>
    <t>-495442667</t>
  </si>
  <si>
    <t>73,2*1,02 'Přepočtené koeficientem množství</t>
  </si>
  <si>
    <t>28</t>
  </si>
  <si>
    <t>916132113</t>
  </si>
  <si>
    <t>Osazení silniční obruby z betonové přídlažby (krajníků) s ložem tl. přes 50 do 100 mm, s vyplněním a zatřením spár cementovou maltou šířky do 250 mm s boční opěrou z betonu prostého, do lože z betonu prostého</t>
  </si>
  <si>
    <t>830546813</t>
  </si>
  <si>
    <t>https://podminky.urs.cz/item/CS_URS_2025_01/916132113</t>
  </si>
  <si>
    <t>"viz TZ výměra a situace (7,95+2,6+1,54+1,11)m " 7,95+2,6+1,54+1,11</t>
  </si>
  <si>
    <t>29</t>
  </si>
  <si>
    <t>59218002</t>
  </si>
  <si>
    <t>krajník betonový silniční 500x250x100mm</t>
  </si>
  <si>
    <t>205163353</t>
  </si>
  <si>
    <t>13,2*1,02 'Přepočtené koeficientem množství</t>
  </si>
  <si>
    <t>30</t>
  </si>
  <si>
    <t>919731122</t>
  </si>
  <si>
    <t>Zarovnání styčné plochy podkladu nebo krytu podél vybourané části komunikace nebo zpevněné plochy živičné tl. přes 50 do 100 mm</t>
  </si>
  <si>
    <t>480223561</t>
  </si>
  <si>
    <t>https://podminky.urs.cz/item/CS_URS_2025_01/919731122</t>
  </si>
  <si>
    <t>"viz situace, napojení na stáv asf.komunikaci" 1,54+7,95+1,56</t>
  </si>
  <si>
    <t>31</t>
  </si>
  <si>
    <t>919735112</t>
  </si>
  <si>
    <t>Řezání stávajícího živičného krytu nebo podkladu hloubky přes 50 do 100 mm</t>
  </si>
  <si>
    <t>2145490262</t>
  </si>
  <si>
    <t>https://podminky.urs.cz/item/CS_URS_2025_01/919735112</t>
  </si>
  <si>
    <t>"viz situace, bourání v místech napojení na stáv.komunikaci" 1,54+7,95+1,56</t>
  </si>
  <si>
    <t>32</t>
  </si>
  <si>
    <t>9810111R</t>
  </si>
  <si>
    <t>Demontáž přístřešku pro opětovné použití</t>
  </si>
  <si>
    <t>ks</t>
  </si>
  <si>
    <t>-2061644234</t>
  </si>
  <si>
    <t>33</t>
  </si>
  <si>
    <t>9810222R</t>
  </si>
  <si>
    <t>Zpětná montáž přístřešku vč. prodloužení sloupů pro přístřešky - nově kotveny do betonových patek pod zámkovou dlažbou (k-ce patek oceněna samostatně)</t>
  </si>
  <si>
    <t>1358719204</t>
  </si>
  <si>
    <t>P</t>
  </si>
  <si>
    <t>Poznámka k položce:_x000D_
Součástí položky je:_x000D_
- Kotvení patek provedené nerezovou kotevní technickou zamezující korozi kotvení. _x000D_
- Povrchová úprava pat sloupů žárovým zinkem._x000D_
- Osazení, montáž přístřešku.</t>
  </si>
  <si>
    <t>34</t>
  </si>
  <si>
    <t>9851311R</t>
  </si>
  <si>
    <t>Očištění ploch soklu, montáž a dodávka spojovacího můstku</t>
  </si>
  <si>
    <t>815254799</t>
  </si>
  <si>
    <t>"oprava soklu" 18*0,3+16*0,6</t>
  </si>
  <si>
    <t>997</t>
  </si>
  <si>
    <t>Doprava suti a vybouraných hmot</t>
  </si>
  <si>
    <t>35</t>
  </si>
  <si>
    <t>997221551</t>
  </si>
  <si>
    <t>Vodorovná doprava suti bez naložení, ale se složením a s hrubým urovnáním ze sypkých materiálů, na vzdálenost do 1 km</t>
  </si>
  <si>
    <t>835696157</t>
  </si>
  <si>
    <t>https://podminky.urs.cz/item/CS_URS_2025_01/997221551</t>
  </si>
  <si>
    <t>36</t>
  </si>
  <si>
    <t>997221559</t>
  </si>
  <si>
    <t>Vodorovná doprava suti bez naložení, ale se složením a s hrubým urovnáním Příplatek k ceně za každý další započatý 1 km přes 1 km</t>
  </si>
  <si>
    <t>-870084851</t>
  </si>
  <si>
    <t>https://podminky.urs.cz/item/CS_URS_2025_01/997221559</t>
  </si>
  <si>
    <t>133,346*29 'Přepočtené koeficientem množství</t>
  </si>
  <si>
    <t>37</t>
  </si>
  <si>
    <t>997221611</t>
  </si>
  <si>
    <t>Nakládání na dopravní prostředky pro vodorovnou dopravu suti</t>
  </si>
  <si>
    <t>-1035902727</t>
  </si>
  <si>
    <t>https://podminky.urs.cz/item/CS_URS_2025_01/997221611</t>
  </si>
  <si>
    <t>38</t>
  </si>
  <si>
    <t>997221861</t>
  </si>
  <si>
    <t>Poplatek za uložení stavebního odpadu na recyklační skládce (skládkovné) z prostého betonu zatříděného do Katalogu odpadů pod kódem 17 01 01</t>
  </si>
  <si>
    <t>2060243053</t>
  </si>
  <si>
    <t>https://podminky.urs.cz/item/CS_URS_2025_01/997221861</t>
  </si>
  <si>
    <t>39</t>
  </si>
  <si>
    <t>997221873</t>
  </si>
  <si>
    <t>-1582423942</t>
  </si>
  <si>
    <t>https://podminky.urs.cz/item/CS_URS_2025_01/997221873</t>
  </si>
  <si>
    <t>40</t>
  </si>
  <si>
    <t>997221875</t>
  </si>
  <si>
    <t>Poplatek za uložení stavebního odpadu na recyklační skládce (skládkovné) asfaltového bez obsahu dehtu zatříděného do Katalogu odpadů pod kódem 17 03 02</t>
  </si>
  <si>
    <t>-290795585</t>
  </si>
  <si>
    <t>https://podminky.urs.cz/item/CS_URS_2025_01/997221875</t>
  </si>
  <si>
    <t>998</t>
  </si>
  <si>
    <t>Přesun hmot</t>
  </si>
  <si>
    <t>41</t>
  </si>
  <si>
    <t>998223011</t>
  </si>
  <si>
    <t>Přesun hmot pro pozemní komunikace s krytem dlážděným dopravní vzdálenost do 200 m jakékoliv délky objektu</t>
  </si>
  <si>
    <t>-2027996147</t>
  </si>
  <si>
    <t>https://podminky.urs.cz/item/CS_URS_2025_01/998223011</t>
  </si>
  <si>
    <t>PSV</t>
  </si>
  <si>
    <t>Práce a dodávky PSV</t>
  </si>
  <si>
    <t>713</t>
  </si>
  <si>
    <t>Izolace tepelné</t>
  </si>
  <si>
    <t>42</t>
  </si>
  <si>
    <t>713131141</t>
  </si>
  <si>
    <t>Montáž tepelné izolace stěn rohožemi, pásy, deskami, dílci, bloky (izolační materiál ve specifikaci) lepením celoplošně bez mechanického kotvení</t>
  </si>
  <si>
    <t>1433194196</t>
  </si>
  <si>
    <t>https://podminky.urs.cz/item/CS_URS_2025_01/713131141</t>
  </si>
  <si>
    <t>"oprava soklu" 16*0,6</t>
  </si>
  <si>
    <t>43</t>
  </si>
  <si>
    <t>28376349</t>
  </si>
  <si>
    <t>deska perimetrická pro zateplení spodních staveb 200kPa λ=0,034 tl 60mm</t>
  </si>
  <si>
    <t>734653397</t>
  </si>
  <si>
    <t>9,6*1,1 'Přepočtené koeficientem množství</t>
  </si>
  <si>
    <t>44</t>
  </si>
  <si>
    <t>998713121</t>
  </si>
  <si>
    <t>Přesun hmot pro izolace tepelné stanovený z hmotnosti přesunovaného materiálu vodorovná dopravní vzdálenost do 50 m ruční (bez užití mechanizace) v objektech výšky do 6 m</t>
  </si>
  <si>
    <t>213168302</t>
  </si>
  <si>
    <t>https://podminky.urs.cz/item/CS_URS_2025_01/998713121</t>
  </si>
  <si>
    <t>84,75</t>
  </si>
  <si>
    <t>2.2.0.4.1_s - Oprava zpevněných ploch - sanace podloží</t>
  </si>
  <si>
    <t>1773457275</t>
  </si>
  <si>
    <t>"v blízkosti budovy, zídek a podezdívek - d.45m" 45*0,5*0,3</t>
  </si>
  <si>
    <t>"odkop pro sanaci podloží tl.300mm" ZP*0,3-"odpočet ručního odkopu" odkop_r</t>
  </si>
  <si>
    <t>odkop_s+odkop_r</t>
  </si>
  <si>
    <t>"odvoz do 30km" (odkop_s+odkop_r)*20</t>
  </si>
  <si>
    <t>(odkop_s+odkop_r)*1,67</t>
  </si>
  <si>
    <t>291111111</t>
  </si>
  <si>
    <t>Podklad pro zpevněné plochy s rozprostřením a s hutněním z kameniva drceného frakce 0 - 63 mm</t>
  </si>
  <si>
    <t>2117760531</t>
  </si>
  <si>
    <t>https://podminky.urs.cz/item/CS_URS_2025_01/291111111</t>
  </si>
  <si>
    <t>"sanace podloží tl.300mm, frakce 32-63" ZP*0,3</t>
  </si>
  <si>
    <t>919726122</t>
  </si>
  <si>
    <t>Geotextilie netkaná pro ochranu, separaci nebo filtraci měrná hmotnost přes 200 do 300 g/m2</t>
  </si>
  <si>
    <t>1908951610</t>
  </si>
  <si>
    <t>https://podminky.urs.cz/item/CS_URS_2025_01/919726122</t>
  </si>
  <si>
    <t>998225111</t>
  </si>
  <si>
    <t>Přesun hmot pro komunikace s krytem z kameniva, monolitickým betonovým nebo živičným dopravní vzdálenost do 200 m jakékoliv délky objektu</t>
  </si>
  <si>
    <t>-1763527884</t>
  </si>
  <si>
    <t>https://podminky.urs.cz/item/CS_URS_2025_01/998225111</t>
  </si>
  <si>
    <t>odkop</t>
  </si>
  <si>
    <t>2.6.0.4.2 - Sanace kanalizační přípojky</t>
  </si>
  <si>
    <t xml:space="preserve">    3 - Svislé a kompletní konstrukce</t>
  </si>
  <si>
    <t xml:space="preserve">    4 - Vodorovné konstrukce</t>
  </si>
  <si>
    <t xml:space="preserve">    8 - Vedení trubní dálková a přípojná</t>
  </si>
  <si>
    <t>119001411</t>
  </si>
  <si>
    <t>Dočasné zajištění podzemního potrubí nebo vedení ve výkopišti ve stavu i poloze, ve kterých byla na začátku zemních prací a to s podepřením, vzepřením nebo vyvěšením, případně s ochranným bedněním, se zřízením a odstraněním zajišťovací konstrukce, s opotřebením hmot potrubí betonového, kameninového nebo železobetonového, světlosti DN do 200 mm</t>
  </si>
  <si>
    <t>1025043561</t>
  </si>
  <si>
    <t>https://podminky.urs.cz/item/CS_URS_2025_01/119001411</t>
  </si>
  <si>
    <t>"zajištění potrubí v šachtách při odbourávání dna šachet" 8</t>
  </si>
  <si>
    <t>119003131</t>
  </si>
  <si>
    <t>Pomocné konstrukce při zabezpečení výkopu svislé výstražná páska zřízení</t>
  </si>
  <si>
    <t>-639613205</t>
  </si>
  <si>
    <t>https://podminky.urs.cz/item/CS_URS_2025_01/119003131</t>
  </si>
  <si>
    <t>"kolem šachet" 4*10</t>
  </si>
  <si>
    <t>119003132</t>
  </si>
  <si>
    <t>Pomocné konstrukce při zabezpečení výkopu svislé výstražná páska odstranění</t>
  </si>
  <si>
    <t>-1867908708</t>
  </si>
  <si>
    <t>https://podminky.urs.cz/item/CS_URS_2025_01/119003132</t>
  </si>
  <si>
    <t>133212821</t>
  </si>
  <si>
    <t>Hloubení zapažených šachet ručně v horninách třídy těžitelnosti I skupiny 3, půdorysná plocha výkopu do 4 m2</t>
  </si>
  <si>
    <t>-341993263</t>
  </si>
  <si>
    <t>https://podminky.urs.cz/item/CS_URS_2025_01/133212821</t>
  </si>
  <si>
    <t>odkop kolem šachet plošně s odpočtem plochy šachty, cca 1,5m2</t>
  </si>
  <si>
    <t>"Š4 hl.2,12m" 1,5*1,5</t>
  </si>
  <si>
    <t>"Š3 hl.2,59m" 1,5*1</t>
  </si>
  <si>
    <t>"Š2 hl.2,82m" 1,5*1</t>
  </si>
  <si>
    <t>"Š1 hl.3,01m" 1,5*1</t>
  </si>
  <si>
    <t>Mezisoučet</t>
  </si>
  <si>
    <t>151102102</t>
  </si>
  <si>
    <t>Zřízení pažení a rozepření stěn rýh při překopech inženýrských sítí plochy do 20 m2 pro jakoukoliv mezerovitost příložné, hloubky přes 2 do 4 m</t>
  </si>
  <si>
    <t>-1308556069</t>
  </si>
  <si>
    <t>https://podminky.urs.cz/item/CS_URS_2025_01/151102102</t>
  </si>
  <si>
    <t>pažení kolem výkopu šachet 6m</t>
  </si>
  <si>
    <t>"Š4 hl.2,12m" 4*1,5*1,5</t>
  </si>
  <si>
    <t>"Š3 hl.2,59m" 4*1,5*1</t>
  </si>
  <si>
    <t>"Š2 hl.2,82m" 4*1,5*1</t>
  </si>
  <si>
    <t>"Š1 hl.3,01m" 4*1,5*1</t>
  </si>
  <si>
    <t>151102112</t>
  </si>
  <si>
    <t>Odstranění pažení a rozepření stěn rýh při překopech inženýrských sítí plochy do 20 m2 s uložením materiálu na vzdálenost do 3 m od kraje výkopu příložné, hloubky přes 2 do 4 m</t>
  </si>
  <si>
    <t>2964897</t>
  </si>
  <si>
    <t>https://podminky.urs.cz/item/CS_URS_2025_01/151102112</t>
  </si>
  <si>
    <t>162251102</t>
  </si>
  <si>
    <t>Vodorovné přemístění výkopku nebo sypaniny po suchu na obvyklém dopravním prostředku, bez naložení výkopku, avšak se složením bez rozhrnutí z horniny třídy těžitelnosti I skupiny 1 až 3 na vzdálenost přes 20 do 50 m</t>
  </si>
  <si>
    <t>-1524865883</t>
  </si>
  <si>
    <t>https://podminky.urs.cz/item/CS_URS_2025_01/162251102</t>
  </si>
  <si>
    <t>"na meziskládku a zpět k zásypu" odkop*2</t>
  </si>
  <si>
    <t>174151102</t>
  </si>
  <si>
    <t>Zásyp sypaninou z jakékoliv horniny strojně s uložením výkopku ve vrstvách se zhutněním v prostorách s omezeným pohybem stroje s urovnáním povrchu zásypu</t>
  </si>
  <si>
    <t>343653882</t>
  </si>
  <si>
    <t>https://podminky.urs.cz/item/CS_URS_2025_01/174151102</t>
  </si>
  <si>
    <t>Svislé a kompletní konstrukce</t>
  </si>
  <si>
    <t>359901212</t>
  </si>
  <si>
    <t>Monitoring stok (kamerový systém) jakékoli výšky stávající kanalizace</t>
  </si>
  <si>
    <t>-1165417490</t>
  </si>
  <si>
    <t>https://podminky.urs.cz/item/CS_URS_2025_01/359901212</t>
  </si>
  <si>
    <t>"délka sanovaného potrubí DN200" 44</t>
  </si>
  <si>
    <t>Vodorovné konstrukce</t>
  </si>
  <si>
    <t>452112112</t>
  </si>
  <si>
    <t>Osazení betonových dílců prstenců nebo rámů pod poklopy a mříže, výšky do 100 mm</t>
  </si>
  <si>
    <t>kus</t>
  </si>
  <si>
    <t>1835498681</t>
  </si>
  <si>
    <t>https://podminky.urs.cz/item/CS_URS_2025_01/452112112</t>
  </si>
  <si>
    <t xml:space="preserve">"Š1 prstenec 625x80mm" 1 </t>
  </si>
  <si>
    <t xml:space="preserve">"Š2 prstenec 625x80mm" 1 </t>
  </si>
  <si>
    <t xml:space="preserve">"Š3 prstenec 625x100mm" 1 </t>
  </si>
  <si>
    <t xml:space="preserve">"Š4 prstenec 625x100mm a 625x40mm" 2 </t>
  </si>
  <si>
    <t>59224010</t>
  </si>
  <si>
    <t>prstenec šachtový vyrovnávací betonový 625x100x40mm</t>
  </si>
  <si>
    <t>1784456848</t>
  </si>
  <si>
    <t>59224012</t>
  </si>
  <si>
    <t>prstenec šachtový vyrovnávací betonový 625x100x80mm</t>
  </si>
  <si>
    <t>-620624576</t>
  </si>
  <si>
    <t>59224013</t>
  </si>
  <si>
    <t>prstenec šachtový vyrovnávací betonový 625x100x100mm</t>
  </si>
  <si>
    <t>-1949603326</t>
  </si>
  <si>
    <t>617633112</t>
  </si>
  <si>
    <t>Vnitřní úprava povrchu betonových šachet stěrkou z těsnící cementové malty dvouvrstvou, šachet válcových a kuželových</t>
  </si>
  <si>
    <t>1409947098</t>
  </si>
  <si>
    <t>https://podminky.urs.cz/item/CS_URS_2025_01/617633112</t>
  </si>
  <si>
    <t>"Š4 hl.2,12m" 0,7*3,14</t>
  </si>
  <si>
    <t>"Š3 hl.2,59m" 1,7*3,14</t>
  </si>
  <si>
    <t>"Š2 hl.2,82m" 1,7*3,14</t>
  </si>
  <si>
    <t>"Š1 hl.3,01m" 2,2*3,14</t>
  </si>
  <si>
    <t>617633192</t>
  </si>
  <si>
    <t>Vnitřní úprava povrchu betonových šachet stěrkou z těsnící cementové malty dvouvrstvou, šachet Příplatek k cenám za každou další vrstvu stěrky, šachet válcových a kuželových</t>
  </si>
  <si>
    <t>990948004</t>
  </si>
  <si>
    <t>https://podminky.urs.cz/item/CS_URS_2025_01/617633192</t>
  </si>
  <si>
    <t>Vedení trubní dálková a přípojná</t>
  </si>
  <si>
    <t>899102211</t>
  </si>
  <si>
    <t>Demontáž poklopů litinových a ocelových včetně rámů, hmotnosti jednotlivě přes 50 do 100 Kg</t>
  </si>
  <si>
    <t>-730524131</t>
  </si>
  <si>
    <t>https://podminky.urs.cz/item/CS_URS_2025_01/899102211</t>
  </si>
  <si>
    <t>890111812</t>
  </si>
  <si>
    <t>Bourání šachet a jímek ručně velikosti obestavěného prostoru do 1,5 m3 ze zdiva cihelného</t>
  </si>
  <si>
    <t>-1589784623</t>
  </si>
  <si>
    <t>https://podminky.urs.cz/item/CS_URS_2025_01/890111812</t>
  </si>
  <si>
    <t>"bourání cihelné dozdívky na přechodových skružích" 4*0,1</t>
  </si>
  <si>
    <t>890411811</t>
  </si>
  <si>
    <t>Bourání šachet a jímek ručně velikosti obestavěného prostoru do 1,5 m3 z prefabrikovaných skruží</t>
  </si>
  <si>
    <t>1690983842</t>
  </si>
  <si>
    <t>https://podminky.urs.cz/item/CS_URS_2025_01/890411811</t>
  </si>
  <si>
    <t>"Š1-Š4" 0,318+(0,318+0,196)+0,318+(0,318+0,393)</t>
  </si>
  <si>
    <t>890500R</t>
  </si>
  <si>
    <t>Odřezání stupadel (u ponechávaných betonových skruží), pro 1 ks šachty</t>
  </si>
  <si>
    <t>-1019993793</t>
  </si>
  <si>
    <t>"pro šachty Š1-Š4" 4</t>
  </si>
  <si>
    <t>8902118R</t>
  </si>
  <si>
    <t xml:space="preserve">Bourání dna šachet z prostého betonu ručně </t>
  </si>
  <si>
    <t>1735142872</t>
  </si>
  <si>
    <t>"odbourání dna šachty Š1-Š4" 0,2+0,15+0,15+0,15</t>
  </si>
  <si>
    <t>8923521R</t>
  </si>
  <si>
    <t>Těsnící vaky ucpávkové DN 200 - úsek mezi dvěmi šachtami</t>
  </si>
  <si>
    <t>úsek</t>
  </si>
  <si>
    <t>573326461</t>
  </si>
  <si>
    <t>8942011R</t>
  </si>
  <si>
    <t>Dno šachty - zřízení kynety a nástupnice zednickým způsobem s obkladem kameninou tl.30mm, kyneta do výšky profilu potrubí, vč.dodávky materiálu</t>
  </si>
  <si>
    <t>-865555894</t>
  </si>
  <si>
    <t>"Š1 dl. kynety 0,93 m, obklad 0,8m2" 0,8</t>
  </si>
  <si>
    <t>"Š2 dl. kynety 1,5 m, obklad 0,8m2" 0,8</t>
  </si>
  <si>
    <t>"Š3 dl. kynety 1,5 m, obklad 0,8m2" 0,8</t>
  </si>
  <si>
    <t>"Š4 dl. kynety 1,5 m, obklad 0,8m2" 0,8</t>
  </si>
  <si>
    <t>894410211</t>
  </si>
  <si>
    <t>Osazení betonových dílců šachet kanalizačních skruž rovná DN 1000, výšky 250 mm</t>
  </si>
  <si>
    <t>752535163</t>
  </si>
  <si>
    <t>https://podminky.urs.cz/item/CS_URS_2025_01/894410211</t>
  </si>
  <si>
    <t>"Š2" 1</t>
  </si>
  <si>
    <t>59224606</t>
  </si>
  <si>
    <t>skruž betonové šachty DN 1000 kanalizační DEHA 100x25x12cm, se stupadly a integrovaným těsněním</t>
  </si>
  <si>
    <t>-1774090401</t>
  </si>
  <si>
    <t>894410212</t>
  </si>
  <si>
    <t>Osazení betonových dílců šachet kanalizačních skruž rovná DN 1000, výšky 500 mm</t>
  </si>
  <si>
    <t>1819429820</t>
  </si>
  <si>
    <t>https://podminky.urs.cz/item/CS_URS_2025_01/894410212</t>
  </si>
  <si>
    <t>"Š4" 1</t>
  </si>
  <si>
    <t>59224605</t>
  </si>
  <si>
    <t>skruž betonové šachty DN 1000 kanalizační DEHA 100x50x12cm, se stupadly a integrovaným těsněním</t>
  </si>
  <si>
    <t>107937239</t>
  </si>
  <si>
    <t>894410232</t>
  </si>
  <si>
    <t>Osazení betonových dílců šachet kanalizačních skruž přechodová (konus) DN 1000</t>
  </si>
  <si>
    <t>620142749</t>
  </si>
  <si>
    <t>https://podminky.urs.cz/item/CS_URS_2025_01/894410232</t>
  </si>
  <si>
    <t>"Š1-Š4" 4*1</t>
  </si>
  <si>
    <t>59224312</t>
  </si>
  <si>
    <t>konus betonové šachty DN 1000 kanalizační 100x62,5x58cm tl stěny 12 stupadla poplastovaná</t>
  </si>
  <si>
    <t>1410873484</t>
  </si>
  <si>
    <t>898161201.1</t>
  </si>
  <si>
    <t>Vložkování kanalizačního potrubí z kameninových trub DN 200 metodou zatažení flexibilního inverzního rukávce s dodatečným vytvrzením</t>
  </si>
  <si>
    <t>262121574</t>
  </si>
  <si>
    <t>899102112</t>
  </si>
  <si>
    <t>Osazení poklopů šachtových litinových, ocelových nebo železobetonových včetně rámů pro třídu zatížení A15, A50</t>
  </si>
  <si>
    <t>-136850759</t>
  </si>
  <si>
    <t>https://podminky.urs.cz/item/CS_URS_2025_01/899102112</t>
  </si>
  <si>
    <t>"Š1" 1</t>
  </si>
  <si>
    <t>28661932</t>
  </si>
  <si>
    <t>poklop šachtový litinový DN 600 pro třídu zatížení A15</t>
  </si>
  <si>
    <t>-1450897447</t>
  </si>
  <si>
    <t>899103112</t>
  </si>
  <si>
    <t>Osazení poklopů šachtových litinových, ocelových nebo železobetonových včetně rámů pro třídu zatížení B125, C250</t>
  </si>
  <si>
    <t>-683457317</t>
  </si>
  <si>
    <t>https://podminky.urs.cz/item/CS_URS_2025_01/899103112</t>
  </si>
  <si>
    <t>"Š2-Š4" 3</t>
  </si>
  <si>
    <t>28661933</t>
  </si>
  <si>
    <t>poklop šachtový litinový DN 600 pro třídu zatížení B125</t>
  </si>
  <si>
    <t>-503252024</t>
  </si>
  <si>
    <t>899502411</t>
  </si>
  <si>
    <t>Stupadla do šachet a drobných objektů ocelová s PE povlakem zapouštěcí - kapsová s vysekáním otvoru v betonu</t>
  </si>
  <si>
    <t>-1881071142</t>
  </si>
  <si>
    <t>https://podminky.urs.cz/item/CS_URS_2025_01/899502411</t>
  </si>
  <si>
    <t xml:space="preserve">"nová stupadla do stáv.skruží šachet Š1-Š4" 8+7+6+2 </t>
  </si>
  <si>
    <t>898200R</t>
  </si>
  <si>
    <t>Čištění potrubí DN 200 tlakovým proudem vody vč.lokálního odfrézování poruch vstupujících do profilu potrubí</t>
  </si>
  <si>
    <t>-916003206</t>
  </si>
  <si>
    <t>985131111</t>
  </si>
  <si>
    <t>Očištění ploch stěn, rubu kleneb a podlah tlakovou vodou</t>
  </si>
  <si>
    <t>1913945746</t>
  </si>
  <si>
    <t>https://podminky.urs.cz/item/CS_URS_2025_01/985131111</t>
  </si>
  <si>
    <t>985139111</t>
  </si>
  <si>
    <t>Očištění ploch Příplatek k cenám za práci ve stísněném prostoru</t>
  </si>
  <si>
    <t>-750090012</t>
  </si>
  <si>
    <t>https://podminky.urs.cz/item/CS_URS_2025_01/985139111</t>
  </si>
  <si>
    <t>997221571</t>
  </si>
  <si>
    <t>Vodorovná doprava vybouraných hmot bez naložení, ale se složením a s hrubým urovnáním na vzdálenost do 1 km</t>
  </si>
  <si>
    <t>-1007946582</t>
  </si>
  <si>
    <t>https://podminky.urs.cz/item/CS_URS_2025_01/997221571</t>
  </si>
  <si>
    <t>997221579</t>
  </si>
  <si>
    <t>Vodorovná doprava vybouraných hmot bez naložení, ale se složením a s hrubým urovnáním na vzdálenost Příplatek k ceně za každý další započatý 1 km přes 1 km</t>
  </si>
  <si>
    <t>-1431777006</t>
  </si>
  <si>
    <t>https://podminky.urs.cz/item/CS_URS_2025_01/997221579</t>
  </si>
  <si>
    <t>6,406*29 'Přepočtené koeficientem množství</t>
  </si>
  <si>
    <t>997221612</t>
  </si>
  <si>
    <t>Nakládání na dopravní prostředky pro vodorovnou dopravu vybouraných hmot</t>
  </si>
  <si>
    <t>-1012304111</t>
  </si>
  <si>
    <t>https://podminky.urs.cz/item/CS_URS_2025_01/997221612</t>
  </si>
  <si>
    <t>997013631</t>
  </si>
  <si>
    <t>Poplatek za uložení stavebního odpadu na skládce (skládkovné) směsného stavebního a demoličního zatříděného do Katalogu odpadů pod kódem 17 09 04</t>
  </si>
  <si>
    <t>1675172623</t>
  </si>
  <si>
    <t>https://podminky.urs.cz/item/CS_URS_2025_01/997013631</t>
  </si>
  <si>
    <t>998275101</t>
  </si>
  <si>
    <t>Přesun hmot pro trubní vedení hloubené z trub kameninových pro kanalizace v otevřeném výkopu dopravní vzdálenost do 15 m</t>
  </si>
  <si>
    <t>2125855812</t>
  </si>
  <si>
    <t>https://podminky.urs.cz/item/CS_URS_2025_01/998275101</t>
  </si>
  <si>
    <t>VON - Vedlejší a ostatní náklady</t>
  </si>
  <si>
    <t>VRN - Vedlejší rozpočtové náklady</t>
  </si>
  <si>
    <t xml:space="preserve">    VRN1 - Průzkumné, geodetické a projektové práce</t>
  </si>
  <si>
    <t xml:space="preserve">    VRN2 - Příprava staveniště</t>
  </si>
  <si>
    <t xml:space="preserve">    VRN3 - Zařízení staveniště</t>
  </si>
  <si>
    <t xml:space="preserve">    VRN4 - Inženýrská činnost</t>
  </si>
  <si>
    <t xml:space="preserve">    VRN7 - Provozní vlivy</t>
  </si>
  <si>
    <t>VRN</t>
  </si>
  <si>
    <t>Vedlejší rozpočtové náklady</t>
  </si>
  <si>
    <t>VRN1</t>
  </si>
  <si>
    <t>Průzkumné, geodetické a projektové práce</t>
  </si>
  <si>
    <t>012444000</t>
  </si>
  <si>
    <t>Geodetické měření skutečného provedení stavby</t>
  </si>
  <si>
    <t>Kč</t>
  </si>
  <si>
    <t>1024</t>
  </si>
  <si>
    <t>-541885652</t>
  </si>
  <si>
    <t>https://podminky.urs.cz/item/CS_URS_2025_01/012444000</t>
  </si>
  <si>
    <t>013254000</t>
  </si>
  <si>
    <t>Dokumentace skutečného provedení stavby</t>
  </si>
  <si>
    <t>-1127758259</t>
  </si>
  <si>
    <t>https://podminky.urs.cz/item/CS_URS_2025_01/013254000</t>
  </si>
  <si>
    <t>Poznámka k položce:_x000D_
Dokumentace skutečného provedení stavby v počtu a formátech dle SoD</t>
  </si>
  <si>
    <t>VRN2</t>
  </si>
  <si>
    <t>Příprava staveniště</t>
  </si>
  <si>
    <t>020001000</t>
  </si>
  <si>
    <t>-1914404300</t>
  </si>
  <si>
    <t>https://podminky.urs.cz/item/CS_URS_2025_01/020001000</t>
  </si>
  <si>
    <t xml:space="preserve">Poznámka k položce:_x000D_
Ochrana stávajících inženýrských sítí na staveništi. Náklady na přezkoumání podkladů objednatele o stavu inženýrských sítí probíhajících staveništěm nebo dotčenými stavbou i mimo území staveniště. Vytýčení jejich skutečné  trasy dle podmínek správců sítí v dokladové části. Zajištění  aktualizace vyjádření správců sítí v případě ukončení platnosti vyjádření. Zajištění a zebezpečení stávajících inženýrských sítí a přípojek při výkopových a bouracích pracích._x000D_
</t>
  </si>
  <si>
    <t>VRN3</t>
  </si>
  <si>
    <t>Zařízení staveniště</t>
  </si>
  <si>
    <t>030001000</t>
  </si>
  <si>
    <t>1607525195</t>
  </si>
  <si>
    <t>https://podminky.urs.cz/item/CS_URS_2025_01/030001000</t>
  </si>
  <si>
    <t xml:space="preserve">Poznámka k položce:_x000D_
1. Zajištění bezpečného příjezdu a přístupu na staveniště vč. dopravního značení a potřebných souhlasů a rozhodnutí s vybudováním zařízení staveniště, náklady na připojení staveniště na energie vč. zajištění měření odběru energiií, vytýčení obvodu staveniště, oplocení a zabezpečení prostoru staveniště proti neoprávněnému vstupu._x000D_
2. Náklady na vybavení zařízení staveniště, náklady na spotřebované energie provozem zařízení staveniště, náklady na úklid v prostoru staveniště a příjezdových komunikací ke staveništi, opatření k zabránění nadměrného zatěžování zařízení staveniště a jeho okolí prachem (např. používání plachet, kropení sutě a odtěžované zeminy vodou)._x000D_
3. Náklady  na odstranění zařízení staveniště, uvedení stavbou dotčených ploch a ploch zařízení staveniště do původního stavu._x000D_
_x000D_
</t>
  </si>
  <si>
    <t>034303000</t>
  </si>
  <si>
    <t>Dopravní značení na staveništi</t>
  </si>
  <si>
    <t>-1214282449</t>
  </si>
  <si>
    <t>https://podminky.urs.cz/item/CS_URS_2025_01/034303000</t>
  </si>
  <si>
    <t xml:space="preserve">Poznámka k položce:_x000D_
Náklady na vyhotovení návrhu dočasného dopravního značení, jeho projednání s dotčenými orgány a organizacemi, dodání dopravních značek, jejich rozmístění a přemístování,jejich údržba v průběhu výstavby včetně následného odstranění po ukončení stavebních prací.	_x000D_
</t>
  </si>
  <si>
    <t>034503000</t>
  </si>
  <si>
    <t>Informační tabule na staveništi</t>
  </si>
  <si>
    <t>-1538336739</t>
  </si>
  <si>
    <t>https://podminky.urs.cz/item/CS_URS_2025_01/034503000</t>
  </si>
  <si>
    <t>VRN4</t>
  </si>
  <si>
    <t>Inženýrská činnost</t>
  </si>
  <si>
    <t>043002000</t>
  </si>
  <si>
    <t>Zkoušky a ostatní měření</t>
  </si>
  <si>
    <t>-1419097769</t>
  </si>
  <si>
    <t>https://podminky.urs.cz/item/CS_URS_2025_01/043002000</t>
  </si>
  <si>
    <t>Poznámka k položce:_x000D_
zkoušky únosnosti, které musí vyhovět modulu přetvárnosti stanoveného z druhého zatěžovacího cyklu Edef2 – 45 MPa – ČSN 72 10 06</t>
  </si>
  <si>
    <t>045002000</t>
  </si>
  <si>
    <t>Kompletační a koordinační činnost</t>
  </si>
  <si>
    <t>862514013</t>
  </si>
  <si>
    <t>https://podminky.urs.cz/item/CS_URS_2025_01/045002000</t>
  </si>
  <si>
    <t xml:space="preserve">Poznámka k položce:_x000D_
Kompletní dokladová část dle SoD (revize, atesty, certifikáty, prohlášení o shodě) pro předání a převzetí dokončeného díla a pro zajištění kolaudačního souhlasu náklady zhotovitele, související s prováděním VZORKOVÁNÍ DODÁVANÝCH MATERIÁLU a VÝROBKU v souladu s SoD náklady zhotovitele, související s prováděním zkoušek a REVIZÍ předepsaných technickými normami a vyjádřeními dotčených orgánů pro řádné provedení a předání  díla náklady na individuální zkoušky dodaných a smontovaných technologických zařízení včetně  komplexního vyzkoušení náklady zhotovitele na vypracování provozních řádů pro trvalý provoz náklady na předání všech návodů k obsluze a údržbě pro technologická zařízení a náklady na zaškolení obsluhy objednatele_x000D_
</t>
  </si>
  <si>
    <t>VRN7</t>
  </si>
  <si>
    <t>Provozní vlivy</t>
  </si>
  <si>
    <t>071002000</t>
  </si>
  <si>
    <t>Provoz investora, třetích osob</t>
  </si>
  <si>
    <t>1954916271</t>
  </si>
  <si>
    <t>https://podminky.urs.cz/item/CS_URS_2025_01/071002000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</si>
</sst>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4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41" fillId="0" borderId="0" applyNumberFormat="0" applyFill="0" applyBorder="0" applyAlignment="0" applyProtection="0"/>
  </cellStyleXfs>
  <cellXfs count="232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top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8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4" borderId="7" xfId="0" applyFill="1" applyBorder="1" applyAlignment="1">
      <alignment vertical="center"/>
    </xf>
    <xf numFmtId="0" fontId="22" fillId="4" borderId="8" xfId="0" applyFont="1" applyFill="1" applyBorder="1" applyAlignment="1">
      <alignment horizontal="center" vertical="center"/>
    </xf>
    <xf numFmtId="0" fontId="23" fillId="0" borderId="16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0" fillId="0" borderId="14" xfId="0" applyNumberFormat="1" applyFont="1" applyBorder="1" applyAlignment="1">
      <alignment vertical="center"/>
    </xf>
    <xf numFmtId="4" fontId="20" fillId="0" borderId="0" xfId="0" applyNumberFormat="1" applyFont="1" applyAlignment="1">
      <alignment vertical="center"/>
    </xf>
    <xf numFmtId="166" fontId="20" fillId="0" borderId="0" xfId="0" applyNumberFormat="1" applyFont="1" applyAlignment="1">
      <alignment vertical="center"/>
    </xf>
    <xf numFmtId="4" fontId="20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9" fillId="0" borderId="14" xfId="0" applyNumberFormat="1" applyFont="1" applyBorder="1" applyAlignment="1">
      <alignment vertical="center"/>
    </xf>
    <xf numFmtId="4" fontId="29" fillId="0" borderId="0" xfId="0" applyNumberFormat="1" applyFont="1" applyAlignment="1">
      <alignment vertical="center"/>
    </xf>
    <xf numFmtId="166" fontId="29" fillId="0" borderId="0" xfId="0" applyNumberFormat="1" applyFont="1" applyAlignment="1">
      <alignment vertical="center"/>
    </xf>
    <xf numFmtId="4" fontId="29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>
      <alignment vertical="center"/>
    </xf>
    <xf numFmtId="4" fontId="29" fillId="0" borderId="20" xfId="0" applyNumberFormat="1" applyFont="1" applyBorder="1" applyAlignment="1">
      <alignment vertical="center"/>
    </xf>
    <xf numFmtId="166" fontId="29" fillId="0" borderId="20" xfId="0" applyNumberFormat="1" applyFont="1" applyBorder="1" applyAlignment="1">
      <alignment vertical="center"/>
    </xf>
    <xf numFmtId="4" fontId="29" fillId="0" borderId="21" xfId="0" applyNumberFormat="1" applyFont="1" applyBorder="1" applyAlignment="1">
      <alignment vertical="center"/>
    </xf>
    <xf numFmtId="0" fontId="30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22" fillId="4" borderId="0" xfId="0" applyFont="1" applyFill="1" applyAlignment="1">
      <alignment horizontal="left" vertical="center"/>
    </xf>
    <xf numFmtId="0" fontId="22" fillId="4" borderId="0" xfId="0" applyFont="1" applyFill="1" applyAlignment="1">
      <alignment horizontal="right" vertical="center"/>
    </xf>
    <xf numFmtId="0" fontId="32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22" fillId="4" borderId="16" xfId="0" applyFont="1" applyFill="1" applyBorder="1" applyAlignment="1">
      <alignment horizontal="center" vertical="center" wrapText="1"/>
    </xf>
    <xf numFmtId="0" fontId="22" fillId="4" borderId="17" xfId="0" applyFont="1" applyFill="1" applyBorder="1" applyAlignment="1">
      <alignment horizontal="center" vertical="center" wrapText="1"/>
    </xf>
    <xf numFmtId="0" fontId="22" fillId="4" borderId="18" xfId="0" applyFont="1" applyFill="1" applyBorder="1" applyAlignment="1">
      <alignment horizontal="center" vertical="center" wrapText="1"/>
    </xf>
    <xf numFmtId="0" fontId="22" fillId="4" borderId="0" xfId="0" applyFont="1" applyFill="1" applyAlignment="1">
      <alignment horizontal="center" vertical="center" wrapText="1"/>
    </xf>
    <xf numFmtId="4" fontId="24" fillId="0" borderId="0" xfId="0" applyNumberFormat="1" applyFont="1"/>
    <xf numFmtId="166" fontId="33" fillId="0" borderId="12" xfId="0" applyNumberFormat="1" applyFont="1" applyBorder="1"/>
    <xf numFmtId="166" fontId="33" fillId="0" borderId="13" xfId="0" applyNumberFormat="1" applyFont="1" applyBorder="1"/>
    <xf numFmtId="4" fontId="34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22" fillId="0" borderId="22" xfId="0" applyFont="1" applyBorder="1" applyAlignment="1">
      <alignment horizontal="center" vertical="center"/>
    </xf>
    <xf numFmtId="49" fontId="22" fillId="0" borderId="22" xfId="0" applyNumberFormat="1" applyFont="1" applyBorder="1" applyAlignment="1">
      <alignment horizontal="left" vertical="center" wrapText="1"/>
    </xf>
    <xf numFmtId="0" fontId="22" fillId="0" borderId="22" xfId="0" applyFont="1" applyBorder="1" applyAlignment="1">
      <alignment horizontal="left" vertical="center" wrapText="1"/>
    </xf>
    <xf numFmtId="0" fontId="22" fillId="0" borderId="22" xfId="0" applyFont="1" applyBorder="1" applyAlignment="1">
      <alignment horizontal="center" vertical="center" wrapText="1"/>
    </xf>
    <xf numFmtId="167" fontId="22" fillId="0" borderId="22" xfId="0" applyNumberFormat="1" applyFont="1" applyBorder="1" applyAlignment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>
      <alignment vertical="center"/>
    </xf>
    <xf numFmtId="0" fontId="0" fillId="0" borderId="22" xfId="0" applyBorder="1" applyAlignment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Alignment="1">
      <alignment horizontal="center" vertical="center"/>
    </xf>
    <xf numFmtId="166" fontId="23" fillId="0" borderId="0" xfId="0" applyNumberFormat="1" applyFont="1" applyAlignment="1">
      <alignment vertical="center"/>
    </xf>
    <xf numFmtId="166" fontId="23" fillId="0" borderId="15" xfId="0" applyNumberFormat="1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5" fillId="0" borderId="0" xfId="0" applyFont="1" applyAlignment="1">
      <alignment horizontal="left" vertical="center"/>
    </xf>
    <xf numFmtId="0" fontId="36" fillId="0" borderId="0" xfId="1" applyFont="1" applyAlignment="1" applyProtection="1">
      <alignment vertical="center" wrapText="1"/>
    </xf>
    <xf numFmtId="0" fontId="0" fillId="0" borderId="0" xfId="0" applyAlignment="1" applyProtection="1">
      <alignment vertical="center"/>
      <protection locked="0"/>
    </xf>
    <xf numFmtId="0" fontId="0" fillId="0" borderId="14" xfId="0" applyBorder="1" applyAlignment="1">
      <alignment vertical="center"/>
    </xf>
    <xf numFmtId="0" fontId="9" fillId="0" borderId="3" xfId="0" applyFont="1" applyBorder="1" applyAlignment="1">
      <alignment vertical="center"/>
    </xf>
    <xf numFmtId="0" fontId="37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38" fillId="0" borderId="22" xfId="0" applyFont="1" applyBorder="1" applyAlignment="1">
      <alignment horizontal="center" vertical="center"/>
    </xf>
    <xf numFmtId="49" fontId="38" fillId="0" borderId="22" xfId="0" applyNumberFormat="1" applyFont="1" applyBorder="1" applyAlignment="1">
      <alignment horizontal="left" vertical="center" wrapText="1"/>
    </xf>
    <xf numFmtId="0" fontId="38" fillId="0" borderId="22" xfId="0" applyFont="1" applyBorder="1" applyAlignment="1">
      <alignment horizontal="left" vertical="center" wrapText="1"/>
    </xf>
    <xf numFmtId="0" fontId="38" fillId="0" borderId="22" xfId="0" applyFont="1" applyBorder="1" applyAlignment="1">
      <alignment horizontal="center" vertical="center" wrapText="1"/>
    </xf>
    <xf numFmtId="167" fontId="38" fillId="0" borderId="22" xfId="0" applyNumberFormat="1" applyFont="1" applyBorder="1" applyAlignment="1">
      <alignment vertical="center"/>
    </xf>
    <xf numFmtId="4" fontId="38" fillId="2" borderId="22" xfId="0" applyNumberFormat="1" applyFont="1" applyFill="1" applyBorder="1" applyAlignment="1" applyProtection="1">
      <alignment vertical="center"/>
      <protection locked="0"/>
    </xf>
    <xf numFmtId="4" fontId="38" fillId="0" borderId="22" xfId="0" applyNumberFormat="1" applyFont="1" applyBorder="1" applyAlignment="1">
      <alignment vertical="center"/>
    </xf>
    <xf numFmtId="0" fontId="39" fillId="0" borderId="22" xfId="0" applyFont="1" applyBorder="1" applyAlignment="1">
      <alignment vertical="center"/>
    </xf>
    <xf numFmtId="0" fontId="39" fillId="0" borderId="3" xfId="0" applyFont="1" applyBorder="1" applyAlignment="1">
      <alignment vertical="center"/>
    </xf>
    <xf numFmtId="0" fontId="38" fillId="2" borderId="14" xfId="0" applyFont="1" applyFill="1" applyBorder="1" applyAlignment="1" applyProtection="1">
      <alignment horizontal="left" vertical="center"/>
      <protection locked="0"/>
    </xf>
    <xf numFmtId="0" fontId="38" fillId="0" borderId="0" xfId="0" applyFont="1" applyAlignment="1">
      <alignment horizontal="center" vertical="center"/>
    </xf>
    <xf numFmtId="0" fontId="40" fillId="0" borderId="0" xfId="0" applyFont="1" applyAlignment="1">
      <alignment vertical="center" wrapText="1"/>
    </xf>
    <xf numFmtId="0" fontId="0" fillId="0" borderId="19" xfId="0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1" xfId="0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12" fillId="0" borderId="3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 wrapText="1"/>
    </xf>
    <xf numFmtId="167" fontId="12" fillId="0" borderId="0" xfId="0" applyNumberFormat="1" applyFont="1" applyAlignment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14" xfId="0" applyFont="1" applyBorder="1" applyAlignment="1">
      <alignment vertical="center"/>
    </xf>
    <xf numFmtId="0" fontId="12" fillId="0" borderId="15" xfId="0" applyFont="1" applyBorder="1" applyAlignment="1">
      <alignment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2" fillId="4" borderId="6" xfId="0" applyFont="1" applyFill="1" applyBorder="1" applyAlignment="1">
      <alignment horizontal="center" vertical="center"/>
    </xf>
    <xf numFmtId="0" fontId="22" fillId="4" borderId="7" xfId="0" applyFont="1" applyFill="1" applyBorder="1" applyAlignment="1">
      <alignment horizontal="left" vertical="center"/>
    </xf>
    <xf numFmtId="0" fontId="22" fillId="4" borderId="7" xfId="0" applyFont="1" applyFill="1" applyBorder="1" applyAlignment="1">
      <alignment horizontal="right" vertical="center"/>
    </xf>
    <xf numFmtId="0" fontId="22" fillId="4" borderId="7" xfId="0" applyFont="1" applyFill="1" applyBorder="1" applyAlignment="1">
      <alignment horizontal="center" vertical="center"/>
    </xf>
    <xf numFmtId="0" fontId="27" fillId="0" borderId="0" xfId="0" applyFont="1" applyAlignment="1">
      <alignment horizontal="left" vertical="center" wrapText="1"/>
    </xf>
    <xf numFmtId="4" fontId="28" fillId="0" borderId="0" xfId="0" applyNumberFormat="1" applyFont="1" applyAlignment="1">
      <alignment vertical="center"/>
    </xf>
    <xf numFmtId="0" fontId="28" fillId="0" borderId="0" xfId="0" applyFont="1" applyAlignment="1">
      <alignment vertical="center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4" fontId="19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4" fontId="18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0" fillId="0" borderId="0" xfId="0"/>
    <xf numFmtId="4" fontId="4" fillId="3" borderId="7" xfId="0" applyNumberFormat="1" applyFont="1" applyFill="1" applyBorder="1" applyAlignment="1">
      <alignment vertical="center"/>
    </xf>
    <xf numFmtId="0" fontId="0" fillId="3" borderId="7" xfId="0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5_01/181152302" TargetMode="External"/><Relationship Id="rId18" Type="http://schemas.openxmlformats.org/officeDocument/2006/relationships/hyperlink" Target="https://podminky.urs.cz/item/CS_URS_2025_01/564861111" TargetMode="External"/><Relationship Id="rId26" Type="http://schemas.openxmlformats.org/officeDocument/2006/relationships/hyperlink" Target="https://podminky.urs.cz/item/CS_URS_2025_01/919735112" TargetMode="External"/><Relationship Id="rId3" Type="http://schemas.openxmlformats.org/officeDocument/2006/relationships/hyperlink" Target="https://podminky.urs.cz/item/CS_URS_2025_01/113107222" TargetMode="External"/><Relationship Id="rId21" Type="http://schemas.openxmlformats.org/officeDocument/2006/relationships/hyperlink" Target="https://podminky.urs.cz/item/CS_URS_2025_01/622151021" TargetMode="External"/><Relationship Id="rId34" Type="http://schemas.openxmlformats.org/officeDocument/2006/relationships/hyperlink" Target="https://podminky.urs.cz/item/CS_URS_2025_01/713131141" TargetMode="External"/><Relationship Id="rId7" Type="http://schemas.openxmlformats.org/officeDocument/2006/relationships/hyperlink" Target="https://podminky.urs.cz/item/CS_URS_2025_01/122251103" TargetMode="External"/><Relationship Id="rId12" Type="http://schemas.openxmlformats.org/officeDocument/2006/relationships/hyperlink" Target="https://podminky.urs.cz/item/CS_URS_2025_01/171251201" TargetMode="External"/><Relationship Id="rId17" Type="http://schemas.openxmlformats.org/officeDocument/2006/relationships/hyperlink" Target="https://podminky.urs.cz/item/CS_URS_2025_01/564851111" TargetMode="External"/><Relationship Id="rId25" Type="http://schemas.openxmlformats.org/officeDocument/2006/relationships/hyperlink" Target="https://podminky.urs.cz/item/CS_URS_2025_01/919731122" TargetMode="External"/><Relationship Id="rId33" Type="http://schemas.openxmlformats.org/officeDocument/2006/relationships/hyperlink" Target="https://podminky.urs.cz/item/CS_URS_2025_01/998223011" TargetMode="External"/><Relationship Id="rId2" Type="http://schemas.openxmlformats.org/officeDocument/2006/relationships/hyperlink" Target="https://podminky.urs.cz/item/CS_URS_2025_01/113107141" TargetMode="External"/><Relationship Id="rId16" Type="http://schemas.openxmlformats.org/officeDocument/2006/relationships/hyperlink" Target="https://podminky.urs.cz/item/CS_URS_2025_01/275351122" TargetMode="External"/><Relationship Id="rId20" Type="http://schemas.openxmlformats.org/officeDocument/2006/relationships/hyperlink" Target="https://podminky.urs.cz/item/CS_URS_2025_01/596212213" TargetMode="External"/><Relationship Id="rId29" Type="http://schemas.openxmlformats.org/officeDocument/2006/relationships/hyperlink" Target="https://podminky.urs.cz/item/CS_URS_2025_01/997221611" TargetMode="External"/><Relationship Id="rId1" Type="http://schemas.openxmlformats.org/officeDocument/2006/relationships/hyperlink" Target="https://podminky.urs.cz/item/CS_URS_2025_01/113107122" TargetMode="External"/><Relationship Id="rId6" Type="http://schemas.openxmlformats.org/officeDocument/2006/relationships/hyperlink" Target="https://podminky.urs.cz/item/CS_URS_2025_01/122211101" TargetMode="External"/><Relationship Id="rId11" Type="http://schemas.openxmlformats.org/officeDocument/2006/relationships/hyperlink" Target="https://podminky.urs.cz/item/CS_URS_2025_01/171201231" TargetMode="External"/><Relationship Id="rId24" Type="http://schemas.openxmlformats.org/officeDocument/2006/relationships/hyperlink" Target="https://podminky.urs.cz/item/CS_URS_2025_01/916132113" TargetMode="External"/><Relationship Id="rId32" Type="http://schemas.openxmlformats.org/officeDocument/2006/relationships/hyperlink" Target="https://podminky.urs.cz/item/CS_URS_2025_01/997221875" TargetMode="External"/><Relationship Id="rId5" Type="http://schemas.openxmlformats.org/officeDocument/2006/relationships/hyperlink" Target="https://podminky.urs.cz/item/CS_URS_2025_01/113202111" TargetMode="External"/><Relationship Id="rId15" Type="http://schemas.openxmlformats.org/officeDocument/2006/relationships/hyperlink" Target="https://podminky.urs.cz/item/CS_URS_2025_01/275351121" TargetMode="External"/><Relationship Id="rId23" Type="http://schemas.openxmlformats.org/officeDocument/2006/relationships/hyperlink" Target="https://podminky.urs.cz/item/CS_URS_2025_01/916131213" TargetMode="External"/><Relationship Id="rId28" Type="http://schemas.openxmlformats.org/officeDocument/2006/relationships/hyperlink" Target="https://podminky.urs.cz/item/CS_URS_2025_01/997221559" TargetMode="External"/><Relationship Id="rId36" Type="http://schemas.openxmlformats.org/officeDocument/2006/relationships/drawing" Target="../drawings/drawing2.xml"/><Relationship Id="rId10" Type="http://schemas.openxmlformats.org/officeDocument/2006/relationships/hyperlink" Target="https://podminky.urs.cz/item/CS_URS_2025_01/162751119" TargetMode="External"/><Relationship Id="rId19" Type="http://schemas.openxmlformats.org/officeDocument/2006/relationships/hyperlink" Target="https://podminky.urs.cz/item/CS_URS_2025_01/572360111" TargetMode="External"/><Relationship Id="rId31" Type="http://schemas.openxmlformats.org/officeDocument/2006/relationships/hyperlink" Target="https://podminky.urs.cz/item/CS_URS_2025_01/997221873" TargetMode="External"/><Relationship Id="rId4" Type="http://schemas.openxmlformats.org/officeDocument/2006/relationships/hyperlink" Target="https://podminky.urs.cz/item/CS_URS_2025_01/113107241" TargetMode="External"/><Relationship Id="rId9" Type="http://schemas.openxmlformats.org/officeDocument/2006/relationships/hyperlink" Target="https://podminky.urs.cz/item/CS_URS_2025_01/162751117" TargetMode="External"/><Relationship Id="rId14" Type="http://schemas.openxmlformats.org/officeDocument/2006/relationships/hyperlink" Target="https://podminky.urs.cz/item/CS_URS_2025_01/275313711" TargetMode="External"/><Relationship Id="rId22" Type="http://schemas.openxmlformats.org/officeDocument/2006/relationships/hyperlink" Target="https://podminky.urs.cz/item/CS_URS_2025_01/622511112" TargetMode="External"/><Relationship Id="rId27" Type="http://schemas.openxmlformats.org/officeDocument/2006/relationships/hyperlink" Target="https://podminky.urs.cz/item/CS_URS_2025_01/997221551" TargetMode="External"/><Relationship Id="rId30" Type="http://schemas.openxmlformats.org/officeDocument/2006/relationships/hyperlink" Target="https://podminky.urs.cz/item/CS_URS_2025_01/997221861" TargetMode="External"/><Relationship Id="rId35" Type="http://schemas.openxmlformats.org/officeDocument/2006/relationships/hyperlink" Target="https://podminky.urs.cz/item/CS_URS_2025_01/998713121" TargetMode="External"/><Relationship Id="rId8" Type="http://schemas.openxmlformats.org/officeDocument/2006/relationships/hyperlink" Target="https://podminky.urs.cz/item/CS_URS_2025_01/131212531" TargetMode="Externa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5_01/291111111" TargetMode="External"/><Relationship Id="rId3" Type="http://schemas.openxmlformats.org/officeDocument/2006/relationships/hyperlink" Target="https://podminky.urs.cz/item/CS_URS_2025_01/162751117" TargetMode="External"/><Relationship Id="rId7" Type="http://schemas.openxmlformats.org/officeDocument/2006/relationships/hyperlink" Target="https://podminky.urs.cz/item/CS_URS_2025_01/181152302" TargetMode="External"/><Relationship Id="rId2" Type="http://schemas.openxmlformats.org/officeDocument/2006/relationships/hyperlink" Target="https://podminky.urs.cz/item/CS_URS_2025_01/122251103" TargetMode="External"/><Relationship Id="rId1" Type="http://schemas.openxmlformats.org/officeDocument/2006/relationships/hyperlink" Target="https://podminky.urs.cz/item/CS_URS_2025_01/122211101" TargetMode="External"/><Relationship Id="rId6" Type="http://schemas.openxmlformats.org/officeDocument/2006/relationships/hyperlink" Target="https://podminky.urs.cz/item/CS_URS_2025_01/171251201" TargetMode="External"/><Relationship Id="rId11" Type="http://schemas.openxmlformats.org/officeDocument/2006/relationships/drawing" Target="../drawings/drawing3.xml"/><Relationship Id="rId5" Type="http://schemas.openxmlformats.org/officeDocument/2006/relationships/hyperlink" Target="https://podminky.urs.cz/item/CS_URS_2025_01/171201231" TargetMode="External"/><Relationship Id="rId10" Type="http://schemas.openxmlformats.org/officeDocument/2006/relationships/hyperlink" Target="https://podminky.urs.cz/item/CS_URS_2025_01/998225111" TargetMode="External"/><Relationship Id="rId4" Type="http://schemas.openxmlformats.org/officeDocument/2006/relationships/hyperlink" Target="https://podminky.urs.cz/item/CS_URS_2025_01/162751119" TargetMode="External"/><Relationship Id="rId9" Type="http://schemas.openxmlformats.org/officeDocument/2006/relationships/hyperlink" Target="https://podminky.urs.cz/item/CS_URS_2025_01/919726122" TargetMode="External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5_01/174151102" TargetMode="External"/><Relationship Id="rId13" Type="http://schemas.openxmlformats.org/officeDocument/2006/relationships/hyperlink" Target="https://podminky.urs.cz/item/CS_URS_2025_01/899102211" TargetMode="External"/><Relationship Id="rId18" Type="http://schemas.openxmlformats.org/officeDocument/2006/relationships/hyperlink" Target="https://podminky.urs.cz/item/CS_URS_2025_01/894410232" TargetMode="External"/><Relationship Id="rId26" Type="http://schemas.openxmlformats.org/officeDocument/2006/relationships/hyperlink" Target="https://podminky.urs.cz/item/CS_URS_2025_01/997221612" TargetMode="External"/><Relationship Id="rId3" Type="http://schemas.openxmlformats.org/officeDocument/2006/relationships/hyperlink" Target="https://podminky.urs.cz/item/CS_URS_2025_01/119003132" TargetMode="External"/><Relationship Id="rId21" Type="http://schemas.openxmlformats.org/officeDocument/2006/relationships/hyperlink" Target="https://podminky.urs.cz/item/CS_URS_2025_01/899502411" TargetMode="External"/><Relationship Id="rId7" Type="http://schemas.openxmlformats.org/officeDocument/2006/relationships/hyperlink" Target="https://podminky.urs.cz/item/CS_URS_2025_01/162251102" TargetMode="External"/><Relationship Id="rId12" Type="http://schemas.openxmlformats.org/officeDocument/2006/relationships/hyperlink" Target="https://podminky.urs.cz/item/CS_URS_2025_01/617633192" TargetMode="External"/><Relationship Id="rId17" Type="http://schemas.openxmlformats.org/officeDocument/2006/relationships/hyperlink" Target="https://podminky.urs.cz/item/CS_URS_2025_01/894410212" TargetMode="External"/><Relationship Id="rId25" Type="http://schemas.openxmlformats.org/officeDocument/2006/relationships/hyperlink" Target="https://podminky.urs.cz/item/CS_URS_2025_01/997221579" TargetMode="External"/><Relationship Id="rId2" Type="http://schemas.openxmlformats.org/officeDocument/2006/relationships/hyperlink" Target="https://podminky.urs.cz/item/CS_URS_2025_01/119003131" TargetMode="External"/><Relationship Id="rId16" Type="http://schemas.openxmlformats.org/officeDocument/2006/relationships/hyperlink" Target="https://podminky.urs.cz/item/CS_URS_2025_01/894410211" TargetMode="External"/><Relationship Id="rId20" Type="http://schemas.openxmlformats.org/officeDocument/2006/relationships/hyperlink" Target="https://podminky.urs.cz/item/CS_URS_2025_01/899103112" TargetMode="External"/><Relationship Id="rId29" Type="http://schemas.openxmlformats.org/officeDocument/2006/relationships/drawing" Target="../drawings/drawing4.xml"/><Relationship Id="rId1" Type="http://schemas.openxmlformats.org/officeDocument/2006/relationships/hyperlink" Target="https://podminky.urs.cz/item/CS_URS_2025_01/119001411" TargetMode="External"/><Relationship Id="rId6" Type="http://schemas.openxmlformats.org/officeDocument/2006/relationships/hyperlink" Target="https://podminky.urs.cz/item/CS_URS_2025_01/151102112" TargetMode="External"/><Relationship Id="rId11" Type="http://schemas.openxmlformats.org/officeDocument/2006/relationships/hyperlink" Target="https://podminky.urs.cz/item/CS_URS_2025_01/617633112" TargetMode="External"/><Relationship Id="rId24" Type="http://schemas.openxmlformats.org/officeDocument/2006/relationships/hyperlink" Target="https://podminky.urs.cz/item/CS_URS_2025_01/997221571" TargetMode="External"/><Relationship Id="rId5" Type="http://schemas.openxmlformats.org/officeDocument/2006/relationships/hyperlink" Target="https://podminky.urs.cz/item/CS_URS_2025_01/151102102" TargetMode="External"/><Relationship Id="rId15" Type="http://schemas.openxmlformats.org/officeDocument/2006/relationships/hyperlink" Target="https://podminky.urs.cz/item/CS_URS_2025_01/890411811" TargetMode="External"/><Relationship Id="rId23" Type="http://schemas.openxmlformats.org/officeDocument/2006/relationships/hyperlink" Target="https://podminky.urs.cz/item/CS_URS_2025_01/985139111" TargetMode="External"/><Relationship Id="rId28" Type="http://schemas.openxmlformats.org/officeDocument/2006/relationships/hyperlink" Target="https://podminky.urs.cz/item/CS_URS_2025_01/998275101" TargetMode="External"/><Relationship Id="rId10" Type="http://schemas.openxmlformats.org/officeDocument/2006/relationships/hyperlink" Target="https://podminky.urs.cz/item/CS_URS_2025_01/452112112" TargetMode="External"/><Relationship Id="rId19" Type="http://schemas.openxmlformats.org/officeDocument/2006/relationships/hyperlink" Target="https://podminky.urs.cz/item/CS_URS_2025_01/899102112" TargetMode="External"/><Relationship Id="rId4" Type="http://schemas.openxmlformats.org/officeDocument/2006/relationships/hyperlink" Target="https://podminky.urs.cz/item/CS_URS_2025_01/133212821" TargetMode="External"/><Relationship Id="rId9" Type="http://schemas.openxmlformats.org/officeDocument/2006/relationships/hyperlink" Target="https://podminky.urs.cz/item/CS_URS_2025_01/359901212" TargetMode="External"/><Relationship Id="rId14" Type="http://schemas.openxmlformats.org/officeDocument/2006/relationships/hyperlink" Target="https://podminky.urs.cz/item/CS_URS_2025_01/890111812" TargetMode="External"/><Relationship Id="rId22" Type="http://schemas.openxmlformats.org/officeDocument/2006/relationships/hyperlink" Target="https://podminky.urs.cz/item/CS_URS_2025_01/985131111" TargetMode="External"/><Relationship Id="rId27" Type="http://schemas.openxmlformats.org/officeDocument/2006/relationships/hyperlink" Target="https://podminky.urs.cz/item/CS_URS_2025_01/997013631" TargetMode="External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5_01/045002000" TargetMode="External"/><Relationship Id="rId3" Type="http://schemas.openxmlformats.org/officeDocument/2006/relationships/hyperlink" Target="https://podminky.urs.cz/item/CS_URS_2025_01/020001000" TargetMode="External"/><Relationship Id="rId7" Type="http://schemas.openxmlformats.org/officeDocument/2006/relationships/hyperlink" Target="https://podminky.urs.cz/item/CS_URS_2025_01/043002000" TargetMode="External"/><Relationship Id="rId2" Type="http://schemas.openxmlformats.org/officeDocument/2006/relationships/hyperlink" Target="https://podminky.urs.cz/item/CS_URS_2025_01/013254000" TargetMode="External"/><Relationship Id="rId1" Type="http://schemas.openxmlformats.org/officeDocument/2006/relationships/hyperlink" Target="https://podminky.urs.cz/item/CS_URS_2025_01/012444000" TargetMode="External"/><Relationship Id="rId6" Type="http://schemas.openxmlformats.org/officeDocument/2006/relationships/hyperlink" Target="https://podminky.urs.cz/item/CS_URS_2025_01/034503000" TargetMode="External"/><Relationship Id="rId5" Type="http://schemas.openxmlformats.org/officeDocument/2006/relationships/hyperlink" Target="https://podminky.urs.cz/item/CS_URS_2025_01/034303000" TargetMode="External"/><Relationship Id="rId10" Type="http://schemas.openxmlformats.org/officeDocument/2006/relationships/drawing" Target="../drawings/drawing5.xml"/><Relationship Id="rId4" Type="http://schemas.openxmlformats.org/officeDocument/2006/relationships/hyperlink" Target="https://podminky.urs.cz/item/CS_URS_2025_01/030001000" TargetMode="External"/><Relationship Id="rId9" Type="http://schemas.openxmlformats.org/officeDocument/2006/relationships/hyperlink" Target="https://podminky.urs.cz/item/CS_URS_2025_01/071002000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60"/>
  <sheetViews>
    <sheetView showGridLines="0" tabSelected="1" workbookViewId="0">
      <selection activeCell="AQ16" sqref="AQ16"/>
    </sheetView>
  </sheetViews>
  <sheetFormatPr defaultRowHeight="11.2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pans="1:74" ht="36.950000000000003" customHeight="1">
      <c r="AR2" s="215"/>
      <c r="AS2" s="215"/>
      <c r="AT2" s="215"/>
      <c r="AU2" s="215"/>
      <c r="AV2" s="215"/>
      <c r="AW2" s="215"/>
      <c r="AX2" s="215"/>
      <c r="AY2" s="215"/>
      <c r="AZ2" s="215"/>
      <c r="BA2" s="215"/>
      <c r="BB2" s="215"/>
      <c r="BC2" s="215"/>
      <c r="BD2" s="215"/>
      <c r="BE2" s="215"/>
      <c r="BS2" s="17" t="s">
        <v>6</v>
      </c>
      <c r="BT2" s="17" t="s">
        <v>7</v>
      </c>
    </row>
    <row r="3" spans="1:74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ht="24.95" customHeight="1">
      <c r="B4" s="20"/>
      <c r="D4" s="21" t="s">
        <v>9</v>
      </c>
      <c r="AR4" s="20"/>
      <c r="AS4" s="22" t="s">
        <v>10</v>
      </c>
      <c r="BE4" s="23" t="s">
        <v>11</v>
      </c>
      <c r="BS4" s="17" t="s">
        <v>12</v>
      </c>
    </row>
    <row r="5" spans="1:74" ht="12" customHeight="1">
      <c r="B5" s="20"/>
      <c r="D5" s="24" t="s">
        <v>13</v>
      </c>
      <c r="K5" s="223" t="s">
        <v>14</v>
      </c>
      <c r="L5" s="215"/>
      <c r="M5" s="215"/>
      <c r="N5" s="215"/>
      <c r="O5" s="215"/>
      <c r="P5" s="215"/>
      <c r="Q5" s="215"/>
      <c r="R5" s="215"/>
      <c r="S5" s="215"/>
      <c r="T5" s="215"/>
      <c r="U5" s="215"/>
      <c r="V5" s="215"/>
      <c r="W5" s="215"/>
      <c r="X5" s="215"/>
      <c r="Y5" s="215"/>
      <c r="Z5" s="215"/>
      <c r="AA5" s="215"/>
      <c r="AB5" s="215"/>
      <c r="AC5" s="215"/>
      <c r="AD5" s="215"/>
      <c r="AE5" s="215"/>
      <c r="AF5" s="215"/>
      <c r="AG5" s="215"/>
      <c r="AH5" s="215"/>
      <c r="AI5" s="215"/>
      <c r="AJ5" s="215"/>
      <c r="AK5" s="215"/>
      <c r="AL5" s="215"/>
      <c r="AM5" s="215"/>
      <c r="AN5" s="215"/>
      <c r="AO5" s="215"/>
      <c r="AR5" s="20"/>
      <c r="BE5" s="220" t="s">
        <v>15</v>
      </c>
      <c r="BS5" s="17" t="s">
        <v>6</v>
      </c>
    </row>
    <row r="6" spans="1:74" ht="36.950000000000003" customHeight="1">
      <c r="B6" s="20"/>
      <c r="D6" s="26" t="s">
        <v>16</v>
      </c>
      <c r="K6" s="224" t="s">
        <v>17</v>
      </c>
      <c r="L6" s="215"/>
      <c r="M6" s="215"/>
      <c r="N6" s="215"/>
      <c r="O6" s="215"/>
      <c r="P6" s="215"/>
      <c r="Q6" s="215"/>
      <c r="R6" s="215"/>
      <c r="S6" s="215"/>
      <c r="T6" s="215"/>
      <c r="U6" s="215"/>
      <c r="V6" s="215"/>
      <c r="W6" s="215"/>
      <c r="X6" s="215"/>
      <c r="Y6" s="215"/>
      <c r="Z6" s="215"/>
      <c r="AA6" s="215"/>
      <c r="AB6" s="215"/>
      <c r="AC6" s="215"/>
      <c r="AD6" s="215"/>
      <c r="AE6" s="215"/>
      <c r="AF6" s="215"/>
      <c r="AG6" s="215"/>
      <c r="AH6" s="215"/>
      <c r="AI6" s="215"/>
      <c r="AJ6" s="215"/>
      <c r="AK6" s="215"/>
      <c r="AL6" s="215"/>
      <c r="AM6" s="215"/>
      <c r="AN6" s="215"/>
      <c r="AO6" s="215"/>
      <c r="AR6" s="20"/>
      <c r="BE6" s="221"/>
      <c r="BS6" s="17" t="s">
        <v>6</v>
      </c>
    </row>
    <row r="7" spans="1:74" ht="12" customHeight="1">
      <c r="B7" s="20"/>
      <c r="D7" s="27" t="s">
        <v>18</v>
      </c>
      <c r="K7" s="25" t="s">
        <v>19</v>
      </c>
      <c r="AK7" s="27" t="s">
        <v>20</v>
      </c>
      <c r="AN7" s="25" t="s">
        <v>21</v>
      </c>
      <c r="AR7" s="20"/>
      <c r="BE7" s="221"/>
      <c r="BS7" s="17" t="s">
        <v>6</v>
      </c>
    </row>
    <row r="8" spans="1:74" ht="12" customHeight="1">
      <c r="B8" s="20"/>
      <c r="D8" s="27" t="s">
        <v>22</v>
      </c>
      <c r="K8" s="25" t="s">
        <v>23</v>
      </c>
      <c r="AK8" s="27" t="s">
        <v>24</v>
      </c>
      <c r="AN8" s="28"/>
      <c r="AR8" s="20"/>
      <c r="BE8" s="221"/>
      <c r="BS8" s="17" t="s">
        <v>6</v>
      </c>
    </row>
    <row r="9" spans="1:74" ht="29.25" customHeight="1">
      <c r="B9" s="20"/>
      <c r="D9" s="24" t="s">
        <v>25</v>
      </c>
      <c r="K9" s="29" t="s">
        <v>26</v>
      </c>
      <c r="AR9" s="20"/>
      <c r="BE9" s="221"/>
      <c r="BS9" s="17" t="s">
        <v>6</v>
      </c>
    </row>
    <row r="10" spans="1:74" ht="12" customHeight="1">
      <c r="B10" s="20"/>
      <c r="D10" s="27" t="s">
        <v>27</v>
      </c>
      <c r="AK10" s="27" t="s">
        <v>28</v>
      </c>
      <c r="AN10" s="25" t="s">
        <v>29</v>
      </c>
      <c r="AR10" s="20"/>
      <c r="BE10" s="221"/>
      <c r="BS10" s="17" t="s">
        <v>6</v>
      </c>
    </row>
    <row r="11" spans="1:74" ht="18.399999999999999" customHeight="1">
      <c r="B11" s="20"/>
      <c r="E11" s="25" t="s">
        <v>30</v>
      </c>
      <c r="AK11" s="27" t="s">
        <v>31</v>
      </c>
      <c r="AN11" s="25" t="s">
        <v>21</v>
      </c>
      <c r="AR11" s="20"/>
      <c r="BE11" s="221"/>
      <c r="BS11" s="17" t="s">
        <v>6</v>
      </c>
    </row>
    <row r="12" spans="1:74" ht="6.95" customHeight="1">
      <c r="B12" s="20"/>
      <c r="AR12" s="20"/>
      <c r="BE12" s="221"/>
      <c r="BS12" s="17" t="s">
        <v>6</v>
      </c>
    </row>
    <row r="13" spans="1:74" ht="12" customHeight="1">
      <c r="B13" s="20"/>
      <c r="D13" s="27" t="s">
        <v>32</v>
      </c>
      <c r="AK13" s="27" t="s">
        <v>28</v>
      </c>
      <c r="AN13" s="30" t="s">
        <v>33</v>
      </c>
      <c r="AR13" s="20"/>
      <c r="BE13" s="221"/>
      <c r="BS13" s="17" t="s">
        <v>6</v>
      </c>
    </row>
    <row r="14" spans="1:74" ht="12.75">
      <c r="B14" s="20"/>
      <c r="E14" s="225" t="s">
        <v>33</v>
      </c>
      <c r="F14" s="226"/>
      <c r="G14" s="226"/>
      <c r="H14" s="226"/>
      <c r="I14" s="226"/>
      <c r="J14" s="226"/>
      <c r="K14" s="226"/>
      <c r="L14" s="226"/>
      <c r="M14" s="226"/>
      <c r="N14" s="226"/>
      <c r="O14" s="226"/>
      <c r="P14" s="226"/>
      <c r="Q14" s="226"/>
      <c r="R14" s="226"/>
      <c r="S14" s="226"/>
      <c r="T14" s="226"/>
      <c r="U14" s="226"/>
      <c r="V14" s="226"/>
      <c r="W14" s="226"/>
      <c r="X14" s="226"/>
      <c r="Y14" s="226"/>
      <c r="Z14" s="226"/>
      <c r="AA14" s="226"/>
      <c r="AB14" s="226"/>
      <c r="AC14" s="226"/>
      <c r="AD14" s="226"/>
      <c r="AE14" s="226"/>
      <c r="AF14" s="226"/>
      <c r="AG14" s="226"/>
      <c r="AH14" s="226"/>
      <c r="AI14" s="226"/>
      <c r="AJ14" s="226"/>
      <c r="AK14" s="27" t="s">
        <v>31</v>
      </c>
      <c r="AN14" s="30" t="s">
        <v>33</v>
      </c>
      <c r="AR14" s="20"/>
      <c r="BE14" s="221"/>
      <c r="BS14" s="17" t="s">
        <v>6</v>
      </c>
    </row>
    <row r="15" spans="1:74" ht="6.95" customHeight="1">
      <c r="B15" s="20"/>
      <c r="AR15" s="20"/>
      <c r="BE15" s="221"/>
      <c r="BS15" s="17" t="s">
        <v>4</v>
      </c>
    </row>
    <row r="16" spans="1:74" ht="12" customHeight="1">
      <c r="B16" s="20"/>
      <c r="D16" s="27" t="s">
        <v>34</v>
      </c>
      <c r="AK16" s="27" t="s">
        <v>28</v>
      </c>
      <c r="AN16" s="25" t="s">
        <v>35</v>
      </c>
      <c r="AR16" s="20"/>
      <c r="BE16" s="221"/>
      <c r="BS16" s="17" t="s">
        <v>4</v>
      </c>
    </row>
    <row r="17" spans="2:71" ht="18.399999999999999" customHeight="1">
      <c r="B17" s="20"/>
      <c r="E17" s="25" t="s">
        <v>36</v>
      </c>
      <c r="AK17" s="27" t="s">
        <v>31</v>
      </c>
      <c r="AN17" s="25" t="s">
        <v>21</v>
      </c>
      <c r="AR17" s="20"/>
      <c r="BE17" s="221"/>
      <c r="BS17" s="17" t="s">
        <v>37</v>
      </c>
    </row>
    <row r="18" spans="2:71" ht="6.95" customHeight="1">
      <c r="B18" s="20"/>
      <c r="AR18" s="20"/>
      <c r="BE18" s="221"/>
      <c r="BS18" s="17" t="s">
        <v>38</v>
      </c>
    </row>
    <row r="19" spans="2:71" ht="12" customHeight="1">
      <c r="B19" s="20"/>
      <c r="D19" s="27" t="s">
        <v>39</v>
      </c>
      <c r="AK19" s="27" t="s">
        <v>28</v>
      </c>
      <c r="AN19" s="25" t="s">
        <v>40</v>
      </c>
      <c r="AR19" s="20"/>
      <c r="BE19" s="221"/>
      <c r="BS19" s="17" t="s">
        <v>38</v>
      </c>
    </row>
    <row r="20" spans="2:71" ht="18.399999999999999" customHeight="1">
      <c r="B20" s="20"/>
      <c r="E20" s="25" t="s">
        <v>41</v>
      </c>
      <c r="AK20" s="27" t="s">
        <v>31</v>
      </c>
      <c r="AN20" s="25" t="s">
        <v>21</v>
      </c>
      <c r="AR20" s="20"/>
      <c r="BE20" s="221"/>
      <c r="BS20" s="17" t="s">
        <v>4</v>
      </c>
    </row>
    <row r="21" spans="2:71" ht="6.95" customHeight="1">
      <c r="B21" s="20"/>
      <c r="AR21" s="20"/>
      <c r="BE21" s="221"/>
    </row>
    <row r="22" spans="2:71" ht="12" customHeight="1">
      <c r="B22" s="20"/>
      <c r="D22" s="27" t="s">
        <v>42</v>
      </c>
      <c r="AR22" s="20"/>
      <c r="BE22" s="221"/>
    </row>
    <row r="23" spans="2:71" ht="47.25" customHeight="1">
      <c r="B23" s="20"/>
      <c r="E23" s="227" t="s">
        <v>43</v>
      </c>
      <c r="F23" s="227"/>
      <c r="G23" s="227"/>
      <c r="H23" s="227"/>
      <c r="I23" s="227"/>
      <c r="J23" s="227"/>
      <c r="K23" s="227"/>
      <c r="L23" s="227"/>
      <c r="M23" s="227"/>
      <c r="N23" s="227"/>
      <c r="O23" s="227"/>
      <c r="P23" s="227"/>
      <c r="Q23" s="227"/>
      <c r="R23" s="227"/>
      <c r="S23" s="227"/>
      <c r="T23" s="227"/>
      <c r="U23" s="227"/>
      <c r="V23" s="227"/>
      <c r="W23" s="227"/>
      <c r="X23" s="227"/>
      <c r="Y23" s="227"/>
      <c r="Z23" s="227"/>
      <c r="AA23" s="227"/>
      <c r="AB23" s="227"/>
      <c r="AC23" s="227"/>
      <c r="AD23" s="227"/>
      <c r="AE23" s="227"/>
      <c r="AF23" s="227"/>
      <c r="AG23" s="227"/>
      <c r="AH23" s="227"/>
      <c r="AI23" s="227"/>
      <c r="AJ23" s="227"/>
      <c r="AK23" s="227"/>
      <c r="AL23" s="227"/>
      <c r="AM23" s="227"/>
      <c r="AN23" s="227"/>
      <c r="AR23" s="20"/>
      <c r="BE23" s="221"/>
    </row>
    <row r="24" spans="2:71" ht="6.95" customHeight="1">
      <c r="B24" s="20"/>
      <c r="AR24" s="20"/>
      <c r="BE24" s="221"/>
    </row>
    <row r="25" spans="2:71" ht="6.95" customHeight="1">
      <c r="B25" s="20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R25" s="20"/>
      <c r="BE25" s="221"/>
    </row>
    <row r="26" spans="2:71" s="1" customFormat="1" ht="25.9" customHeight="1">
      <c r="B26" s="33"/>
      <c r="D26" s="34" t="s">
        <v>44</v>
      </c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212">
        <f>ROUND(AG54,0)</f>
        <v>0</v>
      </c>
      <c r="AL26" s="213"/>
      <c r="AM26" s="213"/>
      <c r="AN26" s="213"/>
      <c r="AO26" s="213"/>
      <c r="AR26" s="33"/>
      <c r="BE26" s="221"/>
    </row>
    <row r="27" spans="2:71" s="1" customFormat="1" ht="6.95" customHeight="1">
      <c r="B27" s="33"/>
      <c r="AR27" s="33"/>
      <c r="BE27" s="221"/>
    </row>
    <row r="28" spans="2:71" s="1" customFormat="1" ht="12.75">
      <c r="B28" s="33"/>
      <c r="L28" s="214" t="s">
        <v>45</v>
      </c>
      <c r="M28" s="214"/>
      <c r="N28" s="214"/>
      <c r="O28" s="214"/>
      <c r="P28" s="214"/>
      <c r="W28" s="214" t="s">
        <v>46</v>
      </c>
      <c r="X28" s="214"/>
      <c r="Y28" s="214"/>
      <c r="Z28" s="214"/>
      <c r="AA28" s="214"/>
      <c r="AB28" s="214"/>
      <c r="AC28" s="214"/>
      <c r="AD28" s="214"/>
      <c r="AE28" s="214"/>
      <c r="AK28" s="214" t="s">
        <v>47</v>
      </c>
      <c r="AL28" s="214"/>
      <c r="AM28" s="214"/>
      <c r="AN28" s="214"/>
      <c r="AO28" s="214"/>
      <c r="AR28" s="33"/>
      <c r="BE28" s="221"/>
    </row>
    <row r="29" spans="2:71" s="2" customFormat="1" ht="14.45" customHeight="1">
      <c r="B29" s="37"/>
      <c r="D29" s="27" t="s">
        <v>48</v>
      </c>
      <c r="F29" s="27" t="s">
        <v>49</v>
      </c>
      <c r="L29" s="208">
        <v>0.21</v>
      </c>
      <c r="M29" s="207"/>
      <c r="N29" s="207"/>
      <c r="O29" s="207"/>
      <c r="P29" s="207"/>
      <c r="W29" s="206">
        <f>ROUND(AZ54, 0)</f>
        <v>0</v>
      </c>
      <c r="X29" s="207"/>
      <c r="Y29" s="207"/>
      <c r="Z29" s="207"/>
      <c r="AA29" s="207"/>
      <c r="AB29" s="207"/>
      <c r="AC29" s="207"/>
      <c r="AD29" s="207"/>
      <c r="AE29" s="207"/>
      <c r="AK29" s="206">
        <f>ROUND(AV54, 0)</f>
        <v>0</v>
      </c>
      <c r="AL29" s="207"/>
      <c r="AM29" s="207"/>
      <c r="AN29" s="207"/>
      <c r="AO29" s="207"/>
      <c r="AR29" s="37"/>
      <c r="BE29" s="222"/>
    </row>
    <row r="30" spans="2:71" s="2" customFormat="1" ht="14.45" customHeight="1">
      <c r="B30" s="37"/>
      <c r="F30" s="27" t="s">
        <v>50</v>
      </c>
      <c r="L30" s="208">
        <v>0.12</v>
      </c>
      <c r="M30" s="207"/>
      <c r="N30" s="207"/>
      <c r="O30" s="207"/>
      <c r="P30" s="207"/>
      <c r="W30" s="206">
        <f>ROUND(BA54, 0)</f>
        <v>0</v>
      </c>
      <c r="X30" s="207"/>
      <c r="Y30" s="207"/>
      <c r="Z30" s="207"/>
      <c r="AA30" s="207"/>
      <c r="AB30" s="207"/>
      <c r="AC30" s="207"/>
      <c r="AD30" s="207"/>
      <c r="AE30" s="207"/>
      <c r="AK30" s="206">
        <f>ROUND(AW54, 0)</f>
        <v>0</v>
      </c>
      <c r="AL30" s="207"/>
      <c r="AM30" s="207"/>
      <c r="AN30" s="207"/>
      <c r="AO30" s="207"/>
      <c r="AR30" s="37"/>
      <c r="BE30" s="222"/>
    </row>
    <row r="31" spans="2:71" s="2" customFormat="1" ht="14.45" hidden="1" customHeight="1">
      <c r="B31" s="37"/>
      <c r="F31" s="27" t="s">
        <v>51</v>
      </c>
      <c r="L31" s="208">
        <v>0.21</v>
      </c>
      <c r="M31" s="207"/>
      <c r="N31" s="207"/>
      <c r="O31" s="207"/>
      <c r="P31" s="207"/>
      <c r="W31" s="206">
        <f>ROUND(BB54, 0)</f>
        <v>0</v>
      </c>
      <c r="X31" s="207"/>
      <c r="Y31" s="207"/>
      <c r="Z31" s="207"/>
      <c r="AA31" s="207"/>
      <c r="AB31" s="207"/>
      <c r="AC31" s="207"/>
      <c r="AD31" s="207"/>
      <c r="AE31" s="207"/>
      <c r="AK31" s="206">
        <v>0</v>
      </c>
      <c r="AL31" s="207"/>
      <c r="AM31" s="207"/>
      <c r="AN31" s="207"/>
      <c r="AO31" s="207"/>
      <c r="AR31" s="37"/>
      <c r="BE31" s="222"/>
    </row>
    <row r="32" spans="2:71" s="2" customFormat="1" ht="14.45" hidden="1" customHeight="1">
      <c r="B32" s="37"/>
      <c r="F32" s="27" t="s">
        <v>52</v>
      </c>
      <c r="L32" s="208">
        <v>0.12</v>
      </c>
      <c r="M32" s="207"/>
      <c r="N32" s="207"/>
      <c r="O32" s="207"/>
      <c r="P32" s="207"/>
      <c r="W32" s="206">
        <f>ROUND(BC54, 0)</f>
        <v>0</v>
      </c>
      <c r="X32" s="207"/>
      <c r="Y32" s="207"/>
      <c r="Z32" s="207"/>
      <c r="AA32" s="207"/>
      <c r="AB32" s="207"/>
      <c r="AC32" s="207"/>
      <c r="AD32" s="207"/>
      <c r="AE32" s="207"/>
      <c r="AK32" s="206">
        <v>0</v>
      </c>
      <c r="AL32" s="207"/>
      <c r="AM32" s="207"/>
      <c r="AN32" s="207"/>
      <c r="AO32" s="207"/>
      <c r="AR32" s="37"/>
      <c r="BE32" s="222"/>
    </row>
    <row r="33" spans="2:44" s="2" customFormat="1" ht="14.45" hidden="1" customHeight="1">
      <c r="B33" s="37"/>
      <c r="F33" s="27" t="s">
        <v>53</v>
      </c>
      <c r="L33" s="208">
        <v>0</v>
      </c>
      <c r="M33" s="207"/>
      <c r="N33" s="207"/>
      <c r="O33" s="207"/>
      <c r="P33" s="207"/>
      <c r="W33" s="206">
        <f>ROUND(BD54, 0)</f>
        <v>0</v>
      </c>
      <c r="X33" s="207"/>
      <c r="Y33" s="207"/>
      <c r="Z33" s="207"/>
      <c r="AA33" s="207"/>
      <c r="AB33" s="207"/>
      <c r="AC33" s="207"/>
      <c r="AD33" s="207"/>
      <c r="AE33" s="207"/>
      <c r="AK33" s="206">
        <v>0</v>
      </c>
      <c r="AL33" s="207"/>
      <c r="AM33" s="207"/>
      <c r="AN33" s="207"/>
      <c r="AO33" s="207"/>
      <c r="AR33" s="37"/>
    </row>
    <row r="34" spans="2:44" s="1" customFormat="1" ht="6.95" customHeight="1">
      <c r="B34" s="33"/>
      <c r="AR34" s="33"/>
    </row>
    <row r="35" spans="2:44" s="1" customFormat="1" ht="25.9" customHeight="1">
      <c r="B35" s="33"/>
      <c r="C35" s="38"/>
      <c r="D35" s="39" t="s">
        <v>54</v>
      </c>
      <c r="E35" s="40"/>
      <c r="F35" s="40"/>
      <c r="G35" s="40"/>
      <c r="H35" s="40"/>
      <c r="I35" s="40"/>
      <c r="J35" s="40"/>
      <c r="K35" s="40"/>
      <c r="L35" s="40"/>
      <c r="M35" s="40"/>
      <c r="N35" s="40"/>
      <c r="O35" s="40"/>
      <c r="P35" s="40"/>
      <c r="Q35" s="40"/>
      <c r="R35" s="40"/>
      <c r="S35" s="40"/>
      <c r="T35" s="41" t="s">
        <v>55</v>
      </c>
      <c r="U35" s="40"/>
      <c r="V35" s="40"/>
      <c r="W35" s="40"/>
      <c r="X35" s="219" t="s">
        <v>56</v>
      </c>
      <c r="Y35" s="217"/>
      <c r="Z35" s="217"/>
      <c r="AA35" s="217"/>
      <c r="AB35" s="217"/>
      <c r="AC35" s="40"/>
      <c r="AD35" s="40"/>
      <c r="AE35" s="40"/>
      <c r="AF35" s="40"/>
      <c r="AG35" s="40"/>
      <c r="AH35" s="40"/>
      <c r="AI35" s="40"/>
      <c r="AJ35" s="40"/>
      <c r="AK35" s="216">
        <f>SUM(AK26:AK33)</f>
        <v>0</v>
      </c>
      <c r="AL35" s="217"/>
      <c r="AM35" s="217"/>
      <c r="AN35" s="217"/>
      <c r="AO35" s="218"/>
      <c r="AP35" s="38"/>
      <c r="AQ35" s="38"/>
      <c r="AR35" s="33"/>
    </row>
    <row r="36" spans="2:44" s="1" customFormat="1" ht="6.95" customHeight="1">
      <c r="B36" s="33"/>
      <c r="AR36" s="33"/>
    </row>
    <row r="37" spans="2:44" s="1" customFormat="1" ht="6.95" customHeight="1">
      <c r="B37" s="42"/>
      <c r="C37" s="43"/>
      <c r="D37" s="43"/>
      <c r="E37" s="43"/>
      <c r="F37" s="43"/>
      <c r="G37" s="43"/>
      <c r="H37" s="43"/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3"/>
      <c r="AI37" s="43"/>
      <c r="AJ37" s="43"/>
      <c r="AK37" s="43"/>
      <c r="AL37" s="43"/>
      <c r="AM37" s="43"/>
      <c r="AN37" s="43"/>
      <c r="AO37" s="43"/>
      <c r="AP37" s="43"/>
      <c r="AQ37" s="43"/>
      <c r="AR37" s="33"/>
    </row>
    <row r="41" spans="2:44" s="1" customFormat="1" ht="6.95" customHeight="1">
      <c r="B41" s="44"/>
      <c r="C41" s="45"/>
      <c r="D41" s="45"/>
      <c r="E41" s="45"/>
      <c r="F41" s="45"/>
      <c r="G41" s="45"/>
      <c r="H41" s="45"/>
      <c r="I41" s="45"/>
      <c r="J41" s="45"/>
      <c r="K41" s="45"/>
      <c r="L41" s="45"/>
      <c r="M41" s="45"/>
      <c r="N41" s="45"/>
      <c r="O41" s="45"/>
      <c r="P41" s="45"/>
      <c r="Q41" s="45"/>
      <c r="R41" s="45"/>
      <c r="S41" s="45"/>
      <c r="T41" s="45"/>
      <c r="U41" s="45"/>
      <c r="V41" s="45"/>
      <c r="W41" s="45"/>
      <c r="X41" s="45"/>
      <c r="Y41" s="45"/>
      <c r="Z41" s="45"/>
      <c r="AA41" s="45"/>
      <c r="AB41" s="45"/>
      <c r="AC41" s="45"/>
      <c r="AD41" s="45"/>
      <c r="AE41" s="45"/>
      <c r="AF41" s="45"/>
      <c r="AG41" s="45"/>
      <c r="AH41" s="45"/>
      <c r="AI41" s="45"/>
      <c r="AJ41" s="45"/>
      <c r="AK41" s="45"/>
      <c r="AL41" s="45"/>
      <c r="AM41" s="45"/>
      <c r="AN41" s="45"/>
      <c r="AO41" s="45"/>
      <c r="AP41" s="45"/>
      <c r="AQ41" s="45"/>
      <c r="AR41" s="33"/>
    </row>
    <row r="42" spans="2:44" s="1" customFormat="1" ht="24.95" customHeight="1">
      <c r="B42" s="33"/>
      <c r="C42" s="21" t="s">
        <v>57</v>
      </c>
      <c r="AR42" s="33"/>
    </row>
    <row r="43" spans="2:44" s="1" customFormat="1" ht="6.95" customHeight="1">
      <c r="B43" s="33"/>
      <c r="AR43" s="33"/>
    </row>
    <row r="44" spans="2:44" s="3" customFormat="1" ht="12" customHeight="1">
      <c r="B44" s="46"/>
      <c r="C44" s="27" t="s">
        <v>13</v>
      </c>
      <c r="L44" s="3" t="str">
        <f>K5</f>
        <v>25_O</v>
      </c>
      <c r="AR44" s="46"/>
    </row>
    <row r="45" spans="2:44" s="4" customFormat="1" ht="36.950000000000003" customHeight="1">
      <c r="B45" s="47"/>
      <c r="C45" s="48" t="s">
        <v>16</v>
      </c>
      <c r="L45" s="209" t="str">
        <f>K6</f>
        <v>Zpevněné plochy a oprava vnější kanalizace Polská 8</v>
      </c>
      <c r="M45" s="210"/>
      <c r="N45" s="210"/>
      <c r="O45" s="210"/>
      <c r="P45" s="210"/>
      <c r="Q45" s="210"/>
      <c r="R45" s="210"/>
      <c r="S45" s="210"/>
      <c r="T45" s="210"/>
      <c r="U45" s="210"/>
      <c r="V45" s="210"/>
      <c r="W45" s="210"/>
      <c r="X45" s="210"/>
      <c r="Y45" s="210"/>
      <c r="Z45" s="210"/>
      <c r="AA45" s="210"/>
      <c r="AB45" s="210"/>
      <c r="AC45" s="210"/>
      <c r="AD45" s="210"/>
      <c r="AE45" s="210"/>
      <c r="AF45" s="210"/>
      <c r="AG45" s="210"/>
      <c r="AH45" s="210"/>
      <c r="AI45" s="210"/>
      <c r="AJ45" s="210"/>
      <c r="AK45" s="210"/>
      <c r="AL45" s="210"/>
      <c r="AM45" s="210"/>
      <c r="AN45" s="210"/>
      <c r="AO45" s="210"/>
      <c r="AR45" s="47"/>
    </row>
    <row r="46" spans="2:44" s="1" customFormat="1" ht="6.95" customHeight="1">
      <c r="B46" s="33"/>
      <c r="AR46" s="33"/>
    </row>
    <row r="47" spans="2:44" s="1" customFormat="1" ht="12" customHeight="1">
      <c r="B47" s="33"/>
      <c r="C47" s="27" t="s">
        <v>22</v>
      </c>
      <c r="L47" s="49" t="str">
        <f>IF(K8="","",K8)</f>
        <v>parc.č.947, 948</v>
      </c>
      <c r="AI47" s="27" t="s">
        <v>24</v>
      </c>
      <c r="AM47" s="211" t="str">
        <f>IF(AN8= "","",AN8)</f>
        <v/>
      </c>
      <c r="AN47" s="211"/>
      <c r="AR47" s="33"/>
    </row>
    <row r="48" spans="2:44" s="1" customFormat="1" ht="6.95" customHeight="1">
      <c r="B48" s="33"/>
      <c r="AR48" s="33"/>
    </row>
    <row r="49" spans="1:91" s="1" customFormat="1" ht="15.2" customHeight="1">
      <c r="B49" s="33"/>
      <c r="C49" s="27" t="s">
        <v>27</v>
      </c>
      <c r="L49" s="3" t="str">
        <f>IF(E11= "","",E11)</f>
        <v>Střední škola služeb a podnikání,Ostrava-Poruba po</v>
      </c>
      <c r="AI49" s="27" t="s">
        <v>34</v>
      </c>
      <c r="AM49" s="195" t="str">
        <f>IF(E17="","",E17)</f>
        <v>Ing. Jaroslav Chalupa</v>
      </c>
      <c r="AN49" s="196"/>
      <c r="AO49" s="196"/>
      <c r="AP49" s="196"/>
      <c r="AR49" s="33"/>
      <c r="AS49" s="191" t="s">
        <v>58</v>
      </c>
      <c r="AT49" s="192"/>
      <c r="AU49" s="51"/>
      <c r="AV49" s="51"/>
      <c r="AW49" s="51"/>
      <c r="AX49" s="51"/>
      <c r="AY49" s="51"/>
      <c r="AZ49" s="51"/>
      <c r="BA49" s="51"/>
      <c r="BB49" s="51"/>
      <c r="BC49" s="51"/>
      <c r="BD49" s="52"/>
    </row>
    <row r="50" spans="1:91" s="1" customFormat="1" ht="15.2" customHeight="1">
      <c r="B50" s="33"/>
      <c r="C50" s="27" t="s">
        <v>32</v>
      </c>
      <c r="L50" s="3" t="str">
        <f>IF(E14= "Vyplň údaj","",E14)</f>
        <v/>
      </c>
      <c r="AI50" s="27" t="s">
        <v>39</v>
      </c>
      <c r="AM50" s="195" t="str">
        <f>IF(E20="","",E20)</f>
        <v>Ing. Martina Cabáková</v>
      </c>
      <c r="AN50" s="196"/>
      <c r="AO50" s="196"/>
      <c r="AP50" s="196"/>
      <c r="AR50" s="33"/>
      <c r="AS50" s="193"/>
      <c r="AT50" s="194"/>
      <c r="BD50" s="54"/>
    </row>
    <row r="51" spans="1:91" s="1" customFormat="1" ht="10.9" customHeight="1">
      <c r="B51" s="33"/>
      <c r="AR51" s="33"/>
      <c r="AS51" s="193"/>
      <c r="AT51" s="194"/>
      <c r="BD51" s="54"/>
    </row>
    <row r="52" spans="1:91" s="1" customFormat="1" ht="29.25" customHeight="1">
      <c r="B52" s="33"/>
      <c r="C52" s="197" t="s">
        <v>59</v>
      </c>
      <c r="D52" s="198"/>
      <c r="E52" s="198"/>
      <c r="F52" s="198"/>
      <c r="G52" s="198"/>
      <c r="H52" s="55"/>
      <c r="I52" s="200" t="s">
        <v>60</v>
      </c>
      <c r="J52" s="198"/>
      <c r="K52" s="198"/>
      <c r="L52" s="198"/>
      <c r="M52" s="198"/>
      <c r="N52" s="198"/>
      <c r="O52" s="198"/>
      <c r="P52" s="198"/>
      <c r="Q52" s="198"/>
      <c r="R52" s="198"/>
      <c r="S52" s="198"/>
      <c r="T52" s="198"/>
      <c r="U52" s="198"/>
      <c r="V52" s="198"/>
      <c r="W52" s="198"/>
      <c r="X52" s="198"/>
      <c r="Y52" s="198"/>
      <c r="Z52" s="198"/>
      <c r="AA52" s="198"/>
      <c r="AB52" s="198"/>
      <c r="AC52" s="198"/>
      <c r="AD52" s="198"/>
      <c r="AE52" s="198"/>
      <c r="AF52" s="198"/>
      <c r="AG52" s="199" t="s">
        <v>61</v>
      </c>
      <c r="AH52" s="198"/>
      <c r="AI52" s="198"/>
      <c r="AJ52" s="198"/>
      <c r="AK52" s="198"/>
      <c r="AL52" s="198"/>
      <c r="AM52" s="198"/>
      <c r="AN52" s="200" t="s">
        <v>62</v>
      </c>
      <c r="AO52" s="198"/>
      <c r="AP52" s="198"/>
      <c r="AQ52" s="56" t="s">
        <v>63</v>
      </c>
      <c r="AR52" s="33"/>
      <c r="AS52" s="57" t="s">
        <v>64</v>
      </c>
      <c r="AT52" s="58" t="s">
        <v>65</v>
      </c>
      <c r="AU52" s="58" t="s">
        <v>66</v>
      </c>
      <c r="AV52" s="58" t="s">
        <v>67</v>
      </c>
      <c r="AW52" s="58" t="s">
        <v>68</v>
      </c>
      <c r="AX52" s="58" t="s">
        <v>69</v>
      </c>
      <c r="AY52" s="58" t="s">
        <v>70</v>
      </c>
      <c r="AZ52" s="58" t="s">
        <v>71</v>
      </c>
      <c r="BA52" s="58" t="s">
        <v>72</v>
      </c>
      <c r="BB52" s="58" t="s">
        <v>73</v>
      </c>
      <c r="BC52" s="58" t="s">
        <v>74</v>
      </c>
      <c r="BD52" s="59" t="s">
        <v>75</v>
      </c>
    </row>
    <row r="53" spans="1:91" s="1" customFormat="1" ht="10.9" customHeight="1">
      <c r="B53" s="33"/>
      <c r="AR53" s="33"/>
      <c r="AS53" s="60"/>
      <c r="AT53" s="51"/>
      <c r="AU53" s="51"/>
      <c r="AV53" s="51"/>
      <c r="AW53" s="51"/>
      <c r="AX53" s="51"/>
      <c r="AY53" s="51"/>
      <c r="AZ53" s="51"/>
      <c r="BA53" s="51"/>
      <c r="BB53" s="51"/>
      <c r="BC53" s="51"/>
      <c r="BD53" s="52"/>
    </row>
    <row r="54" spans="1:91" s="5" customFormat="1" ht="32.450000000000003" customHeight="1">
      <c r="B54" s="61"/>
      <c r="C54" s="62" t="s">
        <v>76</v>
      </c>
      <c r="D54" s="63"/>
      <c r="E54" s="63"/>
      <c r="F54" s="63"/>
      <c r="G54" s="63"/>
      <c r="H54" s="63"/>
      <c r="I54" s="63"/>
      <c r="J54" s="63"/>
      <c r="K54" s="63"/>
      <c r="L54" s="63"/>
      <c r="M54" s="63"/>
      <c r="N54" s="63"/>
      <c r="O54" s="63"/>
      <c r="P54" s="63"/>
      <c r="Q54" s="63"/>
      <c r="R54" s="63"/>
      <c r="S54" s="63"/>
      <c r="T54" s="63"/>
      <c r="U54" s="63"/>
      <c r="V54" s="63"/>
      <c r="W54" s="63"/>
      <c r="X54" s="63"/>
      <c r="Y54" s="63"/>
      <c r="Z54" s="63"/>
      <c r="AA54" s="63"/>
      <c r="AB54" s="63"/>
      <c r="AC54" s="63"/>
      <c r="AD54" s="63"/>
      <c r="AE54" s="63"/>
      <c r="AF54" s="63"/>
      <c r="AG54" s="204">
        <f>ROUND(SUM(AG55:AG58),0)</f>
        <v>0</v>
      </c>
      <c r="AH54" s="204"/>
      <c r="AI54" s="204"/>
      <c r="AJ54" s="204"/>
      <c r="AK54" s="204"/>
      <c r="AL54" s="204"/>
      <c r="AM54" s="204"/>
      <c r="AN54" s="205">
        <f>SUM(AG54,AT54)</f>
        <v>0</v>
      </c>
      <c r="AO54" s="205"/>
      <c r="AP54" s="205"/>
      <c r="AQ54" s="65" t="s">
        <v>21</v>
      </c>
      <c r="AR54" s="61"/>
      <c r="AS54" s="66">
        <f>ROUND(SUM(AS55:AS58),0)</f>
        <v>0</v>
      </c>
      <c r="AT54" s="67">
        <f>ROUND(SUM(AV54:AW54),0)</f>
        <v>0</v>
      </c>
      <c r="AU54" s="68">
        <f>ROUND(SUM(AU55:AU58),5)</f>
        <v>0</v>
      </c>
      <c r="AV54" s="67">
        <f>ROUND(AZ54*L29,0)</f>
        <v>0</v>
      </c>
      <c r="AW54" s="67">
        <f>ROUND(BA54*L30,0)</f>
        <v>0</v>
      </c>
      <c r="AX54" s="67">
        <f>ROUND(BB54*L29,0)</f>
        <v>0</v>
      </c>
      <c r="AY54" s="67">
        <f>ROUND(BC54*L30,0)</f>
        <v>0</v>
      </c>
      <c r="AZ54" s="67">
        <f>ROUND(SUM(AZ55:AZ58),0)</f>
        <v>0</v>
      </c>
      <c r="BA54" s="67">
        <f>ROUND(SUM(BA55:BA58),0)</f>
        <v>0</v>
      </c>
      <c r="BB54" s="67">
        <f>ROUND(SUM(BB55:BB58),0)</f>
        <v>0</v>
      </c>
      <c r="BC54" s="67">
        <f>ROUND(SUM(BC55:BC58),0)</f>
        <v>0</v>
      </c>
      <c r="BD54" s="69">
        <f>ROUND(SUM(BD55:BD58),0)</f>
        <v>0</v>
      </c>
      <c r="BS54" s="70" t="s">
        <v>77</v>
      </c>
      <c r="BT54" s="70" t="s">
        <v>78</v>
      </c>
      <c r="BU54" s="71" t="s">
        <v>79</v>
      </c>
      <c r="BV54" s="70" t="s">
        <v>80</v>
      </c>
      <c r="BW54" s="70" t="s">
        <v>5</v>
      </c>
      <c r="BX54" s="70" t="s">
        <v>81</v>
      </c>
      <c r="CL54" s="70" t="s">
        <v>19</v>
      </c>
    </row>
    <row r="55" spans="1:91" s="6" customFormat="1" ht="16.5" customHeight="1">
      <c r="A55" s="72" t="s">
        <v>82</v>
      </c>
      <c r="B55" s="73"/>
      <c r="C55" s="74"/>
      <c r="D55" s="201" t="s">
        <v>83</v>
      </c>
      <c r="E55" s="201"/>
      <c r="F55" s="201"/>
      <c r="G55" s="201"/>
      <c r="H55" s="201"/>
      <c r="I55" s="75"/>
      <c r="J55" s="201" t="s">
        <v>84</v>
      </c>
      <c r="K55" s="201"/>
      <c r="L55" s="201"/>
      <c r="M55" s="201"/>
      <c r="N55" s="201"/>
      <c r="O55" s="201"/>
      <c r="P55" s="201"/>
      <c r="Q55" s="201"/>
      <c r="R55" s="201"/>
      <c r="S55" s="201"/>
      <c r="T55" s="201"/>
      <c r="U55" s="201"/>
      <c r="V55" s="201"/>
      <c r="W55" s="201"/>
      <c r="X55" s="201"/>
      <c r="Y55" s="201"/>
      <c r="Z55" s="201"/>
      <c r="AA55" s="201"/>
      <c r="AB55" s="201"/>
      <c r="AC55" s="201"/>
      <c r="AD55" s="201"/>
      <c r="AE55" s="201"/>
      <c r="AF55" s="201"/>
      <c r="AG55" s="202">
        <f>'2.2.0.4.1 - Oprava zpevně...'!J30</f>
        <v>0</v>
      </c>
      <c r="AH55" s="203"/>
      <c r="AI55" s="203"/>
      <c r="AJ55" s="203"/>
      <c r="AK55" s="203"/>
      <c r="AL55" s="203"/>
      <c r="AM55" s="203"/>
      <c r="AN55" s="202">
        <f>SUM(AG55,AT55)</f>
        <v>0</v>
      </c>
      <c r="AO55" s="203"/>
      <c r="AP55" s="203"/>
      <c r="AQ55" s="76" t="s">
        <v>85</v>
      </c>
      <c r="AR55" s="73"/>
      <c r="AS55" s="77">
        <v>0</v>
      </c>
      <c r="AT55" s="78">
        <f>ROUND(SUM(AV55:AW55),0)</f>
        <v>0</v>
      </c>
      <c r="AU55" s="79">
        <f>'2.2.0.4.1 - Oprava zpevně...'!P89</f>
        <v>0</v>
      </c>
      <c r="AV55" s="78">
        <f>'2.2.0.4.1 - Oprava zpevně...'!J33</f>
        <v>0</v>
      </c>
      <c r="AW55" s="78">
        <f>'2.2.0.4.1 - Oprava zpevně...'!J34</f>
        <v>0</v>
      </c>
      <c r="AX55" s="78">
        <f>'2.2.0.4.1 - Oprava zpevně...'!J35</f>
        <v>0</v>
      </c>
      <c r="AY55" s="78">
        <f>'2.2.0.4.1 - Oprava zpevně...'!J36</f>
        <v>0</v>
      </c>
      <c r="AZ55" s="78">
        <f>'2.2.0.4.1 - Oprava zpevně...'!F33</f>
        <v>0</v>
      </c>
      <c r="BA55" s="78">
        <f>'2.2.0.4.1 - Oprava zpevně...'!F34</f>
        <v>0</v>
      </c>
      <c r="BB55" s="78">
        <f>'2.2.0.4.1 - Oprava zpevně...'!F35</f>
        <v>0</v>
      </c>
      <c r="BC55" s="78">
        <f>'2.2.0.4.1 - Oprava zpevně...'!F36</f>
        <v>0</v>
      </c>
      <c r="BD55" s="80">
        <f>'2.2.0.4.1 - Oprava zpevně...'!F37</f>
        <v>0</v>
      </c>
      <c r="BT55" s="81" t="s">
        <v>38</v>
      </c>
      <c r="BV55" s="81" t="s">
        <v>80</v>
      </c>
      <c r="BW55" s="81" t="s">
        <v>86</v>
      </c>
      <c r="BX55" s="81" t="s">
        <v>5</v>
      </c>
      <c r="CL55" s="81" t="s">
        <v>21</v>
      </c>
      <c r="CM55" s="81" t="s">
        <v>87</v>
      </c>
    </row>
    <row r="56" spans="1:91" s="6" customFormat="1" ht="24.75" customHeight="1">
      <c r="A56" s="72" t="s">
        <v>82</v>
      </c>
      <c r="B56" s="73"/>
      <c r="C56" s="74"/>
      <c r="D56" s="201" t="s">
        <v>88</v>
      </c>
      <c r="E56" s="201"/>
      <c r="F56" s="201"/>
      <c r="G56" s="201"/>
      <c r="H56" s="201"/>
      <c r="I56" s="75"/>
      <c r="J56" s="201" t="s">
        <v>89</v>
      </c>
      <c r="K56" s="201"/>
      <c r="L56" s="201"/>
      <c r="M56" s="201"/>
      <c r="N56" s="201"/>
      <c r="O56" s="201"/>
      <c r="P56" s="201"/>
      <c r="Q56" s="201"/>
      <c r="R56" s="201"/>
      <c r="S56" s="201"/>
      <c r="T56" s="201"/>
      <c r="U56" s="201"/>
      <c r="V56" s="201"/>
      <c r="W56" s="201"/>
      <c r="X56" s="201"/>
      <c r="Y56" s="201"/>
      <c r="Z56" s="201"/>
      <c r="AA56" s="201"/>
      <c r="AB56" s="201"/>
      <c r="AC56" s="201"/>
      <c r="AD56" s="201"/>
      <c r="AE56" s="201"/>
      <c r="AF56" s="201"/>
      <c r="AG56" s="202">
        <f>'2.2.0.4.1_s - Oprava zpev...'!J30</f>
        <v>0</v>
      </c>
      <c r="AH56" s="203"/>
      <c r="AI56" s="203"/>
      <c r="AJ56" s="203"/>
      <c r="AK56" s="203"/>
      <c r="AL56" s="203"/>
      <c r="AM56" s="203"/>
      <c r="AN56" s="202">
        <f>SUM(AG56,AT56)</f>
        <v>0</v>
      </c>
      <c r="AO56" s="203"/>
      <c r="AP56" s="203"/>
      <c r="AQ56" s="76" t="s">
        <v>85</v>
      </c>
      <c r="AR56" s="73"/>
      <c r="AS56" s="77">
        <v>0</v>
      </c>
      <c r="AT56" s="78">
        <f>ROUND(SUM(AV56:AW56),0)</f>
        <v>0</v>
      </c>
      <c r="AU56" s="79">
        <f>'2.2.0.4.1_s - Oprava zpev...'!P84</f>
        <v>0</v>
      </c>
      <c r="AV56" s="78">
        <f>'2.2.0.4.1_s - Oprava zpev...'!J33</f>
        <v>0</v>
      </c>
      <c r="AW56" s="78">
        <f>'2.2.0.4.1_s - Oprava zpev...'!J34</f>
        <v>0</v>
      </c>
      <c r="AX56" s="78">
        <f>'2.2.0.4.1_s - Oprava zpev...'!J35</f>
        <v>0</v>
      </c>
      <c r="AY56" s="78">
        <f>'2.2.0.4.1_s - Oprava zpev...'!J36</f>
        <v>0</v>
      </c>
      <c r="AZ56" s="78">
        <f>'2.2.0.4.1_s - Oprava zpev...'!F33</f>
        <v>0</v>
      </c>
      <c r="BA56" s="78">
        <f>'2.2.0.4.1_s - Oprava zpev...'!F34</f>
        <v>0</v>
      </c>
      <c r="BB56" s="78">
        <f>'2.2.0.4.1_s - Oprava zpev...'!F35</f>
        <v>0</v>
      </c>
      <c r="BC56" s="78">
        <f>'2.2.0.4.1_s - Oprava zpev...'!F36</f>
        <v>0</v>
      </c>
      <c r="BD56" s="80">
        <f>'2.2.0.4.1_s - Oprava zpev...'!F37</f>
        <v>0</v>
      </c>
      <c r="BT56" s="81" t="s">
        <v>38</v>
      </c>
      <c r="BV56" s="81" t="s">
        <v>80</v>
      </c>
      <c r="BW56" s="81" t="s">
        <v>90</v>
      </c>
      <c r="BX56" s="81" t="s">
        <v>5</v>
      </c>
      <c r="CL56" s="81" t="s">
        <v>21</v>
      </c>
      <c r="CM56" s="81" t="s">
        <v>87</v>
      </c>
    </row>
    <row r="57" spans="1:91" s="6" customFormat="1" ht="16.5" customHeight="1">
      <c r="A57" s="72" t="s">
        <v>82</v>
      </c>
      <c r="B57" s="73"/>
      <c r="C57" s="74"/>
      <c r="D57" s="201" t="s">
        <v>91</v>
      </c>
      <c r="E57" s="201"/>
      <c r="F57" s="201"/>
      <c r="G57" s="201"/>
      <c r="H57" s="201"/>
      <c r="I57" s="75"/>
      <c r="J57" s="201" t="s">
        <v>92</v>
      </c>
      <c r="K57" s="201"/>
      <c r="L57" s="201"/>
      <c r="M57" s="201"/>
      <c r="N57" s="201"/>
      <c r="O57" s="201"/>
      <c r="P57" s="201"/>
      <c r="Q57" s="201"/>
      <c r="R57" s="201"/>
      <c r="S57" s="201"/>
      <c r="T57" s="201"/>
      <c r="U57" s="201"/>
      <c r="V57" s="201"/>
      <c r="W57" s="201"/>
      <c r="X57" s="201"/>
      <c r="Y57" s="201"/>
      <c r="Z57" s="201"/>
      <c r="AA57" s="201"/>
      <c r="AB57" s="201"/>
      <c r="AC57" s="201"/>
      <c r="AD57" s="201"/>
      <c r="AE57" s="201"/>
      <c r="AF57" s="201"/>
      <c r="AG57" s="202">
        <f>'2.6.0.4.2 - Sanace kanali...'!J30</f>
        <v>0</v>
      </c>
      <c r="AH57" s="203"/>
      <c r="AI57" s="203"/>
      <c r="AJ57" s="203"/>
      <c r="AK57" s="203"/>
      <c r="AL57" s="203"/>
      <c r="AM57" s="203"/>
      <c r="AN57" s="202">
        <f>SUM(AG57,AT57)</f>
        <v>0</v>
      </c>
      <c r="AO57" s="203"/>
      <c r="AP57" s="203"/>
      <c r="AQ57" s="76" t="s">
        <v>85</v>
      </c>
      <c r="AR57" s="73"/>
      <c r="AS57" s="77">
        <v>0</v>
      </c>
      <c r="AT57" s="78">
        <f>ROUND(SUM(AV57:AW57),0)</f>
        <v>0</v>
      </c>
      <c r="AU57" s="79">
        <f>'2.6.0.4.2 - Sanace kanali...'!P88</f>
        <v>0</v>
      </c>
      <c r="AV57" s="78">
        <f>'2.6.0.4.2 - Sanace kanali...'!J33</f>
        <v>0</v>
      </c>
      <c r="AW57" s="78">
        <f>'2.6.0.4.2 - Sanace kanali...'!J34</f>
        <v>0</v>
      </c>
      <c r="AX57" s="78">
        <f>'2.6.0.4.2 - Sanace kanali...'!J35</f>
        <v>0</v>
      </c>
      <c r="AY57" s="78">
        <f>'2.6.0.4.2 - Sanace kanali...'!J36</f>
        <v>0</v>
      </c>
      <c r="AZ57" s="78">
        <f>'2.6.0.4.2 - Sanace kanali...'!F33</f>
        <v>0</v>
      </c>
      <c r="BA57" s="78">
        <f>'2.6.0.4.2 - Sanace kanali...'!F34</f>
        <v>0</v>
      </c>
      <c r="BB57" s="78">
        <f>'2.6.0.4.2 - Sanace kanali...'!F35</f>
        <v>0</v>
      </c>
      <c r="BC57" s="78">
        <f>'2.6.0.4.2 - Sanace kanali...'!F36</f>
        <v>0</v>
      </c>
      <c r="BD57" s="80">
        <f>'2.6.0.4.2 - Sanace kanali...'!F37</f>
        <v>0</v>
      </c>
      <c r="BT57" s="81" t="s">
        <v>38</v>
      </c>
      <c r="BV57" s="81" t="s">
        <v>80</v>
      </c>
      <c r="BW57" s="81" t="s">
        <v>93</v>
      </c>
      <c r="BX57" s="81" t="s">
        <v>5</v>
      </c>
      <c r="CL57" s="81" t="s">
        <v>21</v>
      </c>
      <c r="CM57" s="81" t="s">
        <v>87</v>
      </c>
    </row>
    <row r="58" spans="1:91" s="6" customFormat="1" ht="16.5" customHeight="1">
      <c r="A58" s="72" t="s">
        <v>82</v>
      </c>
      <c r="B58" s="73"/>
      <c r="C58" s="74"/>
      <c r="D58" s="201" t="s">
        <v>94</v>
      </c>
      <c r="E58" s="201"/>
      <c r="F58" s="201"/>
      <c r="G58" s="201"/>
      <c r="H58" s="201"/>
      <c r="I58" s="75"/>
      <c r="J58" s="201" t="s">
        <v>95</v>
      </c>
      <c r="K58" s="201"/>
      <c r="L58" s="201"/>
      <c r="M58" s="201"/>
      <c r="N58" s="201"/>
      <c r="O58" s="201"/>
      <c r="P58" s="201"/>
      <c r="Q58" s="201"/>
      <c r="R58" s="201"/>
      <c r="S58" s="201"/>
      <c r="T58" s="201"/>
      <c r="U58" s="201"/>
      <c r="V58" s="201"/>
      <c r="W58" s="201"/>
      <c r="X58" s="201"/>
      <c r="Y58" s="201"/>
      <c r="Z58" s="201"/>
      <c r="AA58" s="201"/>
      <c r="AB58" s="201"/>
      <c r="AC58" s="201"/>
      <c r="AD58" s="201"/>
      <c r="AE58" s="201"/>
      <c r="AF58" s="201"/>
      <c r="AG58" s="202">
        <f>'VON - Vedlejší a ostatní ...'!J30</f>
        <v>0</v>
      </c>
      <c r="AH58" s="203"/>
      <c r="AI58" s="203"/>
      <c r="AJ58" s="203"/>
      <c r="AK58" s="203"/>
      <c r="AL58" s="203"/>
      <c r="AM58" s="203"/>
      <c r="AN58" s="202">
        <f>SUM(AG58,AT58)</f>
        <v>0</v>
      </c>
      <c r="AO58" s="203"/>
      <c r="AP58" s="203"/>
      <c r="AQ58" s="76" t="s">
        <v>85</v>
      </c>
      <c r="AR58" s="73"/>
      <c r="AS58" s="82">
        <v>0</v>
      </c>
      <c r="AT58" s="83">
        <f>ROUND(SUM(AV58:AW58),0)</f>
        <v>0</v>
      </c>
      <c r="AU58" s="84">
        <f>'VON - Vedlejší a ostatní ...'!P85</f>
        <v>0</v>
      </c>
      <c r="AV58" s="83">
        <f>'VON - Vedlejší a ostatní ...'!J33</f>
        <v>0</v>
      </c>
      <c r="AW58" s="83">
        <f>'VON - Vedlejší a ostatní ...'!J34</f>
        <v>0</v>
      </c>
      <c r="AX58" s="83">
        <f>'VON - Vedlejší a ostatní ...'!J35</f>
        <v>0</v>
      </c>
      <c r="AY58" s="83">
        <f>'VON - Vedlejší a ostatní ...'!J36</f>
        <v>0</v>
      </c>
      <c r="AZ58" s="83">
        <f>'VON - Vedlejší a ostatní ...'!F33</f>
        <v>0</v>
      </c>
      <c r="BA58" s="83">
        <f>'VON - Vedlejší a ostatní ...'!F34</f>
        <v>0</v>
      </c>
      <c r="BB58" s="83">
        <f>'VON - Vedlejší a ostatní ...'!F35</f>
        <v>0</v>
      </c>
      <c r="BC58" s="83">
        <f>'VON - Vedlejší a ostatní ...'!F36</f>
        <v>0</v>
      </c>
      <c r="BD58" s="85">
        <f>'VON - Vedlejší a ostatní ...'!F37</f>
        <v>0</v>
      </c>
      <c r="BT58" s="81" t="s">
        <v>38</v>
      </c>
      <c r="BV58" s="81" t="s">
        <v>80</v>
      </c>
      <c r="BW58" s="81" t="s">
        <v>96</v>
      </c>
      <c r="BX58" s="81" t="s">
        <v>5</v>
      </c>
      <c r="CL58" s="81" t="s">
        <v>21</v>
      </c>
      <c r="CM58" s="81" t="s">
        <v>87</v>
      </c>
    </row>
    <row r="59" spans="1:91" s="1" customFormat="1" ht="30" customHeight="1">
      <c r="B59" s="33"/>
      <c r="AR59" s="33"/>
    </row>
    <row r="60" spans="1:91" s="1" customFormat="1" ht="6.95" customHeight="1">
      <c r="B60" s="42"/>
      <c r="C60" s="43"/>
      <c r="D60" s="43"/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43"/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43"/>
      <c r="AI60" s="43"/>
      <c r="AJ60" s="43"/>
      <c r="AK60" s="43"/>
      <c r="AL60" s="43"/>
      <c r="AM60" s="43"/>
      <c r="AN60" s="43"/>
      <c r="AO60" s="43"/>
      <c r="AP60" s="43"/>
      <c r="AQ60" s="43"/>
      <c r="AR60" s="33"/>
    </row>
  </sheetData>
  <sheetProtection algorithmName="SHA-512" hashValue="7UdAxyjRDnoNI1y03vbvAu4AlcGa2tTUyLqz4vOJy2K4RtsK2dsXYkovoVmp6LnXS3kRiLAmAlEB8MEFaapWsA==" saltValue="goxikgY/FVtz7dPZKbWDOnG5Jb15AttNRkHP3gTurepspBqnhoXMn+wCnzXB84T7T+0YIuwlTk8J7CPnISRfRw==" spinCount="100000" sheet="1" objects="1" scenarios="1" formatColumns="0" formatRows="0"/>
  <mergeCells count="54">
    <mergeCell ref="AR2:BE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AN58:AP58"/>
    <mergeCell ref="AG58:AM58"/>
    <mergeCell ref="L45:AO45"/>
    <mergeCell ref="AM47:AN47"/>
    <mergeCell ref="AM49:AP49"/>
    <mergeCell ref="AG54:AM54"/>
    <mergeCell ref="AN54:AP54"/>
    <mergeCell ref="J56:AF56"/>
    <mergeCell ref="D56:H56"/>
    <mergeCell ref="AG56:AM56"/>
    <mergeCell ref="AN56:AP56"/>
    <mergeCell ref="D55:H55"/>
    <mergeCell ref="AG55:AM55"/>
    <mergeCell ref="J55:AF55"/>
    <mergeCell ref="AN55:AP55"/>
    <mergeCell ref="D58:H58"/>
    <mergeCell ref="J58:AF58"/>
    <mergeCell ref="AN57:AP57"/>
    <mergeCell ref="D57:H57"/>
    <mergeCell ref="J57:AF57"/>
    <mergeCell ref="AG57:AM57"/>
    <mergeCell ref="AS49:AT51"/>
    <mergeCell ref="AM50:AP50"/>
    <mergeCell ref="C52:G52"/>
    <mergeCell ref="AG52:AM52"/>
    <mergeCell ref="I52:AF52"/>
    <mergeCell ref="AN52:AP52"/>
  </mergeCells>
  <hyperlinks>
    <hyperlink ref="A55" location="'2.2.0.4.1 - Oprava zpevně...'!C2" display="/" xr:uid="{00000000-0004-0000-0000-000000000000}"/>
    <hyperlink ref="A56" location="'2.2.0.4.1_s - Oprava zpev...'!C2" display="/" xr:uid="{00000000-0004-0000-0000-000001000000}"/>
    <hyperlink ref="A57" location="'2.6.0.4.2 - Sanace kanali...'!C2" display="/" xr:uid="{00000000-0004-0000-0000-000002000000}"/>
    <hyperlink ref="A58" location="'VON - Vedlejší a ostatní ...'!C2" display="/" xr:uid="{00000000-0004-0000-0000-000003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221"/>
  <sheetViews>
    <sheetView showGridLines="0" workbookViewId="0"/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56" ht="36.950000000000003" customHeight="1">
      <c r="L2" s="215"/>
      <c r="M2" s="215"/>
      <c r="N2" s="215"/>
      <c r="O2" s="215"/>
      <c r="P2" s="215"/>
      <c r="Q2" s="215"/>
      <c r="R2" s="215"/>
      <c r="S2" s="215"/>
      <c r="T2" s="215"/>
      <c r="U2" s="215"/>
      <c r="V2" s="215"/>
      <c r="AT2" s="17" t="s">
        <v>86</v>
      </c>
      <c r="AZ2" s="86" t="s">
        <v>97</v>
      </c>
      <c r="BA2" s="86" t="s">
        <v>98</v>
      </c>
      <c r="BB2" s="86" t="s">
        <v>21</v>
      </c>
      <c r="BC2" s="86" t="s">
        <v>99</v>
      </c>
      <c r="BD2" s="86" t="s">
        <v>87</v>
      </c>
    </row>
    <row r="3" spans="2:5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87</v>
      </c>
      <c r="AZ3" s="86" t="s">
        <v>100</v>
      </c>
      <c r="BA3" s="86" t="s">
        <v>21</v>
      </c>
      <c r="BB3" s="86" t="s">
        <v>21</v>
      </c>
      <c r="BC3" s="86" t="s">
        <v>101</v>
      </c>
      <c r="BD3" s="86" t="s">
        <v>87</v>
      </c>
    </row>
    <row r="4" spans="2:56" ht="24.95" customHeight="1">
      <c r="B4" s="20"/>
      <c r="D4" s="21" t="s">
        <v>102</v>
      </c>
      <c r="L4" s="20"/>
      <c r="M4" s="87" t="s">
        <v>10</v>
      </c>
      <c r="AT4" s="17" t="s">
        <v>4</v>
      </c>
      <c r="AZ4" s="86" t="s">
        <v>103</v>
      </c>
      <c r="BA4" s="86" t="s">
        <v>21</v>
      </c>
      <c r="BB4" s="86" t="s">
        <v>21</v>
      </c>
      <c r="BC4" s="86" t="s">
        <v>104</v>
      </c>
      <c r="BD4" s="86" t="s">
        <v>87</v>
      </c>
    </row>
    <row r="5" spans="2:56" ht="6.95" customHeight="1">
      <c r="B5" s="20"/>
      <c r="L5" s="20"/>
      <c r="AZ5" s="86" t="s">
        <v>105</v>
      </c>
      <c r="BA5" s="86" t="s">
        <v>21</v>
      </c>
      <c r="BB5" s="86" t="s">
        <v>21</v>
      </c>
      <c r="BC5" s="86" t="s">
        <v>106</v>
      </c>
      <c r="BD5" s="86" t="s">
        <v>87</v>
      </c>
    </row>
    <row r="6" spans="2:56" ht="12" customHeight="1">
      <c r="B6" s="20"/>
      <c r="D6" s="27" t="s">
        <v>16</v>
      </c>
      <c r="L6" s="20"/>
    </row>
    <row r="7" spans="2:56" ht="16.5" customHeight="1">
      <c r="B7" s="20"/>
      <c r="E7" s="229" t="str">
        <f>'Rekapitulace stavby'!K6</f>
        <v>Zpevněné plochy a oprava vnější kanalizace Polská 8</v>
      </c>
      <c r="F7" s="230"/>
      <c r="G7" s="230"/>
      <c r="H7" s="230"/>
      <c r="L7" s="20"/>
    </row>
    <row r="8" spans="2:56" s="1" customFormat="1" ht="12" customHeight="1">
      <c r="B8" s="33"/>
      <c r="D8" s="27" t="s">
        <v>107</v>
      </c>
      <c r="L8" s="33"/>
    </row>
    <row r="9" spans="2:56" s="1" customFormat="1" ht="16.5" customHeight="1">
      <c r="B9" s="33"/>
      <c r="E9" s="209" t="s">
        <v>108</v>
      </c>
      <c r="F9" s="228"/>
      <c r="G9" s="228"/>
      <c r="H9" s="228"/>
      <c r="L9" s="33"/>
    </row>
    <row r="10" spans="2:56" s="1" customFormat="1">
      <c r="B10" s="33"/>
      <c r="L10" s="33"/>
    </row>
    <row r="11" spans="2:56" s="1" customFormat="1" ht="12" customHeight="1">
      <c r="B11" s="33"/>
      <c r="D11" s="27" t="s">
        <v>18</v>
      </c>
      <c r="F11" s="25" t="s">
        <v>21</v>
      </c>
      <c r="I11" s="27" t="s">
        <v>20</v>
      </c>
      <c r="J11" s="25" t="s">
        <v>21</v>
      </c>
      <c r="L11" s="33"/>
    </row>
    <row r="12" spans="2:56" s="1" customFormat="1" ht="12" customHeight="1">
      <c r="B12" s="33"/>
      <c r="D12" s="27" t="s">
        <v>22</v>
      </c>
      <c r="F12" s="25" t="s">
        <v>23</v>
      </c>
      <c r="I12" s="27" t="s">
        <v>24</v>
      </c>
      <c r="J12" s="50">
        <f>'Rekapitulace stavby'!AN8</f>
        <v>0</v>
      </c>
      <c r="L12" s="33"/>
    </row>
    <row r="13" spans="2:56" s="1" customFormat="1" ht="10.9" customHeight="1">
      <c r="B13" s="33"/>
      <c r="L13" s="33"/>
    </row>
    <row r="14" spans="2:56" s="1" customFormat="1" ht="12" customHeight="1">
      <c r="B14" s="33"/>
      <c r="D14" s="27" t="s">
        <v>27</v>
      </c>
      <c r="I14" s="27" t="s">
        <v>28</v>
      </c>
      <c r="J14" s="25" t="s">
        <v>29</v>
      </c>
      <c r="L14" s="33"/>
    </row>
    <row r="15" spans="2:56" s="1" customFormat="1" ht="18" customHeight="1">
      <c r="B15" s="33"/>
      <c r="E15" s="25" t="s">
        <v>30</v>
      </c>
      <c r="I15" s="27" t="s">
        <v>31</v>
      </c>
      <c r="J15" s="25" t="s">
        <v>21</v>
      </c>
      <c r="L15" s="33"/>
    </row>
    <row r="16" spans="2:56" s="1" customFormat="1" ht="6.95" customHeight="1">
      <c r="B16" s="33"/>
      <c r="L16" s="33"/>
    </row>
    <row r="17" spans="2:12" s="1" customFormat="1" ht="12" customHeight="1">
      <c r="B17" s="33"/>
      <c r="D17" s="27" t="s">
        <v>32</v>
      </c>
      <c r="I17" s="27" t="s">
        <v>28</v>
      </c>
      <c r="J17" s="28" t="str">
        <f>'Rekapitulace stavby'!AN13</f>
        <v>Vyplň údaj</v>
      </c>
      <c r="L17" s="33"/>
    </row>
    <row r="18" spans="2:12" s="1" customFormat="1" ht="18" customHeight="1">
      <c r="B18" s="33"/>
      <c r="E18" s="231" t="str">
        <f>'Rekapitulace stavby'!E14</f>
        <v>Vyplň údaj</v>
      </c>
      <c r="F18" s="223"/>
      <c r="G18" s="223"/>
      <c r="H18" s="223"/>
      <c r="I18" s="27" t="s">
        <v>31</v>
      </c>
      <c r="J18" s="28" t="str">
        <f>'Rekapitulace stavby'!AN14</f>
        <v>Vyplň údaj</v>
      </c>
      <c r="L18" s="33"/>
    </row>
    <row r="19" spans="2:12" s="1" customFormat="1" ht="6.95" customHeight="1">
      <c r="B19" s="33"/>
      <c r="L19" s="33"/>
    </row>
    <row r="20" spans="2:12" s="1" customFormat="1" ht="12" customHeight="1">
      <c r="B20" s="33"/>
      <c r="D20" s="27" t="s">
        <v>34</v>
      </c>
      <c r="I20" s="27" t="s">
        <v>28</v>
      </c>
      <c r="J20" s="25" t="s">
        <v>35</v>
      </c>
      <c r="L20" s="33"/>
    </row>
    <row r="21" spans="2:12" s="1" customFormat="1" ht="18" customHeight="1">
      <c r="B21" s="33"/>
      <c r="E21" s="25" t="s">
        <v>36</v>
      </c>
      <c r="I21" s="27" t="s">
        <v>31</v>
      </c>
      <c r="J21" s="25" t="s">
        <v>21</v>
      </c>
      <c r="L21" s="33"/>
    </row>
    <row r="22" spans="2:12" s="1" customFormat="1" ht="6.95" customHeight="1">
      <c r="B22" s="33"/>
      <c r="L22" s="33"/>
    </row>
    <row r="23" spans="2:12" s="1" customFormat="1" ht="12" customHeight="1">
      <c r="B23" s="33"/>
      <c r="D23" s="27" t="s">
        <v>39</v>
      </c>
      <c r="I23" s="27" t="s">
        <v>28</v>
      </c>
      <c r="J23" s="25" t="s">
        <v>40</v>
      </c>
      <c r="L23" s="33"/>
    </row>
    <row r="24" spans="2:12" s="1" customFormat="1" ht="18" customHeight="1">
      <c r="B24" s="33"/>
      <c r="E24" s="25" t="s">
        <v>41</v>
      </c>
      <c r="I24" s="27" t="s">
        <v>31</v>
      </c>
      <c r="J24" s="25" t="s">
        <v>21</v>
      </c>
      <c r="L24" s="33"/>
    </row>
    <row r="25" spans="2:12" s="1" customFormat="1" ht="6.95" customHeight="1">
      <c r="B25" s="33"/>
      <c r="L25" s="33"/>
    </row>
    <row r="26" spans="2:12" s="1" customFormat="1" ht="12" customHeight="1">
      <c r="B26" s="33"/>
      <c r="D26" s="27" t="s">
        <v>42</v>
      </c>
      <c r="L26" s="33"/>
    </row>
    <row r="27" spans="2:12" s="7" customFormat="1" ht="16.5" customHeight="1">
      <c r="B27" s="88"/>
      <c r="E27" s="227" t="s">
        <v>21</v>
      </c>
      <c r="F27" s="227"/>
      <c r="G27" s="227"/>
      <c r="H27" s="227"/>
      <c r="L27" s="88"/>
    </row>
    <row r="28" spans="2:12" s="1" customFormat="1" ht="6.95" customHeight="1">
      <c r="B28" s="33"/>
      <c r="L28" s="33"/>
    </row>
    <row r="29" spans="2:12" s="1" customFormat="1" ht="6.95" customHeight="1">
      <c r="B29" s="33"/>
      <c r="D29" s="51"/>
      <c r="E29" s="51"/>
      <c r="F29" s="51"/>
      <c r="G29" s="51"/>
      <c r="H29" s="51"/>
      <c r="I29" s="51"/>
      <c r="J29" s="51"/>
      <c r="K29" s="51"/>
      <c r="L29" s="33"/>
    </row>
    <row r="30" spans="2:12" s="1" customFormat="1" ht="25.35" customHeight="1">
      <c r="B30" s="33"/>
      <c r="D30" s="89" t="s">
        <v>44</v>
      </c>
      <c r="J30" s="64">
        <f>ROUND(J89, 0)</f>
        <v>0</v>
      </c>
      <c r="L30" s="33"/>
    </row>
    <row r="31" spans="2:12" s="1" customFormat="1" ht="6.95" customHeight="1">
      <c r="B31" s="33"/>
      <c r="D31" s="51"/>
      <c r="E31" s="51"/>
      <c r="F31" s="51"/>
      <c r="G31" s="51"/>
      <c r="H31" s="51"/>
      <c r="I31" s="51"/>
      <c r="J31" s="51"/>
      <c r="K31" s="51"/>
      <c r="L31" s="33"/>
    </row>
    <row r="32" spans="2:12" s="1" customFormat="1" ht="14.45" customHeight="1">
      <c r="B32" s="33"/>
      <c r="F32" s="36" t="s">
        <v>46</v>
      </c>
      <c r="I32" s="36" t="s">
        <v>45</v>
      </c>
      <c r="J32" s="36" t="s">
        <v>47</v>
      </c>
      <c r="L32" s="33"/>
    </row>
    <row r="33" spans="2:12" s="1" customFormat="1" ht="14.45" customHeight="1">
      <c r="B33" s="33"/>
      <c r="D33" s="53" t="s">
        <v>48</v>
      </c>
      <c r="E33" s="27" t="s">
        <v>49</v>
      </c>
      <c r="F33" s="90">
        <f>ROUND((SUM(BE89:BE220)),  0)</f>
        <v>0</v>
      </c>
      <c r="I33" s="91">
        <v>0.21</v>
      </c>
      <c r="J33" s="90">
        <f>ROUND(((SUM(BE89:BE220))*I33),  0)</f>
        <v>0</v>
      </c>
      <c r="L33" s="33"/>
    </row>
    <row r="34" spans="2:12" s="1" customFormat="1" ht="14.45" customHeight="1">
      <c r="B34" s="33"/>
      <c r="E34" s="27" t="s">
        <v>50</v>
      </c>
      <c r="F34" s="90">
        <f>ROUND((SUM(BF89:BF220)),  0)</f>
        <v>0</v>
      </c>
      <c r="I34" s="91">
        <v>0.12</v>
      </c>
      <c r="J34" s="90">
        <f>ROUND(((SUM(BF89:BF220))*I34),  0)</f>
        <v>0</v>
      </c>
      <c r="L34" s="33"/>
    </row>
    <row r="35" spans="2:12" s="1" customFormat="1" ht="14.45" hidden="1" customHeight="1">
      <c r="B35" s="33"/>
      <c r="E35" s="27" t="s">
        <v>51</v>
      </c>
      <c r="F35" s="90">
        <f>ROUND((SUM(BG89:BG220)),  0)</f>
        <v>0</v>
      </c>
      <c r="I35" s="91">
        <v>0.21</v>
      </c>
      <c r="J35" s="90">
        <f>0</f>
        <v>0</v>
      </c>
      <c r="L35" s="33"/>
    </row>
    <row r="36" spans="2:12" s="1" customFormat="1" ht="14.45" hidden="1" customHeight="1">
      <c r="B36" s="33"/>
      <c r="E36" s="27" t="s">
        <v>52</v>
      </c>
      <c r="F36" s="90">
        <f>ROUND((SUM(BH89:BH220)),  0)</f>
        <v>0</v>
      </c>
      <c r="I36" s="91">
        <v>0.12</v>
      </c>
      <c r="J36" s="90">
        <f>0</f>
        <v>0</v>
      </c>
      <c r="L36" s="33"/>
    </row>
    <row r="37" spans="2:12" s="1" customFormat="1" ht="14.45" hidden="1" customHeight="1">
      <c r="B37" s="33"/>
      <c r="E37" s="27" t="s">
        <v>53</v>
      </c>
      <c r="F37" s="90">
        <f>ROUND((SUM(BI89:BI220)),  0)</f>
        <v>0</v>
      </c>
      <c r="I37" s="91">
        <v>0</v>
      </c>
      <c r="J37" s="90">
        <f>0</f>
        <v>0</v>
      </c>
      <c r="L37" s="33"/>
    </row>
    <row r="38" spans="2:12" s="1" customFormat="1" ht="6.95" customHeight="1">
      <c r="B38" s="33"/>
      <c r="L38" s="33"/>
    </row>
    <row r="39" spans="2:12" s="1" customFormat="1" ht="25.35" customHeight="1">
      <c r="B39" s="33"/>
      <c r="C39" s="92"/>
      <c r="D39" s="93" t="s">
        <v>54</v>
      </c>
      <c r="E39" s="55"/>
      <c r="F39" s="55"/>
      <c r="G39" s="94" t="s">
        <v>55</v>
      </c>
      <c r="H39" s="95" t="s">
        <v>56</v>
      </c>
      <c r="I39" s="55"/>
      <c r="J39" s="96">
        <f>SUM(J30:J37)</f>
        <v>0</v>
      </c>
      <c r="K39" s="97"/>
      <c r="L39" s="33"/>
    </row>
    <row r="40" spans="2:12" s="1" customFormat="1" ht="14.45" customHeight="1">
      <c r="B40" s="42"/>
      <c r="C40" s="43"/>
      <c r="D40" s="43"/>
      <c r="E40" s="43"/>
      <c r="F40" s="43"/>
      <c r="G40" s="43"/>
      <c r="H40" s="43"/>
      <c r="I40" s="43"/>
      <c r="J40" s="43"/>
      <c r="K40" s="43"/>
      <c r="L40" s="33"/>
    </row>
    <row r="44" spans="2:12" s="1" customFormat="1" ht="6.95" hidden="1" customHeight="1">
      <c r="B44" s="44"/>
      <c r="C44" s="45"/>
      <c r="D44" s="45"/>
      <c r="E44" s="45"/>
      <c r="F44" s="45"/>
      <c r="G44" s="45"/>
      <c r="H44" s="45"/>
      <c r="I44" s="45"/>
      <c r="J44" s="45"/>
      <c r="K44" s="45"/>
      <c r="L44" s="33"/>
    </row>
    <row r="45" spans="2:12" s="1" customFormat="1" ht="24.95" hidden="1" customHeight="1">
      <c r="B45" s="33"/>
      <c r="C45" s="21" t="s">
        <v>109</v>
      </c>
      <c r="L45" s="33"/>
    </row>
    <row r="46" spans="2:12" s="1" customFormat="1" ht="6.95" hidden="1" customHeight="1">
      <c r="B46" s="33"/>
      <c r="L46" s="33"/>
    </row>
    <row r="47" spans="2:12" s="1" customFormat="1" ht="12" hidden="1" customHeight="1">
      <c r="B47" s="33"/>
      <c r="C47" s="27" t="s">
        <v>16</v>
      </c>
      <c r="L47" s="33"/>
    </row>
    <row r="48" spans="2:12" s="1" customFormat="1" ht="16.5" hidden="1" customHeight="1">
      <c r="B48" s="33"/>
      <c r="E48" s="229" t="str">
        <f>E7</f>
        <v>Zpevněné plochy a oprava vnější kanalizace Polská 8</v>
      </c>
      <c r="F48" s="230"/>
      <c r="G48" s="230"/>
      <c r="H48" s="230"/>
      <c r="L48" s="33"/>
    </row>
    <row r="49" spans="2:47" s="1" customFormat="1" ht="12" hidden="1" customHeight="1">
      <c r="B49" s="33"/>
      <c r="C49" s="27" t="s">
        <v>107</v>
      </c>
      <c r="L49" s="33"/>
    </row>
    <row r="50" spans="2:47" s="1" customFormat="1" ht="16.5" hidden="1" customHeight="1">
      <c r="B50" s="33"/>
      <c r="E50" s="209" t="str">
        <f>E9</f>
        <v>2.2.0.4.1 - Oprava zpevněných ploch</v>
      </c>
      <c r="F50" s="228"/>
      <c r="G50" s="228"/>
      <c r="H50" s="228"/>
      <c r="L50" s="33"/>
    </row>
    <row r="51" spans="2:47" s="1" customFormat="1" ht="6.95" hidden="1" customHeight="1">
      <c r="B51" s="33"/>
      <c r="L51" s="33"/>
    </row>
    <row r="52" spans="2:47" s="1" customFormat="1" ht="12" hidden="1" customHeight="1">
      <c r="B52" s="33"/>
      <c r="C52" s="27" t="s">
        <v>22</v>
      </c>
      <c r="F52" s="25" t="str">
        <f>F12</f>
        <v>parc.č.947, 948</v>
      </c>
      <c r="I52" s="27" t="s">
        <v>24</v>
      </c>
      <c r="J52" s="50">
        <f>IF(J12="","",J12)</f>
        <v>0</v>
      </c>
      <c r="L52" s="33"/>
    </row>
    <row r="53" spans="2:47" s="1" customFormat="1" ht="6.95" hidden="1" customHeight="1">
      <c r="B53" s="33"/>
      <c r="L53" s="33"/>
    </row>
    <row r="54" spans="2:47" s="1" customFormat="1" ht="15.2" hidden="1" customHeight="1">
      <c r="B54" s="33"/>
      <c r="C54" s="27" t="s">
        <v>27</v>
      </c>
      <c r="F54" s="25" t="str">
        <f>E15</f>
        <v>Střední škola služeb a podnikání,Ostrava-Poruba po</v>
      </c>
      <c r="I54" s="27" t="s">
        <v>34</v>
      </c>
      <c r="J54" s="31" t="str">
        <f>E21</f>
        <v>Ing. Jaroslav Chalupa</v>
      </c>
      <c r="L54" s="33"/>
    </row>
    <row r="55" spans="2:47" s="1" customFormat="1" ht="15.2" hidden="1" customHeight="1">
      <c r="B55" s="33"/>
      <c r="C55" s="27" t="s">
        <v>32</v>
      </c>
      <c r="F55" s="25" t="str">
        <f>IF(E18="","",E18)</f>
        <v>Vyplň údaj</v>
      </c>
      <c r="I55" s="27" t="s">
        <v>39</v>
      </c>
      <c r="J55" s="31" t="str">
        <f>E24</f>
        <v>Ing. Martina Cabáková</v>
      </c>
      <c r="L55" s="33"/>
    </row>
    <row r="56" spans="2:47" s="1" customFormat="1" ht="10.35" hidden="1" customHeight="1">
      <c r="B56" s="33"/>
      <c r="L56" s="33"/>
    </row>
    <row r="57" spans="2:47" s="1" customFormat="1" ht="29.25" hidden="1" customHeight="1">
      <c r="B57" s="33"/>
      <c r="C57" s="98" t="s">
        <v>110</v>
      </c>
      <c r="D57" s="92"/>
      <c r="E57" s="92"/>
      <c r="F57" s="92"/>
      <c r="G57" s="92"/>
      <c r="H57" s="92"/>
      <c r="I57" s="92"/>
      <c r="J57" s="99" t="s">
        <v>111</v>
      </c>
      <c r="K57" s="92"/>
      <c r="L57" s="33"/>
    </row>
    <row r="58" spans="2:47" s="1" customFormat="1" ht="10.35" hidden="1" customHeight="1">
      <c r="B58" s="33"/>
      <c r="L58" s="33"/>
    </row>
    <row r="59" spans="2:47" s="1" customFormat="1" ht="22.9" hidden="1" customHeight="1">
      <c r="B59" s="33"/>
      <c r="C59" s="100" t="s">
        <v>76</v>
      </c>
      <c r="J59" s="64">
        <f>J89</f>
        <v>0</v>
      </c>
      <c r="L59" s="33"/>
      <c r="AU59" s="17" t="s">
        <v>112</v>
      </c>
    </row>
    <row r="60" spans="2:47" s="8" customFormat="1" ht="24.95" hidden="1" customHeight="1">
      <c r="B60" s="101"/>
      <c r="D60" s="102" t="s">
        <v>113</v>
      </c>
      <c r="E60" s="103"/>
      <c r="F60" s="103"/>
      <c r="G60" s="103"/>
      <c r="H60" s="103"/>
      <c r="I60" s="103"/>
      <c r="J60" s="104">
        <f>J90</f>
        <v>0</v>
      </c>
      <c r="L60" s="101"/>
    </row>
    <row r="61" spans="2:47" s="9" customFormat="1" ht="19.899999999999999" hidden="1" customHeight="1">
      <c r="B61" s="105"/>
      <c r="D61" s="106" t="s">
        <v>114</v>
      </c>
      <c r="E61" s="107"/>
      <c r="F61" s="107"/>
      <c r="G61" s="107"/>
      <c r="H61" s="107"/>
      <c r="I61" s="107"/>
      <c r="J61" s="108">
        <f>J91</f>
        <v>0</v>
      </c>
      <c r="L61" s="105"/>
    </row>
    <row r="62" spans="2:47" s="9" customFormat="1" ht="19.899999999999999" hidden="1" customHeight="1">
      <c r="B62" s="105"/>
      <c r="D62" s="106" t="s">
        <v>115</v>
      </c>
      <c r="E62" s="107"/>
      <c r="F62" s="107"/>
      <c r="G62" s="107"/>
      <c r="H62" s="107"/>
      <c r="I62" s="107"/>
      <c r="J62" s="108">
        <f>J138</f>
        <v>0</v>
      </c>
      <c r="L62" s="105"/>
    </row>
    <row r="63" spans="2:47" s="9" customFormat="1" ht="19.899999999999999" hidden="1" customHeight="1">
      <c r="B63" s="105"/>
      <c r="D63" s="106" t="s">
        <v>116</v>
      </c>
      <c r="E63" s="107"/>
      <c r="F63" s="107"/>
      <c r="G63" s="107"/>
      <c r="H63" s="107"/>
      <c r="I63" s="107"/>
      <c r="J63" s="108">
        <f>J149</f>
        <v>0</v>
      </c>
      <c r="L63" s="105"/>
    </row>
    <row r="64" spans="2:47" s="9" customFormat="1" ht="19.899999999999999" hidden="1" customHeight="1">
      <c r="B64" s="105"/>
      <c r="D64" s="106" t="s">
        <v>117</v>
      </c>
      <c r="E64" s="107"/>
      <c r="F64" s="107"/>
      <c r="G64" s="107"/>
      <c r="H64" s="107"/>
      <c r="I64" s="107"/>
      <c r="J64" s="108">
        <f>J164</f>
        <v>0</v>
      </c>
      <c r="L64" s="105"/>
    </row>
    <row r="65" spans="2:12" s="9" customFormat="1" ht="19.899999999999999" hidden="1" customHeight="1">
      <c r="B65" s="105"/>
      <c r="D65" s="106" t="s">
        <v>118</v>
      </c>
      <c r="E65" s="107"/>
      <c r="F65" s="107"/>
      <c r="G65" s="107"/>
      <c r="H65" s="107"/>
      <c r="I65" s="107"/>
      <c r="J65" s="108">
        <f>J173</f>
        <v>0</v>
      </c>
      <c r="L65" s="105"/>
    </row>
    <row r="66" spans="2:12" s="9" customFormat="1" ht="19.899999999999999" hidden="1" customHeight="1">
      <c r="B66" s="105"/>
      <c r="D66" s="106" t="s">
        <v>119</v>
      </c>
      <c r="E66" s="107"/>
      <c r="F66" s="107"/>
      <c r="G66" s="107"/>
      <c r="H66" s="107"/>
      <c r="I66" s="107"/>
      <c r="J66" s="108">
        <f>J195</f>
        <v>0</v>
      </c>
      <c r="L66" s="105"/>
    </row>
    <row r="67" spans="2:12" s="9" customFormat="1" ht="19.899999999999999" hidden="1" customHeight="1">
      <c r="B67" s="105"/>
      <c r="D67" s="106" t="s">
        <v>120</v>
      </c>
      <c r="E67" s="107"/>
      <c r="F67" s="107"/>
      <c r="G67" s="107"/>
      <c r="H67" s="107"/>
      <c r="I67" s="107"/>
      <c r="J67" s="108">
        <f>J209</f>
        <v>0</v>
      </c>
      <c r="L67" s="105"/>
    </row>
    <row r="68" spans="2:12" s="8" customFormat="1" ht="24.95" hidden="1" customHeight="1">
      <c r="B68" s="101"/>
      <c r="D68" s="102" t="s">
        <v>121</v>
      </c>
      <c r="E68" s="103"/>
      <c r="F68" s="103"/>
      <c r="G68" s="103"/>
      <c r="H68" s="103"/>
      <c r="I68" s="103"/>
      <c r="J68" s="104">
        <f>J212</f>
        <v>0</v>
      </c>
      <c r="L68" s="101"/>
    </row>
    <row r="69" spans="2:12" s="9" customFormat="1" ht="19.899999999999999" hidden="1" customHeight="1">
      <c r="B69" s="105"/>
      <c r="D69" s="106" t="s">
        <v>122</v>
      </c>
      <c r="E69" s="107"/>
      <c r="F69" s="107"/>
      <c r="G69" s="107"/>
      <c r="H69" s="107"/>
      <c r="I69" s="107"/>
      <c r="J69" s="108">
        <f>J213</f>
        <v>0</v>
      </c>
      <c r="L69" s="105"/>
    </row>
    <row r="70" spans="2:12" s="1" customFormat="1" ht="21.75" hidden="1" customHeight="1">
      <c r="B70" s="33"/>
      <c r="L70" s="33"/>
    </row>
    <row r="71" spans="2:12" s="1" customFormat="1" ht="6.95" hidden="1" customHeight="1">
      <c r="B71" s="42"/>
      <c r="C71" s="43"/>
      <c r="D71" s="43"/>
      <c r="E71" s="43"/>
      <c r="F71" s="43"/>
      <c r="G71" s="43"/>
      <c r="H71" s="43"/>
      <c r="I71" s="43"/>
      <c r="J71" s="43"/>
      <c r="K71" s="43"/>
      <c r="L71" s="33"/>
    </row>
    <row r="72" spans="2:12" hidden="1"/>
    <row r="73" spans="2:12" hidden="1"/>
    <row r="74" spans="2:12" hidden="1"/>
    <row r="75" spans="2:12" s="1" customFormat="1" ht="6.95" customHeight="1">
      <c r="B75" s="44"/>
      <c r="C75" s="45"/>
      <c r="D75" s="45"/>
      <c r="E75" s="45"/>
      <c r="F75" s="45"/>
      <c r="G75" s="45"/>
      <c r="H75" s="45"/>
      <c r="I75" s="45"/>
      <c r="J75" s="45"/>
      <c r="K75" s="45"/>
      <c r="L75" s="33"/>
    </row>
    <row r="76" spans="2:12" s="1" customFormat="1" ht="24.95" customHeight="1">
      <c r="B76" s="33"/>
      <c r="C76" s="21" t="s">
        <v>123</v>
      </c>
      <c r="L76" s="33"/>
    </row>
    <row r="77" spans="2:12" s="1" customFormat="1" ht="6.95" customHeight="1">
      <c r="B77" s="33"/>
      <c r="L77" s="33"/>
    </row>
    <row r="78" spans="2:12" s="1" customFormat="1" ht="12" customHeight="1">
      <c r="B78" s="33"/>
      <c r="C78" s="27" t="s">
        <v>16</v>
      </c>
      <c r="L78" s="33"/>
    </row>
    <row r="79" spans="2:12" s="1" customFormat="1" ht="16.5" customHeight="1">
      <c r="B79" s="33"/>
      <c r="E79" s="229" t="str">
        <f>E7</f>
        <v>Zpevněné plochy a oprava vnější kanalizace Polská 8</v>
      </c>
      <c r="F79" s="230"/>
      <c r="G79" s="230"/>
      <c r="H79" s="230"/>
      <c r="L79" s="33"/>
    </row>
    <row r="80" spans="2:12" s="1" customFormat="1" ht="12" customHeight="1">
      <c r="B80" s="33"/>
      <c r="C80" s="27" t="s">
        <v>107</v>
      </c>
      <c r="L80" s="33"/>
    </row>
    <row r="81" spans="2:65" s="1" customFormat="1" ht="16.5" customHeight="1">
      <c r="B81" s="33"/>
      <c r="E81" s="209" t="str">
        <f>E9</f>
        <v>2.2.0.4.1 - Oprava zpevněných ploch</v>
      </c>
      <c r="F81" s="228"/>
      <c r="G81" s="228"/>
      <c r="H81" s="228"/>
      <c r="L81" s="33"/>
    </row>
    <row r="82" spans="2:65" s="1" customFormat="1" ht="6.95" customHeight="1">
      <c r="B82" s="33"/>
      <c r="L82" s="33"/>
    </row>
    <row r="83" spans="2:65" s="1" customFormat="1" ht="12" customHeight="1">
      <c r="B83" s="33"/>
      <c r="C83" s="27" t="s">
        <v>22</v>
      </c>
      <c r="F83" s="25" t="str">
        <f>F12</f>
        <v>parc.č.947, 948</v>
      </c>
      <c r="I83" s="27" t="s">
        <v>24</v>
      </c>
      <c r="J83" s="50">
        <f>IF(J12="","",J12)</f>
        <v>0</v>
      </c>
      <c r="L83" s="33"/>
    </row>
    <row r="84" spans="2:65" s="1" customFormat="1" ht="6.95" customHeight="1">
      <c r="B84" s="33"/>
      <c r="L84" s="33"/>
    </row>
    <row r="85" spans="2:65" s="1" customFormat="1" ht="15.2" customHeight="1">
      <c r="B85" s="33"/>
      <c r="C85" s="27" t="s">
        <v>27</v>
      </c>
      <c r="F85" s="25" t="str">
        <f>E15</f>
        <v>Střední škola služeb a podnikání,Ostrava-Poruba po</v>
      </c>
      <c r="I85" s="27" t="s">
        <v>34</v>
      </c>
      <c r="J85" s="31" t="str">
        <f>E21</f>
        <v>Ing. Jaroslav Chalupa</v>
      </c>
      <c r="L85" s="33"/>
    </row>
    <row r="86" spans="2:65" s="1" customFormat="1" ht="15.2" customHeight="1">
      <c r="B86" s="33"/>
      <c r="C86" s="27" t="s">
        <v>32</v>
      </c>
      <c r="F86" s="25" t="str">
        <f>IF(E18="","",E18)</f>
        <v>Vyplň údaj</v>
      </c>
      <c r="I86" s="27" t="s">
        <v>39</v>
      </c>
      <c r="J86" s="31" t="str">
        <f>E24</f>
        <v>Ing. Martina Cabáková</v>
      </c>
      <c r="L86" s="33"/>
    </row>
    <row r="87" spans="2:65" s="1" customFormat="1" ht="10.35" customHeight="1">
      <c r="B87" s="33"/>
      <c r="L87" s="33"/>
    </row>
    <row r="88" spans="2:65" s="10" customFormat="1" ht="29.25" customHeight="1">
      <c r="B88" s="109"/>
      <c r="C88" s="110" t="s">
        <v>124</v>
      </c>
      <c r="D88" s="111" t="s">
        <v>63</v>
      </c>
      <c r="E88" s="111" t="s">
        <v>59</v>
      </c>
      <c r="F88" s="111" t="s">
        <v>60</v>
      </c>
      <c r="G88" s="111" t="s">
        <v>125</v>
      </c>
      <c r="H88" s="111" t="s">
        <v>126</v>
      </c>
      <c r="I88" s="111" t="s">
        <v>127</v>
      </c>
      <c r="J88" s="112" t="s">
        <v>111</v>
      </c>
      <c r="K88" s="113" t="s">
        <v>128</v>
      </c>
      <c r="L88" s="109"/>
      <c r="M88" s="57" t="s">
        <v>21</v>
      </c>
      <c r="N88" s="58" t="s">
        <v>48</v>
      </c>
      <c r="O88" s="58" t="s">
        <v>129</v>
      </c>
      <c r="P88" s="58" t="s">
        <v>130</v>
      </c>
      <c r="Q88" s="58" t="s">
        <v>131</v>
      </c>
      <c r="R88" s="58" t="s">
        <v>132</v>
      </c>
      <c r="S88" s="58" t="s">
        <v>133</v>
      </c>
      <c r="T88" s="59" t="s">
        <v>134</v>
      </c>
    </row>
    <row r="89" spans="2:65" s="1" customFormat="1" ht="22.9" customHeight="1">
      <c r="B89" s="33"/>
      <c r="C89" s="62" t="s">
        <v>135</v>
      </c>
      <c r="J89" s="114">
        <f>BK89</f>
        <v>0</v>
      </c>
      <c r="L89" s="33"/>
      <c r="M89" s="60"/>
      <c r="N89" s="51"/>
      <c r="O89" s="51"/>
      <c r="P89" s="115">
        <f>P90+P212</f>
        <v>0</v>
      </c>
      <c r="Q89" s="51"/>
      <c r="R89" s="115">
        <f>R90+R212</f>
        <v>347.15189470399997</v>
      </c>
      <c r="S89" s="51"/>
      <c r="T89" s="116">
        <f>T90+T212</f>
        <v>133.346</v>
      </c>
      <c r="AT89" s="17" t="s">
        <v>77</v>
      </c>
      <c r="AU89" s="17" t="s">
        <v>112</v>
      </c>
      <c r="BK89" s="117">
        <f>BK90+BK212</f>
        <v>0</v>
      </c>
    </row>
    <row r="90" spans="2:65" s="11" customFormat="1" ht="25.9" customHeight="1">
      <c r="B90" s="118"/>
      <c r="D90" s="119" t="s">
        <v>77</v>
      </c>
      <c r="E90" s="120" t="s">
        <v>136</v>
      </c>
      <c r="F90" s="120" t="s">
        <v>137</v>
      </c>
      <c r="I90" s="121"/>
      <c r="J90" s="122">
        <f>BK90</f>
        <v>0</v>
      </c>
      <c r="L90" s="118"/>
      <c r="M90" s="123"/>
      <c r="P90" s="124">
        <f>P91+P138+P149+P164+P173+P195+P209</f>
        <v>0</v>
      </c>
      <c r="R90" s="124">
        <f>R91+R138+R149+R164+R173+R195+R209</f>
        <v>347.07211870399999</v>
      </c>
      <c r="T90" s="125">
        <f>T91+T138+T149+T164+T173+T195+T209</f>
        <v>133.346</v>
      </c>
      <c r="AR90" s="119" t="s">
        <v>38</v>
      </c>
      <c r="AT90" s="126" t="s">
        <v>77</v>
      </c>
      <c r="AU90" s="126" t="s">
        <v>78</v>
      </c>
      <c r="AY90" s="119" t="s">
        <v>138</v>
      </c>
      <c r="BK90" s="127">
        <f>BK91+BK138+BK149+BK164+BK173+BK195+BK209</f>
        <v>0</v>
      </c>
    </row>
    <row r="91" spans="2:65" s="11" customFormat="1" ht="22.9" customHeight="1">
      <c r="B91" s="118"/>
      <c r="D91" s="119" t="s">
        <v>77</v>
      </c>
      <c r="E91" s="128" t="s">
        <v>38</v>
      </c>
      <c r="F91" s="128" t="s">
        <v>139</v>
      </c>
      <c r="I91" s="121"/>
      <c r="J91" s="129">
        <f>BK91</f>
        <v>0</v>
      </c>
      <c r="L91" s="118"/>
      <c r="M91" s="123"/>
      <c r="P91" s="124">
        <f>SUM(P92:P137)</f>
        <v>0</v>
      </c>
      <c r="R91" s="124">
        <f>SUM(R92:R137)</f>
        <v>2.4120000000000001E-3</v>
      </c>
      <c r="T91" s="125">
        <f>SUM(T92:T137)</f>
        <v>133.346</v>
      </c>
      <c r="AR91" s="119" t="s">
        <v>38</v>
      </c>
      <c r="AT91" s="126" t="s">
        <v>77</v>
      </c>
      <c r="AU91" s="126" t="s">
        <v>38</v>
      </c>
      <c r="AY91" s="119" t="s">
        <v>138</v>
      </c>
      <c r="BK91" s="127">
        <f>SUM(BK92:BK137)</f>
        <v>0</v>
      </c>
    </row>
    <row r="92" spans="2:65" s="1" customFormat="1" ht="55.5" customHeight="1">
      <c r="B92" s="33"/>
      <c r="C92" s="130" t="s">
        <v>38</v>
      </c>
      <c r="D92" s="130" t="s">
        <v>140</v>
      </c>
      <c r="E92" s="131" t="s">
        <v>141</v>
      </c>
      <c r="F92" s="132" t="s">
        <v>142</v>
      </c>
      <c r="G92" s="133" t="s">
        <v>143</v>
      </c>
      <c r="H92" s="134">
        <v>22.5</v>
      </c>
      <c r="I92" s="135"/>
      <c r="J92" s="136">
        <f>ROUND(I92*H92,2)</f>
        <v>0</v>
      </c>
      <c r="K92" s="137"/>
      <c r="L92" s="33"/>
      <c r="M92" s="138" t="s">
        <v>21</v>
      </c>
      <c r="N92" s="139" t="s">
        <v>49</v>
      </c>
      <c r="P92" s="140">
        <f>O92*H92</f>
        <v>0</v>
      </c>
      <c r="Q92" s="140">
        <v>0</v>
      </c>
      <c r="R92" s="140">
        <f>Q92*H92</f>
        <v>0</v>
      </c>
      <c r="S92" s="140">
        <v>0.28999999999999998</v>
      </c>
      <c r="T92" s="141">
        <f>S92*H92</f>
        <v>6.5249999999999995</v>
      </c>
      <c r="AR92" s="142" t="s">
        <v>144</v>
      </c>
      <c r="AT92" s="142" t="s">
        <v>140</v>
      </c>
      <c r="AU92" s="142" t="s">
        <v>87</v>
      </c>
      <c r="AY92" s="17" t="s">
        <v>138</v>
      </c>
      <c r="BE92" s="143">
        <f>IF(N92="základní",J92,0)</f>
        <v>0</v>
      </c>
      <c r="BF92" s="143">
        <f>IF(N92="snížená",J92,0)</f>
        <v>0</v>
      </c>
      <c r="BG92" s="143">
        <f>IF(N92="zákl. přenesená",J92,0)</f>
        <v>0</v>
      </c>
      <c r="BH92" s="143">
        <f>IF(N92="sníž. přenesená",J92,0)</f>
        <v>0</v>
      </c>
      <c r="BI92" s="143">
        <f>IF(N92="nulová",J92,0)</f>
        <v>0</v>
      </c>
      <c r="BJ92" s="17" t="s">
        <v>38</v>
      </c>
      <c r="BK92" s="143">
        <f>ROUND(I92*H92,2)</f>
        <v>0</v>
      </c>
      <c r="BL92" s="17" t="s">
        <v>144</v>
      </c>
      <c r="BM92" s="142" t="s">
        <v>145</v>
      </c>
    </row>
    <row r="93" spans="2:65" s="1" customFormat="1">
      <c r="B93" s="33"/>
      <c r="D93" s="144" t="s">
        <v>146</v>
      </c>
      <c r="F93" s="145" t="s">
        <v>147</v>
      </c>
      <c r="I93" s="146"/>
      <c r="L93" s="33"/>
      <c r="M93" s="147"/>
      <c r="T93" s="54"/>
      <c r="AT93" s="17" t="s">
        <v>146</v>
      </c>
      <c r="AU93" s="17" t="s">
        <v>87</v>
      </c>
    </row>
    <row r="94" spans="2:65" s="12" customFormat="1">
      <c r="B94" s="148"/>
      <c r="D94" s="149" t="s">
        <v>148</v>
      </c>
      <c r="E94" s="150" t="s">
        <v>21</v>
      </c>
      <c r="F94" s="151" t="s">
        <v>149</v>
      </c>
      <c r="H94" s="152">
        <v>22.5</v>
      </c>
      <c r="I94" s="153"/>
      <c r="L94" s="148"/>
      <c r="M94" s="154"/>
      <c r="T94" s="155"/>
      <c r="AT94" s="150" t="s">
        <v>148</v>
      </c>
      <c r="AU94" s="150" t="s">
        <v>87</v>
      </c>
      <c r="AV94" s="12" t="s">
        <v>87</v>
      </c>
      <c r="AW94" s="12" t="s">
        <v>37</v>
      </c>
      <c r="AX94" s="12" t="s">
        <v>38</v>
      </c>
      <c r="AY94" s="150" t="s">
        <v>138</v>
      </c>
    </row>
    <row r="95" spans="2:65" s="1" customFormat="1" ht="49.15" customHeight="1">
      <c r="B95" s="33"/>
      <c r="C95" s="130" t="s">
        <v>87</v>
      </c>
      <c r="D95" s="130" t="s">
        <v>140</v>
      </c>
      <c r="E95" s="131" t="s">
        <v>150</v>
      </c>
      <c r="F95" s="132" t="s">
        <v>151</v>
      </c>
      <c r="G95" s="133" t="s">
        <v>143</v>
      </c>
      <c r="H95" s="134">
        <v>22.5</v>
      </c>
      <c r="I95" s="135"/>
      <c r="J95" s="136">
        <f>ROUND(I95*H95,2)</f>
        <v>0</v>
      </c>
      <c r="K95" s="137"/>
      <c r="L95" s="33"/>
      <c r="M95" s="138" t="s">
        <v>21</v>
      </c>
      <c r="N95" s="139" t="s">
        <v>49</v>
      </c>
      <c r="P95" s="140">
        <f>O95*H95</f>
        <v>0</v>
      </c>
      <c r="Q95" s="140">
        <v>0</v>
      </c>
      <c r="R95" s="140">
        <f>Q95*H95</f>
        <v>0</v>
      </c>
      <c r="S95" s="140">
        <v>9.8000000000000004E-2</v>
      </c>
      <c r="T95" s="141">
        <f>S95*H95</f>
        <v>2.2050000000000001</v>
      </c>
      <c r="AR95" s="142" t="s">
        <v>144</v>
      </c>
      <c r="AT95" s="142" t="s">
        <v>140</v>
      </c>
      <c r="AU95" s="142" t="s">
        <v>87</v>
      </c>
      <c r="AY95" s="17" t="s">
        <v>138</v>
      </c>
      <c r="BE95" s="143">
        <f>IF(N95="základní",J95,0)</f>
        <v>0</v>
      </c>
      <c r="BF95" s="143">
        <f>IF(N95="snížená",J95,0)</f>
        <v>0</v>
      </c>
      <c r="BG95" s="143">
        <f>IF(N95="zákl. přenesená",J95,0)</f>
        <v>0</v>
      </c>
      <c r="BH95" s="143">
        <f>IF(N95="sníž. přenesená",J95,0)</f>
        <v>0</v>
      </c>
      <c r="BI95" s="143">
        <f>IF(N95="nulová",J95,0)</f>
        <v>0</v>
      </c>
      <c r="BJ95" s="17" t="s">
        <v>38</v>
      </c>
      <c r="BK95" s="143">
        <f>ROUND(I95*H95,2)</f>
        <v>0</v>
      </c>
      <c r="BL95" s="17" t="s">
        <v>144</v>
      </c>
      <c r="BM95" s="142" t="s">
        <v>152</v>
      </c>
    </row>
    <row r="96" spans="2:65" s="1" customFormat="1">
      <c r="B96" s="33"/>
      <c r="D96" s="144" t="s">
        <v>146</v>
      </c>
      <c r="F96" s="145" t="s">
        <v>153</v>
      </c>
      <c r="I96" s="146"/>
      <c r="L96" s="33"/>
      <c r="M96" s="147"/>
      <c r="T96" s="54"/>
      <c r="AT96" s="17" t="s">
        <v>146</v>
      </c>
      <c r="AU96" s="17" t="s">
        <v>87</v>
      </c>
    </row>
    <row r="97" spans="2:65" s="1" customFormat="1" ht="66.75" customHeight="1">
      <c r="B97" s="33"/>
      <c r="C97" s="130" t="s">
        <v>154</v>
      </c>
      <c r="D97" s="130" t="s">
        <v>140</v>
      </c>
      <c r="E97" s="131" t="s">
        <v>155</v>
      </c>
      <c r="F97" s="132" t="s">
        <v>156</v>
      </c>
      <c r="G97" s="133" t="s">
        <v>143</v>
      </c>
      <c r="H97" s="134">
        <v>282.5</v>
      </c>
      <c r="I97" s="135"/>
      <c r="J97" s="136">
        <f>ROUND(I97*H97,2)</f>
        <v>0</v>
      </c>
      <c r="K97" s="137"/>
      <c r="L97" s="33"/>
      <c r="M97" s="138" t="s">
        <v>21</v>
      </c>
      <c r="N97" s="139" t="s">
        <v>49</v>
      </c>
      <c r="P97" s="140">
        <f>O97*H97</f>
        <v>0</v>
      </c>
      <c r="Q97" s="140">
        <v>0</v>
      </c>
      <c r="R97" s="140">
        <f>Q97*H97</f>
        <v>0</v>
      </c>
      <c r="S97" s="140">
        <v>0.28999999999999998</v>
      </c>
      <c r="T97" s="141">
        <f>S97*H97</f>
        <v>81.924999999999997</v>
      </c>
      <c r="AR97" s="142" t="s">
        <v>144</v>
      </c>
      <c r="AT97" s="142" t="s">
        <v>140</v>
      </c>
      <c r="AU97" s="142" t="s">
        <v>87</v>
      </c>
      <c r="AY97" s="17" t="s">
        <v>138</v>
      </c>
      <c r="BE97" s="143">
        <f>IF(N97="základní",J97,0)</f>
        <v>0</v>
      </c>
      <c r="BF97" s="143">
        <f>IF(N97="snížená",J97,0)</f>
        <v>0</v>
      </c>
      <c r="BG97" s="143">
        <f>IF(N97="zákl. přenesená",J97,0)</f>
        <v>0</v>
      </c>
      <c r="BH97" s="143">
        <f>IF(N97="sníž. přenesená",J97,0)</f>
        <v>0</v>
      </c>
      <c r="BI97" s="143">
        <f>IF(N97="nulová",J97,0)</f>
        <v>0</v>
      </c>
      <c r="BJ97" s="17" t="s">
        <v>38</v>
      </c>
      <c r="BK97" s="143">
        <f>ROUND(I97*H97,2)</f>
        <v>0</v>
      </c>
      <c r="BL97" s="17" t="s">
        <v>144</v>
      </c>
      <c r="BM97" s="142" t="s">
        <v>157</v>
      </c>
    </row>
    <row r="98" spans="2:65" s="1" customFormat="1">
      <c r="B98" s="33"/>
      <c r="D98" s="144" t="s">
        <v>146</v>
      </c>
      <c r="F98" s="145" t="s">
        <v>158</v>
      </c>
      <c r="I98" s="146"/>
      <c r="L98" s="33"/>
      <c r="M98" s="147"/>
      <c r="T98" s="54"/>
      <c r="AT98" s="17" t="s">
        <v>146</v>
      </c>
      <c r="AU98" s="17" t="s">
        <v>87</v>
      </c>
    </row>
    <row r="99" spans="2:65" s="12" customFormat="1">
      <c r="B99" s="148"/>
      <c r="D99" s="149" t="s">
        <v>148</v>
      </c>
      <c r="E99" s="150" t="s">
        <v>97</v>
      </c>
      <c r="F99" s="151" t="s">
        <v>159</v>
      </c>
      <c r="H99" s="152">
        <v>305</v>
      </c>
      <c r="I99" s="153"/>
      <c r="L99" s="148"/>
      <c r="M99" s="154"/>
      <c r="T99" s="155"/>
      <c r="AT99" s="150" t="s">
        <v>148</v>
      </c>
      <c r="AU99" s="150" t="s">
        <v>87</v>
      </c>
      <c r="AV99" s="12" t="s">
        <v>87</v>
      </c>
      <c r="AW99" s="12" t="s">
        <v>37</v>
      </c>
      <c r="AX99" s="12" t="s">
        <v>78</v>
      </c>
      <c r="AY99" s="150" t="s">
        <v>138</v>
      </c>
    </row>
    <row r="100" spans="2:65" s="12" customFormat="1">
      <c r="B100" s="148"/>
      <c r="D100" s="149" t="s">
        <v>148</v>
      </c>
      <c r="E100" s="150" t="s">
        <v>21</v>
      </c>
      <c r="F100" s="151" t="s">
        <v>160</v>
      </c>
      <c r="H100" s="152">
        <v>-22.5</v>
      </c>
      <c r="I100" s="153"/>
      <c r="L100" s="148"/>
      <c r="M100" s="154"/>
      <c r="T100" s="155"/>
      <c r="AT100" s="150" t="s">
        <v>148</v>
      </c>
      <c r="AU100" s="150" t="s">
        <v>87</v>
      </c>
      <c r="AV100" s="12" t="s">
        <v>87</v>
      </c>
      <c r="AW100" s="12" t="s">
        <v>37</v>
      </c>
      <c r="AX100" s="12" t="s">
        <v>78</v>
      </c>
      <c r="AY100" s="150" t="s">
        <v>138</v>
      </c>
    </row>
    <row r="101" spans="2:65" s="13" customFormat="1">
      <c r="B101" s="156"/>
      <c r="D101" s="149" t="s">
        <v>148</v>
      </c>
      <c r="E101" s="157" t="s">
        <v>21</v>
      </c>
      <c r="F101" s="158" t="s">
        <v>161</v>
      </c>
      <c r="H101" s="159">
        <v>282.5</v>
      </c>
      <c r="I101" s="160"/>
      <c r="L101" s="156"/>
      <c r="M101" s="161"/>
      <c r="T101" s="162"/>
      <c r="AT101" s="157" t="s">
        <v>148</v>
      </c>
      <c r="AU101" s="157" t="s">
        <v>87</v>
      </c>
      <c r="AV101" s="13" t="s">
        <v>144</v>
      </c>
      <c r="AW101" s="13" t="s">
        <v>37</v>
      </c>
      <c r="AX101" s="13" t="s">
        <v>38</v>
      </c>
      <c r="AY101" s="157" t="s">
        <v>138</v>
      </c>
    </row>
    <row r="102" spans="2:65" s="1" customFormat="1" ht="55.5" customHeight="1">
      <c r="B102" s="33"/>
      <c r="C102" s="130" t="s">
        <v>144</v>
      </c>
      <c r="D102" s="130" t="s">
        <v>140</v>
      </c>
      <c r="E102" s="131" t="s">
        <v>162</v>
      </c>
      <c r="F102" s="132" t="s">
        <v>163</v>
      </c>
      <c r="G102" s="133" t="s">
        <v>143</v>
      </c>
      <c r="H102" s="134">
        <v>282.5</v>
      </c>
      <c r="I102" s="135"/>
      <c r="J102" s="136">
        <f>ROUND(I102*H102,2)</f>
        <v>0</v>
      </c>
      <c r="K102" s="137"/>
      <c r="L102" s="33"/>
      <c r="M102" s="138" t="s">
        <v>21</v>
      </c>
      <c r="N102" s="139" t="s">
        <v>49</v>
      </c>
      <c r="P102" s="140">
        <f>O102*H102</f>
        <v>0</v>
      </c>
      <c r="Q102" s="140">
        <v>0</v>
      </c>
      <c r="R102" s="140">
        <f>Q102*H102</f>
        <v>0</v>
      </c>
      <c r="S102" s="140">
        <v>9.8000000000000004E-2</v>
      </c>
      <c r="T102" s="141">
        <f>S102*H102</f>
        <v>27.685000000000002</v>
      </c>
      <c r="AR102" s="142" t="s">
        <v>144</v>
      </c>
      <c r="AT102" s="142" t="s">
        <v>140</v>
      </c>
      <c r="AU102" s="142" t="s">
        <v>87</v>
      </c>
      <c r="AY102" s="17" t="s">
        <v>138</v>
      </c>
      <c r="BE102" s="143">
        <f>IF(N102="základní",J102,0)</f>
        <v>0</v>
      </c>
      <c r="BF102" s="143">
        <f>IF(N102="snížená",J102,0)</f>
        <v>0</v>
      </c>
      <c r="BG102" s="143">
        <f>IF(N102="zákl. přenesená",J102,0)</f>
        <v>0</v>
      </c>
      <c r="BH102" s="143">
        <f>IF(N102="sníž. přenesená",J102,0)</f>
        <v>0</v>
      </c>
      <c r="BI102" s="143">
        <f>IF(N102="nulová",J102,0)</f>
        <v>0</v>
      </c>
      <c r="BJ102" s="17" t="s">
        <v>38</v>
      </c>
      <c r="BK102" s="143">
        <f>ROUND(I102*H102,2)</f>
        <v>0</v>
      </c>
      <c r="BL102" s="17" t="s">
        <v>144</v>
      </c>
      <c r="BM102" s="142" t="s">
        <v>164</v>
      </c>
    </row>
    <row r="103" spans="2:65" s="1" customFormat="1">
      <c r="B103" s="33"/>
      <c r="D103" s="144" t="s">
        <v>146</v>
      </c>
      <c r="F103" s="145" t="s">
        <v>165</v>
      </c>
      <c r="I103" s="146"/>
      <c r="L103" s="33"/>
      <c r="M103" s="147"/>
      <c r="T103" s="54"/>
      <c r="AT103" s="17" t="s">
        <v>146</v>
      </c>
      <c r="AU103" s="17" t="s">
        <v>87</v>
      </c>
    </row>
    <row r="104" spans="2:65" s="12" customFormat="1">
      <c r="B104" s="148"/>
      <c r="D104" s="149" t="s">
        <v>148</v>
      </c>
      <c r="E104" s="150" t="s">
        <v>21</v>
      </c>
      <c r="F104" s="151" t="s">
        <v>166</v>
      </c>
      <c r="H104" s="152">
        <v>282.5</v>
      </c>
      <c r="I104" s="153"/>
      <c r="L104" s="148"/>
      <c r="M104" s="154"/>
      <c r="T104" s="155"/>
      <c r="AT104" s="150" t="s">
        <v>148</v>
      </c>
      <c r="AU104" s="150" t="s">
        <v>87</v>
      </c>
      <c r="AV104" s="12" t="s">
        <v>87</v>
      </c>
      <c r="AW104" s="12" t="s">
        <v>37</v>
      </c>
      <c r="AX104" s="12" t="s">
        <v>38</v>
      </c>
      <c r="AY104" s="150" t="s">
        <v>138</v>
      </c>
    </row>
    <row r="105" spans="2:65" s="1" customFormat="1" ht="49.15" customHeight="1">
      <c r="B105" s="33"/>
      <c r="C105" s="130" t="s">
        <v>167</v>
      </c>
      <c r="D105" s="130" t="s">
        <v>140</v>
      </c>
      <c r="E105" s="131" t="s">
        <v>168</v>
      </c>
      <c r="F105" s="132" t="s">
        <v>169</v>
      </c>
      <c r="G105" s="133" t="s">
        <v>170</v>
      </c>
      <c r="H105" s="134">
        <v>73.2</v>
      </c>
      <c r="I105" s="135"/>
      <c r="J105" s="136">
        <f>ROUND(I105*H105,2)</f>
        <v>0</v>
      </c>
      <c r="K105" s="137"/>
      <c r="L105" s="33"/>
      <c r="M105" s="138" t="s">
        <v>21</v>
      </c>
      <c r="N105" s="139" t="s">
        <v>49</v>
      </c>
      <c r="P105" s="140">
        <f>O105*H105</f>
        <v>0</v>
      </c>
      <c r="Q105" s="140">
        <v>0</v>
      </c>
      <c r="R105" s="140">
        <f>Q105*H105</f>
        <v>0</v>
      </c>
      <c r="S105" s="140">
        <v>0.20499999999999999</v>
      </c>
      <c r="T105" s="141">
        <f>S105*H105</f>
        <v>15.006</v>
      </c>
      <c r="AR105" s="142" t="s">
        <v>144</v>
      </c>
      <c r="AT105" s="142" t="s">
        <v>140</v>
      </c>
      <c r="AU105" s="142" t="s">
        <v>87</v>
      </c>
      <c r="AY105" s="17" t="s">
        <v>138</v>
      </c>
      <c r="BE105" s="143">
        <f>IF(N105="základní",J105,0)</f>
        <v>0</v>
      </c>
      <c r="BF105" s="143">
        <f>IF(N105="snížená",J105,0)</f>
        <v>0</v>
      </c>
      <c r="BG105" s="143">
        <f>IF(N105="zákl. přenesená",J105,0)</f>
        <v>0</v>
      </c>
      <c r="BH105" s="143">
        <f>IF(N105="sníž. přenesená",J105,0)</f>
        <v>0</v>
      </c>
      <c r="BI105" s="143">
        <f>IF(N105="nulová",J105,0)</f>
        <v>0</v>
      </c>
      <c r="BJ105" s="17" t="s">
        <v>38</v>
      </c>
      <c r="BK105" s="143">
        <f>ROUND(I105*H105,2)</f>
        <v>0</v>
      </c>
      <c r="BL105" s="17" t="s">
        <v>144</v>
      </c>
      <c r="BM105" s="142" t="s">
        <v>171</v>
      </c>
    </row>
    <row r="106" spans="2:65" s="1" customFormat="1">
      <c r="B106" s="33"/>
      <c r="D106" s="144" t="s">
        <v>146</v>
      </c>
      <c r="F106" s="145" t="s">
        <v>172</v>
      </c>
      <c r="I106" s="146"/>
      <c r="L106" s="33"/>
      <c r="M106" s="147"/>
      <c r="T106" s="54"/>
      <c r="AT106" s="17" t="s">
        <v>146</v>
      </c>
      <c r="AU106" s="17" t="s">
        <v>87</v>
      </c>
    </row>
    <row r="107" spans="2:65" s="12" customFormat="1">
      <c r="B107" s="148"/>
      <c r="D107" s="149" t="s">
        <v>148</v>
      </c>
      <c r="E107" s="150" t="s">
        <v>21</v>
      </c>
      <c r="F107" s="151" t="s">
        <v>173</v>
      </c>
      <c r="H107" s="152">
        <v>73.2</v>
      </c>
      <c r="I107" s="153"/>
      <c r="L107" s="148"/>
      <c r="M107" s="154"/>
      <c r="T107" s="155"/>
      <c r="AT107" s="150" t="s">
        <v>148</v>
      </c>
      <c r="AU107" s="150" t="s">
        <v>87</v>
      </c>
      <c r="AV107" s="12" t="s">
        <v>87</v>
      </c>
      <c r="AW107" s="12" t="s">
        <v>37</v>
      </c>
      <c r="AX107" s="12" t="s">
        <v>38</v>
      </c>
      <c r="AY107" s="150" t="s">
        <v>138</v>
      </c>
    </row>
    <row r="108" spans="2:65" s="1" customFormat="1" ht="33" customHeight="1">
      <c r="B108" s="33"/>
      <c r="C108" s="130" t="s">
        <v>174</v>
      </c>
      <c r="D108" s="130" t="s">
        <v>140</v>
      </c>
      <c r="E108" s="131" t="s">
        <v>175</v>
      </c>
      <c r="F108" s="132" t="s">
        <v>176</v>
      </c>
      <c r="G108" s="133" t="s">
        <v>177</v>
      </c>
      <c r="H108" s="134">
        <v>6.75</v>
      </c>
      <c r="I108" s="135"/>
      <c r="J108" s="136">
        <f>ROUND(I108*H108,2)</f>
        <v>0</v>
      </c>
      <c r="K108" s="137"/>
      <c r="L108" s="33"/>
      <c r="M108" s="138" t="s">
        <v>21</v>
      </c>
      <c r="N108" s="139" t="s">
        <v>49</v>
      </c>
      <c r="P108" s="140">
        <f>O108*H108</f>
        <v>0</v>
      </c>
      <c r="Q108" s="140">
        <v>0</v>
      </c>
      <c r="R108" s="140">
        <f>Q108*H108</f>
        <v>0</v>
      </c>
      <c r="S108" s="140">
        <v>0</v>
      </c>
      <c r="T108" s="141">
        <f>S108*H108</f>
        <v>0</v>
      </c>
      <c r="AR108" s="142" t="s">
        <v>144</v>
      </c>
      <c r="AT108" s="142" t="s">
        <v>140</v>
      </c>
      <c r="AU108" s="142" t="s">
        <v>87</v>
      </c>
      <c r="AY108" s="17" t="s">
        <v>138</v>
      </c>
      <c r="BE108" s="143">
        <f>IF(N108="základní",J108,0)</f>
        <v>0</v>
      </c>
      <c r="BF108" s="143">
        <f>IF(N108="snížená",J108,0)</f>
        <v>0</v>
      </c>
      <c r="BG108" s="143">
        <f>IF(N108="zákl. přenesená",J108,0)</f>
        <v>0</v>
      </c>
      <c r="BH108" s="143">
        <f>IF(N108="sníž. přenesená",J108,0)</f>
        <v>0</v>
      </c>
      <c r="BI108" s="143">
        <f>IF(N108="nulová",J108,0)</f>
        <v>0</v>
      </c>
      <c r="BJ108" s="17" t="s">
        <v>38</v>
      </c>
      <c r="BK108" s="143">
        <f>ROUND(I108*H108,2)</f>
        <v>0</v>
      </c>
      <c r="BL108" s="17" t="s">
        <v>144</v>
      </c>
      <c r="BM108" s="142" t="s">
        <v>178</v>
      </c>
    </row>
    <row r="109" spans="2:65" s="1" customFormat="1">
      <c r="B109" s="33"/>
      <c r="D109" s="144" t="s">
        <v>146</v>
      </c>
      <c r="F109" s="145" t="s">
        <v>179</v>
      </c>
      <c r="I109" s="146"/>
      <c r="L109" s="33"/>
      <c r="M109" s="147"/>
      <c r="T109" s="54"/>
      <c r="AT109" s="17" t="s">
        <v>146</v>
      </c>
      <c r="AU109" s="17" t="s">
        <v>87</v>
      </c>
    </row>
    <row r="110" spans="2:65" s="12" customFormat="1" ht="22.5">
      <c r="B110" s="148"/>
      <c r="D110" s="149" t="s">
        <v>148</v>
      </c>
      <c r="E110" s="150" t="s">
        <v>105</v>
      </c>
      <c r="F110" s="151" t="s">
        <v>180</v>
      </c>
      <c r="H110" s="152">
        <v>6.75</v>
      </c>
      <c r="I110" s="153"/>
      <c r="L110" s="148"/>
      <c r="M110" s="154"/>
      <c r="T110" s="155"/>
      <c r="AT110" s="150" t="s">
        <v>148</v>
      </c>
      <c r="AU110" s="150" t="s">
        <v>87</v>
      </c>
      <c r="AV110" s="12" t="s">
        <v>87</v>
      </c>
      <c r="AW110" s="12" t="s">
        <v>37</v>
      </c>
      <c r="AX110" s="12" t="s">
        <v>38</v>
      </c>
      <c r="AY110" s="150" t="s">
        <v>138</v>
      </c>
    </row>
    <row r="111" spans="2:65" s="1" customFormat="1" ht="33" customHeight="1">
      <c r="B111" s="33"/>
      <c r="C111" s="130" t="s">
        <v>181</v>
      </c>
      <c r="D111" s="130" t="s">
        <v>140</v>
      </c>
      <c r="E111" s="131" t="s">
        <v>182</v>
      </c>
      <c r="F111" s="132" t="s">
        <v>183</v>
      </c>
      <c r="G111" s="133" t="s">
        <v>177</v>
      </c>
      <c r="H111" s="134">
        <v>69.5</v>
      </c>
      <c r="I111" s="135"/>
      <c r="J111" s="136">
        <f>ROUND(I111*H111,2)</f>
        <v>0</v>
      </c>
      <c r="K111" s="137"/>
      <c r="L111" s="33"/>
      <c r="M111" s="138" t="s">
        <v>21</v>
      </c>
      <c r="N111" s="139" t="s">
        <v>49</v>
      </c>
      <c r="P111" s="140">
        <f>O111*H111</f>
        <v>0</v>
      </c>
      <c r="Q111" s="140">
        <v>0</v>
      </c>
      <c r="R111" s="140">
        <f>Q111*H111</f>
        <v>0</v>
      </c>
      <c r="S111" s="140">
        <v>0</v>
      </c>
      <c r="T111" s="141">
        <f>S111*H111</f>
        <v>0</v>
      </c>
      <c r="AR111" s="142" t="s">
        <v>144</v>
      </c>
      <c r="AT111" s="142" t="s">
        <v>140</v>
      </c>
      <c r="AU111" s="142" t="s">
        <v>87</v>
      </c>
      <c r="AY111" s="17" t="s">
        <v>138</v>
      </c>
      <c r="BE111" s="143">
        <f>IF(N111="základní",J111,0)</f>
        <v>0</v>
      </c>
      <c r="BF111" s="143">
        <f>IF(N111="snížená",J111,0)</f>
        <v>0</v>
      </c>
      <c r="BG111" s="143">
        <f>IF(N111="zákl. přenesená",J111,0)</f>
        <v>0</v>
      </c>
      <c r="BH111" s="143">
        <f>IF(N111="sníž. přenesená",J111,0)</f>
        <v>0</v>
      </c>
      <c r="BI111" s="143">
        <f>IF(N111="nulová",J111,0)</f>
        <v>0</v>
      </c>
      <c r="BJ111" s="17" t="s">
        <v>38</v>
      </c>
      <c r="BK111" s="143">
        <f>ROUND(I111*H111,2)</f>
        <v>0</v>
      </c>
      <c r="BL111" s="17" t="s">
        <v>144</v>
      </c>
      <c r="BM111" s="142" t="s">
        <v>184</v>
      </c>
    </row>
    <row r="112" spans="2:65" s="1" customFormat="1">
      <c r="B112" s="33"/>
      <c r="D112" s="144" t="s">
        <v>146</v>
      </c>
      <c r="F112" s="145" t="s">
        <v>185</v>
      </c>
      <c r="I112" s="146"/>
      <c r="L112" s="33"/>
      <c r="M112" s="147"/>
      <c r="T112" s="54"/>
      <c r="AT112" s="17" t="s">
        <v>146</v>
      </c>
      <c r="AU112" s="17" t="s">
        <v>87</v>
      </c>
    </row>
    <row r="113" spans="2:65" s="12" customFormat="1" ht="22.5">
      <c r="B113" s="148"/>
      <c r="D113" s="149" t="s">
        <v>148</v>
      </c>
      <c r="E113" s="150" t="s">
        <v>21</v>
      </c>
      <c r="F113" s="151" t="s">
        <v>186</v>
      </c>
      <c r="H113" s="152">
        <v>76.25</v>
      </c>
      <c r="I113" s="153"/>
      <c r="L113" s="148"/>
      <c r="M113" s="154"/>
      <c r="T113" s="155"/>
      <c r="AT113" s="150" t="s">
        <v>148</v>
      </c>
      <c r="AU113" s="150" t="s">
        <v>87</v>
      </c>
      <c r="AV113" s="12" t="s">
        <v>87</v>
      </c>
      <c r="AW113" s="12" t="s">
        <v>37</v>
      </c>
      <c r="AX113" s="12" t="s">
        <v>78</v>
      </c>
      <c r="AY113" s="150" t="s">
        <v>138</v>
      </c>
    </row>
    <row r="114" spans="2:65" s="12" customFormat="1">
      <c r="B114" s="148"/>
      <c r="D114" s="149" t="s">
        <v>148</v>
      </c>
      <c r="E114" s="150" t="s">
        <v>21</v>
      </c>
      <c r="F114" s="151" t="s">
        <v>187</v>
      </c>
      <c r="H114" s="152">
        <v>-6.75</v>
      </c>
      <c r="I114" s="153"/>
      <c r="L114" s="148"/>
      <c r="M114" s="154"/>
      <c r="T114" s="155"/>
      <c r="AT114" s="150" t="s">
        <v>148</v>
      </c>
      <c r="AU114" s="150" t="s">
        <v>87</v>
      </c>
      <c r="AV114" s="12" t="s">
        <v>87</v>
      </c>
      <c r="AW114" s="12" t="s">
        <v>37</v>
      </c>
      <c r="AX114" s="12" t="s">
        <v>78</v>
      </c>
      <c r="AY114" s="150" t="s">
        <v>138</v>
      </c>
    </row>
    <row r="115" spans="2:65" s="13" customFormat="1">
      <c r="B115" s="156"/>
      <c r="D115" s="149" t="s">
        <v>148</v>
      </c>
      <c r="E115" s="157" t="s">
        <v>100</v>
      </c>
      <c r="F115" s="158" t="s">
        <v>161</v>
      </c>
      <c r="H115" s="159">
        <v>69.5</v>
      </c>
      <c r="I115" s="160"/>
      <c r="L115" s="156"/>
      <c r="M115" s="161"/>
      <c r="T115" s="162"/>
      <c r="AT115" s="157" t="s">
        <v>148</v>
      </c>
      <c r="AU115" s="157" t="s">
        <v>87</v>
      </c>
      <c r="AV115" s="13" t="s">
        <v>144</v>
      </c>
      <c r="AW115" s="13" t="s">
        <v>37</v>
      </c>
      <c r="AX115" s="13" t="s">
        <v>38</v>
      </c>
      <c r="AY115" s="157" t="s">
        <v>138</v>
      </c>
    </row>
    <row r="116" spans="2:65" s="1" customFormat="1" ht="49.15" customHeight="1">
      <c r="B116" s="33"/>
      <c r="C116" s="130" t="s">
        <v>188</v>
      </c>
      <c r="D116" s="130" t="s">
        <v>140</v>
      </c>
      <c r="E116" s="131" t="s">
        <v>189</v>
      </c>
      <c r="F116" s="132" t="s">
        <v>190</v>
      </c>
      <c r="G116" s="133" t="s">
        <v>177</v>
      </c>
      <c r="H116" s="134">
        <v>0.48</v>
      </c>
      <c r="I116" s="135"/>
      <c r="J116" s="136">
        <f>ROUND(I116*H116,2)</f>
        <v>0</v>
      </c>
      <c r="K116" s="137"/>
      <c r="L116" s="33"/>
      <c r="M116" s="138" t="s">
        <v>21</v>
      </c>
      <c r="N116" s="139" t="s">
        <v>49</v>
      </c>
      <c r="P116" s="140">
        <f>O116*H116</f>
        <v>0</v>
      </c>
      <c r="Q116" s="140">
        <v>0</v>
      </c>
      <c r="R116" s="140">
        <f>Q116*H116</f>
        <v>0</v>
      </c>
      <c r="S116" s="140">
        <v>0</v>
      </c>
      <c r="T116" s="141">
        <f>S116*H116</f>
        <v>0</v>
      </c>
      <c r="AR116" s="142" t="s">
        <v>144</v>
      </c>
      <c r="AT116" s="142" t="s">
        <v>140</v>
      </c>
      <c r="AU116" s="142" t="s">
        <v>87</v>
      </c>
      <c r="AY116" s="17" t="s">
        <v>138</v>
      </c>
      <c r="BE116" s="143">
        <f>IF(N116="základní",J116,0)</f>
        <v>0</v>
      </c>
      <c r="BF116" s="143">
        <f>IF(N116="snížená",J116,0)</f>
        <v>0</v>
      </c>
      <c r="BG116" s="143">
        <f>IF(N116="zákl. přenesená",J116,0)</f>
        <v>0</v>
      </c>
      <c r="BH116" s="143">
        <f>IF(N116="sníž. přenesená",J116,0)</f>
        <v>0</v>
      </c>
      <c r="BI116" s="143">
        <f>IF(N116="nulová",J116,0)</f>
        <v>0</v>
      </c>
      <c r="BJ116" s="17" t="s">
        <v>38</v>
      </c>
      <c r="BK116" s="143">
        <f>ROUND(I116*H116,2)</f>
        <v>0</v>
      </c>
      <c r="BL116" s="17" t="s">
        <v>144</v>
      </c>
      <c r="BM116" s="142" t="s">
        <v>191</v>
      </c>
    </row>
    <row r="117" spans="2:65" s="1" customFormat="1">
      <c r="B117" s="33"/>
      <c r="D117" s="144" t="s">
        <v>146</v>
      </c>
      <c r="F117" s="145" t="s">
        <v>192</v>
      </c>
      <c r="I117" s="146"/>
      <c r="L117" s="33"/>
      <c r="M117" s="147"/>
      <c r="T117" s="54"/>
      <c r="AT117" s="17" t="s">
        <v>146</v>
      </c>
      <c r="AU117" s="17" t="s">
        <v>87</v>
      </c>
    </row>
    <row r="118" spans="2:65" s="12" customFormat="1" ht="22.5">
      <c r="B118" s="148"/>
      <c r="D118" s="149" t="s">
        <v>148</v>
      </c>
      <c r="E118" s="150" t="s">
        <v>21</v>
      </c>
      <c r="F118" s="151" t="s">
        <v>193</v>
      </c>
      <c r="H118" s="152">
        <v>0.28799999999999998</v>
      </c>
      <c r="I118" s="153"/>
      <c r="L118" s="148"/>
      <c r="M118" s="154"/>
      <c r="T118" s="155"/>
      <c r="AT118" s="150" t="s">
        <v>148</v>
      </c>
      <c r="AU118" s="150" t="s">
        <v>87</v>
      </c>
      <c r="AV118" s="12" t="s">
        <v>87</v>
      </c>
      <c r="AW118" s="12" t="s">
        <v>37</v>
      </c>
      <c r="AX118" s="12" t="s">
        <v>78</v>
      </c>
      <c r="AY118" s="150" t="s">
        <v>138</v>
      </c>
    </row>
    <row r="119" spans="2:65" s="12" customFormat="1">
      <c r="B119" s="148"/>
      <c r="D119" s="149" t="s">
        <v>148</v>
      </c>
      <c r="E119" s="150" t="s">
        <v>21</v>
      </c>
      <c r="F119" s="151" t="s">
        <v>194</v>
      </c>
      <c r="H119" s="152">
        <v>0.192</v>
      </c>
      <c r="I119" s="153"/>
      <c r="L119" s="148"/>
      <c r="M119" s="154"/>
      <c r="T119" s="155"/>
      <c r="AT119" s="150" t="s">
        <v>148</v>
      </c>
      <c r="AU119" s="150" t="s">
        <v>87</v>
      </c>
      <c r="AV119" s="12" t="s">
        <v>87</v>
      </c>
      <c r="AW119" s="12" t="s">
        <v>37</v>
      </c>
      <c r="AX119" s="12" t="s">
        <v>78</v>
      </c>
      <c r="AY119" s="150" t="s">
        <v>138</v>
      </c>
    </row>
    <row r="120" spans="2:65" s="13" customFormat="1">
      <c r="B120" s="156"/>
      <c r="D120" s="149" t="s">
        <v>148</v>
      </c>
      <c r="E120" s="157" t="s">
        <v>103</v>
      </c>
      <c r="F120" s="158" t="s">
        <v>161</v>
      </c>
      <c r="H120" s="159">
        <v>0.48</v>
      </c>
      <c r="I120" s="160"/>
      <c r="L120" s="156"/>
      <c r="M120" s="161"/>
      <c r="T120" s="162"/>
      <c r="AT120" s="157" t="s">
        <v>148</v>
      </c>
      <c r="AU120" s="157" t="s">
        <v>87</v>
      </c>
      <c r="AV120" s="13" t="s">
        <v>144</v>
      </c>
      <c r="AW120" s="13" t="s">
        <v>37</v>
      </c>
      <c r="AX120" s="13" t="s">
        <v>38</v>
      </c>
      <c r="AY120" s="157" t="s">
        <v>138</v>
      </c>
    </row>
    <row r="121" spans="2:65" s="1" customFormat="1" ht="62.65" customHeight="1">
      <c r="B121" s="33"/>
      <c r="C121" s="130" t="s">
        <v>195</v>
      </c>
      <c r="D121" s="130" t="s">
        <v>140</v>
      </c>
      <c r="E121" s="131" t="s">
        <v>196</v>
      </c>
      <c r="F121" s="132" t="s">
        <v>197</v>
      </c>
      <c r="G121" s="133" t="s">
        <v>177</v>
      </c>
      <c r="H121" s="134">
        <v>76.73</v>
      </c>
      <c r="I121" s="135"/>
      <c r="J121" s="136">
        <f>ROUND(I121*H121,2)</f>
        <v>0</v>
      </c>
      <c r="K121" s="137"/>
      <c r="L121" s="33"/>
      <c r="M121" s="138" t="s">
        <v>21</v>
      </c>
      <c r="N121" s="139" t="s">
        <v>49</v>
      </c>
      <c r="P121" s="140">
        <f>O121*H121</f>
        <v>0</v>
      </c>
      <c r="Q121" s="140">
        <v>0</v>
      </c>
      <c r="R121" s="140">
        <f>Q121*H121</f>
        <v>0</v>
      </c>
      <c r="S121" s="140">
        <v>0</v>
      </c>
      <c r="T121" s="141">
        <f>S121*H121</f>
        <v>0</v>
      </c>
      <c r="AR121" s="142" t="s">
        <v>144</v>
      </c>
      <c r="AT121" s="142" t="s">
        <v>140</v>
      </c>
      <c r="AU121" s="142" t="s">
        <v>87</v>
      </c>
      <c r="AY121" s="17" t="s">
        <v>138</v>
      </c>
      <c r="BE121" s="143">
        <f>IF(N121="základní",J121,0)</f>
        <v>0</v>
      </c>
      <c r="BF121" s="143">
        <f>IF(N121="snížená",J121,0)</f>
        <v>0</v>
      </c>
      <c r="BG121" s="143">
        <f>IF(N121="zákl. přenesená",J121,0)</f>
        <v>0</v>
      </c>
      <c r="BH121" s="143">
        <f>IF(N121="sníž. přenesená",J121,0)</f>
        <v>0</v>
      </c>
      <c r="BI121" s="143">
        <f>IF(N121="nulová",J121,0)</f>
        <v>0</v>
      </c>
      <c r="BJ121" s="17" t="s">
        <v>38</v>
      </c>
      <c r="BK121" s="143">
        <f>ROUND(I121*H121,2)</f>
        <v>0</v>
      </c>
      <c r="BL121" s="17" t="s">
        <v>144</v>
      </c>
      <c r="BM121" s="142" t="s">
        <v>198</v>
      </c>
    </row>
    <row r="122" spans="2:65" s="1" customFormat="1">
      <c r="B122" s="33"/>
      <c r="D122" s="144" t="s">
        <v>146</v>
      </c>
      <c r="F122" s="145" t="s">
        <v>199</v>
      </c>
      <c r="I122" s="146"/>
      <c r="L122" s="33"/>
      <c r="M122" s="147"/>
      <c r="T122" s="54"/>
      <c r="AT122" s="17" t="s">
        <v>146</v>
      </c>
      <c r="AU122" s="17" t="s">
        <v>87</v>
      </c>
    </row>
    <row r="123" spans="2:65" s="12" customFormat="1">
      <c r="B123" s="148"/>
      <c r="D123" s="149" t="s">
        <v>148</v>
      </c>
      <c r="E123" s="150" t="s">
        <v>21</v>
      </c>
      <c r="F123" s="151" t="s">
        <v>200</v>
      </c>
      <c r="H123" s="152">
        <v>76.73</v>
      </c>
      <c r="I123" s="153"/>
      <c r="L123" s="148"/>
      <c r="M123" s="154"/>
      <c r="T123" s="155"/>
      <c r="AT123" s="150" t="s">
        <v>148</v>
      </c>
      <c r="AU123" s="150" t="s">
        <v>87</v>
      </c>
      <c r="AV123" s="12" t="s">
        <v>87</v>
      </c>
      <c r="AW123" s="12" t="s">
        <v>37</v>
      </c>
      <c r="AX123" s="12" t="s">
        <v>38</v>
      </c>
      <c r="AY123" s="150" t="s">
        <v>138</v>
      </c>
    </row>
    <row r="124" spans="2:65" s="1" customFormat="1" ht="66.75" customHeight="1">
      <c r="B124" s="33"/>
      <c r="C124" s="130" t="s">
        <v>201</v>
      </c>
      <c r="D124" s="130" t="s">
        <v>140</v>
      </c>
      <c r="E124" s="131" t="s">
        <v>202</v>
      </c>
      <c r="F124" s="132" t="s">
        <v>203</v>
      </c>
      <c r="G124" s="133" t="s">
        <v>177</v>
      </c>
      <c r="H124" s="134">
        <v>1534.6</v>
      </c>
      <c r="I124" s="135"/>
      <c r="J124" s="136">
        <f>ROUND(I124*H124,2)</f>
        <v>0</v>
      </c>
      <c r="K124" s="137"/>
      <c r="L124" s="33"/>
      <c r="M124" s="138" t="s">
        <v>21</v>
      </c>
      <c r="N124" s="139" t="s">
        <v>49</v>
      </c>
      <c r="P124" s="140">
        <f>O124*H124</f>
        <v>0</v>
      </c>
      <c r="Q124" s="140">
        <v>0</v>
      </c>
      <c r="R124" s="140">
        <f>Q124*H124</f>
        <v>0</v>
      </c>
      <c r="S124" s="140">
        <v>0</v>
      </c>
      <c r="T124" s="141">
        <f>S124*H124</f>
        <v>0</v>
      </c>
      <c r="AR124" s="142" t="s">
        <v>144</v>
      </c>
      <c r="AT124" s="142" t="s">
        <v>140</v>
      </c>
      <c r="AU124" s="142" t="s">
        <v>87</v>
      </c>
      <c r="AY124" s="17" t="s">
        <v>138</v>
      </c>
      <c r="BE124" s="143">
        <f>IF(N124="základní",J124,0)</f>
        <v>0</v>
      </c>
      <c r="BF124" s="143">
        <f>IF(N124="snížená",J124,0)</f>
        <v>0</v>
      </c>
      <c r="BG124" s="143">
        <f>IF(N124="zákl. přenesená",J124,0)</f>
        <v>0</v>
      </c>
      <c r="BH124" s="143">
        <f>IF(N124="sníž. přenesená",J124,0)</f>
        <v>0</v>
      </c>
      <c r="BI124" s="143">
        <f>IF(N124="nulová",J124,0)</f>
        <v>0</v>
      </c>
      <c r="BJ124" s="17" t="s">
        <v>38</v>
      </c>
      <c r="BK124" s="143">
        <f>ROUND(I124*H124,2)</f>
        <v>0</v>
      </c>
      <c r="BL124" s="17" t="s">
        <v>144</v>
      </c>
      <c r="BM124" s="142" t="s">
        <v>204</v>
      </c>
    </row>
    <row r="125" spans="2:65" s="1" customFormat="1">
      <c r="B125" s="33"/>
      <c r="D125" s="144" t="s">
        <v>146</v>
      </c>
      <c r="F125" s="145" t="s">
        <v>205</v>
      </c>
      <c r="I125" s="146"/>
      <c r="L125" s="33"/>
      <c r="M125" s="147"/>
      <c r="T125" s="54"/>
      <c r="AT125" s="17" t="s">
        <v>146</v>
      </c>
      <c r="AU125" s="17" t="s">
        <v>87</v>
      </c>
    </row>
    <row r="126" spans="2:65" s="12" customFormat="1">
      <c r="B126" s="148"/>
      <c r="D126" s="149" t="s">
        <v>148</v>
      </c>
      <c r="E126" s="150" t="s">
        <v>21</v>
      </c>
      <c r="F126" s="151" t="s">
        <v>206</v>
      </c>
      <c r="H126" s="152">
        <v>1534.6</v>
      </c>
      <c r="I126" s="153"/>
      <c r="L126" s="148"/>
      <c r="M126" s="154"/>
      <c r="T126" s="155"/>
      <c r="AT126" s="150" t="s">
        <v>148</v>
      </c>
      <c r="AU126" s="150" t="s">
        <v>87</v>
      </c>
      <c r="AV126" s="12" t="s">
        <v>87</v>
      </c>
      <c r="AW126" s="12" t="s">
        <v>37</v>
      </c>
      <c r="AX126" s="12" t="s">
        <v>38</v>
      </c>
      <c r="AY126" s="150" t="s">
        <v>138</v>
      </c>
    </row>
    <row r="127" spans="2:65" s="1" customFormat="1" ht="44.25" customHeight="1">
      <c r="B127" s="33"/>
      <c r="C127" s="130" t="s">
        <v>207</v>
      </c>
      <c r="D127" s="130" t="s">
        <v>140</v>
      </c>
      <c r="E127" s="131" t="s">
        <v>208</v>
      </c>
      <c r="F127" s="132" t="s">
        <v>209</v>
      </c>
      <c r="G127" s="133" t="s">
        <v>210</v>
      </c>
      <c r="H127" s="134">
        <v>128.13900000000001</v>
      </c>
      <c r="I127" s="135"/>
      <c r="J127" s="136">
        <f>ROUND(I127*H127,2)</f>
        <v>0</v>
      </c>
      <c r="K127" s="137"/>
      <c r="L127" s="33"/>
      <c r="M127" s="138" t="s">
        <v>21</v>
      </c>
      <c r="N127" s="139" t="s">
        <v>49</v>
      </c>
      <c r="P127" s="140">
        <f>O127*H127</f>
        <v>0</v>
      </c>
      <c r="Q127" s="140">
        <v>0</v>
      </c>
      <c r="R127" s="140">
        <f>Q127*H127</f>
        <v>0</v>
      </c>
      <c r="S127" s="140">
        <v>0</v>
      </c>
      <c r="T127" s="141">
        <f>S127*H127</f>
        <v>0</v>
      </c>
      <c r="AR127" s="142" t="s">
        <v>144</v>
      </c>
      <c r="AT127" s="142" t="s">
        <v>140</v>
      </c>
      <c r="AU127" s="142" t="s">
        <v>87</v>
      </c>
      <c r="AY127" s="17" t="s">
        <v>138</v>
      </c>
      <c r="BE127" s="143">
        <f>IF(N127="základní",J127,0)</f>
        <v>0</v>
      </c>
      <c r="BF127" s="143">
        <f>IF(N127="snížená",J127,0)</f>
        <v>0</v>
      </c>
      <c r="BG127" s="143">
        <f>IF(N127="zákl. přenesená",J127,0)</f>
        <v>0</v>
      </c>
      <c r="BH127" s="143">
        <f>IF(N127="sníž. přenesená",J127,0)</f>
        <v>0</v>
      </c>
      <c r="BI127" s="143">
        <f>IF(N127="nulová",J127,0)</f>
        <v>0</v>
      </c>
      <c r="BJ127" s="17" t="s">
        <v>38</v>
      </c>
      <c r="BK127" s="143">
        <f>ROUND(I127*H127,2)</f>
        <v>0</v>
      </c>
      <c r="BL127" s="17" t="s">
        <v>144</v>
      </c>
      <c r="BM127" s="142" t="s">
        <v>211</v>
      </c>
    </row>
    <row r="128" spans="2:65" s="1" customFormat="1">
      <c r="B128" s="33"/>
      <c r="D128" s="144" t="s">
        <v>146</v>
      </c>
      <c r="F128" s="145" t="s">
        <v>212</v>
      </c>
      <c r="I128" s="146"/>
      <c r="L128" s="33"/>
      <c r="M128" s="147"/>
      <c r="T128" s="54"/>
      <c r="AT128" s="17" t="s">
        <v>146</v>
      </c>
      <c r="AU128" s="17" t="s">
        <v>87</v>
      </c>
    </row>
    <row r="129" spans="2:65" s="12" customFormat="1">
      <c r="B129" s="148"/>
      <c r="D129" s="149" t="s">
        <v>148</v>
      </c>
      <c r="E129" s="150" t="s">
        <v>21</v>
      </c>
      <c r="F129" s="151" t="s">
        <v>213</v>
      </c>
      <c r="H129" s="152">
        <v>128.13900000000001</v>
      </c>
      <c r="I129" s="153"/>
      <c r="L129" s="148"/>
      <c r="M129" s="154"/>
      <c r="T129" s="155"/>
      <c r="AT129" s="150" t="s">
        <v>148</v>
      </c>
      <c r="AU129" s="150" t="s">
        <v>87</v>
      </c>
      <c r="AV129" s="12" t="s">
        <v>87</v>
      </c>
      <c r="AW129" s="12" t="s">
        <v>37</v>
      </c>
      <c r="AX129" s="12" t="s">
        <v>38</v>
      </c>
      <c r="AY129" s="150" t="s">
        <v>138</v>
      </c>
    </row>
    <row r="130" spans="2:65" s="1" customFormat="1" ht="37.9" customHeight="1">
      <c r="B130" s="33"/>
      <c r="C130" s="130" t="s">
        <v>8</v>
      </c>
      <c r="D130" s="130" t="s">
        <v>140</v>
      </c>
      <c r="E130" s="131" t="s">
        <v>214</v>
      </c>
      <c r="F130" s="132" t="s">
        <v>215</v>
      </c>
      <c r="G130" s="133" t="s">
        <v>177</v>
      </c>
      <c r="H130" s="134">
        <v>76.73</v>
      </c>
      <c r="I130" s="135"/>
      <c r="J130" s="136">
        <f>ROUND(I130*H130,2)</f>
        <v>0</v>
      </c>
      <c r="K130" s="137"/>
      <c r="L130" s="33"/>
      <c r="M130" s="138" t="s">
        <v>21</v>
      </c>
      <c r="N130" s="139" t="s">
        <v>49</v>
      </c>
      <c r="P130" s="140">
        <f>O130*H130</f>
        <v>0</v>
      </c>
      <c r="Q130" s="140">
        <v>0</v>
      </c>
      <c r="R130" s="140">
        <f>Q130*H130</f>
        <v>0</v>
      </c>
      <c r="S130" s="140">
        <v>0</v>
      </c>
      <c r="T130" s="141">
        <f>S130*H130</f>
        <v>0</v>
      </c>
      <c r="AR130" s="142" t="s">
        <v>144</v>
      </c>
      <c r="AT130" s="142" t="s">
        <v>140</v>
      </c>
      <c r="AU130" s="142" t="s">
        <v>87</v>
      </c>
      <c r="AY130" s="17" t="s">
        <v>138</v>
      </c>
      <c r="BE130" s="143">
        <f>IF(N130="základní",J130,0)</f>
        <v>0</v>
      </c>
      <c r="BF130" s="143">
        <f>IF(N130="snížená",J130,0)</f>
        <v>0</v>
      </c>
      <c r="BG130" s="143">
        <f>IF(N130="zákl. přenesená",J130,0)</f>
        <v>0</v>
      </c>
      <c r="BH130" s="143">
        <f>IF(N130="sníž. přenesená",J130,0)</f>
        <v>0</v>
      </c>
      <c r="BI130" s="143">
        <f>IF(N130="nulová",J130,0)</f>
        <v>0</v>
      </c>
      <c r="BJ130" s="17" t="s">
        <v>38</v>
      </c>
      <c r="BK130" s="143">
        <f>ROUND(I130*H130,2)</f>
        <v>0</v>
      </c>
      <c r="BL130" s="17" t="s">
        <v>144</v>
      </c>
      <c r="BM130" s="142" t="s">
        <v>216</v>
      </c>
    </row>
    <row r="131" spans="2:65" s="1" customFormat="1">
      <c r="B131" s="33"/>
      <c r="D131" s="144" t="s">
        <v>146</v>
      </c>
      <c r="F131" s="145" t="s">
        <v>217</v>
      </c>
      <c r="I131" s="146"/>
      <c r="L131" s="33"/>
      <c r="M131" s="147"/>
      <c r="T131" s="54"/>
      <c r="AT131" s="17" t="s">
        <v>146</v>
      </c>
      <c r="AU131" s="17" t="s">
        <v>87</v>
      </c>
    </row>
    <row r="132" spans="2:65" s="12" customFormat="1">
      <c r="B132" s="148"/>
      <c r="D132" s="149" t="s">
        <v>148</v>
      </c>
      <c r="E132" s="150" t="s">
        <v>21</v>
      </c>
      <c r="F132" s="151" t="s">
        <v>200</v>
      </c>
      <c r="H132" s="152">
        <v>76.73</v>
      </c>
      <c r="I132" s="153"/>
      <c r="L132" s="148"/>
      <c r="M132" s="154"/>
      <c r="T132" s="155"/>
      <c r="AT132" s="150" t="s">
        <v>148</v>
      </c>
      <c r="AU132" s="150" t="s">
        <v>87</v>
      </c>
      <c r="AV132" s="12" t="s">
        <v>87</v>
      </c>
      <c r="AW132" s="12" t="s">
        <v>37</v>
      </c>
      <c r="AX132" s="12" t="s">
        <v>38</v>
      </c>
      <c r="AY132" s="150" t="s">
        <v>138</v>
      </c>
    </row>
    <row r="133" spans="2:65" s="1" customFormat="1" ht="24.2" customHeight="1">
      <c r="B133" s="33"/>
      <c r="C133" s="130" t="s">
        <v>218</v>
      </c>
      <c r="D133" s="130" t="s">
        <v>140</v>
      </c>
      <c r="E133" s="131" t="s">
        <v>219</v>
      </c>
      <c r="F133" s="132" t="s">
        <v>220</v>
      </c>
      <c r="G133" s="133" t="s">
        <v>143</v>
      </c>
      <c r="H133" s="134">
        <v>305</v>
      </c>
      <c r="I133" s="135"/>
      <c r="J133" s="136">
        <f>ROUND(I133*H133,2)</f>
        <v>0</v>
      </c>
      <c r="K133" s="137"/>
      <c r="L133" s="33"/>
      <c r="M133" s="138" t="s">
        <v>21</v>
      </c>
      <c r="N133" s="139" t="s">
        <v>49</v>
      </c>
      <c r="P133" s="140">
        <f>O133*H133</f>
        <v>0</v>
      </c>
      <c r="Q133" s="140">
        <v>0</v>
      </c>
      <c r="R133" s="140">
        <f>Q133*H133</f>
        <v>0</v>
      </c>
      <c r="S133" s="140">
        <v>0</v>
      </c>
      <c r="T133" s="141">
        <f>S133*H133</f>
        <v>0</v>
      </c>
      <c r="AR133" s="142" t="s">
        <v>144</v>
      </c>
      <c r="AT133" s="142" t="s">
        <v>140</v>
      </c>
      <c r="AU133" s="142" t="s">
        <v>87</v>
      </c>
      <c r="AY133" s="17" t="s">
        <v>138</v>
      </c>
      <c r="BE133" s="143">
        <f>IF(N133="základní",J133,0)</f>
        <v>0</v>
      </c>
      <c r="BF133" s="143">
        <f>IF(N133="snížená",J133,0)</f>
        <v>0</v>
      </c>
      <c r="BG133" s="143">
        <f>IF(N133="zákl. přenesená",J133,0)</f>
        <v>0</v>
      </c>
      <c r="BH133" s="143">
        <f>IF(N133="sníž. přenesená",J133,0)</f>
        <v>0</v>
      </c>
      <c r="BI133" s="143">
        <f>IF(N133="nulová",J133,0)</f>
        <v>0</v>
      </c>
      <c r="BJ133" s="17" t="s">
        <v>38</v>
      </c>
      <c r="BK133" s="143">
        <f>ROUND(I133*H133,2)</f>
        <v>0</v>
      </c>
      <c r="BL133" s="17" t="s">
        <v>144</v>
      </c>
      <c r="BM133" s="142" t="s">
        <v>221</v>
      </c>
    </row>
    <row r="134" spans="2:65" s="1" customFormat="1">
      <c r="B134" s="33"/>
      <c r="D134" s="144" t="s">
        <v>146</v>
      </c>
      <c r="F134" s="145" t="s">
        <v>222</v>
      </c>
      <c r="I134" s="146"/>
      <c r="L134" s="33"/>
      <c r="M134" s="147"/>
      <c r="T134" s="54"/>
      <c r="AT134" s="17" t="s">
        <v>146</v>
      </c>
      <c r="AU134" s="17" t="s">
        <v>87</v>
      </c>
    </row>
    <row r="135" spans="2:65" s="12" customFormat="1">
      <c r="B135" s="148"/>
      <c r="D135" s="149" t="s">
        <v>148</v>
      </c>
      <c r="E135" s="150" t="s">
        <v>21</v>
      </c>
      <c r="F135" s="151" t="s">
        <v>97</v>
      </c>
      <c r="H135" s="152">
        <v>305</v>
      </c>
      <c r="I135" s="153"/>
      <c r="L135" s="148"/>
      <c r="M135" s="154"/>
      <c r="T135" s="155"/>
      <c r="AT135" s="150" t="s">
        <v>148</v>
      </c>
      <c r="AU135" s="150" t="s">
        <v>87</v>
      </c>
      <c r="AV135" s="12" t="s">
        <v>87</v>
      </c>
      <c r="AW135" s="12" t="s">
        <v>37</v>
      </c>
      <c r="AX135" s="12" t="s">
        <v>38</v>
      </c>
      <c r="AY135" s="150" t="s">
        <v>138</v>
      </c>
    </row>
    <row r="136" spans="2:65" s="1" customFormat="1" ht="37.9" customHeight="1">
      <c r="B136" s="33"/>
      <c r="C136" s="130" t="s">
        <v>223</v>
      </c>
      <c r="D136" s="130" t="s">
        <v>140</v>
      </c>
      <c r="E136" s="131" t="s">
        <v>224</v>
      </c>
      <c r="F136" s="132" t="s">
        <v>225</v>
      </c>
      <c r="G136" s="133" t="s">
        <v>143</v>
      </c>
      <c r="H136" s="134">
        <v>120.6</v>
      </c>
      <c r="I136" s="135"/>
      <c r="J136" s="136">
        <f>ROUND(I136*H136,2)</f>
        <v>0</v>
      </c>
      <c r="K136" s="137"/>
      <c r="L136" s="33"/>
      <c r="M136" s="138" t="s">
        <v>21</v>
      </c>
      <c r="N136" s="139" t="s">
        <v>49</v>
      </c>
      <c r="P136" s="140">
        <f>O136*H136</f>
        <v>0</v>
      </c>
      <c r="Q136" s="140">
        <v>2.0000000000000002E-5</v>
      </c>
      <c r="R136" s="140">
        <f>Q136*H136</f>
        <v>2.4120000000000001E-3</v>
      </c>
      <c r="S136" s="140">
        <v>0</v>
      </c>
      <c r="T136" s="141">
        <f>S136*H136</f>
        <v>0</v>
      </c>
      <c r="AR136" s="142" t="s">
        <v>144</v>
      </c>
      <c r="AT136" s="142" t="s">
        <v>140</v>
      </c>
      <c r="AU136" s="142" t="s">
        <v>87</v>
      </c>
      <c r="AY136" s="17" t="s">
        <v>138</v>
      </c>
      <c r="BE136" s="143">
        <f>IF(N136="základní",J136,0)</f>
        <v>0</v>
      </c>
      <c r="BF136" s="143">
        <f>IF(N136="snížená",J136,0)</f>
        <v>0</v>
      </c>
      <c r="BG136" s="143">
        <f>IF(N136="zákl. přenesená",J136,0)</f>
        <v>0</v>
      </c>
      <c r="BH136" s="143">
        <f>IF(N136="sníž. přenesená",J136,0)</f>
        <v>0</v>
      </c>
      <c r="BI136" s="143">
        <f>IF(N136="nulová",J136,0)</f>
        <v>0</v>
      </c>
      <c r="BJ136" s="17" t="s">
        <v>38</v>
      </c>
      <c r="BK136" s="143">
        <f>ROUND(I136*H136,2)</f>
        <v>0</v>
      </c>
      <c r="BL136" s="17" t="s">
        <v>144</v>
      </c>
      <c r="BM136" s="142" t="s">
        <v>226</v>
      </c>
    </row>
    <row r="137" spans="2:65" s="12" customFormat="1" ht="33.75">
      <c r="B137" s="148"/>
      <c r="D137" s="149" t="s">
        <v>148</v>
      </c>
      <c r="E137" s="150" t="s">
        <v>21</v>
      </c>
      <c r="F137" s="151" t="s">
        <v>227</v>
      </c>
      <c r="H137" s="152">
        <v>120.6</v>
      </c>
      <c r="I137" s="153"/>
      <c r="L137" s="148"/>
      <c r="M137" s="154"/>
      <c r="T137" s="155"/>
      <c r="AT137" s="150" t="s">
        <v>148</v>
      </c>
      <c r="AU137" s="150" t="s">
        <v>87</v>
      </c>
      <c r="AV137" s="12" t="s">
        <v>87</v>
      </c>
      <c r="AW137" s="12" t="s">
        <v>37</v>
      </c>
      <c r="AX137" s="12" t="s">
        <v>38</v>
      </c>
      <c r="AY137" s="150" t="s">
        <v>138</v>
      </c>
    </row>
    <row r="138" spans="2:65" s="11" customFormat="1" ht="22.9" customHeight="1">
      <c r="B138" s="118"/>
      <c r="D138" s="119" t="s">
        <v>77</v>
      </c>
      <c r="E138" s="128" t="s">
        <v>87</v>
      </c>
      <c r="F138" s="128" t="s">
        <v>228</v>
      </c>
      <c r="I138" s="121"/>
      <c r="J138" s="129">
        <f>BK138</f>
        <v>0</v>
      </c>
      <c r="L138" s="118"/>
      <c r="M138" s="123"/>
      <c r="P138" s="124">
        <f>SUM(P139:P148)</f>
        <v>0</v>
      </c>
      <c r="R138" s="124">
        <f>SUM(R139:R148)</f>
        <v>1.2701824799999999</v>
      </c>
      <c r="T138" s="125">
        <f>SUM(T139:T148)</f>
        <v>0</v>
      </c>
      <c r="AR138" s="119" t="s">
        <v>38</v>
      </c>
      <c r="AT138" s="126" t="s">
        <v>77</v>
      </c>
      <c r="AU138" s="126" t="s">
        <v>38</v>
      </c>
      <c r="AY138" s="119" t="s">
        <v>138</v>
      </c>
      <c r="BK138" s="127">
        <f>SUM(BK139:BK148)</f>
        <v>0</v>
      </c>
    </row>
    <row r="139" spans="2:65" s="1" customFormat="1" ht="24.2" customHeight="1">
      <c r="B139" s="33"/>
      <c r="C139" s="130" t="s">
        <v>229</v>
      </c>
      <c r="D139" s="130" t="s">
        <v>140</v>
      </c>
      <c r="E139" s="131" t="s">
        <v>230</v>
      </c>
      <c r="F139" s="132" t="s">
        <v>231</v>
      </c>
      <c r="G139" s="133" t="s">
        <v>177</v>
      </c>
      <c r="H139" s="134">
        <v>0.504</v>
      </c>
      <c r="I139" s="135"/>
      <c r="J139" s="136">
        <f>ROUND(I139*H139,2)</f>
        <v>0</v>
      </c>
      <c r="K139" s="137"/>
      <c r="L139" s="33"/>
      <c r="M139" s="138" t="s">
        <v>21</v>
      </c>
      <c r="N139" s="139" t="s">
        <v>49</v>
      </c>
      <c r="P139" s="140">
        <f>O139*H139</f>
        <v>0</v>
      </c>
      <c r="Q139" s="140">
        <v>2.5018699999999998</v>
      </c>
      <c r="R139" s="140">
        <f>Q139*H139</f>
        <v>1.26094248</v>
      </c>
      <c r="S139" s="140">
        <v>0</v>
      </c>
      <c r="T139" s="141">
        <f>S139*H139</f>
        <v>0</v>
      </c>
      <c r="AR139" s="142" t="s">
        <v>144</v>
      </c>
      <c r="AT139" s="142" t="s">
        <v>140</v>
      </c>
      <c r="AU139" s="142" t="s">
        <v>87</v>
      </c>
      <c r="AY139" s="17" t="s">
        <v>138</v>
      </c>
      <c r="BE139" s="143">
        <f>IF(N139="základní",J139,0)</f>
        <v>0</v>
      </c>
      <c r="BF139" s="143">
        <f>IF(N139="snížená",J139,0)</f>
        <v>0</v>
      </c>
      <c r="BG139" s="143">
        <f>IF(N139="zákl. přenesená",J139,0)</f>
        <v>0</v>
      </c>
      <c r="BH139" s="143">
        <f>IF(N139="sníž. přenesená",J139,0)</f>
        <v>0</v>
      </c>
      <c r="BI139" s="143">
        <f>IF(N139="nulová",J139,0)</f>
        <v>0</v>
      </c>
      <c r="BJ139" s="17" t="s">
        <v>38</v>
      </c>
      <c r="BK139" s="143">
        <f>ROUND(I139*H139,2)</f>
        <v>0</v>
      </c>
      <c r="BL139" s="17" t="s">
        <v>144</v>
      </c>
      <c r="BM139" s="142" t="s">
        <v>232</v>
      </c>
    </row>
    <row r="140" spans="2:65" s="1" customFormat="1">
      <c r="B140" s="33"/>
      <c r="D140" s="144" t="s">
        <v>146</v>
      </c>
      <c r="F140" s="145" t="s">
        <v>233</v>
      </c>
      <c r="I140" s="146"/>
      <c r="L140" s="33"/>
      <c r="M140" s="147"/>
      <c r="T140" s="54"/>
      <c r="AT140" s="17" t="s">
        <v>146</v>
      </c>
      <c r="AU140" s="17" t="s">
        <v>87</v>
      </c>
    </row>
    <row r="141" spans="2:65" s="12" customFormat="1" ht="22.5">
      <c r="B141" s="148"/>
      <c r="D141" s="149" t="s">
        <v>148</v>
      </c>
      <c r="E141" s="150" t="s">
        <v>21</v>
      </c>
      <c r="F141" s="151" t="s">
        <v>234</v>
      </c>
      <c r="H141" s="152">
        <v>0.30199999999999999</v>
      </c>
      <c r="I141" s="153"/>
      <c r="L141" s="148"/>
      <c r="M141" s="154"/>
      <c r="T141" s="155"/>
      <c r="AT141" s="150" t="s">
        <v>148</v>
      </c>
      <c r="AU141" s="150" t="s">
        <v>87</v>
      </c>
      <c r="AV141" s="12" t="s">
        <v>87</v>
      </c>
      <c r="AW141" s="12" t="s">
        <v>37</v>
      </c>
      <c r="AX141" s="12" t="s">
        <v>78</v>
      </c>
      <c r="AY141" s="150" t="s">
        <v>138</v>
      </c>
    </row>
    <row r="142" spans="2:65" s="12" customFormat="1">
      <c r="B142" s="148"/>
      <c r="D142" s="149" t="s">
        <v>148</v>
      </c>
      <c r="E142" s="150" t="s">
        <v>21</v>
      </c>
      <c r="F142" s="151" t="s">
        <v>235</v>
      </c>
      <c r="H142" s="152">
        <v>0.20200000000000001</v>
      </c>
      <c r="I142" s="153"/>
      <c r="L142" s="148"/>
      <c r="M142" s="154"/>
      <c r="T142" s="155"/>
      <c r="AT142" s="150" t="s">
        <v>148</v>
      </c>
      <c r="AU142" s="150" t="s">
        <v>87</v>
      </c>
      <c r="AV142" s="12" t="s">
        <v>87</v>
      </c>
      <c r="AW142" s="12" t="s">
        <v>37</v>
      </c>
      <c r="AX142" s="12" t="s">
        <v>78</v>
      </c>
      <c r="AY142" s="150" t="s">
        <v>138</v>
      </c>
    </row>
    <row r="143" spans="2:65" s="13" customFormat="1">
      <c r="B143" s="156"/>
      <c r="D143" s="149" t="s">
        <v>148</v>
      </c>
      <c r="E143" s="157" t="s">
        <v>21</v>
      </c>
      <c r="F143" s="158" t="s">
        <v>161</v>
      </c>
      <c r="H143" s="159">
        <v>0.504</v>
      </c>
      <c r="I143" s="160"/>
      <c r="L143" s="156"/>
      <c r="M143" s="161"/>
      <c r="T143" s="162"/>
      <c r="AT143" s="157" t="s">
        <v>148</v>
      </c>
      <c r="AU143" s="157" t="s">
        <v>87</v>
      </c>
      <c r="AV143" s="13" t="s">
        <v>144</v>
      </c>
      <c r="AW143" s="13" t="s">
        <v>37</v>
      </c>
      <c r="AX143" s="13" t="s">
        <v>38</v>
      </c>
      <c r="AY143" s="157" t="s">
        <v>138</v>
      </c>
    </row>
    <row r="144" spans="2:65" s="1" customFormat="1" ht="16.5" customHeight="1">
      <c r="B144" s="33"/>
      <c r="C144" s="130" t="s">
        <v>236</v>
      </c>
      <c r="D144" s="130" t="s">
        <v>140</v>
      </c>
      <c r="E144" s="131" t="s">
        <v>237</v>
      </c>
      <c r="F144" s="132" t="s">
        <v>238</v>
      </c>
      <c r="G144" s="133" t="s">
        <v>143</v>
      </c>
      <c r="H144" s="134">
        <v>3.5</v>
      </c>
      <c r="I144" s="135"/>
      <c r="J144" s="136">
        <f>ROUND(I144*H144,2)</f>
        <v>0</v>
      </c>
      <c r="K144" s="137"/>
      <c r="L144" s="33"/>
      <c r="M144" s="138" t="s">
        <v>21</v>
      </c>
      <c r="N144" s="139" t="s">
        <v>49</v>
      </c>
      <c r="P144" s="140">
        <f>O144*H144</f>
        <v>0</v>
      </c>
      <c r="Q144" s="140">
        <v>2.64E-3</v>
      </c>
      <c r="R144" s="140">
        <f>Q144*H144</f>
        <v>9.2399999999999999E-3</v>
      </c>
      <c r="S144" s="140">
        <v>0</v>
      </c>
      <c r="T144" s="141">
        <f>S144*H144</f>
        <v>0</v>
      </c>
      <c r="AR144" s="142" t="s">
        <v>144</v>
      </c>
      <c r="AT144" s="142" t="s">
        <v>140</v>
      </c>
      <c r="AU144" s="142" t="s">
        <v>87</v>
      </c>
      <c r="AY144" s="17" t="s">
        <v>138</v>
      </c>
      <c r="BE144" s="143">
        <f>IF(N144="základní",J144,0)</f>
        <v>0</v>
      </c>
      <c r="BF144" s="143">
        <f>IF(N144="snížená",J144,0)</f>
        <v>0</v>
      </c>
      <c r="BG144" s="143">
        <f>IF(N144="zákl. přenesená",J144,0)</f>
        <v>0</v>
      </c>
      <c r="BH144" s="143">
        <f>IF(N144="sníž. přenesená",J144,0)</f>
        <v>0</v>
      </c>
      <c r="BI144" s="143">
        <f>IF(N144="nulová",J144,0)</f>
        <v>0</v>
      </c>
      <c r="BJ144" s="17" t="s">
        <v>38</v>
      </c>
      <c r="BK144" s="143">
        <f>ROUND(I144*H144,2)</f>
        <v>0</v>
      </c>
      <c r="BL144" s="17" t="s">
        <v>144</v>
      </c>
      <c r="BM144" s="142" t="s">
        <v>239</v>
      </c>
    </row>
    <row r="145" spans="2:65" s="1" customFormat="1">
      <c r="B145" s="33"/>
      <c r="D145" s="144" t="s">
        <v>146</v>
      </c>
      <c r="F145" s="145" t="s">
        <v>240</v>
      </c>
      <c r="I145" s="146"/>
      <c r="L145" s="33"/>
      <c r="M145" s="147"/>
      <c r="T145" s="54"/>
      <c r="AT145" s="17" t="s">
        <v>146</v>
      </c>
      <c r="AU145" s="17" t="s">
        <v>87</v>
      </c>
    </row>
    <row r="146" spans="2:65" s="12" customFormat="1" ht="22.5">
      <c r="B146" s="148"/>
      <c r="D146" s="149" t="s">
        <v>148</v>
      </c>
      <c r="E146" s="150" t="s">
        <v>21</v>
      </c>
      <c r="F146" s="151" t="s">
        <v>241</v>
      </c>
      <c r="H146" s="152">
        <v>3.5</v>
      </c>
      <c r="I146" s="153"/>
      <c r="L146" s="148"/>
      <c r="M146" s="154"/>
      <c r="T146" s="155"/>
      <c r="AT146" s="150" t="s">
        <v>148</v>
      </c>
      <c r="AU146" s="150" t="s">
        <v>87</v>
      </c>
      <c r="AV146" s="12" t="s">
        <v>87</v>
      </c>
      <c r="AW146" s="12" t="s">
        <v>37</v>
      </c>
      <c r="AX146" s="12" t="s">
        <v>38</v>
      </c>
      <c r="AY146" s="150" t="s">
        <v>138</v>
      </c>
    </row>
    <row r="147" spans="2:65" s="1" customFormat="1" ht="16.5" customHeight="1">
      <c r="B147" s="33"/>
      <c r="C147" s="130" t="s">
        <v>242</v>
      </c>
      <c r="D147" s="130" t="s">
        <v>140</v>
      </c>
      <c r="E147" s="131" t="s">
        <v>243</v>
      </c>
      <c r="F147" s="132" t="s">
        <v>244</v>
      </c>
      <c r="G147" s="133" t="s">
        <v>143</v>
      </c>
      <c r="H147" s="134">
        <v>3.5</v>
      </c>
      <c r="I147" s="135"/>
      <c r="J147" s="136">
        <f>ROUND(I147*H147,2)</f>
        <v>0</v>
      </c>
      <c r="K147" s="137"/>
      <c r="L147" s="33"/>
      <c r="M147" s="138" t="s">
        <v>21</v>
      </c>
      <c r="N147" s="139" t="s">
        <v>49</v>
      </c>
      <c r="P147" s="140">
        <f>O147*H147</f>
        <v>0</v>
      </c>
      <c r="Q147" s="140">
        <v>0</v>
      </c>
      <c r="R147" s="140">
        <f>Q147*H147</f>
        <v>0</v>
      </c>
      <c r="S147" s="140">
        <v>0</v>
      </c>
      <c r="T147" s="141">
        <f>S147*H147</f>
        <v>0</v>
      </c>
      <c r="AR147" s="142" t="s">
        <v>144</v>
      </c>
      <c r="AT147" s="142" t="s">
        <v>140</v>
      </c>
      <c r="AU147" s="142" t="s">
        <v>87</v>
      </c>
      <c r="AY147" s="17" t="s">
        <v>138</v>
      </c>
      <c r="BE147" s="143">
        <f>IF(N147="základní",J147,0)</f>
        <v>0</v>
      </c>
      <c r="BF147" s="143">
        <f>IF(N147="snížená",J147,0)</f>
        <v>0</v>
      </c>
      <c r="BG147" s="143">
        <f>IF(N147="zákl. přenesená",J147,0)</f>
        <v>0</v>
      </c>
      <c r="BH147" s="143">
        <f>IF(N147="sníž. přenesená",J147,0)</f>
        <v>0</v>
      </c>
      <c r="BI147" s="143">
        <f>IF(N147="nulová",J147,0)</f>
        <v>0</v>
      </c>
      <c r="BJ147" s="17" t="s">
        <v>38</v>
      </c>
      <c r="BK147" s="143">
        <f>ROUND(I147*H147,2)</f>
        <v>0</v>
      </c>
      <c r="BL147" s="17" t="s">
        <v>144</v>
      </c>
      <c r="BM147" s="142" t="s">
        <v>245</v>
      </c>
    </row>
    <row r="148" spans="2:65" s="1" customFormat="1">
      <c r="B148" s="33"/>
      <c r="D148" s="144" t="s">
        <v>146</v>
      </c>
      <c r="F148" s="145" t="s">
        <v>246</v>
      </c>
      <c r="I148" s="146"/>
      <c r="L148" s="33"/>
      <c r="M148" s="147"/>
      <c r="T148" s="54"/>
      <c r="AT148" s="17" t="s">
        <v>146</v>
      </c>
      <c r="AU148" s="17" t="s">
        <v>87</v>
      </c>
    </row>
    <row r="149" spans="2:65" s="11" customFormat="1" ht="22.9" customHeight="1">
      <c r="B149" s="118"/>
      <c r="D149" s="119" t="s">
        <v>77</v>
      </c>
      <c r="E149" s="128" t="s">
        <v>167</v>
      </c>
      <c r="F149" s="128" t="s">
        <v>247</v>
      </c>
      <c r="I149" s="121"/>
      <c r="J149" s="129">
        <f>BK149</f>
        <v>0</v>
      </c>
      <c r="L149" s="118"/>
      <c r="M149" s="123"/>
      <c r="P149" s="124">
        <f>SUM(P150:P163)</f>
        <v>0</v>
      </c>
      <c r="R149" s="124">
        <f>SUM(R150:R163)</f>
        <v>326.67115999999999</v>
      </c>
      <c r="T149" s="125">
        <f>SUM(T150:T163)</f>
        <v>0</v>
      </c>
      <c r="AR149" s="119" t="s">
        <v>38</v>
      </c>
      <c r="AT149" s="126" t="s">
        <v>77</v>
      </c>
      <c r="AU149" s="126" t="s">
        <v>38</v>
      </c>
      <c r="AY149" s="119" t="s">
        <v>138</v>
      </c>
      <c r="BK149" s="127">
        <f>SUM(BK150:BK163)</f>
        <v>0</v>
      </c>
    </row>
    <row r="150" spans="2:65" s="1" customFormat="1" ht="33" customHeight="1">
      <c r="B150" s="33"/>
      <c r="C150" s="130" t="s">
        <v>248</v>
      </c>
      <c r="D150" s="130" t="s">
        <v>140</v>
      </c>
      <c r="E150" s="131" t="s">
        <v>249</v>
      </c>
      <c r="F150" s="132" t="s">
        <v>250</v>
      </c>
      <c r="G150" s="133" t="s">
        <v>143</v>
      </c>
      <c r="H150" s="134">
        <v>305</v>
      </c>
      <c r="I150" s="135"/>
      <c r="J150" s="136">
        <f>ROUND(I150*H150,2)</f>
        <v>0</v>
      </c>
      <c r="K150" s="137"/>
      <c r="L150" s="33"/>
      <c r="M150" s="138" t="s">
        <v>21</v>
      </c>
      <c r="N150" s="139" t="s">
        <v>49</v>
      </c>
      <c r="P150" s="140">
        <f>O150*H150</f>
        <v>0</v>
      </c>
      <c r="Q150" s="140">
        <v>0.34499999999999997</v>
      </c>
      <c r="R150" s="140">
        <f>Q150*H150</f>
        <v>105.22499999999999</v>
      </c>
      <c r="S150" s="140">
        <v>0</v>
      </c>
      <c r="T150" s="141">
        <f>S150*H150</f>
        <v>0</v>
      </c>
      <c r="AR150" s="142" t="s">
        <v>144</v>
      </c>
      <c r="AT150" s="142" t="s">
        <v>140</v>
      </c>
      <c r="AU150" s="142" t="s">
        <v>87</v>
      </c>
      <c r="AY150" s="17" t="s">
        <v>138</v>
      </c>
      <c r="BE150" s="143">
        <f>IF(N150="základní",J150,0)</f>
        <v>0</v>
      </c>
      <c r="BF150" s="143">
        <f>IF(N150="snížená",J150,0)</f>
        <v>0</v>
      </c>
      <c r="BG150" s="143">
        <f>IF(N150="zákl. přenesená",J150,0)</f>
        <v>0</v>
      </c>
      <c r="BH150" s="143">
        <f>IF(N150="sníž. přenesená",J150,0)</f>
        <v>0</v>
      </c>
      <c r="BI150" s="143">
        <f>IF(N150="nulová",J150,0)</f>
        <v>0</v>
      </c>
      <c r="BJ150" s="17" t="s">
        <v>38</v>
      </c>
      <c r="BK150" s="143">
        <f>ROUND(I150*H150,2)</f>
        <v>0</v>
      </c>
      <c r="BL150" s="17" t="s">
        <v>144</v>
      </c>
      <c r="BM150" s="142" t="s">
        <v>251</v>
      </c>
    </row>
    <row r="151" spans="2:65" s="1" customFormat="1">
      <c r="B151" s="33"/>
      <c r="D151" s="144" t="s">
        <v>146</v>
      </c>
      <c r="F151" s="145" t="s">
        <v>252</v>
      </c>
      <c r="I151" s="146"/>
      <c r="L151" s="33"/>
      <c r="M151" s="147"/>
      <c r="T151" s="54"/>
      <c r="AT151" s="17" t="s">
        <v>146</v>
      </c>
      <c r="AU151" s="17" t="s">
        <v>87</v>
      </c>
    </row>
    <row r="152" spans="2:65" s="12" customFormat="1">
      <c r="B152" s="148"/>
      <c r="D152" s="149" t="s">
        <v>148</v>
      </c>
      <c r="E152" s="150" t="s">
        <v>21</v>
      </c>
      <c r="F152" s="151" t="s">
        <v>97</v>
      </c>
      <c r="H152" s="152">
        <v>305</v>
      </c>
      <c r="I152" s="153"/>
      <c r="L152" s="148"/>
      <c r="M152" s="154"/>
      <c r="T152" s="155"/>
      <c r="AT152" s="150" t="s">
        <v>148</v>
      </c>
      <c r="AU152" s="150" t="s">
        <v>87</v>
      </c>
      <c r="AV152" s="12" t="s">
        <v>87</v>
      </c>
      <c r="AW152" s="12" t="s">
        <v>37</v>
      </c>
      <c r="AX152" s="12" t="s">
        <v>38</v>
      </c>
      <c r="AY152" s="150" t="s">
        <v>138</v>
      </c>
    </row>
    <row r="153" spans="2:65" s="1" customFormat="1" ht="33" customHeight="1">
      <c r="B153" s="33"/>
      <c r="C153" s="130" t="s">
        <v>253</v>
      </c>
      <c r="D153" s="130" t="s">
        <v>140</v>
      </c>
      <c r="E153" s="131" t="s">
        <v>254</v>
      </c>
      <c r="F153" s="132" t="s">
        <v>255</v>
      </c>
      <c r="G153" s="133" t="s">
        <v>143</v>
      </c>
      <c r="H153" s="134">
        <v>305</v>
      </c>
      <c r="I153" s="135"/>
      <c r="J153" s="136">
        <f>ROUND(I153*H153,2)</f>
        <v>0</v>
      </c>
      <c r="K153" s="137"/>
      <c r="L153" s="33"/>
      <c r="M153" s="138" t="s">
        <v>21</v>
      </c>
      <c r="N153" s="139" t="s">
        <v>49</v>
      </c>
      <c r="P153" s="140">
        <f>O153*H153</f>
        <v>0</v>
      </c>
      <c r="Q153" s="140">
        <v>0.46</v>
      </c>
      <c r="R153" s="140">
        <f>Q153*H153</f>
        <v>140.30000000000001</v>
      </c>
      <c r="S153" s="140">
        <v>0</v>
      </c>
      <c r="T153" s="141">
        <f>S153*H153</f>
        <v>0</v>
      </c>
      <c r="AR153" s="142" t="s">
        <v>144</v>
      </c>
      <c r="AT153" s="142" t="s">
        <v>140</v>
      </c>
      <c r="AU153" s="142" t="s">
        <v>87</v>
      </c>
      <c r="AY153" s="17" t="s">
        <v>138</v>
      </c>
      <c r="BE153" s="143">
        <f>IF(N153="základní",J153,0)</f>
        <v>0</v>
      </c>
      <c r="BF153" s="143">
        <f>IF(N153="snížená",J153,0)</f>
        <v>0</v>
      </c>
      <c r="BG153" s="143">
        <f>IF(N153="zákl. přenesená",J153,0)</f>
        <v>0</v>
      </c>
      <c r="BH153" s="143">
        <f>IF(N153="sníž. přenesená",J153,0)</f>
        <v>0</v>
      </c>
      <c r="BI153" s="143">
        <f>IF(N153="nulová",J153,0)</f>
        <v>0</v>
      </c>
      <c r="BJ153" s="17" t="s">
        <v>38</v>
      </c>
      <c r="BK153" s="143">
        <f>ROUND(I153*H153,2)</f>
        <v>0</v>
      </c>
      <c r="BL153" s="17" t="s">
        <v>144</v>
      </c>
      <c r="BM153" s="142" t="s">
        <v>256</v>
      </c>
    </row>
    <row r="154" spans="2:65" s="1" customFormat="1">
      <c r="B154" s="33"/>
      <c r="D154" s="144" t="s">
        <v>146</v>
      </c>
      <c r="F154" s="145" t="s">
        <v>257</v>
      </c>
      <c r="I154" s="146"/>
      <c r="L154" s="33"/>
      <c r="M154" s="147"/>
      <c r="T154" s="54"/>
      <c r="AT154" s="17" t="s">
        <v>146</v>
      </c>
      <c r="AU154" s="17" t="s">
        <v>87</v>
      </c>
    </row>
    <row r="155" spans="2:65" s="12" customFormat="1">
      <c r="B155" s="148"/>
      <c r="D155" s="149" t="s">
        <v>148</v>
      </c>
      <c r="E155" s="150" t="s">
        <v>21</v>
      </c>
      <c r="F155" s="151" t="s">
        <v>97</v>
      </c>
      <c r="H155" s="152">
        <v>305</v>
      </c>
      <c r="I155" s="153"/>
      <c r="L155" s="148"/>
      <c r="M155" s="154"/>
      <c r="T155" s="155"/>
      <c r="AT155" s="150" t="s">
        <v>148</v>
      </c>
      <c r="AU155" s="150" t="s">
        <v>87</v>
      </c>
      <c r="AV155" s="12" t="s">
        <v>87</v>
      </c>
      <c r="AW155" s="12" t="s">
        <v>37</v>
      </c>
      <c r="AX155" s="12" t="s">
        <v>38</v>
      </c>
      <c r="AY155" s="150" t="s">
        <v>138</v>
      </c>
    </row>
    <row r="156" spans="2:65" s="1" customFormat="1" ht="49.15" customHeight="1">
      <c r="B156" s="33"/>
      <c r="C156" s="130" t="s">
        <v>258</v>
      </c>
      <c r="D156" s="130" t="s">
        <v>140</v>
      </c>
      <c r="E156" s="131" t="s">
        <v>259</v>
      </c>
      <c r="F156" s="132" t="s">
        <v>260</v>
      </c>
      <c r="G156" s="133" t="s">
        <v>143</v>
      </c>
      <c r="H156" s="134">
        <v>3.3149999999999999</v>
      </c>
      <c r="I156" s="135"/>
      <c r="J156" s="136">
        <f>ROUND(I156*H156,2)</f>
        <v>0</v>
      </c>
      <c r="K156" s="137"/>
      <c r="L156" s="33"/>
      <c r="M156" s="138" t="s">
        <v>21</v>
      </c>
      <c r="N156" s="139" t="s">
        <v>49</v>
      </c>
      <c r="P156" s="140">
        <f>O156*H156</f>
        <v>0</v>
      </c>
      <c r="Q156" s="140">
        <v>8.4000000000000005E-2</v>
      </c>
      <c r="R156" s="140">
        <f>Q156*H156</f>
        <v>0.27845999999999999</v>
      </c>
      <c r="S156" s="140">
        <v>0</v>
      </c>
      <c r="T156" s="141">
        <f>S156*H156</f>
        <v>0</v>
      </c>
      <c r="AR156" s="142" t="s">
        <v>144</v>
      </c>
      <c r="AT156" s="142" t="s">
        <v>140</v>
      </c>
      <c r="AU156" s="142" t="s">
        <v>87</v>
      </c>
      <c r="AY156" s="17" t="s">
        <v>138</v>
      </c>
      <c r="BE156" s="143">
        <f>IF(N156="základní",J156,0)</f>
        <v>0</v>
      </c>
      <c r="BF156" s="143">
        <f>IF(N156="snížená",J156,0)</f>
        <v>0</v>
      </c>
      <c r="BG156" s="143">
        <f>IF(N156="zákl. přenesená",J156,0)</f>
        <v>0</v>
      </c>
      <c r="BH156" s="143">
        <f>IF(N156="sníž. přenesená",J156,0)</f>
        <v>0</v>
      </c>
      <c r="BI156" s="143">
        <f>IF(N156="nulová",J156,0)</f>
        <v>0</v>
      </c>
      <c r="BJ156" s="17" t="s">
        <v>38</v>
      </c>
      <c r="BK156" s="143">
        <f>ROUND(I156*H156,2)</f>
        <v>0</v>
      </c>
      <c r="BL156" s="17" t="s">
        <v>144</v>
      </c>
      <c r="BM156" s="142" t="s">
        <v>261</v>
      </c>
    </row>
    <row r="157" spans="2:65" s="1" customFormat="1">
      <c r="B157" s="33"/>
      <c r="D157" s="144" t="s">
        <v>146</v>
      </c>
      <c r="F157" s="145" t="s">
        <v>262</v>
      </c>
      <c r="I157" s="146"/>
      <c r="L157" s="33"/>
      <c r="M157" s="147"/>
      <c r="T157" s="54"/>
      <c r="AT157" s="17" t="s">
        <v>146</v>
      </c>
      <c r="AU157" s="17" t="s">
        <v>87</v>
      </c>
    </row>
    <row r="158" spans="2:65" s="12" customFormat="1" ht="22.5">
      <c r="B158" s="148"/>
      <c r="D158" s="149" t="s">
        <v>148</v>
      </c>
      <c r="E158" s="150" t="s">
        <v>21</v>
      </c>
      <c r="F158" s="151" t="s">
        <v>263</v>
      </c>
      <c r="H158" s="152">
        <v>3.3149999999999999</v>
      </c>
      <c r="I158" s="153"/>
      <c r="L158" s="148"/>
      <c r="M158" s="154"/>
      <c r="T158" s="155"/>
      <c r="AT158" s="150" t="s">
        <v>148</v>
      </c>
      <c r="AU158" s="150" t="s">
        <v>87</v>
      </c>
      <c r="AV158" s="12" t="s">
        <v>87</v>
      </c>
      <c r="AW158" s="12" t="s">
        <v>37</v>
      </c>
      <c r="AX158" s="12" t="s">
        <v>38</v>
      </c>
      <c r="AY158" s="150" t="s">
        <v>138</v>
      </c>
    </row>
    <row r="159" spans="2:65" s="1" customFormat="1" ht="78" customHeight="1">
      <c r="B159" s="33"/>
      <c r="C159" s="130" t="s">
        <v>7</v>
      </c>
      <c r="D159" s="130" t="s">
        <v>140</v>
      </c>
      <c r="E159" s="131" t="s">
        <v>264</v>
      </c>
      <c r="F159" s="132" t="s">
        <v>265</v>
      </c>
      <c r="G159" s="133" t="s">
        <v>143</v>
      </c>
      <c r="H159" s="134">
        <v>305</v>
      </c>
      <c r="I159" s="135"/>
      <c r="J159" s="136">
        <f>ROUND(I159*H159,2)</f>
        <v>0</v>
      </c>
      <c r="K159" s="137"/>
      <c r="L159" s="33"/>
      <c r="M159" s="138" t="s">
        <v>21</v>
      </c>
      <c r="N159" s="139" t="s">
        <v>49</v>
      </c>
      <c r="P159" s="140">
        <f>O159*H159</f>
        <v>0</v>
      </c>
      <c r="Q159" s="140">
        <v>0.11162</v>
      </c>
      <c r="R159" s="140">
        <f>Q159*H159</f>
        <v>34.0441</v>
      </c>
      <c r="S159" s="140">
        <v>0</v>
      </c>
      <c r="T159" s="141">
        <f>S159*H159</f>
        <v>0</v>
      </c>
      <c r="AR159" s="142" t="s">
        <v>144</v>
      </c>
      <c r="AT159" s="142" t="s">
        <v>140</v>
      </c>
      <c r="AU159" s="142" t="s">
        <v>87</v>
      </c>
      <c r="AY159" s="17" t="s">
        <v>138</v>
      </c>
      <c r="BE159" s="143">
        <f>IF(N159="základní",J159,0)</f>
        <v>0</v>
      </c>
      <c r="BF159" s="143">
        <f>IF(N159="snížená",J159,0)</f>
        <v>0</v>
      </c>
      <c r="BG159" s="143">
        <f>IF(N159="zákl. přenesená",J159,0)</f>
        <v>0</v>
      </c>
      <c r="BH159" s="143">
        <f>IF(N159="sníž. přenesená",J159,0)</f>
        <v>0</v>
      </c>
      <c r="BI159" s="143">
        <f>IF(N159="nulová",J159,0)</f>
        <v>0</v>
      </c>
      <c r="BJ159" s="17" t="s">
        <v>38</v>
      </c>
      <c r="BK159" s="143">
        <f>ROUND(I159*H159,2)</f>
        <v>0</v>
      </c>
      <c r="BL159" s="17" t="s">
        <v>144</v>
      </c>
      <c r="BM159" s="142" t="s">
        <v>266</v>
      </c>
    </row>
    <row r="160" spans="2:65" s="1" customFormat="1">
      <c r="B160" s="33"/>
      <c r="D160" s="144" t="s">
        <v>146</v>
      </c>
      <c r="F160" s="145" t="s">
        <v>267</v>
      </c>
      <c r="I160" s="146"/>
      <c r="L160" s="33"/>
      <c r="M160" s="147"/>
      <c r="T160" s="54"/>
      <c r="AT160" s="17" t="s">
        <v>146</v>
      </c>
      <c r="AU160" s="17" t="s">
        <v>87</v>
      </c>
    </row>
    <row r="161" spans="2:65" s="12" customFormat="1">
      <c r="B161" s="148"/>
      <c r="D161" s="149" t="s">
        <v>148</v>
      </c>
      <c r="E161" s="150" t="s">
        <v>21</v>
      </c>
      <c r="F161" s="151" t="s">
        <v>97</v>
      </c>
      <c r="H161" s="152">
        <v>305</v>
      </c>
      <c r="I161" s="153"/>
      <c r="L161" s="148"/>
      <c r="M161" s="154"/>
      <c r="T161" s="155"/>
      <c r="AT161" s="150" t="s">
        <v>148</v>
      </c>
      <c r="AU161" s="150" t="s">
        <v>87</v>
      </c>
      <c r="AV161" s="12" t="s">
        <v>87</v>
      </c>
      <c r="AW161" s="12" t="s">
        <v>37</v>
      </c>
      <c r="AX161" s="12" t="s">
        <v>38</v>
      </c>
      <c r="AY161" s="150" t="s">
        <v>138</v>
      </c>
    </row>
    <row r="162" spans="2:65" s="1" customFormat="1" ht="24.2" customHeight="1">
      <c r="B162" s="33"/>
      <c r="C162" s="163" t="s">
        <v>268</v>
      </c>
      <c r="D162" s="163" t="s">
        <v>269</v>
      </c>
      <c r="E162" s="164" t="s">
        <v>270</v>
      </c>
      <c r="F162" s="165" t="s">
        <v>271</v>
      </c>
      <c r="G162" s="166" t="s">
        <v>143</v>
      </c>
      <c r="H162" s="167">
        <v>308.05</v>
      </c>
      <c r="I162" s="168"/>
      <c r="J162" s="169">
        <f>ROUND(I162*H162,2)</f>
        <v>0</v>
      </c>
      <c r="K162" s="170"/>
      <c r="L162" s="171"/>
      <c r="M162" s="172" t="s">
        <v>21</v>
      </c>
      <c r="N162" s="173" t="s">
        <v>49</v>
      </c>
      <c r="P162" s="140">
        <f>O162*H162</f>
        <v>0</v>
      </c>
      <c r="Q162" s="140">
        <v>0.152</v>
      </c>
      <c r="R162" s="140">
        <f>Q162*H162</f>
        <v>46.823599999999999</v>
      </c>
      <c r="S162" s="140">
        <v>0</v>
      </c>
      <c r="T162" s="141">
        <f>S162*H162</f>
        <v>0</v>
      </c>
      <c r="AR162" s="142" t="s">
        <v>188</v>
      </c>
      <c r="AT162" s="142" t="s">
        <v>269</v>
      </c>
      <c r="AU162" s="142" t="s">
        <v>87</v>
      </c>
      <c r="AY162" s="17" t="s">
        <v>138</v>
      </c>
      <c r="BE162" s="143">
        <f>IF(N162="základní",J162,0)</f>
        <v>0</v>
      </c>
      <c r="BF162" s="143">
        <f>IF(N162="snížená",J162,0)</f>
        <v>0</v>
      </c>
      <c r="BG162" s="143">
        <f>IF(N162="zákl. přenesená",J162,0)</f>
        <v>0</v>
      </c>
      <c r="BH162" s="143">
        <f>IF(N162="sníž. přenesená",J162,0)</f>
        <v>0</v>
      </c>
      <c r="BI162" s="143">
        <f>IF(N162="nulová",J162,0)</f>
        <v>0</v>
      </c>
      <c r="BJ162" s="17" t="s">
        <v>38</v>
      </c>
      <c r="BK162" s="143">
        <f>ROUND(I162*H162,2)</f>
        <v>0</v>
      </c>
      <c r="BL162" s="17" t="s">
        <v>144</v>
      </c>
      <c r="BM162" s="142" t="s">
        <v>272</v>
      </c>
    </row>
    <row r="163" spans="2:65" s="12" customFormat="1">
      <c r="B163" s="148"/>
      <c r="D163" s="149" t="s">
        <v>148</v>
      </c>
      <c r="F163" s="151" t="s">
        <v>273</v>
      </c>
      <c r="H163" s="152">
        <v>308.05</v>
      </c>
      <c r="I163" s="153"/>
      <c r="L163" s="148"/>
      <c r="M163" s="154"/>
      <c r="T163" s="155"/>
      <c r="AT163" s="150" t="s">
        <v>148</v>
      </c>
      <c r="AU163" s="150" t="s">
        <v>87</v>
      </c>
      <c r="AV163" s="12" t="s">
        <v>87</v>
      </c>
      <c r="AW163" s="12" t="s">
        <v>4</v>
      </c>
      <c r="AX163" s="12" t="s">
        <v>38</v>
      </c>
      <c r="AY163" s="150" t="s">
        <v>138</v>
      </c>
    </row>
    <row r="164" spans="2:65" s="11" customFormat="1" ht="22.9" customHeight="1">
      <c r="B164" s="118"/>
      <c r="D164" s="119" t="s">
        <v>77</v>
      </c>
      <c r="E164" s="128" t="s">
        <v>174</v>
      </c>
      <c r="F164" s="128" t="s">
        <v>274</v>
      </c>
      <c r="I164" s="121"/>
      <c r="J164" s="129">
        <f>BK164</f>
        <v>0</v>
      </c>
      <c r="L164" s="118"/>
      <c r="M164" s="123"/>
      <c r="P164" s="124">
        <f>SUM(P165:P172)</f>
        <v>0</v>
      </c>
      <c r="R164" s="124">
        <f>SUM(R165:R172)</f>
        <v>0.15499499999999999</v>
      </c>
      <c r="T164" s="125">
        <f>SUM(T165:T172)</f>
        <v>0</v>
      </c>
      <c r="AR164" s="119" t="s">
        <v>38</v>
      </c>
      <c r="AT164" s="126" t="s">
        <v>77</v>
      </c>
      <c r="AU164" s="126" t="s">
        <v>38</v>
      </c>
      <c r="AY164" s="119" t="s">
        <v>138</v>
      </c>
      <c r="BK164" s="127">
        <f>SUM(BK165:BK172)</f>
        <v>0</v>
      </c>
    </row>
    <row r="165" spans="2:65" s="1" customFormat="1" ht="37.9" customHeight="1">
      <c r="B165" s="33"/>
      <c r="C165" s="130" t="s">
        <v>275</v>
      </c>
      <c r="D165" s="130" t="s">
        <v>140</v>
      </c>
      <c r="E165" s="131" t="s">
        <v>276</v>
      </c>
      <c r="F165" s="132" t="s">
        <v>277</v>
      </c>
      <c r="G165" s="133" t="s">
        <v>143</v>
      </c>
      <c r="H165" s="134">
        <v>15</v>
      </c>
      <c r="I165" s="135"/>
      <c r="J165" s="136">
        <f>ROUND(I165*H165,2)</f>
        <v>0</v>
      </c>
      <c r="K165" s="137"/>
      <c r="L165" s="33"/>
      <c r="M165" s="138" t="s">
        <v>21</v>
      </c>
      <c r="N165" s="139" t="s">
        <v>49</v>
      </c>
      <c r="P165" s="140">
        <f>O165*H165</f>
        <v>0</v>
      </c>
      <c r="Q165" s="140">
        <v>4.4530000000000004E-3</v>
      </c>
      <c r="R165" s="140">
        <f>Q165*H165</f>
        <v>6.6795000000000007E-2</v>
      </c>
      <c r="S165" s="140">
        <v>0</v>
      </c>
      <c r="T165" s="141">
        <f>S165*H165</f>
        <v>0</v>
      </c>
      <c r="AR165" s="142" t="s">
        <v>144</v>
      </c>
      <c r="AT165" s="142" t="s">
        <v>140</v>
      </c>
      <c r="AU165" s="142" t="s">
        <v>87</v>
      </c>
      <c r="AY165" s="17" t="s">
        <v>138</v>
      </c>
      <c r="BE165" s="143">
        <f>IF(N165="základní",J165,0)</f>
        <v>0</v>
      </c>
      <c r="BF165" s="143">
        <f>IF(N165="snížená",J165,0)</f>
        <v>0</v>
      </c>
      <c r="BG165" s="143">
        <f>IF(N165="zákl. přenesená",J165,0)</f>
        <v>0</v>
      </c>
      <c r="BH165" s="143">
        <f>IF(N165="sníž. přenesená",J165,0)</f>
        <v>0</v>
      </c>
      <c r="BI165" s="143">
        <f>IF(N165="nulová",J165,0)</f>
        <v>0</v>
      </c>
      <c r="BJ165" s="17" t="s">
        <v>38</v>
      </c>
      <c r="BK165" s="143">
        <f>ROUND(I165*H165,2)</f>
        <v>0</v>
      </c>
      <c r="BL165" s="17" t="s">
        <v>144</v>
      </c>
      <c r="BM165" s="142" t="s">
        <v>278</v>
      </c>
    </row>
    <row r="166" spans="2:65" s="12" customFormat="1">
      <c r="B166" s="148"/>
      <c r="D166" s="149" t="s">
        <v>148</v>
      </c>
      <c r="E166" s="150" t="s">
        <v>21</v>
      </c>
      <c r="F166" s="151" t="s">
        <v>279</v>
      </c>
      <c r="H166" s="152">
        <v>15</v>
      </c>
      <c r="I166" s="153"/>
      <c r="L166" s="148"/>
      <c r="M166" s="154"/>
      <c r="T166" s="155"/>
      <c r="AT166" s="150" t="s">
        <v>148</v>
      </c>
      <c r="AU166" s="150" t="s">
        <v>87</v>
      </c>
      <c r="AV166" s="12" t="s">
        <v>87</v>
      </c>
      <c r="AW166" s="12" t="s">
        <v>37</v>
      </c>
      <c r="AX166" s="12" t="s">
        <v>38</v>
      </c>
      <c r="AY166" s="150" t="s">
        <v>138</v>
      </c>
    </row>
    <row r="167" spans="2:65" s="1" customFormat="1" ht="24.2" customHeight="1">
      <c r="B167" s="33"/>
      <c r="C167" s="130" t="s">
        <v>280</v>
      </c>
      <c r="D167" s="130" t="s">
        <v>140</v>
      </c>
      <c r="E167" s="131" t="s">
        <v>281</v>
      </c>
      <c r="F167" s="132" t="s">
        <v>282</v>
      </c>
      <c r="G167" s="133" t="s">
        <v>143</v>
      </c>
      <c r="H167" s="134">
        <v>15</v>
      </c>
      <c r="I167" s="135"/>
      <c r="J167" s="136">
        <f>ROUND(I167*H167,2)</f>
        <v>0</v>
      </c>
      <c r="K167" s="137"/>
      <c r="L167" s="33"/>
      <c r="M167" s="138" t="s">
        <v>21</v>
      </c>
      <c r="N167" s="139" t="s">
        <v>49</v>
      </c>
      <c r="P167" s="140">
        <f>O167*H167</f>
        <v>0</v>
      </c>
      <c r="Q167" s="140">
        <v>1.8000000000000001E-4</v>
      </c>
      <c r="R167" s="140">
        <f>Q167*H167</f>
        <v>2.7000000000000001E-3</v>
      </c>
      <c r="S167" s="140">
        <v>0</v>
      </c>
      <c r="T167" s="141">
        <f>S167*H167</f>
        <v>0</v>
      </c>
      <c r="AR167" s="142" t="s">
        <v>144</v>
      </c>
      <c r="AT167" s="142" t="s">
        <v>140</v>
      </c>
      <c r="AU167" s="142" t="s">
        <v>87</v>
      </c>
      <c r="AY167" s="17" t="s">
        <v>138</v>
      </c>
      <c r="BE167" s="143">
        <f>IF(N167="základní",J167,0)</f>
        <v>0</v>
      </c>
      <c r="BF167" s="143">
        <f>IF(N167="snížená",J167,0)</f>
        <v>0</v>
      </c>
      <c r="BG167" s="143">
        <f>IF(N167="zákl. přenesená",J167,0)</f>
        <v>0</v>
      </c>
      <c r="BH167" s="143">
        <f>IF(N167="sníž. přenesená",J167,0)</f>
        <v>0</v>
      </c>
      <c r="BI167" s="143">
        <f>IF(N167="nulová",J167,0)</f>
        <v>0</v>
      </c>
      <c r="BJ167" s="17" t="s">
        <v>38</v>
      </c>
      <c r="BK167" s="143">
        <f>ROUND(I167*H167,2)</f>
        <v>0</v>
      </c>
      <c r="BL167" s="17" t="s">
        <v>144</v>
      </c>
      <c r="BM167" s="142" t="s">
        <v>283</v>
      </c>
    </row>
    <row r="168" spans="2:65" s="1" customFormat="1">
      <c r="B168" s="33"/>
      <c r="D168" s="144" t="s">
        <v>146</v>
      </c>
      <c r="F168" s="145" t="s">
        <v>284</v>
      </c>
      <c r="I168" s="146"/>
      <c r="L168" s="33"/>
      <c r="M168" s="147"/>
      <c r="T168" s="54"/>
      <c r="AT168" s="17" t="s">
        <v>146</v>
      </c>
      <c r="AU168" s="17" t="s">
        <v>87</v>
      </c>
    </row>
    <row r="169" spans="2:65" s="12" customFormat="1">
      <c r="B169" s="148"/>
      <c r="D169" s="149" t="s">
        <v>148</v>
      </c>
      <c r="E169" s="150" t="s">
        <v>21</v>
      </c>
      <c r="F169" s="151" t="s">
        <v>279</v>
      </c>
      <c r="H169" s="152">
        <v>15</v>
      </c>
      <c r="I169" s="153"/>
      <c r="L169" s="148"/>
      <c r="M169" s="154"/>
      <c r="T169" s="155"/>
      <c r="AT169" s="150" t="s">
        <v>148</v>
      </c>
      <c r="AU169" s="150" t="s">
        <v>87</v>
      </c>
      <c r="AV169" s="12" t="s">
        <v>87</v>
      </c>
      <c r="AW169" s="12" t="s">
        <v>37</v>
      </c>
      <c r="AX169" s="12" t="s">
        <v>38</v>
      </c>
      <c r="AY169" s="150" t="s">
        <v>138</v>
      </c>
    </row>
    <row r="170" spans="2:65" s="1" customFormat="1" ht="37.9" customHeight="1">
      <c r="B170" s="33"/>
      <c r="C170" s="130" t="s">
        <v>285</v>
      </c>
      <c r="D170" s="130" t="s">
        <v>140</v>
      </c>
      <c r="E170" s="131" t="s">
        <v>286</v>
      </c>
      <c r="F170" s="132" t="s">
        <v>287</v>
      </c>
      <c r="G170" s="133" t="s">
        <v>143</v>
      </c>
      <c r="H170" s="134">
        <v>15</v>
      </c>
      <c r="I170" s="135"/>
      <c r="J170" s="136">
        <f>ROUND(I170*H170,2)</f>
        <v>0</v>
      </c>
      <c r="K170" s="137"/>
      <c r="L170" s="33"/>
      <c r="M170" s="138" t="s">
        <v>21</v>
      </c>
      <c r="N170" s="139" t="s">
        <v>49</v>
      </c>
      <c r="P170" s="140">
        <f>O170*H170</f>
        <v>0</v>
      </c>
      <c r="Q170" s="140">
        <v>5.7000000000000002E-3</v>
      </c>
      <c r="R170" s="140">
        <f>Q170*H170</f>
        <v>8.5500000000000007E-2</v>
      </c>
      <c r="S170" s="140">
        <v>0</v>
      </c>
      <c r="T170" s="141">
        <f>S170*H170</f>
        <v>0</v>
      </c>
      <c r="AR170" s="142" t="s">
        <v>144</v>
      </c>
      <c r="AT170" s="142" t="s">
        <v>140</v>
      </c>
      <c r="AU170" s="142" t="s">
        <v>87</v>
      </c>
      <c r="AY170" s="17" t="s">
        <v>138</v>
      </c>
      <c r="BE170" s="143">
        <f>IF(N170="základní",J170,0)</f>
        <v>0</v>
      </c>
      <c r="BF170" s="143">
        <f>IF(N170="snížená",J170,0)</f>
        <v>0</v>
      </c>
      <c r="BG170" s="143">
        <f>IF(N170="zákl. přenesená",J170,0)</f>
        <v>0</v>
      </c>
      <c r="BH170" s="143">
        <f>IF(N170="sníž. přenesená",J170,0)</f>
        <v>0</v>
      </c>
      <c r="BI170" s="143">
        <f>IF(N170="nulová",J170,0)</f>
        <v>0</v>
      </c>
      <c r="BJ170" s="17" t="s">
        <v>38</v>
      </c>
      <c r="BK170" s="143">
        <f>ROUND(I170*H170,2)</f>
        <v>0</v>
      </c>
      <c r="BL170" s="17" t="s">
        <v>144</v>
      </c>
      <c r="BM170" s="142" t="s">
        <v>288</v>
      </c>
    </row>
    <row r="171" spans="2:65" s="1" customFormat="1">
      <c r="B171" s="33"/>
      <c r="D171" s="144" t="s">
        <v>146</v>
      </c>
      <c r="F171" s="145" t="s">
        <v>289</v>
      </c>
      <c r="I171" s="146"/>
      <c r="L171" s="33"/>
      <c r="M171" s="147"/>
      <c r="T171" s="54"/>
      <c r="AT171" s="17" t="s">
        <v>146</v>
      </c>
      <c r="AU171" s="17" t="s">
        <v>87</v>
      </c>
    </row>
    <row r="172" spans="2:65" s="12" customFormat="1">
      <c r="B172" s="148"/>
      <c r="D172" s="149" t="s">
        <v>148</v>
      </c>
      <c r="E172" s="150" t="s">
        <v>21</v>
      </c>
      <c r="F172" s="151" t="s">
        <v>279</v>
      </c>
      <c r="H172" s="152">
        <v>15</v>
      </c>
      <c r="I172" s="153"/>
      <c r="L172" s="148"/>
      <c r="M172" s="154"/>
      <c r="T172" s="155"/>
      <c r="AT172" s="150" t="s">
        <v>148</v>
      </c>
      <c r="AU172" s="150" t="s">
        <v>87</v>
      </c>
      <c r="AV172" s="12" t="s">
        <v>87</v>
      </c>
      <c r="AW172" s="12" t="s">
        <v>37</v>
      </c>
      <c r="AX172" s="12" t="s">
        <v>38</v>
      </c>
      <c r="AY172" s="150" t="s">
        <v>138</v>
      </c>
    </row>
    <row r="173" spans="2:65" s="11" customFormat="1" ht="22.9" customHeight="1">
      <c r="B173" s="118"/>
      <c r="D173" s="119" t="s">
        <v>77</v>
      </c>
      <c r="E173" s="128" t="s">
        <v>195</v>
      </c>
      <c r="F173" s="128" t="s">
        <v>290</v>
      </c>
      <c r="I173" s="121"/>
      <c r="J173" s="129">
        <f>BK173</f>
        <v>0</v>
      </c>
      <c r="L173" s="118"/>
      <c r="M173" s="123"/>
      <c r="P173" s="124">
        <f>SUM(P174:P194)</f>
        <v>0</v>
      </c>
      <c r="R173" s="124">
        <f>SUM(R174:R194)</f>
        <v>18.973369224000002</v>
      </c>
      <c r="T173" s="125">
        <f>SUM(T174:T194)</f>
        <v>0</v>
      </c>
      <c r="AR173" s="119" t="s">
        <v>38</v>
      </c>
      <c r="AT173" s="126" t="s">
        <v>77</v>
      </c>
      <c r="AU173" s="126" t="s">
        <v>38</v>
      </c>
      <c r="AY173" s="119" t="s">
        <v>138</v>
      </c>
      <c r="BK173" s="127">
        <f>SUM(BK174:BK194)</f>
        <v>0</v>
      </c>
    </row>
    <row r="174" spans="2:65" s="1" customFormat="1" ht="49.15" customHeight="1">
      <c r="B174" s="33"/>
      <c r="C174" s="130" t="s">
        <v>291</v>
      </c>
      <c r="D174" s="130" t="s">
        <v>140</v>
      </c>
      <c r="E174" s="131" t="s">
        <v>292</v>
      </c>
      <c r="F174" s="132" t="s">
        <v>293</v>
      </c>
      <c r="G174" s="133" t="s">
        <v>170</v>
      </c>
      <c r="H174" s="134">
        <v>73.2</v>
      </c>
      <c r="I174" s="135"/>
      <c r="J174" s="136">
        <f>ROUND(I174*H174,2)</f>
        <v>0</v>
      </c>
      <c r="K174" s="137"/>
      <c r="L174" s="33"/>
      <c r="M174" s="138" t="s">
        <v>21</v>
      </c>
      <c r="N174" s="139" t="s">
        <v>49</v>
      </c>
      <c r="P174" s="140">
        <f>O174*H174</f>
        <v>0</v>
      </c>
      <c r="Q174" s="140">
        <v>0.16850000000000001</v>
      </c>
      <c r="R174" s="140">
        <f>Q174*H174</f>
        <v>12.334200000000001</v>
      </c>
      <c r="S174" s="140">
        <v>0</v>
      </c>
      <c r="T174" s="141">
        <f>S174*H174</f>
        <v>0</v>
      </c>
      <c r="AR174" s="142" t="s">
        <v>144</v>
      </c>
      <c r="AT174" s="142" t="s">
        <v>140</v>
      </c>
      <c r="AU174" s="142" t="s">
        <v>87</v>
      </c>
      <c r="AY174" s="17" t="s">
        <v>138</v>
      </c>
      <c r="BE174" s="143">
        <f>IF(N174="základní",J174,0)</f>
        <v>0</v>
      </c>
      <c r="BF174" s="143">
        <f>IF(N174="snížená",J174,0)</f>
        <v>0</v>
      </c>
      <c r="BG174" s="143">
        <f>IF(N174="zákl. přenesená",J174,0)</f>
        <v>0</v>
      </c>
      <c r="BH174" s="143">
        <f>IF(N174="sníž. přenesená",J174,0)</f>
        <v>0</v>
      </c>
      <c r="BI174" s="143">
        <f>IF(N174="nulová",J174,0)</f>
        <v>0</v>
      </c>
      <c r="BJ174" s="17" t="s">
        <v>38</v>
      </c>
      <c r="BK174" s="143">
        <f>ROUND(I174*H174,2)</f>
        <v>0</v>
      </c>
      <c r="BL174" s="17" t="s">
        <v>144</v>
      </c>
      <c r="BM174" s="142" t="s">
        <v>294</v>
      </c>
    </row>
    <row r="175" spans="2:65" s="1" customFormat="1">
      <c r="B175" s="33"/>
      <c r="D175" s="144" t="s">
        <v>146</v>
      </c>
      <c r="F175" s="145" t="s">
        <v>295</v>
      </c>
      <c r="I175" s="146"/>
      <c r="L175" s="33"/>
      <c r="M175" s="147"/>
      <c r="T175" s="54"/>
      <c r="AT175" s="17" t="s">
        <v>146</v>
      </c>
      <c r="AU175" s="17" t="s">
        <v>87</v>
      </c>
    </row>
    <row r="176" spans="2:65" s="12" customFormat="1" ht="33.75">
      <c r="B176" s="148"/>
      <c r="D176" s="149" t="s">
        <v>148</v>
      </c>
      <c r="E176" s="150" t="s">
        <v>21</v>
      </c>
      <c r="F176" s="151" t="s">
        <v>296</v>
      </c>
      <c r="H176" s="152">
        <v>73.2</v>
      </c>
      <c r="I176" s="153"/>
      <c r="L176" s="148"/>
      <c r="M176" s="154"/>
      <c r="T176" s="155"/>
      <c r="AT176" s="150" t="s">
        <v>148</v>
      </c>
      <c r="AU176" s="150" t="s">
        <v>87</v>
      </c>
      <c r="AV176" s="12" t="s">
        <v>87</v>
      </c>
      <c r="AW176" s="12" t="s">
        <v>37</v>
      </c>
      <c r="AX176" s="12" t="s">
        <v>38</v>
      </c>
      <c r="AY176" s="150" t="s">
        <v>138</v>
      </c>
    </row>
    <row r="177" spans="2:65" s="1" customFormat="1" ht="16.5" customHeight="1">
      <c r="B177" s="33"/>
      <c r="C177" s="163" t="s">
        <v>297</v>
      </c>
      <c r="D177" s="163" t="s">
        <v>269</v>
      </c>
      <c r="E177" s="164" t="s">
        <v>298</v>
      </c>
      <c r="F177" s="165" t="s">
        <v>299</v>
      </c>
      <c r="G177" s="166" t="s">
        <v>170</v>
      </c>
      <c r="H177" s="167">
        <v>74.664000000000001</v>
      </c>
      <c r="I177" s="168"/>
      <c r="J177" s="169">
        <f>ROUND(I177*H177,2)</f>
        <v>0</v>
      </c>
      <c r="K177" s="170"/>
      <c r="L177" s="171"/>
      <c r="M177" s="172" t="s">
        <v>21</v>
      </c>
      <c r="N177" s="173" t="s">
        <v>49</v>
      </c>
      <c r="P177" s="140">
        <f>O177*H177</f>
        <v>0</v>
      </c>
      <c r="Q177" s="140">
        <v>5.6000000000000001E-2</v>
      </c>
      <c r="R177" s="140">
        <f>Q177*H177</f>
        <v>4.181184</v>
      </c>
      <c r="S177" s="140">
        <v>0</v>
      </c>
      <c r="T177" s="141">
        <f>S177*H177</f>
        <v>0</v>
      </c>
      <c r="AR177" s="142" t="s">
        <v>188</v>
      </c>
      <c r="AT177" s="142" t="s">
        <v>269</v>
      </c>
      <c r="AU177" s="142" t="s">
        <v>87</v>
      </c>
      <c r="AY177" s="17" t="s">
        <v>138</v>
      </c>
      <c r="BE177" s="143">
        <f>IF(N177="základní",J177,0)</f>
        <v>0</v>
      </c>
      <c r="BF177" s="143">
        <f>IF(N177="snížená",J177,0)</f>
        <v>0</v>
      </c>
      <c r="BG177" s="143">
        <f>IF(N177="zákl. přenesená",J177,0)</f>
        <v>0</v>
      </c>
      <c r="BH177" s="143">
        <f>IF(N177="sníž. přenesená",J177,0)</f>
        <v>0</v>
      </c>
      <c r="BI177" s="143">
        <f>IF(N177="nulová",J177,0)</f>
        <v>0</v>
      </c>
      <c r="BJ177" s="17" t="s">
        <v>38</v>
      </c>
      <c r="BK177" s="143">
        <f>ROUND(I177*H177,2)</f>
        <v>0</v>
      </c>
      <c r="BL177" s="17" t="s">
        <v>144</v>
      </c>
      <c r="BM177" s="142" t="s">
        <v>300</v>
      </c>
    </row>
    <row r="178" spans="2:65" s="12" customFormat="1">
      <c r="B178" s="148"/>
      <c r="D178" s="149" t="s">
        <v>148</v>
      </c>
      <c r="F178" s="151" t="s">
        <v>301</v>
      </c>
      <c r="H178" s="152">
        <v>74.664000000000001</v>
      </c>
      <c r="I178" s="153"/>
      <c r="L178" s="148"/>
      <c r="M178" s="154"/>
      <c r="T178" s="155"/>
      <c r="AT178" s="150" t="s">
        <v>148</v>
      </c>
      <c r="AU178" s="150" t="s">
        <v>87</v>
      </c>
      <c r="AV178" s="12" t="s">
        <v>87</v>
      </c>
      <c r="AW178" s="12" t="s">
        <v>4</v>
      </c>
      <c r="AX178" s="12" t="s">
        <v>38</v>
      </c>
      <c r="AY178" s="150" t="s">
        <v>138</v>
      </c>
    </row>
    <row r="179" spans="2:65" s="1" customFormat="1" ht="55.5" customHeight="1">
      <c r="B179" s="33"/>
      <c r="C179" s="130" t="s">
        <v>302</v>
      </c>
      <c r="D179" s="130" t="s">
        <v>140</v>
      </c>
      <c r="E179" s="131" t="s">
        <v>303</v>
      </c>
      <c r="F179" s="132" t="s">
        <v>304</v>
      </c>
      <c r="G179" s="133" t="s">
        <v>170</v>
      </c>
      <c r="H179" s="134">
        <v>13.2</v>
      </c>
      <c r="I179" s="135"/>
      <c r="J179" s="136">
        <f>ROUND(I179*H179,2)</f>
        <v>0</v>
      </c>
      <c r="K179" s="137"/>
      <c r="L179" s="33"/>
      <c r="M179" s="138" t="s">
        <v>21</v>
      </c>
      <c r="N179" s="139" t="s">
        <v>49</v>
      </c>
      <c r="P179" s="140">
        <f>O179*H179</f>
        <v>0</v>
      </c>
      <c r="Q179" s="140">
        <v>0.12095</v>
      </c>
      <c r="R179" s="140">
        <f>Q179*H179</f>
        <v>1.5965399999999998</v>
      </c>
      <c r="S179" s="140">
        <v>0</v>
      </c>
      <c r="T179" s="141">
        <f>S179*H179</f>
        <v>0</v>
      </c>
      <c r="AR179" s="142" t="s">
        <v>144</v>
      </c>
      <c r="AT179" s="142" t="s">
        <v>140</v>
      </c>
      <c r="AU179" s="142" t="s">
        <v>87</v>
      </c>
      <c r="AY179" s="17" t="s">
        <v>138</v>
      </c>
      <c r="BE179" s="143">
        <f>IF(N179="základní",J179,0)</f>
        <v>0</v>
      </c>
      <c r="BF179" s="143">
        <f>IF(N179="snížená",J179,0)</f>
        <v>0</v>
      </c>
      <c r="BG179" s="143">
        <f>IF(N179="zákl. přenesená",J179,0)</f>
        <v>0</v>
      </c>
      <c r="BH179" s="143">
        <f>IF(N179="sníž. přenesená",J179,0)</f>
        <v>0</v>
      </c>
      <c r="BI179" s="143">
        <f>IF(N179="nulová",J179,0)</f>
        <v>0</v>
      </c>
      <c r="BJ179" s="17" t="s">
        <v>38</v>
      </c>
      <c r="BK179" s="143">
        <f>ROUND(I179*H179,2)</f>
        <v>0</v>
      </c>
      <c r="BL179" s="17" t="s">
        <v>144</v>
      </c>
      <c r="BM179" s="142" t="s">
        <v>305</v>
      </c>
    </row>
    <row r="180" spans="2:65" s="1" customFormat="1">
      <c r="B180" s="33"/>
      <c r="D180" s="144" t="s">
        <v>146</v>
      </c>
      <c r="F180" s="145" t="s">
        <v>306</v>
      </c>
      <c r="I180" s="146"/>
      <c r="L180" s="33"/>
      <c r="M180" s="147"/>
      <c r="T180" s="54"/>
      <c r="AT180" s="17" t="s">
        <v>146</v>
      </c>
      <c r="AU180" s="17" t="s">
        <v>87</v>
      </c>
    </row>
    <row r="181" spans="2:65" s="12" customFormat="1" ht="22.5">
      <c r="B181" s="148"/>
      <c r="D181" s="149" t="s">
        <v>148</v>
      </c>
      <c r="E181" s="150" t="s">
        <v>21</v>
      </c>
      <c r="F181" s="151" t="s">
        <v>307</v>
      </c>
      <c r="H181" s="152">
        <v>13.2</v>
      </c>
      <c r="I181" s="153"/>
      <c r="L181" s="148"/>
      <c r="M181" s="154"/>
      <c r="T181" s="155"/>
      <c r="AT181" s="150" t="s">
        <v>148</v>
      </c>
      <c r="AU181" s="150" t="s">
        <v>87</v>
      </c>
      <c r="AV181" s="12" t="s">
        <v>87</v>
      </c>
      <c r="AW181" s="12" t="s">
        <v>37</v>
      </c>
      <c r="AX181" s="12" t="s">
        <v>38</v>
      </c>
      <c r="AY181" s="150" t="s">
        <v>138</v>
      </c>
    </row>
    <row r="182" spans="2:65" s="1" customFormat="1" ht="16.5" customHeight="1">
      <c r="B182" s="33"/>
      <c r="C182" s="163" t="s">
        <v>308</v>
      </c>
      <c r="D182" s="163" t="s">
        <v>269</v>
      </c>
      <c r="E182" s="164" t="s">
        <v>309</v>
      </c>
      <c r="F182" s="165" t="s">
        <v>310</v>
      </c>
      <c r="G182" s="166" t="s">
        <v>170</v>
      </c>
      <c r="H182" s="167">
        <v>13.464</v>
      </c>
      <c r="I182" s="168"/>
      <c r="J182" s="169">
        <f>ROUND(I182*H182,2)</f>
        <v>0</v>
      </c>
      <c r="K182" s="170"/>
      <c r="L182" s="171"/>
      <c r="M182" s="172" t="s">
        <v>21</v>
      </c>
      <c r="N182" s="173" t="s">
        <v>49</v>
      </c>
      <c r="P182" s="140">
        <f>O182*H182</f>
        <v>0</v>
      </c>
      <c r="Q182" s="140">
        <v>5.6000000000000001E-2</v>
      </c>
      <c r="R182" s="140">
        <f>Q182*H182</f>
        <v>0.75398399999999999</v>
      </c>
      <c r="S182" s="140">
        <v>0</v>
      </c>
      <c r="T182" s="141">
        <f>S182*H182</f>
        <v>0</v>
      </c>
      <c r="AR182" s="142" t="s">
        <v>188</v>
      </c>
      <c r="AT182" s="142" t="s">
        <v>269</v>
      </c>
      <c r="AU182" s="142" t="s">
        <v>87</v>
      </c>
      <c r="AY182" s="17" t="s">
        <v>138</v>
      </c>
      <c r="BE182" s="143">
        <f>IF(N182="základní",J182,0)</f>
        <v>0</v>
      </c>
      <c r="BF182" s="143">
        <f>IF(N182="snížená",J182,0)</f>
        <v>0</v>
      </c>
      <c r="BG182" s="143">
        <f>IF(N182="zákl. přenesená",J182,0)</f>
        <v>0</v>
      </c>
      <c r="BH182" s="143">
        <f>IF(N182="sníž. přenesená",J182,0)</f>
        <v>0</v>
      </c>
      <c r="BI182" s="143">
        <f>IF(N182="nulová",J182,0)</f>
        <v>0</v>
      </c>
      <c r="BJ182" s="17" t="s">
        <v>38</v>
      </c>
      <c r="BK182" s="143">
        <f>ROUND(I182*H182,2)</f>
        <v>0</v>
      </c>
      <c r="BL182" s="17" t="s">
        <v>144</v>
      </c>
      <c r="BM182" s="142" t="s">
        <v>311</v>
      </c>
    </row>
    <row r="183" spans="2:65" s="12" customFormat="1">
      <c r="B183" s="148"/>
      <c r="D183" s="149" t="s">
        <v>148</v>
      </c>
      <c r="F183" s="151" t="s">
        <v>312</v>
      </c>
      <c r="H183" s="152">
        <v>13.464</v>
      </c>
      <c r="I183" s="153"/>
      <c r="L183" s="148"/>
      <c r="M183" s="154"/>
      <c r="T183" s="155"/>
      <c r="AT183" s="150" t="s">
        <v>148</v>
      </c>
      <c r="AU183" s="150" t="s">
        <v>87</v>
      </c>
      <c r="AV183" s="12" t="s">
        <v>87</v>
      </c>
      <c r="AW183" s="12" t="s">
        <v>4</v>
      </c>
      <c r="AX183" s="12" t="s">
        <v>38</v>
      </c>
      <c r="AY183" s="150" t="s">
        <v>138</v>
      </c>
    </row>
    <row r="184" spans="2:65" s="1" customFormat="1" ht="37.9" customHeight="1">
      <c r="B184" s="33"/>
      <c r="C184" s="130" t="s">
        <v>313</v>
      </c>
      <c r="D184" s="130" t="s">
        <v>140</v>
      </c>
      <c r="E184" s="131" t="s">
        <v>314</v>
      </c>
      <c r="F184" s="132" t="s">
        <v>315</v>
      </c>
      <c r="G184" s="133" t="s">
        <v>170</v>
      </c>
      <c r="H184" s="134">
        <v>11.05</v>
      </c>
      <c r="I184" s="135"/>
      <c r="J184" s="136">
        <f>ROUND(I184*H184,2)</f>
        <v>0</v>
      </c>
      <c r="K184" s="137"/>
      <c r="L184" s="33"/>
      <c r="M184" s="138" t="s">
        <v>21</v>
      </c>
      <c r="N184" s="139" t="s">
        <v>49</v>
      </c>
      <c r="P184" s="140">
        <f>O184*H184</f>
        <v>0</v>
      </c>
      <c r="Q184" s="140">
        <v>0</v>
      </c>
      <c r="R184" s="140">
        <f>Q184*H184</f>
        <v>0</v>
      </c>
      <c r="S184" s="140">
        <v>0</v>
      </c>
      <c r="T184" s="141">
        <f>S184*H184</f>
        <v>0</v>
      </c>
      <c r="AR184" s="142" t="s">
        <v>144</v>
      </c>
      <c r="AT184" s="142" t="s">
        <v>140</v>
      </c>
      <c r="AU184" s="142" t="s">
        <v>87</v>
      </c>
      <c r="AY184" s="17" t="s">
        <v>138</v>
      </c>
      <c r="BE184" s="143">
        <f>IF(N184="základní",J184,0)</f>
        <v>0</v>
      </c>
      <c r="BF184" s="143">
        <f>IF(N184="snížená",J184,0)</f>
        <v>0</v>
      </c>
      <c r="BG184" s="143">
        <f>IF(N184="zákl. přenesená",J184,0)</f>
        <v>0</v>
      </c>
      <c r="BH184" s="143">
        <f>IF(N184="sníž. přenesená",J184,0)</f>
        <v>0</v>
      </c>
      <c r="BI184" s="143">
        <f>IF(N184="nulová",J184,0)</f>
        <v>0</v>
      </c>
      <c r="BJ184" s="17" t="s">
        <v>38</v>
      </c>
      <c r="BK184" s="143">
        <f>ROUND(I184*H184,2)</f>
        <v>0</v>
      </c>
      <c r="BL184" s="17" t="s">
        <v>144</v>
      </c>
      <c r="BM184" s="142" t="s">
        <v>316</v>
      </c>
    </row>
    <row r="185" spans="2:65" s="1" customFormat="1">
      <c r="B185" s="33"/>
      <c r="D185" s="144" t="s">
        <v>146</v>
      </c>
      <c r="F185" s="145" t="s">
        <v>317</v>
      </c>
      <c r="I185" s="146"/>
      <c r="L185" s="33"/>
      <c r="M185" s="147"/>
      <c r="T185" s="54"/>
      <c r="AT185" s="17" t="s">
        <v>146</v>
      </c>
      <c r="AU185" s="17" t="s">
        <v>87</v>
      </c>
    </row>
    <row r="186" spans="2:65" s="12" customFormat="1" ht="22.5">
      <c r="B186" s="148"/>
      <c r="D186" s="149" t="s">
        <v>148</v>
      </c>
      <c r="E186" s="150" t="s">
        <v>21</v>
      </c>
      <c r="F186" s="151" t="s">
        <v>318</v>
      </c>
      <c r="H186" s="152">
        <v>11.05</v>
      </c>
      <c r="I186" s="153"/>
      <c r="L186" s="148"/>
      <c r="M186" s="154"/>
      <c r="T186" s="155"/>
      <c r="AT186" s="150" t="s">
        <v>148</v>
      </c>
      <c r="AU186" s="150" t="s">
        <v>87</v>
      </c>
      <c r="AV186" s="12" t="s">
        <v>87</v>
      </c>
      <c r="AW186" s="12" t="s">
        <v>37</v>
      </c>
      <c r="AX186" s="12" t="s">
        <v>38</v>
      </c>
      <c r="AY186" s="150" t="s">
        <v>138</v>
      </c>
    </row>
    <row r="187" spans="2:65" s="1" customFormat="1" ht="24.2" customHeight="1">
      <c r="B187" s="33"/>
      <c r="C187" s="130" t="s">
        <v>319</v>
      </c>
      <c r="D187" s="130" t="s">
        <v>140</v>
      </c>
      <c r="E187" s="131" t="s">
        <v>320</v>
      </c>
      <c r="F187" s="132" t="s">
        <v>321</v>
      </c>
      <c r="G187" s="133" t="s">
        <v>170</v>
      </c>
      <c r="H187" s="134">
        <v>11.05</v>
      </c>
      <c r="I187" s="135"/>
      <c r="J187" s="136">
        <f>ROUND(I187*H187,2)</f>
        <v>0</v>
      </c>
      <c r="K187" s="137"/>
      <c r="L187" s="33"/>
      <c r="M187" s="138" t="s">
        <v>21</v>
      </c>
      <c r="N187" s="139" t="s">
        <v>49</v>
      </c>
      <c r="P187" s="140">
        <f>O187*H187</f>
        <v>0</v>
      </c>
      <c r="Q187" s="140">
        <v>0</v>
      </c>
      <c r="R187" s="140">
        <f>Q187*H187</f>
        <v>0</v>
      </c>
      <c r="S187" s="140">
        <v>0</v>
      </c>
      <c r="T187" s="141">
        <f>S187*H187</f>
        <v>0</v>
      </c>
      <c r="AR187" s="142" t="s">
        <v>144</v>
      </c>
      <c r="AT187" s="142" t="s">
        <v>140</v>
      </c>
      <c r="AU187" s="142" t="s">
        <v>87</v>
      </c>
      <c r="AY187" s="17" t="s">
        <v>138</v>
      </c>
      <c r="BE187" s="143">
        <f>IF(N187="základní",J187,0)</f>
        <v>0</v>
      </c>
      <c r="BF187" s="143">
        <f>IF(N187="snížená",J187,0)</f>
        <v>0</v>
      </c>
      <c r="BG187" s="143">
        <f>IF(N187="zákl. přenesená",J187,0)</f>
        <v>0</v>
      </c>
      <c r="BH187" s="143">
        <f>IF(N187="sníž. přenesená",J187,0)</f>
        <v>0</v>
      </c>
      <c r="BI187" s="143">
        <f>IF(N187="nulová",J187,0)</f>
        <v>0</v>
      </c>
      <c r="BJ187" s="17" t="s">
        <v>38</v>
      </c>
      <c r="BK187" s="143">
        <f>ROUND(I187*H187,2)</f>
        <v>0</v>
      </c>
      <c r="BL187" s="17" t="s">
        <v>144</v>
      </c>
      <c r="BM187" s="142" t="s">
        <v>322</v>
      </c>
    </row>
    <row r="188" spans="2:65" s="1" customFormat="1">
      <c r="B188" s="33"/>
      <c r="D188" s="144" t="s">
        <v>146</v>
      </c>
      <c r="F188" s="145" t="s">
        <v>323</v>
      </c>
      <c r="I188" s="146"/>
      <c r="L188" s="33"/>
      <c r="M188" s="147"/>
      <c r="T188" s="54"/>
      <c r="AT188" s="17" t="s">
        <v>146</v>
      </c>
      <c r="AU188" s="17" t="s">
        <v>87</v>
      </c>
    </row>
    <row r="189" spans="2:65" s="12" customFormat="1" ht="22.5">
      <c r="B189" s="148"/>
      <c r="D189" s="149" t="s">
        <v>148</v>
      </c>
      <c r="E189" s="150" t="s">
        <v>21</v>
      </c>
      <c r="F189" s="151" t="s">
        <v>324</v>
      </c>
      <c r="H189" s="152">
        <v>11.05</v>
      </c>
      <c r="I189" s="153"/>
      <c r="L189" s="148"/>
      <c r="M189" s="154"/>
      <c r="T189" s="155"/>
      <c r="AT189" s="150" t="s">
        <v>148</v>
      </c>
      <c r="AU189" s="150" t="s">
        <v>87</v>
      </c>
      <c r="AV189" s="12" t="s">
        <v>87</v>
      </c>
      <c r="AW189" s="12" t="s">
        <v>37</v>
      </c>
      <c r="AX189" s="12" t="s">
        <v>38</v>
      </c>
      <c r="AY189" s="150" t="s">
        <v>138</v>
      </c>
    </row>
    <row r="190" spans="2:65" s="1" customFormat="1" ht="16.5" customHeight="1">
      <c r="B190" s="33"/>
      <c r="C190" s="130" t="s">
        <v>325</v>
      </c>
      <c r="D190" s="130" t="s">
        <v>140</v>
      </c>
      <c r="E190" s="131" t="s">
        <v>326</v>
      </c>
      <c r="F190" s="132" t="s">
        <v>327</v>
      </c>
      <c r="G190" s="133" t="s">
        <v>328</v>
      </c>
      <c r="H190" s="134">
        <v>3</v>
      </c>
      <c r="I190" s="135"/>
      <c r="J190" s="136">
        <f>ROUND(I190*H190,2)</f>
        <v>0</v>
      </c>
      <c r="K190" s="137"/>
      <c r="L190" s="33"/>
      <c r="M190" s="138" t="s">
        <v>21</v>
      </c>
      <c r="N190" s="139" t="s">
        <v>49</v>
      </c>
      <c r="P190" s="140">
        <f>O190*H190</f>
        <v>0</v>
      </c>
      <c r="Q190" s="140">
        <v>0</v>
      </c>
      <c r="R190" s="140">
        <f>Q190*H190</f>
        <v>0</v>
      </c>
      <c r="S190" s="140">
        <v>0</v>
      </c>
      <c r="T190" s="141">
        <f>S190*H190</f>
        <v>0</v>
      </c>
      <c r="AR190" s="142" t="s">
        <v>144</v>
      </c>
      <c r="AT190" s="142" t="s">
        <v>140</v>
      </c>
      <c r="AU190" s="142" t="s">
        <v>87</v>
      </c>
      <c r="AY190" s="17" t="s">
        <v>138</v>
      </c>
      <c r="BE190" s="143">
        <f>IF(N190="základní",J190,0)</f>
        <v>0</v>
      </c>
      <c r="BF190" s="143">
        <f>IF(N190="snížená",J190,0)</f>
        <v>0</v>
      </c>
      <c r="BG190" s="143">
        <f>IF(N190="zákl. přenesená",J190,0)</f>
        <v>0</v>
      </c>
      <c r="BH190" s="143">
        <f>IF(N190="sníž. přenesená",J190,0)</f>
        <v>0</v>
      </c>
      <c r="BI190" s="143">
        <f>IF(N190="nulová",J190,0)</f>
        <v>0</v>
      </c>
      <c r="BJ190" s="17" t="s">
        <v>38</v>
      </c>
      <c r="BK190" s="143">
        <f>ROUND(I190*H190,2)</f>
        <v>0</v>
      </c>
      <c r="BL190" s="17" t="s">
        <v>144</v>
      </c>
      <c r="BM190" s="142" t="s">
        <v>329</v>
      </c>
    </row>
    <row r="191" spans="2:65" s="1" customFormat="1" ht="44.25" customHeight="1">
      <c r="B191" s="33"/>
      <c r="C191" s="130" t="s">
        <v>330</v>
      </c>
      <c r="D191" s="130" t="s">
        <v>140</v>
      </c>
      <c r="E191" s="131" t="s">
        <v>331</v>
      </c>
      <c r="F191" s="132" t="s">
        <v>332</v>
      </c>
      <c r="G191" s="133" t="s">
        <v>328</v>
      </c>
      <c r="H191" s="134">
        <v>3</v>
      </c>
      <c r="I191" s="135"/>
      <c r="J191" s="136">
        <f>ROUND(I191*H191,2)</f>
        <v>0</v>
      </c>
      <c r="K191" s="137"/>
      <c r="L191" s="33"/>
      <c r="M191" s="138" t="s">
        <v>21</v>
      </c>
      <c r="N191" s="139" t="s">
        <v>49</v>
      </c>
      <c r="P191" s="140">
        <f>O191*H191</f>
        <v>0</v>
      </c>
      <c r="Q191" s="140">
        <v>2.5320407999999999E-2</v>
      </c>
      <c r="R191" s="140">
        <f>Q191*H191</f>
        <v>7.5961223999999994E-2</v>
      </c>
      <c r="S191" s="140">
        <v>0</v>
      </c>
      <c r="T191" s="141">
        <f>S191*H191</f>
        <v>0</v>
      </c>
      <c r="AR191" s="142" t="s">
        <v>144</v>
      </c>
      <c r="AT191" s="142" t="s">
        <v>140</v>
      </c>
      <c r="AU191" s="142" t="s">
        <v>87</v>
      </c>
      <c r="AY191" s="17" t="s">
        <v>138</v>
      </c>
      <c r="BE191" s="143">
        <f>IF(N191="základní",J191,0)</f>
        <v>0</v>
      </c>
      <c r="BF191" s="143">
        <f>IF(N191="snížená",J191,0)</f>
        <v>0</v>
      </c>
      <c r="BG191" s="143">
        <f>IF(N191="zákl. přenesená",J191,0)</f>
        <v>0</v>
      </c>
      <c r="BH191" s="143">
        <f>IF(N191="sníž. přenesená",J191,0)</f>
        <v>0</v>
      </c>
      <c r="BI191" s="143">
        <f>IF(N191="nulová",J191,0)</f>
        <v>0</v>
      </c>
      <c r="BJ191" s="17" t="s">
        <v>38</v>
      </c>
      <c r="BK191" s="143">
        <f>ROUND(I191*H191,2)</f>
        <v>0</v>
      </c>
      <c r="BL191" s="17" t="s">
        <v>144</v>
      </c>
      <c r="BM191" s="142" t="s">
        <v>333</v>
      </c>
    </row>
    <row r="192" spans="2:65" s="1" customFormat="1" ht="58.5">
      <c r="B192" s="33"/>
      <c r="D192" s="149" t="s">
        <v>334</v>
      </c>
      <c r="F192" s="174" t="s">
        <v>335</v>
      </c>
      <c r="I192" s="146"/>
      <c r="L192" s="33"/>
      <c r="M192" s="147"/>
      <c r="T192" s="54"/>
      <c r="AT192" s="17" t="s">
        <v>334</v>
      </c>
      <c r="AU192" s="17" t="s">
        <v>87</v>
      </c>
    </row>
    <row r="193" spans="2:65" s="1" customFormat="1" ht="24.2" customHeight="1">
      <c r="B193" s="33"/>
      <c r="C193" s="130" t="s">
        <v>336</v>
      </c>
      <c r="D193" s="130" t="s">
        <v>140</v>
      </c>
      <c r="E193" s="131" t="s">
        <v>337</v>
      </c>
      <c r="F193" s="132" t="s">
        <v>338</v>
      </c>
      <c r="G193" s="133" t="s">
        <v>143</v>
      </c>
      <c r="H193" s="134">
        <v>15</v>
      </c>
      <c r="I193" s="135"/>
      <c r="J193" s="136">
        <f>ROUND(I193*H193,2)</f>
        <v>0</v>
      </c>
      <c r="K193" s="137"/>
      <c r="L193" s="33"/>
      <c r="M193" s="138" t="s">
        <v>21</v>
      </c>
      <c r="N193" s="139" t="s">
        <v>49</v>
      </c>
      <c r="P193" s="140">
        <f>O193*H193</f>
        <v>0</v>
      </c>
      <c r="Q193" s="140">
        <v>2.0999999999999999E-3</v>
      </c>
      <c r="R193" s="140">
        <f>Q193*H193</f>
        <v>3.15E-2</v>
      </c>
      <c r="S193" s="140">
        <v>0</v>
      </c>
      <c r="T193" s="141">
        <f>S193*H193</f>
        <v>0</v>
      </c>
      <c r="AR193" s="142" t="s">
        <v>144</v>
      </c>
      <c r="AT193" s="142" t="s">
        <v>140</v>
      </c>
      <c r="AU193" s="142" t="s">
        <v>87</v>
      </c>
      <c r="AY193" s="17" t="s">
        <v>138</v>
      </c>
      <c r="BE193" s="143">
        <f>IF(N193="základní",J193,0)</f>
        <v>0</v>
      </c>
      <c r="BF193" s="143">
        <f>IF(N193="snížená",J193,0)</f>
        <v>0</v>
      </c>
      <c r="BG193" s="143">
        <f>IF(N193="zákl. přenesená",J193,0)</f>
        <v>0</v>
      </c>
      <c r="BH193" s="143">
        <f>IF(N193="sníž. přenesená",J193,0)</f>
        <v>0</v>
      </c>
      <c r="BI193" s="143">
        <f>IF(N193="nulová",J193,0)</f>
        <v>0</v>
      </c>
      <c r="BJ193" s="17" t="s">
        <v>38</v>
      </c>
      <c r="BK193" s="143">
        <f>ROUND(I193*H193,2)</f>
        <v>0</v>
      </c>
      <c r="BL193" s="17" t="s">
        <v>144</v>
      </c>
      <c r="BM193" s="142" t="s">
        <v>339</v>
      </c>
    </row>
    <row r="194" spans="2:65" s="12" customFormat="1">
      <c r="B194" s="148"/>
      <c r="D194" s="149" t="s">
        <v>148</v>
      </c>
      <c r="E194" s="150" t="s">
        <v>21</v>
      </c>
      <c r="F194" s="151" t="s">
        <v>340</v>
      </c>
      <c r="H194" s="152">
        <v>15</v>
      </c>
      <c r="I194" s="153"/>
      <c r="L194" s="148"/>
      <c r="M194" s="154"/>
      <c r="T194" s="155"/>
      <c r="AT194" s="150" t="s">
        <v>148</v>
      </c>
      <c r="AU194" s="150" t="s">
        <v>87</v>
      </c>
      <c r="AV194" s="12" t="s">
        <v>87</v>
      </c>
      <c r="AW194" s="12" t="s">
        <v>37</v>
      </c>
      <c r="AX194" s="12" t="s">
        <v>38</v>
      </c>
      <c r="AY194" s="150" t="s">
        <v>138</v>
      </c>
    </row>
    <row r="195" spans="2:65" s="11" customFormat="1" ht="22.9" customHeight="1">
      <c r="B195" s="118"/>
      <c r="D195" s="119" t="s">
        <v>77</v>
      </c>
      <c r="E195" s="128" t="s">
        <v>341</v>
      </c>
      <c r="F195" s="128" t="s">
        <v>342</v>
      </c>
      <c r="I195" s="121"/>
      <c r="J195" s="129">
        <f>BK195</f>
        <v>0</v>
      </c>
      <c r="L195" s="118"/>
      <c r="M195" s="123"/>
      <c r="P195" s="124">
        <f>SUM(P196:P208)</f>
        <v>0</v>
      </c>
      <c r="R195" s="124">
        <f>SUM(R196:R208)</f>
        <v>0</v>
      </c>
      <c r="T195" s="125">
        <f>SUM(T196:T208)</f>
        <v>0</v>
      </c>
      <c r="AR195" s="119" t="s">
        <v>38</v>
      </c>
      <c r="AT195" s="126" t="s">
        <v>77</v>
      </c>
      <c r="AU195" s="126" t="s">
        <v>38</v>
      </c>
      <c r="AY195" s="119" t="s">
        <v>138</v>
      </c>
      <c r="BK195" s="127">
        <f>SUM(BK196:BK208)</f>
        <v>0</v>
      </c>
    </row>
    <row r="196" spans="2:65" s="1" customFormat="1" ht="37.9" customHeight="1">
      <c r="B196" s="33"/>
      <c r="C196" s="130" t="s">
        <v>343</v>
      </c>
      <c r="D196" s="130" t="s">
        <v>140</v>
      </c>
      <c r="E196" s="131" t="s">
        <v>344</v>
      </c>
      <c r="F196" s="132" t="s">
        <v>345</v>
      </c>
      <c r="G196" s="133" t="s">
        <v>210</v>
      </c>
      <c r="H196" s="134">
        <v>133.346</v>
      </c>
      <c r="I196" s="135"/>
      <c r="J196" s="136">
        <f>ROUND(I196*H196,2)</f>
        <v>0</v>
      </c>
      <c r="K196" s="137"/>
      <c r="L196" s="33"/>
      <c r="M196" s="138" t="s">
        <v>21</v>
      </c>
      <c r="N196" s="139" t="s">
        <v>49</v>
      </c>
      <c r="P196" s="140">
        <f>O196*H196</f>
        <v>0</v>
      </c>
      <c r="Q196" s="140">
        <v>0</v>
      </c>
      <c r="R196" s="140">
        <f>Q196*H196</f>
        <v>0</v>
      </c>
      <c r="S196" s="140">
        <v>0</v>
      </c>
      <c r="T196" s="141">
        <f>S196*H196</f>
        <v>0</v>
      </c>
      <c r="AR196" s="142" t="s">
        <v>144</v>
      </c>
      <c r="AT196" s="142" t="s">
        <v>140</v>
      </c>
      <c r="AU196" s="142" t="s">
        <v>87</v>
      </c>
      <c r="AY196" s="17" t="s">
        <v>138</v>
      </c>
      <c r="BE196" s="143">
        <f>IF(N196="základní",J196,0)</f>
        <v>0</v>
      </c>
      <c r="BF196" s="143">
        <f>IF(N196="snížená",J196,0)</f>
        <v>0</v>
      </c>
      <c r="BG196" s="143">
        <f>IF(N196="zákl. přenesená",J196,0)</f>
        <v>0</v>
      </c>
      <c r="BH196" s="143">
        <f>IF(N196="sníž. přenesená",J196,0)</f>
        <v>0</v>
      </c>
      <c r="BI196" s="143">
        <f>IF(N196="nulová",J196,0)</f>
        <v>0</v>
      </c>
      <c r="BJ196" s="17" t="s">
        <v>38</v>
      </c>
      <c r="BK196" s="143">
        <f>ROUND(I196*H196,2)</f>
        <v>0</v>
      </c>
      <c r="BL196" s="17" t="s">
        <v>144</v>
      </c>
      <c r="BM196" s="142" t="s">
        <v>346</v>
      </c>
    </row>
    <row r="197" spans="2:65" s="1" customFormat="1">
      <c r="B197" s="33"/>
      <c r="D197" s="144" t="s">
        <v>146</v>
      </c>
      <c r="F197" s="145" t="s">
        <v>347</v>
      </c>
      <c r="I197" s="146"/>
      <c r="L197" s="33"/>
      <c r="M197" s="147"/>
      <c r="T197" s="54"/>
      <c r="AT197" s="17" t="s">
        <v>146</v>
      </c>
      <c r="AU197" s="17" t="s">
        <v>87</v>
      </c>
    </row>
    <row r="198" spans="2:65" s="1" customFormat="1" ht="37.9" customHeight="1">
      <c r="B198" s="33"/>
      <c r="C198" s="130" t="s">
        <v>348</v>
      </c>
      <c r="D198" s="130" t="s">
        <v>140</v>
      </c>
      <c r="E198" s="131" t="s">
        <v>349</v>
      </c>
      <c r="F198" s="132" t="s">
        <v>350</v>
      </c>
      <c r="G198" s="133" t="s">
        <v>210</v>
      </c>
      <c r="H198" s="134">
        <v>3867.0340000000001</v>
      </c>
      <c r="I198" s="135"/>
      <c r="J198" s="136">
        <f>ROUND(I198*H198,2)</f>
        <v>0</v>
      </c>
      <c r="K198" s="137"/>
      <c r="L198" s="33"/>
      <c r="M198" s="138" t="s">
        <v>21</v>
      </c>
      <c r="N198" s="139" t="s">
        <v>49</v>
      </c>
      <c r="P198" s="140">
        <f>O198*H198</f>
        <v>0</v>
      </c>
      <c r="Q198" s="140">
        <v>0</v>
      </c>
      <c r="R198" s="140">
        <f>Q198*H198</f>
        <v>0</v>
      </c>
      <c r="S198" s="140">
        <v>0</v>
      </c>
      <c r="T198" s="141">
        <f>S198*H198</f>
        <v>0</v>
      </c>
      <c r="AR198" s="142" t="s">
        <v>144</v>
      </c>
      <c r="AT198" s="142" t="s">
        <v>140</v>
      </c>
      <c r="AU198" s="142" t="s">
        <v>87</v>
      </c>
      <c r="AY198" s="17" t="s">
        <v>138</v>
      </c>
      <c r="BE198" s="143">
        <f>IF(N198="základní",J198,0)</f>
        <v>0</v>
      </c>
      <c r="BF198" s="143">
        <f>IF(N198="snížená",J198,0)</f>
        <v>0</v>
      </c>
      <c r="BG198" s="143">
        <f>IF(N198="zákl. přenesená",J198,0)</f>
        <v>0</v>
      </c>
      <c r="BH198" s="143">
        <f>IF(N198="sníž. přenesená",J198,0)</f>
        <v>0</v>
      </c>
      <c r="BI198" s="143">
        <f>IF(N198="nulová",J198,0)</f>
        <v>0</v>
      </c>
      <c r="BJ198" s="17" t="s">
        <v>38</v>
      </c>
      <c r="BK198" s="143">
        <f>ROUND(I198*H198,2)</f>
        <v>0</v>
      </c>
      <c r="BL198" s="17" t="s">
        <v>144</v>
      </c>
      <c r="BM198" s="142" t="s">
        <v>351</v>
      </c>
    </row>
    <row r="199" spans="2:65" s="1" customFormat="1">
      <c r="B199" s="33"/>
      <c r="D199" s="144" t="s">
        <v>146</v>
      </c>
      <c r="F199" s="145" t="s">
        <v>352</v>
      </c>
      <c r="I199" s="146"/>
      <c r="L199" s="33"/>
      <c r="M199" s="147"/>
      <c r="T199" s="54"/>
      <c r="AT199" s="17" t="s">
        <v>146</v>
      </c>
      <c r="AU199" s="17" t="s">
        <v>87</v>
      </c>
    </row>
    <row r="200" spans="2:65" s="12" customFormat="1">
      <c r="B200" s="148"/>
      <c r="D200" s="149" t="s">
        <v>148</v>
      </c>
      <c r="F200" s="151" t="s">
        <v>353</v>
      </c>
      <c r="H200" s="152">
        <v>3867.0340000000001</v>
      </c>
      <c r="I200" s="153"/>
      <c r="L200" s="148"/>
      <c r="M200" s="154"/>
      <c r="T200" s="155"/>
      <c r="AT200" s="150" t="s">
        <v>148</v>
      </c>
      <c r="AU200" s="150" t="s">
        <v>87</v>
      </c>
      <c r="AV200" s="12" t="s">
        <v>87</v>
      </c>
      <c r="AW200" s="12" t="s">
        <v>4</v>
      </c>
      <c r="AX200" s="12" t="s">
        <v>38</v>
      </c>
      <c r="AY200" s="150" t="s">
        <v>138</v>
      </c>
    </row>
    <row r="201" spans="2:65" s="1" customFormat="1" ht="24.2" customHeight="1">
      <c r="B201" s="33"/>
      <c r="C201" s="130" t="s">
        <v>354</v>
      </c>
      <c r="D201" s="130" t="s">
        <v>140</v>
      </c>
      <c r="E201" s="131" t="s">
        <v>355</v>
      </c>
      <c r="F201" s="132" t="s">
        <v>356</v>
      </c>
      <c r="G201" s="133" t="s">
        <v>210</v>
      </c>
      <c r="H201" s="134">
        <v>133.346</v>
      </c>
      <c r="I201" s="135"/>
      <c r="J201" s="136">
        <f>ROUND(I201*H201,2)</f>
        <v>0</v>
      </c>
      <c r="K201" s="137"/>
      <c r="L201" s="33"/>
      <c r="M201" s="138" t="s">
        <v>21</v>
      </c>
      <c r="N201" s="139" t="s">
        <v>49</v>
      </c>
      <c r="P201" s="140">
        <f>O201*H201</f>
        <v>0</v>
      </c>
      <c r="Q201" s="140">
        <v>0</v>
      </c>
      <c r="R201" s="140">
        <f>Q201*H201</f>
        <v>0</v>
      </c>
      <c r="S201" s="140">
        <v>0</v>
      </c>
      <c r="T201" s="141">
        <f>S201*H201</f>
        <v>0</v>
      </c>
      <c r="AR201" s="142" t="s">
        <v>144</v>
      </c>
      <c r="AT201" s="142" t="s">
        <v>140</v>
      </c>
      <c r="AU201" s="142" t="s">
        <v>87</v>
      </c>
      <c r="AY201" s="17" t="s">
        <v>138</v>
      </c>
      <c r="BE201" s="143">
        <f>IF(N201="základní",J201,0)</f>
        <v>0</v>
      </c>
      <c r="BF201" s="143">
        <f>IF(N201="snížená",J201,0)</f>
        <v>0</v>
      </c>
      <c r="BG201" s="143">
        <f>IF(N201="zákl. přenesená",J201,0)</f>
        <v>0</v>
      </c>
      <c r="BH201" s="143">
        <f>IF(N201="sníž. přenesená",J201,0)</f>
        <v>0</v>
      </c>
      <c r="BI201" s="143">
        <f>IF(N201="nulová",J201,0)</f>
        <v>0</v>
      </c>
      <c r="BJ201" s="17" t="s">
        <v>38</v>
      </c>
      <c r="BK201" s="143">
        <f>ROUND(I201*H201,2)</f>
        <v>0</v>
      </c>
      <c r="BL201" s="17" t="s">
        <v>144</v>
      </c>
      <c r="BM201" s="142" t="s">
        <v>357</v>
      </c>
    </row>
    <row r="202" spans="2:65" s="1" customFormat="1">
      <c r="B202" s="33"/>
      <c r="D202" s="144" t="s">
        <v>146</v>
      </c>
      <c r="F202" s="145" t="s">
        <v>358</v>
      </c>
      <c r="I202" s="146"/>
      <c r="L202" s="33"/>
      <c r="M202" s="147"/>
      <c r="T202" s="54"/>
      <c r="AT202" s="17" t="s">
        <v>146</v>
      </c>
      <c r="AU202" s="17" t="s">
        <v>87</v>
      </c>
    </row>
    <row r="203" spans="2:65" s="1" customFormat="1" ht="44.25" customHeight="1">
      <c r="B203" s="33"/>
      <c r="C203" s="130" t="s">
        <v>359</v>
      </c>
      <c r="D203" s="130" t="s">
        <v>140</v>
      </c>
      <c r="E203" s="131" t="s">
        <v>360</v>
      </c>
      <c r="F203" s="132" t="s">
        <v>361</v>
      </c>
      <c r="G203" s="133" t="s">
        <v>210</v>
      </c>
      <c r="H203" s="134">
        <v>15.006</v>
      </c>
      <c r="I203" s="135"/>
      <c r="J203" s="136">
        <f>ROUND(I203*H203,2)</f>
        <v>0</v>
      </c>
      <c r="K203" s="137"/>
      <c r="L203" s="33"/>
      <c r="M203" s="138" t="s">
        <v>21</v>
      </c>
      <c r="N203" s="139" t="s">
        <v>49</v>
      </c>
      <c r="P203" s="140">
        <f>O203*H203</f>
        <v>0</v>
      </c>
      <c r="Q203" s="140">
        <v>0</v>
      </c>
      <c r="R203" s="140">
        <f>Q203*H203</f>
        <v>0</v>
      </c>
      <c r="S203" s="140">
        <v>0</v>
      </c>
      <c r="T203" s="141">
        <f>S203*H203</f>
        <v>0</v>
      </c>
      <c r="AR203" s="142" t="s">
        <v>144</v>
      </c>
      <c r="AT203" s="142" t="s">
        <v>140</v>
      </c>
      <c r="AU203" s="142" t="s">
        <v>87</v>
      </c>
      <c r="AY203" s="17" t="s">
        <v>138</v>
      </c>
      <c r="BE203" s="143">
        <f>IF(N203="základní",J203,0)</f>
        <v>0</v>
      </c>
      <c r="BF203" s="143">
        <f>IF(N203="snížená",J203,0)</f>
        <v>0</v>
      </c>
      <c r="BG203" s="143">
        <f>IF(N203="zákl. přenesená",J203,0)</f>
        <v>0</v>
      </c>
      <c r="BH203" s="143">
        <f>IF(N203="sníž. přenesená",J203,0)</f>
        <v>0</v>
      </c>
      <c r="BI203" s="143">
        <f>IF(N203="nulová",J203,0)</f>
        <v>0</v>
      </c>
      <c r="BJ203" s="17" t="s">
        <v>38</v>
      </c>
      <c r="BK203" s="143">
        <f>ROUND(I203*H203,2)</f>
        <v>0</v>
      </c>
      <c r="BL203" s="17" t="s">
        <v>144</v>
      </c>
      <c r="BM203" s="142" t="s">
        <v>362</v>
      </c>
    </row>
    <row r="204" spans="2:65" s="1" customFormat="1">
      <c r="B204" s="33"/>
      <c r="D204" s="144" t="s">
        <v>146</v>
      </c>
      <c r="F204" s="145" t="s">
        <v>363</v>
      </c>
      <c r="I204" s="146"/>
      <c r="L204" s="33"/>
      <c r="M204" s="147"/>
      <c r="T204" s="54"/>
      <c r="AT204" s="17" t="s">
        <v>146</v>
      </c>
      <c r="AU204" s="17" t="s">
        <v>87</v>
      </c>
    </row>
    <row r="205" spans="2:65" s="1" customFormat="1" ht="44.25" customHeight="1">
      <c r="B205" s="33"/>
      <c r="C205" s="130" t="s">
        <v>364</v>
      </c>
      <c r="D205" s="130" t="s">
        <v>140</v>
      </c>
      <c r="E205" s="131" t="s">
        <v>365</v>
      </c>
      <c r="F205" s="132" t="s">
        <v>209</v>
      </c>
      <c r="G205" s="133" t="s">
        <v>210</v>
      </c>
      <c r="H205" s="134">
        <v>88.45</v>
      </c>
      <c r="I205" s="135"/>
      <c r="J205" s="136">
        <f>ROUND(I205*H205,2)</f>
        <v>0</v>
      </c>
      <c r="K205" s="137"/>
      <c r="L205" s="33"/>
      <c r="M205" s="138" t="s">
        <v>21</v>
      </c>
      <c r="N205" s="139" t="s">
        <v>49</v>
      </c>
      <c r="P205" s="140">
        <f>O205*H205</f>
        <v>0</v>
      </c>
      <c r="Q205" s="140">
        <v>0</v>
      </c>
      <c r="R205" s="140">
        <f>Q205*H205</f>
        <v>0</v>
      </c>
      <c r="S205" s="140">
        <v>0</v>
      </c>
      <c r="T205" s="141">
        <f>S205*H205</f>
        <v>0</v>
      </c>
      <c r="AR205" s="142" t="s">
        <v>144</v>
      </c>
      <c r="AT205" s="142" t="s">
        <v>140</v>
      </c>
      <c r="AU205" s="142" t="s">
        <v>87</v>
      </c>
      <c r="AY205" s="17" t="s">
        <v>138</v>
      </c>
      <c r="BE205" s="143">
        <f>IF(N205="základní",J205,0)</f>
        <v>0</v>
      </c>
      <c r="BF205" s="143">
        <f>IF(N205="snížená",J205,0)</f>
        <v>0</v>
      </c>
      <c r="BG205" s="143">
        <f>IF(N205="zákl. přenesená",J205,0)</f>
        <v>0</v>
      </c>
      <c r="BH205" s="143">
        <f>IF(N205="sníž. přenesená",J205,0)</f>
        <v>0</v>
      </c>
      <c r="BI205" s="143">
        <f>IF(N205="nulová",J205,0)</f>
        <v>0</v>
      </c>
      <c r="BJ205" s="17" t="s">
        <v>38</v>
      </c>
      <c r="BK205" s="143">
        <f>ROUND(I205*H205,2)</f>
        <v>0</v>
      </c>
      <c r="BL205" s="17" t="s">
        <v>144</v>
      </c>
      <c r="BM205" s="142" t="s">
        <v>366</v>
      </c>
    </row>
    <row r="206" spans="2:65" s="1" customFormat="1">
      <c r="B206" s="33"/>
      <c r="D206" s="144" t="s">
        <v>146</v>
      </c>
      <c r="F206" s="145" t="s">
        <v>367</v>
      </c>
      <c r="I206" s="146"/>
      <c r="L206" s="33"/>
      <c r="M206" s="147"/>
      <c r="T206" s="54"/>
      <c r="AT206" s="17" t="s">
        <v>146</v>
      </c>
      <c r="AU206" s="17" t="s">
        <v>87</v>
      </c>
    </row>
    <row r="207" spans="2:65" s="1" customFormat="1" ht="44.25" customHeight="1">
      <c r="B207" s="33"/>
      <c r="C207" s="130" t="s">
        <v>368</v>
      </c>
      <c r="D207" s="130" t="s">
        <v>140</v>
      </c>
      <c r="E207" s="131" t="s">
        <v>369</v>
      </c>
      <c r="F207" s="132" t="s">
        <v>370</v>
      </c>
      <c r="G207" s="133" t="s">
        <v>210</v>
      </c>
      <c r="H207" s="134">
        <v>29.89</v>
      </c>
      <c r="I207" s="135"/>
      <c r="J207" s="136">
        <f>ROUND(I207*H207,2)</f>
        <v>0</v>
      </c>
      <c r="K207" s="137"/>
      <c r="L207" s="33"/>
      <c r="M207" s="138" t="s">
        <v>21</v>
      </c>
      <c r="N207" s="139" t="s">
        <v>49</v>
      </c>
      <c r="P207" s="140">
        <f>O207*H207</f>
        <v>0</v>
      </c>
      <c r="Q207" s="140">
        <v>0</v>
      </c>
      <c r="R207" s="140">
        <f>Q207*H207</f>
        <v>0</v>
      </c>
      <c r="S207" s="140">
        <v>0</v>
      </c>
      <c r="T207" s="141">
        <f>S207*H207</f>
        <v>0</v>
      </c>
      <c r="AR207" s="142" t="s">
        <v>144</v>
      </c>
      <c r="AT207" s="142" t="s">
        <v>140</v>
      </c>
      <c r="AU207" s="142" t="s">
        <v>87</v>
      </c>
      <c r="AY207" s="17" t="s">
        <v>138</v>
      </c>
      <c r="BE207" s="143">
        <f>IF(N207="základní",J207,0)</f>
        <v>0</v>
      </c>
      <c r="BF207" s="143">
        <f>IF(N207="snížená",J207,0)</f>
        <v>0</v>
      </c>
      <c r="BG207" s="143">
        <f>IF(N207="zákl. přenesená",J207,0)</f>
        <v>0</v>
      </c>
      <c r="BH207" s="143">
        <f>IF(N207="sníž. přenesená",J207,0)</f>
        <v>0</v>
      </c>
      <c r="BI207" s="143">
        <f>IF(N207="nulová",J207,0)</f>
        <v>0</v>
      </c>
      <c r="BJ207" s="17" t="s">
        <v>38</v>
      </c>
      <c r="BK207" s="143">
        <f>ROUND(I207*H207,2)</f>
        <v>0</v>
      </c>
      <c r="BL207" s="17" t="s">
        <v>144</v>
      </c>
      <c r="BM207" s="142" t="s">
        <v>371</v>
      </c>
    </row>
    <row r="208" spans="2:65" s="1" customFormat="1">
      <c r="B208" s="33"/>
      <c r="D208" s="144" t="s">
        <v>146</v>
      </c>
      <c r="F208" s="145" t="s">
        <v>372</v>
      </c>
      <c r="I208" s="146"/>
      <c r="L208" s="33"/>
      <c r="M208" s="147"/>
      <c r="T208" s="54"/>
      <c r="AT208" s="17" t="s">
        <v>146</v>
      </c>
      <c r="AU208" s="17" t="s">
        <v>87</v>
      </c>
    </row>
    <row r="209" spans="2:65" s="11" customFormat="1" ht="22.9" customHeight="1">
      <c r="B209" s="118"/>
      <c r="D209" s="119" t="s">
        <v>77</v>
      </c>
      <c r="E209" s="128" t="s">
        <v>373</v>
      </c>
      <c r="F209" s="128" t="s">
        <v>374</v>
      </c>
      <c r="I209" s="121"/>
      <c r="J209" s="129">
        <f>BK209</f>
        <v>0</v>
      </c>
      <c r="L209" s="118"/>
      <c r="M209" s="123"/>
      <c r="P209" s="124">
        <f>SUM(P210:P211)</f>
        <v>0</v>
      </c>
      <c r="R209" s="124">
        <f>SUM(R210:R211)</f>
        <v>0</v>
      </c>
      <c r="T209" s="125">
        <f>SUM(T210:T211)</f>
        <v>0</v>
      </c>
      <c r="AR209" s="119" t="s">
        <v>38</v>
      </c>
      <c r="AT209" s="126" t="s">
        <v>77</v>
      </c>
      <c r="AU209" s="126" t="s">
        <v>38</v>
      </c>
      <c r="AY209" s="119" t="s">
        <v>138</v>
      </c>
      <c r="BK209" s="127">
        <f>SUM(BK210:BK211)</f>
        <v>0</v>
      </c>
    </row>
    <row r="210" spans="2:65" s="1" customFormat="1" ht="37.9" customHeight="1">
      <c r="B210" s="33"/>
      <c r="C210" s="130" t="s">
        <v>375</v>
      </c>
      <c r="D210" s="130" t="s">
        <v>140</v>
      </c>
      <c r="E210" s="131" t="s">
        <v>376</v>
      </c>
      <c r="F210" s="132" t="s">
        <v>377</v>
      </c>
      <c r="G210" s="133" t="s">
        <v>210</v>
      </c>
      <c r="H210" s="134">
        <v>347.072</v>
      </c>
      <c r="I210" s="135"/>
      <c r="J210" s="136">
        <f>ROUND(I210*H210,2)</f>
        <v>0</v>
      </c>
      <c r="K210" s="137"/>
      <c r="L210" s="33"/>
      <c r="M210" s="138" t="s">
        <v>21</v>
      </c>
      <c r="N210" s="139" t="s">
        <v>49</v>
      </c>
      <c r="P210" s="140">
        <f>O210*H210</f>
        <v>0</v>
      </c>
      <c r="Q210" s="140">
        <v>0</v>
      </c>
      <c r="R210" s="140">
        <f>Q210*H210</f>
        <v>0</v>
      </c>
      <c r="S210" s="140">
        <v>0</v>
      </c>
      <c r="T210" s="141">
        <f>S210*H210</f>
        <v>0</v>
      </c>
      <c r="AR210" s="142" t="s">
        <v>144</v>
      </c>
      <c r="AT210" s="142" t="s">
        <v>140</v>
      </c>
      <c r="AU210" s="142" t="s">
        <v>87</v>
      </c>
      <c r="AY210" s="17" t="s">
        <v>138</v>
      </c>
      <c r="BE210" s="143">
        <f>IF(N210="základní",J210,0)</f>
        <v>0</v>
      </c>
      <c r="BF210" s="143">
        <f>IF(N210="snížená",J210,0)</f>
        <v>0</v>
      </c>
      <c r="BG210" s="143">
        <f>IF(N210="zákl. přenesená",J210,0)</f>
        <v>0</v>
      </c>
      <c r="BH210" s="143">
        <f>IF(N210="sníž. přenesená",J210,0)</f>
        <v>0</v>
      </c>
      <c r="BI210" s="143">
        <f>IF(N210="nulová",J210,0)</f>
        <v>0</v>
      </c>
      <c r="BJ210" s="17" t="s">
        <v>38</v>
      </c>
      <c r="BK210" s="143">
        <f>ROUND(I210*H210,2)</f>
        <v>0</v>
      </c>
      <c r="BL210" s="17" t="s">
        <v>144</v>
      </c>
      <c r="BM210" s="142" t="s">
        <v>378</v>
      </c>
    </row>
    <row r="211" spans="2:65" s="1" customFormat="1">
      <c r="B211" s="33"/>
      <c r="D211" s="144" t="s">
        <v>146</v>
      </c>
      <c r="F211" s="145" t="s">
        <v>379</v>
      </c>
      <c r="I211" s="146"/>
      <c r="L211" s="33"/>
      <c r="M211" s="147"/>
      <c r="T211" s="54"/>
      <c r="AT211" s="17" t="s">
        <v>146</v>
      </c>
      <c r="AU211" s="17" t="s">
        <v>87</v>
      </c>
    </row>
    <row r="212" spans="2:65" s="11" customFormat="1" ht="25.9" customHeight="1">
      <c r="B212" s="118"/>
      <c r="D212" s="119" t="s">
        <v>77</v>
      </c>
      <c r="E212" s="120" t="s">
        <v>380</v>
      </c>
      <c r="F212" s="120" t="s">
        <v>381</v>
      </c>
      <c r="I212" s="121"/>
      <c r="J212" s="122">
        <f>BK212</f>
        <v>0</v>
      </c>
      <c r="L212" s="118"/>
      <c r="M212" s="123"/>
      <c r="P212" s="124">
        <f>P213</f>
        <v>0</v>
      </c>
      <c r="R212" s="124">
        <f>R213</f>
        <v>7.9776E-2</v>
      </c>
      <c r="T212" s="125">
        <f>T213</f>
        <v>0</v>
      </c>
      <c r="AR212" s="119" t="s">
        <v>87</v>
      </c>
      <c r="AT212" s="126" t="s">
        <v>77</v>
      </c>
      <c r="AU212" s="126" t="s">
        <v>78</v>
      </c>
      <c r="AY212" s="119" t="s">
        <v>138</v>
      </c>
      <c r="BK212" s="127">
        <f>BK213</f>
        <v>0</v>
      </c>
    </row>
    <row r="213" spans="2:65" s="11" customFormat="1" ht="22.9" customHeight="1">
      <c r="B213" s="118"/>
      <c r="D213" s="119" t="s">
        <v>77</v>
      </c>
      <c r="E213" s="128" t="s">
        <v>382</v>
      </c>
      <c r="F213" s="128" t="s">
        <v>383</v>
      </c>
      <c r="I213" s="121"/>
      <c r="J213" s="129">
        <f>BK213</f>
        <v>0</v>
      </c>
      <c r="L213" s="118"/>
      <c r="M213" s="123"/>
      <c r="P213" s="124">
        <f>SUM(P214:P220)</f>
        <v>0</v>
      </c>
      <c r="R213" s="124">
        <f>SUM(R214:R220)</f>
        <v>7.9776E-2</v>
      </c>
      <c r="T213" s="125">
        <f>SUM(T214:T220)</f>
        <v>0</v>
      </c>
      <c r="AR213" s="119" t="s">
        <v>87</v>
      </c>
      <c r="AT213" s="126" t="s">
        <v>77</v>
      </c>
      <c r="AU213" s="126" t="s">
        <v>38</v>
      </c>
      <c r="AY213" s="119" t="s">
        <v>138</v>
      </c>
      <c r="BK213" s="127">
        <f>SUM(BK214:BK220)</f>
        <v>0</v>
      </c>
    </row>
    <row r="214" spans="2:65" s="1" customFormat="1" ht="44.25" customHeight="1">
      <c r="B214" s="33"/>
      <c r="C214" s="130" t="s">
        <v>384</v>
      </c>
      <c r="D214" s="130" t="s">
        <v>140</v>
      </c>
      <c r="E214" s="131" t="s">
        <v>385</v>
      </c>
      <c r="F214" s="132" t="s">
        <v>386</v>
      </c>
      <c r="G214" s="133" t="s">
        <v>143</v>
      </c>
      <c r="H214" s="134">
        <v>9.6</v>
      </c>
      <c r="I214" s="135"/>
      <c r="J214" s="136">
        <f>ROUND(I214*H214,2)</f>
        <v>0</v>
      </c>
      <c r="K214" s="137"/>
      <c r="L214" s="33"/>
      <c r="M214" s="138" t="s">
        <v>21</v>
      </c>
      <c r="N214" s="139" t="s">
        <v>49</v>
      </c>
      <c r="P214" s="140">
        <f>O214*H214</f>
        <v>0</v>
      </c>
      <c r="Q214" s="140">
        <v>6.0000000000000001E-3</v>
      </c>
      <c r="R214" s="140">
        <f>Q214*H214</f>
        <v>5.7599999999999998E-2</v>
      </c>
      <c r="S214" s="140">
        <v>0</v>
      </c>
      <c r="T214" s="141">
        <f>S214*H214</f>
        <v>0</v>
      </c>
      <c r="AR214" s="142" t="s">
        <v>236</v>
      </c>
      <c r="AT214" s="142" t="s">
        <v>140</v>
      </c>
      <c r="AU214" s="142" t="s">
        <v>87</v>
      </c>
      <c r="AY214" s="17" t="s">
        <v>138</v>
      </c>
      <c r="BE214" s="143">
        <f>IF(N214="základní",J214,0)</f>
        <v>0</v>
      </c>
      <c r="BF214" s="143">
        <f>IF(N214="snížená",J214,0)</f>
        <v>0</v>
      </c>
      <c r="BG214" s="143">
        <f>IF(N214="zákl. přenesená",J214,0)</f>
        <v>0</v>
      </c>
      <c r="BH214" s="143">
        <f>IF(N214="sníž. přenesená",J214,0)</f>
        <v>0</v>
      </c>
      <c r="BI214" s="143">
        <f>IF(N214="nulová",J214,0)</f>
        <v>0</v>
      </c>
      <c r="BJ214" s="17" t="s">
        <v>38</v>
      </c>
      <c r="BK214" s="143">
        <f>ROUND(I214*H214,2)</f>
        <v>0</v>
      </c>
      <c r="BL214" s="17" t="s">
        <v>236</v>
      </c>
      <c r="BM214" s="142" t="s">
        <v>387</v>
      </c>
    </row>
    <row r="215" spans="2:65" s="1" customFormat="1">
      <c r="B215" s="33"/>
      <c r="D215" s="144" t="s">
        <v>146</v>
      </c>
      <c r="F215" s="145" t="s">
        <v>388</v>
      </c>
      <c r="I215" s="146"/>
      <c r="L215" s="33"/>
      <c r="M215" s="147"/>
      <c r="T215" s="54"/>
      <c r="AT215" s="17" t="s">
        <v>146</v>
      </c>
      <c r="AU215" s="17" t="s">
        <v>87</v>
      </c>
    </row>
    <row r="216" spans="2:65" s="12" customFormat="1">
      <c r="B216" s="148"/>
      <c r="D216" s="149" t="s">
        <v>148</v>
      </c>
      <c r="E216" s="150" t="s">
        <v>21</v>
      </c>
      <c r="F216" s="151" t="s">
        <v>389</v>
      </c>
      <c r="H216" s="152">
        <v>9.6</v>
      </c>
      <c r="I216" s="153"/>
      <c r="L216" s="148"/>
      <c r="M216" s="154"/>
      <c r="T216" s="155"/>
      <c r="AT216" s="150" t="s">
        <v>148</v>
      </c>
      <c r="AU216" s="150" t="s">
        <v>87</v>
      </c>
      <c r="AV216" s="12" t="s">
        <v>87</v>
      </c>
      <c r="AW216" s="12" t="s">
        <v>37</v>
      </c>
      <c r="AX216" s="12" t="s">
        <v>38</v>
      </c>
      <c r="AY216" s="150" t="s">
        <v>138</v>
      </c>
    </row>
    <row r="217" spans="2:65" s="1" customFormat="1" ht="24.2" customHeight="1">
      <c r="B217" s="33"/>
      <c r="C217" s="163" t="s">
        <v>390</v>
      </c>
      <c r="D217" s="163" t="s">
        <v>269</v>
      </c>
      <c r="E217" s="164" t="s">
        <v>391</v>
      </c>
      <c r="F217" s="165" t="s">
        <v>392</v>
      </c>
      <c r="G217" s="166" t="s">
        <v>143</v>
      </c>
      <c r="H217" s="167">
        <v>10.56</v>
      </c>
      <c r="I217" s="168"/>
      <c r="J217" s="169">
        <f>ROUND(I217*H217,2)</f>
        <v>0</v>
      </c>
      <c r="K217" s="170"/>
      <c r="L217" s="171"/>
      <c r="M217" s="172" t="s">
        <v>21</v>
      </c>
      <c r="N217" s="173" t="s">
        <v>49</v>
      </c>
      <c r="P217" s="140">
        <f>O217*H217</f>
        <v>0</v>
      </c>
      <c r="Q217" s="140">
        <v>2.0999999999999999E-3</v>
      </c>
      <c r="R217" s="140">
        <f>Q217*H217</f>
        <v>2.2176000000000001E-2</v>
      </c>
      <c r="S217" s="140">
        <v>0</v>
      </c>
      <c r="T217" s="141">
        <f>S217*H217</f>
        <v>0</v>
      </c>
      <c r="AR217" s="142" t="s">
        <v>325</v>
      </c>
      <c r="AT217" s="142" t="s">
        <v>269</v>
      </c>
      <c r="AU217" s="142" t="s">
        <v>87</v>
      </c>
      <c r="AY217" s="17" t="s">
        <v>138</v>
      </c>
      <c r="BE217" s="143">
        <f>IF(N217="základní",J217,0)</f>
        <v>0</v>
      </c>
      <c r="BF217" s="143">
        <f>IF(N217="snížená",J217,0)</f>
        <v>0</v>
      </c>
      <c r="BG217" s="143">
        <f>IF(N217="zákl. přenesená",J217,0)</f>
        <v>0</v>
      </c>
      <c r="BH217" s="143">
        <f>IF(N217="sníž. přenesená",J217,0)</f>
        <v>0</v>
      </c>
      <c r="BI217" s="143">
        <f>IF(N217="nulová",J217,0)</f>
        <v>0</v>
      </c>
      <c r="BJ217" s="17" t="s">
        <v>38</v>
      </c>
      <c r="BK217" s="143">
        <f>ROUND(I217*H217,2)</f>
        <v>0</v>
      </c>
      <c r="BL217" s="17" t="s">
        <v>236</v>
      </c>
      <c r="BM217" s="142" t="s">
        <v>393</v>
      </c>
    </row>
    <row r="218" spans="2:65" s="12" customFormat="1">
      <c r="B218" s="148"/>
      <c r="D218" s="149" t="s">
        <v>148</v>
      </c>
      <c r="F218" s="151" t="s">
        <v>394</v>
      </c>
      <c r="H218" s="152">
        <v>10.56</v>
      </c>
      <c r="I218" s="153"/>
      <c r="L218" s="148"/>
      <c r="M218" s="154"/>
      <c r="T218" s="155"/>
      <c r="AT218" s="150" t="s">
        <v>148</v>
      </c>
      <c r="AU218" s="150" t="s">
        <v>87</v>
      </c>
      <c r="AV218" s="12" t="s">
        <v>87</v>
      </c>
      <c r="AW218" s="12" t="s">
        <v>4</v>
      </c>
      <c r="AX218" s="12" t="s">
        <v>38</v>
      </c>
      <c r="AY218" s="150" t="s">
        <v>138</v>
      </c>
    </row>
    <row r="219" spans="2:65" s="1" customFormat="1" ht="49.15" customHeight="1">
      <c r="B219" s="33"/>
      <c r="C219" s="130" t="s">
        <v>395</v>
      </c>
      <c r="D219" s="130" t="s">
        <v>140</v>
      </c>
      <c r="E219" s="131" t="s">
        <v>396</v>
      </c>
      <c r="F219" s="132" t="s">
        <v>397</v>
      </c>
      <c r="G219" s="133" t="s">
        <v>210</v>
      </c>
      <c r="H219" s="134">
        <v>0.08</v>
      </c>
      <c r="I219" s="135"/>
      <c r="J219" s="136">
        <f>ROUND(I219*H219,2)</f>
        <v>0</v>
      </c>
      <c r="K219" s="137"/>
      <c r="L219" s="33"/>
      <c r="M219" s="138" t="s">
        <v>21</v>
      </c>
      <c r="N219" s="139" t="s">
        <v>49</v>
      </c>
      <c r="P219" s="140">
        <f>O219*H219</f>
        <v>0</v>
      </c>
      <c r="Q219" s="140">
        <v>0</v>
      </c>
      <c r="R219" s="140">
        <f>Q219*H219</f>
        <v>0</v>
      </c>
      <c r="S219" s="140">
        <v>0</v>
      </c>
      <c r="T219" s="141">
        <f>S219*H219</f>
        <v>0</v>
      </c>
      <c r="AR219" s="142" t="s">
        <v>236</v>
      </c>
      <c r="AT219" s="142" t="s">
        <v>140</v>
      </c>
      <c r="AU219" s="142" t="s">
        <v>87</v>
      </c>
      <c r="AY219" s="17" t="s">
        <v>138</v>
      </c>
      <c r="BE219" s="143">
        <f>IF(N219="základní",J219,0)</f>
        <v>0</v>
      </c>
      <c r="BF219" s="143">
        <f>IF(N219="snížená",J219,0)</f>
        <v>0</v>
      </c>
      <c r="BG219" s="143">
        <f>IF(N219="zákl. přenesená",J219,0)</f>
        <v>0</v>
      </c>
      <c r="BH219" s="143">
        <f>IF(N219="sníž. přenesená",J219,0)</f>
        <v>0</v>
      </c>
      <c r="BI219" s="143">
        <f>IF(N219="nulová",J219,0)</f>
        <v>0</v>
      </c>
      <c r="BJ219" s="17" t="s">
        <v>38</v>
      </c>
      <c r="BK219" s="143">
        <f>ROUND(I219*H219,2)</f>
        <v>0</v>
      </c>
      <c r="BL219" s="17" t="s">
        <v>236</v>
      </c>
      <c r="BM219" s="142" t="s">
        <v>398</v>
      </c>
    </row>
    <row r="220" spans="2:65" s="1" customFormat="1">
      <c r="B220" s="33"/>
      <c r="D220" s="144" t="s">
        <v>146</v>
      </c>
      <c r="F220" s="145" t="s">
        <v>399</v>
      </c>
      <c r="I220" s="146"/>
      <c r="L220" s="33"/>
      <c r="M220" s="175"/>
      <c r="N220" s="176"/>
      <c r="O220" s="176"/>
      <c r="P220" s="176"/>
      <c r="Q220" s="176"/>
      <c r="R220" s="176"/>
      <c r="S220" s="176"/>
      <c r="T220" s="177"/>
      <c r="AT220" s="17" t="s">
        <v>146</v>
      </c>
      <c r="AU220" s="17" t="s">
        <v>87</v>
      </c>
    </row>
    <row r="221" spans="2:65" s="1" customFormat="1" ht="6.95" customHeight="1">
      <c r="B221" s="42"/>
      <c r="C221" s="43"/>
      <c r="D221" s="43"/>
      <c r="E221" s="43"/>
      <c r="F221" s="43"/>
      <c r="G221" s="43"/>
      <c r="H221" s="43"/>
      <c r="I221" s="43"/>
      <c r="J221" s="43"/>
      <c r="K221" s="43"/>
      <c r="L221" s="33"/>
    </row>
  </sheetData>
  <sheetProtection algorithmName="SHA-512" hashValue="2HuPFW+ljAUCK4XnSUJc9eT7kbAZlVDoUhm5+Q1uzX3ez6tfdjUm8G5pkgywrgREmrP8VI4RHN8FryCW+s9xzw==" saltValue="562myy0MH/yMQSNhAeEKjU0JfFTBwWl4xo4lho/He388TVAkFGwKzmBH7A8W09gmPTMGUv2dkkJj0FYMimA05g==" spinCount="100000" sheet="1" objects="1" scenarios="1" formatColumns="0" formatRows="0" autoFilter="0"/>
  <autoFilter ref="C88:K220" xr:uid="{00000000-0009-0000-0000-000001000000}"/>
  <mergeCells count="9">
    <mergeCell ref="E50:H50"/>
    <mergeCell ref="E79:H79"/>
    <mergeCell ref="E81:H81"/>
    <mergeCell ref="L2:V2"/>
    <mergeCell ref="E7:H7"/>
    <mergeCell ref="E9:H9"/>
    <mergeCell ref="E18:H18"/>
    <mergeCell ref="E27:H27"/>
    <mergeCell ref="E48:H48"/>
  </mergeCells>
  <hyperlinks>
    <hyperlink ref="F93" r:id="rId1" xr:uid="{00000000-0004-0000-0100-000000000000}"/>
    <hyperlink ref="F96" r:id="rId2" xr:uid="{00000000-0004-0000-0100-000001000000}"/>
    <hyperlink ref="F98" r:id="rId3" xr:uid="{00000000-0004-0000-0100-000002000000}"/>
    <hyperlink ref="F103" r:id="rId4" xr:uid="{00000000-0004-0000-0100-000003000000}"/>
    <hyperlink ref="F106" r:id="rId5" xr:uid="{00000000-0004-0000-0100-000004000000}"/>
    <hyperlink ref="F109" r:id="rId6" xr:uid="{00000000-0004-0000-0100-000005000000}"/>
    <hyperlink ref="F112" r:id="rId7" xr:uid="{00000000-0004-0000-0100-000006000000}"/>
    <hyperlink ref="F117" r:id="rId8" xr:uid="{00000000-0004-0000-0100-000007000000}"/>
    <hyperlink ref="F122" r:id="rId9" xr:uid="{00000000-0004-0000-0100-000008000000}"/>
    <hyperlink ref="F125" r:id="rId10" xr:uid="{00000000-0004-0000-0100-000009000000}"/>
    <hyperlink ref="F128" r:id="rId11" xr:uid="{00000000-0004-0000-0100-00000A000000}"/>
    <hyperlink ref="F131" r:id="rId12" xr:uid="{00000000-0004-0000-0100-00000B000000}"/>
    <hyperlink ref="F134" r:id="rId13" xr:uid="{00000000-0004-0000-0100-00000C000000}"/>
    <hyperlink ref="F140" r:id="rId14" xr:uid="{00000000-0004-0000-0100-00000D000000}"/>
    <hyperlink ref="F145" r:id="rId15" xr:uid="{00000000-0004-0000-0100-00000E000000}"/>
    <hyperlink ref="F148" r:id="rId16" xr:uid="{00000000-0004-0000-0100-00000F000000}"/>
    <hyperlink ref="F151" r:id="rId17" xr:uid="{00000000-0004-0000-0100-000010000000}"/>
    <hyperlink ref="F154" r:id="rId18" xr:uid="{00000000-0004-0000-0100-000011000000}"/>
    <hyperlink ref="F157" r:id="rId19" xr:uid="{00000000-0004-0000-0100-000012000000}"/>
    <hyperlink ref="F160" r:id="rId20" xr:uid="{00000000-0004-0000-0100-000013000000}"/>
    <hyperlink ref="F168" r:id="rId21" xr:uid="{00000000-0004-0000-0100-000014000000}"/>
    <hyperlink ref="F171" r:id="rId22" xr:uid="{00000000-0004-0000-0100-000015000000}"/>
    <hyperlink ref="F175" r:id="rId23" xr:uid="{00000000-0004-0000-0100-000016000000}"/>
    <hyperlink ref="F180" r:id="rId24" xr:uid="{00000000-0004-0000-0100-000017000000}"/>
    <hyperlink ref="F185" r:id="rId25" xr:uid="{00000000-0004-0000-0100-000018000000}"/>
    <hyperlink ref="F188" r:id="rId26" xr:uid="{00000000-0004-0000-0100-000019000000}"/>
    <hyperlink ref="F197" r:id="rId27" xr:uid="{00000000-0004-0000-0100-00001A000000}"/>
    <hyperlink ref="F199" r:id="rId28" xr:uid="{00000000-0004-0000-0100-00001B000000}"/>
    <hyperlink ref="F202" r:id="rId29" xr:uid="{00000000-0004-0000-0100-00001C000000}"/>
    <hyperlink ref="F204" r:id="rId30" xr:uid="{00000000-0004-0000-0100-00001D000000}"/>
    <hyperlink ref="F206" r:id="rId31" xr:uid="{00000000-0004-0000-0100-00001E000000}"/>
    <hyperlink ref="F208" r:id="rId32" xr:uid="{00000000-0004-0000-0100-00001F000000}"/>
    <hyperlink ref="F211" r:id="rId33" xr:uid="{00000000-0004-0000-0100-000020000000}"/>
    <hyperlink ref="F215" r:id="rId34" xr:uid="{00000000-0004-0000-0100-000021000000}"/>
    <hyperlink ref="F220" r:id="rId35" xr:uid="{00000000-0004-0000-0100-000022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36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120"/>
  <sheetViews>
    <sheetView showGridLines="0" workbookViewId="0"/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56" ht="36.950000000000003" customHeight="1">
      <c r="L2" s="215"/>
      <c r="M2" s="215"/>
      <c r="N2" s="215"/>
      <c r="O2" s="215"/>
      <c r="P2" s="215"/>
      <c r="Q2" s="215"/>
      <c r="R2" s="215"/>
      <c r="S2" s="215"/>
      <c r="T2" s="215"/>
      <c r="U2" s="215"/>
      <c r="V2" s="215"/>
      <c r="AT2" s="17" t="s">
        <v>90</v>
      </c>
      <c r="AZ2" s="86" t="s">
        <v>97</v>
      </c>
      <c r="BA2" s="86" t="s">
        <v>98</v>
      </c>
      <c r="BB2" s="86" t="s">
        <v>21</v>
      </c>
      <c r="BC2" s="86" t="s">
        <v>99</v>
      </c>
      <c r="BD2" s="86" t="s">
        <v>87</v>
      </c>
    </row>
    <row r="3" spans="2:5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87</v>
      </c>
      <c r="AZ3" s="86" t="s">
        <v>100</v>
      </c>
      <c r="BA3" s="86" t="s">
        <v>21</v>
      </c>
      <c r="BB3" s="86" t="s">
        <v>21</v>
      </c>
      <c r="BC3" s="86" t="s">
        <v>400</v>
      </c>
      <c r="BD3" s="86" t="s">
        <v>87</v>
      </c>
    </row>
    <row r="4" spans="2:56" ht="24.95" customHeight="1">
      <c r="B4" s="20"/>
      <c r="D4" s="21" t="s">
        <v>102</v>
      </c>
      <c r="L4" s="20"/>
      <c r="M4" s="87" t="s">
        <v>10</v>
      </c>
      <c r="AT4" s="17" t="s">
        <v>4</v>
      </c>
      <c r="AZ4" s="86" t="s">
        <v>105</v>
      </c>
      <c r="BA4" s="86" t="s">
        <v>21</v>
      </c>
      <c r="BB4" s="86" t="s">
        <v>21</v>
      </c>
      <c r="BC4" s="86" t="s">
        <v>106</v>
      </c>
      <c r="BD4" s="86" t="s">
        <v>87</v>
      </c>
    </row>
    <row r="5" spans="2:56" ht="6.95" customHeight="1">
      <c r="B5" s="20"/>
      <c r="L5" s="20"/>
    </row>
    <row r="6" spans="2:56" ht="12" customHeight="1">
      <c r="B6" s="20"/>
      <c r="D6" s="27" t="s">
        <v>16</v>
      </c>
      <c r="L6" s="20"/>
    </row>
    <row r="7" spans="2:56" ht="16.5" customHeight="1">
      <c r="B7" s="20"/>
      <c r="E7" s="229" t="str">
        <f>'Rekapitulace stavby'!K6</f>
        <v>Zpevněné plochy a oprava vnější kanalizace Polská 8</v>
      </c>
      <c r="F7" s="230"/>
      <c r="G7" s="230"/>
      <c r="H7" s="230"/>
      <c r="L7" s="20"/>
    </row>
    <row r="8" spans="2:56" s="1" customFormat="1" ht="12" customHeight="1">
      <c r="B8" s="33"/>
      <c r="D8" s="27" t="s">
        <v>107</v>
      </c>
      <c r="L8" s="33"/>
    </row>
    <row r="9" spans="2:56" s="1" customFormat="1" ht="16.5" customHeight="1">
      <c r="B9" s="33"/>
      <c r="E9" s="209" t="s">
        <v>401</v>
      </c>
      <c r="F9" s="228"/>
      <c r="G9" s="228"/>
      <c r="H9" s="228"/>
      <c r="L9" s="33"/>
    </row>
    <row r="10" spans="2:56" s="1" customFormat="1">
      <c r="B10" s="33"/>
      <c r="L10" s="33"/>
    </row>
    <row r="11" spans="2:56" s="1" customFormat="1" ht="12" customHeight="1">
      <c r="B11" s="33"/>
      <c r="D11" s="27" t="s">
        <v>18</v>
      </c>
      <c r="F11" s="25" t="s">
        <v>21</v>
      </c>
      <c r="I11" s="27" t="s">
        <v>20</v>
      </c>
      <c r="J11" s="25" t="s">
        <v>21</v>
      </c>
      <c r="L11" s="33"/>
    </row>
    <row r="12" spans="2:56" s="1" customFormat="1" ht="12" customHeight="1">
      <c r="B12" s="33"/>
      <c r="D12" s="27" t="s">
        <v>22</v>
      </c>
      <c r="F12" s="25" t="s">
        <v>23</v>
      </c>
      <c r="I12" s="27" t="s">
        <v>24</v>
      </c>
      <c r="J12" s="50">
        <f>'Rekapitulace stavby'!AN8</f>
        <v>0</v>
      </c>
      <c r="L12" s="33"/>
    </row>
    <row r="13" spans="2:56" s="1" customFormat="1" ht="10.9" customHeight="1">
      <c r="B13" s="33"/>
      <c r="L13" s="33"/>
    </row>
    <row r="14" spans="2:56" s="1" customFormat="1" ht="12" customHeight="1">
      <c r="B14" s="33"/>
      <c r="D14" s="27" t="s">
        <v>27</v>
      </c>
      <c r="I14" s="27" t="s">
        <v>28</v>
      </c>
      <c r="J14" s="25" t="s">
        <v>29</v>
      </c>
      <c r="L14" s="33"/>
    </row>
    <row r="15" spans="2:56" s="1" customFormat="1" ht="18" customHeight="1">
      <c r="B15" s="33"/>
      <c r="E15" s="25" t="s">
        <v>30</v>
      </c>
      <c r="I15" s="27" t="s">
        <v>31</v>
      </c>
      <c r="J15" s="25" t="s">
        <v>21</v>
      </c>
      <c r="L15" s="33"/>
    </row>
    <row r="16" spans="2:56" s="1" customFormat="1" ht="6.95" customHeight="1">
      <c r="B16" s="33"/>
      <c r="L16" s="33"/>
    </row>
    <row r="17" spans="2:12" s="1" customFormat="1" ht="12" customHeight="1">
      <c r="B17" s="33"/>
      <c r="D17" s="27" t="s">
        <v>32</v>
      </c>
      <c r="I17" s="27" t="s">
        <v>28</v>
      </c>
      <c r="J17" s="28" t="str">
        <f>'Rekapitulace stavby'!AN13</f>
        <v>Vyplň údaj</v>
      </c>
      <c r="L17" s="33"/>
    </row>
    <row r="18" spans="2:12" s="1" customFormat="1" ht="18" customHeight="1">
      <c r="B18" s="33"/>
      <c r="E18" s="231" t="str">
        <f>'Rekapitulace stavby'!E14</f>
        <v>Vyplň údaj</v>
      </c>
      <c r="F18" s="223"/>
      <c r="G18" s="223"/>
      <c r="H18" s="223"/>
      <c r="I18" s="27" t="s">
        <v>31</v>
      </c>
      <c r="J18" s="28" t="str">
        <f>'Rekapitulace stavby'!AN14</f>
        <v>Vyplň údaj</v>
      </c>
      <c r="L18" s="33"/>
    </row>
    <row r="19" spans="2:12" s="1" customFormat="1" ht="6.95" customHeight="1">
      <c r="B19" s="33"/>
      <c r="L19" s="33"/>
    </row>
    <row r="20" spans="2:12" s="1" customFormat="1" ht="12" customHeight="1">
      <c r="B20" s="33"/>
      <c r="D20" s="27" t="s">
        <v>34</v>
      </c>
      <c r="I20" s="27" t="s">
        <v>28</v>
      </c>
      <c r="J20" s="25" t="s">
        <v>35</v>
      </c>
      <c r="L20" s="33"/>
    </row>
    <row r="21" spans="2:12" s="1" customFormat="1" ht="18" customHeight="1">
      <c r="B21" s="33"/>
      <c r="E21" s="25" t="s">
        <v>36</v>
      </c>
      <c r="I21" s="27" t="s">
        <v>31</v>
      </c>
      <c r="J21" s="25" t="s">
        <v>21</v>
      </c>
      <c r="L21" s="33"/>
    </row>
    <row r="22" spans="2:12" s="1" customFormat="1" ht="6.95" customHeight="1">
      <c r="B22" s="33"/>
      <c r="L22" s="33"/>
    </row>
    <row r="23" spans="2:12" s="1" customFormat="1" ht="12" customHeight="1">
      <c r="B23" s="33"/>
      <c r="D23" s="27" t="s">
        <v>39</v>
      </c>
      <c r="I23" s="27" t="s">
        <v>28</v>
      </c>
      <c r="J23" s="25" t="s">
        <v>40</v>
      </c>
      <c r="L23" s="33"/>
    </row>
    <row r="24" spans="2:12" s="1" customFormat="1" ht="18" customHeight="1">
      <c r="B24" s="33"/>
      <c r="E24" s="25" t="s">
        <v>41</v>
      </c>
      <c r="I24" s="27" t="s">
        <v>31</v>
      </c>
      <c r="J24" s="25" t="s">
        <v>21</v>
      </c>
      <c r="L24" s="33"/>
    </row>
    <row r="25" spans="2:12" s="1" customFormat="1" ht="6.95" customHeight="1">
      <c r="B25" s="33"/>
      <c r="L25" s="33"/>
    </row>
    <row r="26" spans="2:12" s="1" customFormat="1" ht="12" customHeight="1">
      <c r="B26" s="33"/>
      <c r="D26" s="27" t="s">
        <v>42</v>
      </c>
      <c r="L26" s="33"/>
    </row>
    <row r="27" spans="2:12" s="7" customFormat="1" ht="16.5" customHeight="1">
      <c r="B27" s="88"/>
      <c r="E27" s="227" t="s">
        <v>21</v>
      </c>
      <c r="F27" s="227"/>
      <c r="G27" s="227"/>
      <c r="H27" s="227"/>
      <c r="L27" s="88"/>
    </row>
    <row r="28" spans="2:12" s="1" customFormat="1" ht="6.95" customHeight="1">
      <c r="B28" s="33"/>
      <c r="L28" s="33"/>
    </row>
    <row r="29" spans="2:12" s="1" customFormat="1" ht="6.95" customHeight="1">
      <c r="B29" s="33"/>
      <c r="D29" s="51"/>
      <c r="E29" s="51"/>
      <c r="F29" s="51"/>
      <c r="G29" s="51"/>
      <c r="H29" s="51"/>
      <c r="I29" s="51"/>
      <c r="J29" s="51"/>
      <c r="K29" s="51"/>
      <c r="L29" s="33"/>
    </row>
    <row r="30" spans="2:12" s="1" customFormat="1" ht="25.35" customHeight="1">
      <c r="B30" s="33"/>
      <c r="D30" s="89" t="s">
        <v>44</v>
      </c>
      <c r="J30" s="64">
        <f>ROUND(J84, 0)</f>
        <v>0</v>
      </c>
      <c r="L30" s="33"/>
    </row>
    <row r="31" spans="2:12" s="1" customFormat="1" ht="6.95" customHeight="1">
      <c r="B31" s="33"/>
      <c r="D31" s="51"/>
      <c r="E31" s="51"/>
      <c r="F31" s="51"/>
      <c r="G31" s="51"/>
      <c r="H31" s="51"/>
      <c r="I31" s="51"/>
      <c r="J31" s="51"/>
      <c r="K31" s="51"/>
      <c r="L31" s="33"/>
    </row>
    <row r="32" spans="2:12" s="1" customFormat="1" ht="14.45" customHeight="1">
      <c r="B32" s="33"/>
      <c r="F32" s="36" t="s">
        <v>46</v>
      </c>
      <c r="I32" s="36" t="s">
        <v>45</v>
      </c>
      <c r="J32" s="36" t="s">
        <v>47</v>
      </c>
      <c r="L32" s="33"/>
    </row>
    <row r="33" spans="2:12" s="1" customFormat="1" ht="14.45" customHeight="1">
      <c r="B33" s="33"/>
      <c r="D33" s="53" t="s">
        <v>48</v>
      </c>
      <c r="E33" s="27" t="s">
        <v>49</v>
      </c>
      <c r="F33" s="90">
        <f>ROUND((SUM(BE84:BE119)),  0)</f>
        <v>0</v>
      </c>
      <c r="I33" s="91">
        <v>0.21</v>
      </c>
      <c r="J33" s="90">
        <f>ROUND(((SUM(BE84:BE119))*I33),  0)</f>
        <v>0</v>
      </c>
      <c r="L33" s="33"/>
    </row>
    <row r="34" spans="2:12" s="1" customFormat="1" ht="14.45" customHeight="1">
      <c r="B34" s="33"/>
      <c r="E34" s="27" t="s">
        <v>50</v>
      </c>
      <c r="F34" s="90">
        <f>ROUND((SUM(BF84:BF119)),  0)</f>
        <v>0</v>
      </c>
      <c r="I34" s="91">
        <v>0.12</v>
      </c>
      <c r="J34" s="90">
        <f>ROUND(((SUM(BF84:BF119))*I34),  0)</f>
        <v>0</v>
      </c>
      <c r="L34" s="33"/>
    </row>
    <row r="35" spans="2:12" s="1" customFormat="1" ht="14.45" hidden="1" customHeight="1">
      <c r="B35" s="33"/>
      <c r="E35" s="27" t="s">
        <v>51</v>
      </c>
      <c r="F35" s="90">
        <f>ROUND((SUM(BG84:BG119)),  0)</f>
        <v>0</v>
      </c>
      <c r="I35" s="91">
        <v>0.21</v>
      </c>
      <c r="J35" s="90">
        <f>0</f>
        <v>0</v>
      </c>
      <c r="L35" s="33"/>
    </row>
    <row r="36" spans="2:12" s="1" customFormat="1" ht="14.45" hidden="1" customHeight="1">
      <c r="B36" s="33"/>
      <c r="E36" s="27" t="s">
        <v>52</v>
      </c>
      <c r="F36" s="90">
        <f>ROUND((SUM(BH84:BH119)),  0)</f>
        <v>0</v>
      </c>
      <c r="I36" s="91">
        <v>0.12</v>
      </c>
      <c r="J36" s="90">
        <f>0</f>
        <v>0</v>
      </c>
      <c r="L36" s="33"/>
    </row>
    <row r="37" spans="2:12" s="1" customFormat="1" ht="14.45" hidden="1" customHeight="1">
      <c r="B37" s="33"/>
      <c r="E37" s="27" t="s">
        <v>53</v>
      </c>
      <c r="F37" s="90">
        <f>ROUND((SUM(BI84:BI119)),  0)</f>
        <v>0</v>
      </c>
      <c r="I37" s="91">
        <v>0</v>
      </c>
      <c r="J37" s="90">
        <f>0</f>
        <v>0</v>
      </c>
      <c r="L37" s="33"/>
    </row>
    <row r="38" spans="2:12" s="1" customFormat="1" ht="6.95" customHeight="1">
      <c r="B38" s="33"/>
      <c r="L38" s="33"/>
    </row>
    <row r="39" spans="2:12" s="1" customFormat="1" ht="25.35" customHeight="1">
      <c r="B39" s="33"/>
      <c r="C39" s="92"/>
      <c r="D39" s="93" t="s">
        <v>54</v>
      </c>
      <c r="E39" s="55"/>
      <c r="F39" s="55"/>
      <c r="G39" s="94" t="s">
        <v>55</v>
      </c>
      <c r="H39" s="95" t="s">
        <v>56</v>
      </c>
      <c r="I39" s="55"/>
      <c r="J39" s="96">
        <f>SUM(J30:J37)</f>
        <v>0</v>
      </c>
      <c r="K39" s="97"/>
      <c r="L39" s="33"/>
    </row>
    <row r="40" spans="2:12" s="1" customFormat="1" ht="14.45" customHeight="1">
      <c r="B40" s="42"/>
      <c r="C40" s="43"/>
      <c r="D40" s="43"/>
      <c r="E40" s="43"/>
      <c r="F40" s="43"/>
      <c r="G40" s="43"/>
      <c r="H40" s="43"/>
      <c r="I40" s="43"/>
      <c r="J40" s="43"/>
      <c r="K40" s="43"/>
      <c r="L40" s="33"/>
    </row>
    <row r="44" spans="2:12" s="1" customFormat="1" ht="6.95" hidden="1" customHeight="1">
      <c r="B44" s="44"/>
      <c r="C44" s="45"/>
      <c r="D44" s="45"/>
      <c r="E44" s="45"/>
      <c r="F44" s="45"/>
      <c r="G44" s="45"/>
      <c r="H44" s="45"/>
      <c r="I44" s="45"/>
      <c r="J44" s="45"/>
      <c r="K44" s="45"/>
      <c r="L44" s="33"/>
    </row>
    <row r="45" spans="2:12" s="1" customFormat="1" ht="24.95" hidden="1" customHeight="1">
      <c r="B45" s="33"/>
      <c r="C45" s="21" t="s">
        <v>109</v>
      </c>
      <c r="L45" s="33"/>
    </row>
    <row r="46" spans="2:12" s="1" customFormat="1" ht="6.95" hidden="1" customHeight="1">
      <c r="B46" s="33"/>
      <c r="L46" s="33"/>
    </row>
    <row r="47" spans="2:12" s="1" customFormat="1" ht="12" hidden="1" customHeight="1">
      <c r="B47" s="33"/>
      <c r="C47" s="27" t="s">
        <v>16</v>
      </c>
      <c r="L47" s="33"/>
    </row>
    <row r="48" spans="2:12" s="1" customFormat="1" ht="16.5" hidden="1" customHeight="1">
      <c r="B48" s="33"/>
      <c r="E48" s="229" t="str">
        <f>E7</f>
        <v>Zpevněné plochy a oprava vnější kanalizace Polská 8</v>
      </c>
      <c r="F48" s="230"/>
      <c r="G48" s="230"/>
      <c r="H48" s="230"/>
      <c r="L48" s="33"/>
    </row>
    <row r="49" spans="2:47" s="1" customFormat="1" ht="12" hidden="1" customHeight="1">
      <c r="B49" s="33"/>
      <c r="C49" s="27" t="s">
        <v>107</v>
      </c>
      <c r="L49" s="33"/>
    </row>
    <row r="50" spans="2:47" s="1" customFormat="1" ht="16.5" hidden="1" customHeight="1">
      <c r="B50" s="33"/>
      <c r="E50" s="209" t="str">
        <f>E9</f>
        <v>2.2.0.4.1_s - Oprava zpevněných ploch - sanace podloží</v>
      </c>
      <c r="F50" s="228"/>
      <c r="G50" s="228"/>
      <c r="H50" s="228"/>
      <c r="L50" s="33"/>
    </row>
    <row r="51" spans="2:47" s="1" customFormat="1" ht="6.95" hidden="1" customHeight="1">
      <c r="B51" s="33"/>
      <c r="L51" s="33"/>
    </row>
    <row r="52" spans="2:47" s="1" customFormat="1" ht="12" hidden="1" customHeight="1">
      <c r="B52" s="33"/>
      <c r="C52" s="27" t="s">
        <v>22</v>
      </c>
      <c r="F52" s="25" t="str">
        <f>F12</f>
        <v>parc.č.947, 948</v>
      </c>
      <c r="I52" s="27" t="s">
        <v>24</v>
      </c>
      <c r="J52" s="50">
        <f>IF(J12="","",J12)</f>
        <v>0</v>
      </c>
      <c r="L52" s="33"/>
    </row>
    <row r="53" spans="2:47" s="1" customFormat="1" ht="6.95" hidden="1" customHeight="1">
      <c r="B53" s="33"/>
      <c r="L53" s="33"/>
    </row>
    <row r="54" spans="2:47" s="1" customFormat="1" ht="15.2" hidden="1" customHeight="1">
      <c r="B54" s="33"/>
      <c r="C54" s="27" t="s">
        <v>27</v>
      </c>
      <c r="F54" s="25" t="str">
        <f>E15</f>
        <v>Střední škola služeb a podnikání,Ostrava-Poruba po</v>
      </c>
      <c r="I54" s="27" t="s">
        <v>34</v>
      </c>
      <c r="J54" s="31" t="str">
        <f>E21</f>
        <v>Ing. Jaroslav Chalupa</v>
      </c>
      <c r="L54" s="33"/>
    </row>
    <row r="55" spans="2:47" s="1" customFormat="1" ht="15.2" hidden="1" customHeight="1">
      <c r="B55" s="33"/>
      <c r="C55" s="27" t="s">
        <v>32</v>
      </c>
      <c r="F55" s="25" t="str">
        <f>IF(E18="","",E18)</f>
        <v>Vyplň údaj</v>
      </c>
      <c r="I55" s="27" t="s">
        <v>39</v>
      </c>
      <c r="J55" s="31" t="str">
        <f>E24</f>
        <v>Ing. Martina Cabáková</v>
      </c>
      <c r="L55" s="33"/>
    </row>
    <row r="56" spans="2:47" s="1" customFormat="1" ht="10.35" hidden="1" customHeight="1">
      <c r="B56" s="33"/>
      <c r="L56" s="33"/>
    </row>
    <row r="57" spans="2:47" s="1" customFormat="1" ht="29.25" hidden="1" customHeight="1">
      <c r="B57" s="33"/>
      <c r="C57" s="98" t="s">
        <v>110</v>
      </c>
      <c r="D57" s="92"/>
      <c r="E57" s="92"/>
      <c r="F57" s="92"/>
      <c r="G57" s="92"/>
      <c r="H57" s="92"/>
      <c r="I57" s="92"/>
      <c r="J57" s="99" t="s">
        <v>111</v>
      </c>
      <c r="K57" s="92"/>
      <c r="L57" s="33"/>
    </row>
    <row r="58" spans="2:47" s="1" customFormat="1" ht="10.35" hidden="1" customHeight="1">
      <c r="B58" s="33"/>
      <c r="L58" s="33"/>
    </row>
    <row r="59" spans="2:47" s="1" customFormat="1" ht="22.9" hidden="1" customHeight="1">
      <c r="B59" s="33"/>
      <c r="C59" s="100" t="s">
        <v>76</v>
      </c>
      <c r="J59" s="64">
        <f>J84</f>
        <v>0</v>
      </c>
      <c r="L59" s="33"/>
      <c r="AU59" s="17" t="s">
        <v>112</v>
      </c>
    </row>
    <row r="60" spans="2:47" s="8" customFormat="1" ht="24.95" hidden="1" customHeight="1">
      <c r="B60" s="101"/>
      <c r="D60" s="102" t="s">
        <v>113</v>
      </c>
      <c r="E60" s="103"/>
      <c r="F60" s="103"/>
      <c r="G60" s="103"/>
      <c r="H60" s="103"/>
      <c r="I60" s="103"/>
      <c r="J60" s="104">
        <f>J85</f>
        <v>0</v>
      </c>
      <c r="L60" s="101"/>
    </row>
    <row r="61" spans="2:47" s="9" customFormat="1" ht="19.899999999999999" hidden="1" customHeight="1">
      <c r="B61" s="105"/>
      <c r="D61" s="106" t="s">
        <v>114</v>
      </c>
      <c r="E61" s="107"/>
      <c r="F61" s="107"/>
      <c r="G61" s="107"/>
      <c r="H61" s="107"/>
      <c r="I61" s="107"/>
      <c r="J61" s="108">
        <f>J86</f>
        <v>0</v>
      </c>
      <c r="L61" s="105"/>
    </row>
    <row r="62" spans="2:47" s="9" customFormat="1" ht="19.899999999999999" hidden="1" customHeight="1">
      <c r="B62" s="105"/>
      <c r="D62" s="106" t="s">
        <v>115</v>
      </c>
      <c r="E62" s="107"/>
      <c r="F62" s="107"/>
      <c r="G62" s="107"/>
      <c r="H62" s="107"/>
      <c r="I62" s="107"/>
      <c r="J62" s="108">
        <f>J109</f>
        <v>0</v>
      </c>
      <c r="L62" s="105"/>
    </row>
    <row r="63" spans="2:47" s="9" customFormat="1" ht="19.899999999999999" hidden="1" customHeight="1">
      <c r="B63" s="105"/>
      <c r="D63" s="106" t="s">
        <v>118</v>
      </c>
      <c r="E63" s="107"/>
      <c r="F63" s="107"/>
      <c r="G63" s="107"/>
      <c r="H63" s="107"/>
      <c r="I63" s="107"/>
      <c r="J63" s="108">
        <f>J113</f>
        <v>0</v>
      </c>
      <c r="L63" s="105"/>
    </row>
    <row r="64" spans="2:47" s="9" customFormat="1" ht="19.899999999999999" hidden="1" customHeight="1">
      <c r="B64" s="105"/>
      <c r="D64" s="106" t="s">
        <v>120</v>
      </c>
      <c r="E64" s="107"/>
      <c r="F64" s="107"/>
      <c r="G64" s="107"/>
      <c r="H64" s="107"/>
      <c r="I64" s="107"/>
      <c r="J64" s="108">
        <f>J117</f>
        <v>0</v>
      </c>
      <c r="L64" s="105"/>
    </row>
    <row r="65" spans="2:12" s="1" customFormat="1" ht="21.75" hidden="1" customHeight="1">
      <c r="B65" s="33"/>
      <c r="L65" s="33"/>
    </row>
    <row r="66" spans="2:12" s="1" customFormat="1" ht="6.95" hidden="1" customHeight="1">
      <c r="B66" s="42"/>
      <c r="C66" s="43"/>
      <c r="D66" s="43"/>
      <c r="E66" s="43"/>
      <c r="F66" s="43"/>
      <c r="G66" s="43"/>
      <c r="H66" s="43"/>
      <c r="I66" s="43"/>
      <c r="J66" s="43"/>
      <c r="K66" s="43"/>
      <c r="L66" s="33"/>
    </row>
    <row r="67" spans="2:12" hidden="1"/>
    <row r="68" spans="2:12" hidden="1"/>
    <row r="69" spans="2:12" hidden="1"/>
    <row r="70" spans="2:12" s="1" customFormat="1" ht="6.95" customHeight="1">
      <c r="B70" s="44"/>
      <c r="C70" s="45"/>
      <c r="D70" s="45"/>
      <c r="E70" s="45"/>
      <c r="F70" s="45"/>
      <c r="G70" s="45"/>
      <c r="H70" s="45"/>
      <c r="I70" s="45"/>
      <c r="J70" s="45"/>
      <c r="K70" s="45"/>
      <c r="L70" s="33"/>
    </row>
    <row r="71" spans="2:12" s="1" customFormat="1" ht="24.95" customHeight="1">
      <c r="B71" s="33"/>
      <c r="C71" s="21" t="s">
        <v>123</v>
      </c>
      <c r="L71" s="33"/>
    </row>
    <row r="72" spans="2:12" s="1" customFormat="1" ht="6.95" customHeight="1">
      <c r="B72" s="33"/>
      <c r="L72" s="33"/>
    </row>
    <row r="73" spans="2:12" s="1" customFormat="1" ht="12" customHeight="1">
      <c r="B73" s="33"/>
      <c r="C73" s="27" t="s">
        <v>16</v>
      </c>
      <c r="L73" s="33"/>
    </row>
    <row r="74" spans="2:12" s="1" customFormat="1" ht="16.5" customHeight="1">
      <c r="B74" s="33"/>
      <c r="E74" s="229" t="str">
        <f>E7</f>
        <v>Zpevněné plochy a oprava vnější kanalizace Polská 8</v>
      </c>
      <c r="F74" s="230"/>
      <c r="G74" s="230"/>
      <c r="H74" s="230"/>
      <c r="L74" s="33"/>
    </row>
    <row r="75" spans="2:12" s="1" customFormat="1" ht="12" customHeight="1">
      <c r="B75" s="33"/>
      <c r="C75" s="27" t="s">
        <v>107</v>
      </c>
      <c r="L75" s="33"/>
    </row>
    <row r="76" spans="2:12" s="1" customFormat="1" ht="16.5" customHeight="1">
      <c r="B76" s="33"/>
      <c r="E76" s="209" t="str">
        <f>E9</f>
        <v>2.2.0.4.1_s - Oprava zpevněných ploch - sanace podloží</v>
      </c>
      <c r="F76" s="228"/>
      <c r="G76" s="228"/>
      <c r="H76" s="228"/>
      <c r="L76" s="33"/>
    </row>
    <row r="77" spans="2:12" s="1" customFormat="1" ht="6.95" customHeight="1">
      <c r="B77" s="33"/>
      <c r="L77" s="33"/>
    </row>
    <row r="78" spans="2:12" s="1" customFormat="1" ht="12" customHeight="1">
      <c r="B78" s="33"/>
      <c r="C78" s="27" t="s">
        <v>22</v>
      </c>
      <c r="F78" s="25" t="str">
        <f>F12</f>
        <v>parc.č.947, 948</v>
      </c>
      <c r="I78" s="27" t="s">
        <v>24</v>
      </c>
      <c r="J78" s="50">
        <f>IF(J12="","",J12)</f>
        <v>0</v>
      </c>
      <c r="L78" s="33"/>
    </row>
    <row r="79" spans="2:12" s="1" customFormat="1" ht="6.95" customHeight="1">
      <c r="B79" s="33"/>
      <c r="L79" s="33"/>
    </row>
    <row r="80" spans="2:12" s="1" customFormat="1" ht="15.2" customHeight="1">
      <c r="B80" s="33"/>
      <c r="C80" s="27" t="s">
        <v>27</v>
      </c>
      <c r="F80" s="25" t="str">
        <f>E15</f>
        <v>Střední škola služeb a podnikání,Ostrava-Poruba po</v>
      </c>
      <c r="I80" s="27" t="s">
        <v>34</v>
      </c>
      <c r="J80" s="31" t="str">
        <f>E21</f>
        <v>Ing. Jaroslav Chalupa</v>
      </c>
      <c r="L80" s="33"/>
    </row>
    <row r="81" spans="2:65" s="1" customFormat="1" ht="15.2" customHeight="1">
      <c r="B81" s="33"/>
      <c r="C81" s="27" t="s">
        <v>32</v>
      </c>
      <c r="F81" s="25" t="str">
        <f>IF(E18="","",E18)</f>
        <v>Vyplň údaj</v>
      </c>
      <c r="I81" s="27" t="s">
        <v>39</v>
      </c>
      <c r="J81" s="31" t="str">
        <f>E24</f>
        <v>Ing. Martina Cabáková</v>
      </c>
      <c r="L81" s="33"/>
    </row>
    <row r="82" spans="2:65" s="1" customFormat="1" ht="10.35" customHeight="1">
      <c r="B82" s="33"/>
      <c r="L82" s="33"/>
    </row>
    <row r="83" spans="2:65" s="10" customFormat="1" ht="29.25" customHeight="1">
      <c r="B83" s="109"/>
      <c r="C83" s="110" t="s">
        <v>124</v>
      </c>
      <c r="D83" s="111" t="s">
        <v>63</v>
      </c>
      <c r="E83" s="111" t="s">
        <v>59</v>
      </c>
      <c r="F83" s="111" t="s">
        <v>60</v>
      </c>
      <c r="G83" s="111" t="s">
        <v>125</v>
      </c>
      <c r="H83" s="111" t="s">
        <v>126</v>
      </c>
      <c r="I83" s="111" t="s">
        <v>127</v>
      </c>
      <c r="J83" s="112" t="s">
        <v>111</v>
      </c>
      <c r="K83" s="113" t="s">
        <v>128</v>
      </c>
      <c r="L83" s="109"/>
      <c r="M83" s="57" t="s">
        <v>21</v>
      </c>
      <c r="N83" s="58" t="s">
        <v>48</v>
      </c>
      <c r="O83" s="58" t="s">
        <v>129</v>
      </c>
      <c r="P83" s="58" t="s">
        <v>130</v>
      </c>
      <c r="Q83" s="58" t="s">
        <v>131</v>
      </c>
      <c r="R83" s="58" t="s">
        <v>132</v>
      </c>
      <c r="S83" s="58" t="s">
        <v>133</v>
      </c>
      <c r="T83" s="59" t="s">
        <v>134</v>
      </c>
    </row>
    <row r="84" spans="2:65" s="1" customFormat="1" ht="22.9" customHeight="1">
      <c r="B84" s="33"/>
      <c r="C84" s="62" t="s">
        <v>135</v>
      </c>
      <c r="J84" s="114">
        <f>BK84</f>
        <v>0</v>
      </c>
      <c r="L84" s="33"/>
      <c r="M84" s="60"/>
      <c r="N84" s="51"/>
      <c r="O84" s="51"/>
      <c r="P84" s="115">
        <f>P85</f>
        <v>0</v>
      </c>
      <c r="Q84" s="51"/>
      <c r="R84" s="115">
        <f>R85</f>
        <v>176.85272499999999</v>
      </c>
      <c r="S84" s="51"/>
      <c r="T84" s="116">
        <f>T85</f>
        <v>0</v>
      </c>
      <c r="AT84" s="17" t="s">
        <v>77</v>
      </c>
      <c r="AU84" s="17" t="s">
        <v>112</v>
      </c>
      <c r="BK84" s="117">
        <f>BK85</f>
        <v>0</v>
      </c>
    </row>
    <row r="85" spans="2:65" s="11" customFormat="1" ht="25.9" customHeight="1">
      <c r="B85" s="118"/>
      <c r="D85" s="119" t="s">
        <v>77</v>
      </c>
      <c r="E85" s="120" t="s">
        <v>136</v>
      </c>
      <c r="F85" s="120" t="s">
        <v>137</v>
      </c>
      <c r="I85" s="121"/>
      <c r="J85" s="122">
        <f>BK85</f>
        <v>0</v>
      </c>
      <c r="L85" s="118"/>
      <c r="M85" s="123"/>
      <c r="P85" s="124">
        <f>P86+P109+P113+P117</f>
        <v>0</v>
      </c>
      <c r="R85" s="124">
        <f>R86+R109+R113+R117</f>
        <v>176.85272499999999</v>
      </c>
      <c r="T85" s="125">
        <f>T86+T109+T113+T117</f>
        <v>0</v>
      </c>
      <c r="AR85" s="119" t="s">
        <v>38</v>
      </c>
      <c r="AT85" s="126" t="s">
        <v>77</v>
      </c>
      <c r="AU85" s="126" t="s">
        <v>78</v>
      </c>
      <c r="AY85" s="119" t="s">
        <v>138</v>
      </c>
      <c r="BK85" s="127">
        <f>BK86+BK109+BK113+BK117</f>
        <v>0</v>
      </c>
    </row>
    <row r="86" spans="2:65" s="11" customFormat="1" ht="22.9" customHeight="1">
      <c r="B86" s="118"/>
      <c r="D86" s="119" t="s">
        <v>77</v>
      </c>
      <c r="E86" s="128" t="s">
        <v>38</v>
      </c>
      <c r="F86" s="128" t="s">
        <v>139</v>
      </c>
      <c r="I86" s="121"/>
      <c r="J86" s="129">
        <f>BK86</f>
        <v>0</v>
      </c>
      <c r="L86" s="118"/>
      <c r="M86" s="123"/>
      <c r="P86" s="124">
        <f>SUM(P87:P108)</f>
        <v>0</v>
      </c>
      <c r="R86" s="124">
        <f>SUM(R87:R108)</f>
        <v>0</v>
      </c>
      <c r="T86" s="125">
        <f>SUM(T87:T108)</f>
        <v>0</v>
      </c>
      <c r="AR86" s="119" t="s">
        <v>38</v>
      </c>
      <c r="AT86" s="126" t="s">
        <v>77</v>
      </c>
      <c r="AU86" s="126" t="s">
        <v>38</v>
      </c>
      <c r="AY86" s="119" t="s">
        <v>138</v>
      </c>
      <c r="BK86" s="127">
        <f>SUM(BK87:BK108)</f>
        <v>0</v>
      </c>
    </row>
    <row r="87" spans="2:65" s="1" customFormat="1" ht="33" customHeight="1">
      <c r="B87" s="33"/>
      <c r="C87" s="130" t="s">
        <v>38</v>
      </c>
      <c r="D87" s="130" t="s">
        <v>140</v>
      </c>
      <c r="E87" s="131" t="s">
        <v>175</v>
      </c>
      <c r="F87" s="132" t="s">
        <v>176</v>
      </c>
      <c r="G87" s="133" t="s">
        <v>177</v>
      </c>
      <c r="H87" s="134">
        <v>6.75</v>
      </c>
      <c r="I87" s="135"/>
      <c r="J87" s="136">
        <f>ROUND(I87*H87,2)</f>
        <v>0</v>
      </c>
      <c r="K87" s="137"/>
      <c r="L87" s="33"/>
      <c r="M87" s="138" t="s">
        <v>21</v>
      </c>
      <c r="N87" s="139" t="s">
        <v>49</v>
      </c>
      <c r="P87" s="140">
        <f>O87*H87</f>
        <v>0</v>
      </c>
      <c r="Q87" s="140">
        <v>0</v>
      </c>
      <c r="R87" s="140">
        <f>Q87*H87</f>
        <v>0</v>
      </c>
      <c r="S87" s="140">
        <v>0</v>
      </c>
      <c r="T87" s="141">
        <f>S87*H87</f>
        <v>0</v>
      </c>
      <c r="AR87" s="142" t="s">
        <v>144</v>
      </c>
      <c r="AT87" s="142" t="s">
        <v>140</v>
      </c>
      <c r="AU87" s="142" t="s">
        <v>87</v>
      </c>
      <c r="AY87" s="17" t="s">
        <v>138</v>
      </c>
      <c r="BE87" s="143">
        <f>IF(N87="základní",J87,0)</f>
        <v>0</v>
      </c>
      <c r="BF87" s="143">
        <f>IF(N87="snížená",J87,0)</f>
        <v>0</v>
      </c>
      <c r="BG87" s="143">
        <f>IF(N87="zákl. přenesená",J87,0)</f>
        <v>0</v>
      </c>
      <c r="BH87" s="143">
        <f>IF(N87="sníž. přenesená",J87,0)</f>
        <v>0</v>
      </c>
      <c r="BI87" s="143">
        <f>IF(N87="nulová",J87,0)</f>
        <v>0</v>
      </c>
      <c r="BJ87" s="17" t="s">
        <v>38</v>
      </c>
      <c r="BK87" s="143">
        <f>ROUND(I87*H87,2)</f>
        <v>0</v>
      </c>
      <c r="BL87" s="17" t="s">
        <v>144</v>
      </c>
      <c r="BM87" s="142" t="s">
        <v>402</v>
      </c>
    </row>
    <row r="88" spans="2:65" s="1" customFormat="1">
      <c r="B88" s="33"/>
      <c r="D88" s="144" t="s">
        <v>146</v>
      </c>
      <c r="F88" s="145" t="s">
        <v>179</v>
      </c>
      <c r="I88" s="146"/>
      <c r="L88" s="33"/>
      <c r="M88" s="147"/>
      <c r="T88" s="54"/>
      <c r="AT88" s="17" t="s">
        <v>146</v>
      </c>
      <c r="AU88" s="17" t="s">
        <v>87</v>
      </c>
    </row>
    <row r="89" spans="2:65" s="12" customFormat="1">
      <c r="B89" s="148"/>
      <c r="D89" s="149" t="s">
        <v>148</v>
      </c>
      <c r="E89" s="150" t="s">
        <v>105</v>
      </c>
      <c r="F89" s="151" t="s">
        <v>403</v>
      </c>
      <c r="H89" s="152">
        <v>6.75</v>
      </c>
      <c r="I89" s="153"/>
      <c r="L89" s="148"/>
      <c r="M89" s="154"/>
      <c r="T89" s="155"/>
      <c r="AT89" s="150" t="s">
        <v>148</v>
      </c>
      <c r="AU89" s="150" t="s">
        <v>87</v>
      </c>
      <c r="AV89" s="12" t="s">
        <v>87</v>
      </c>
      <c r="AW89" s="12" t="s">
        <v>37</v>
      </c>
      <c r="AX89" s="12" t="s">
        <v>38</v>
      </c>
      <c r="AY89" s="150" t="s">
        <v>138</v>
      </c>
    </row>
    <row r="90" spans="2:65" s="1" customFormat="1" ht="33" customHeight="1">
      <c r="B90" s="33"/>
      <c r="C90" s="130" t="s">
        <v>87</v>
      </c>
      <c r="D90" s="130" t="s">
        <v>140</v>
      </c>
      <c r="E90" s="131" t="s">
        <v>182</v>
      </c>
      <c r="F90" s="132" t="s">
        <v>183</v>
      </c>
      <c r="G90" s="133" t="s">
        <v>177</v>
      </c>
      <c r="H90" s="134">
        <v>84.75</v>
      </c>
      <c r="I90" s="135"/>
      <c r="J90" s="136">
        <f>ROUND(I90*H90,2)</f>
        <v>0</v>
      </c>
      <c r="K90" s="137"/>
      <c r="L90" s="33"/>
      <c r="M90" s="138" t="s">
        <v>21</v>
      </c>
      <c r="N90" s="139" t="s">
        <v>49</v>
      </c>
      <c r="P90" s="140">
        <f>O90*H90</f>
        <v>0</v>
      </c>
      <c r="Q90" s="140">
        <v>0</v>
      </c>
      <c r="R90" s="140">
        <f>Q90*H90</f>
        <v>0</v>
      </c>
      <c r="S90" s="140">
        <v>0</v>
      </c>
      <c r="T90" s="141">
        <f>S90*H90</f>
        <v>0</v>
      </c>
      <c r="AR90" s="142" t="s">
        <v>144</v>
      </c>
      <c r="AT90" s="142" t="s">
        <v>140</v>
      </c>
      <c r="AU90" s="142" t="s">
        <v>87</v>
      </c>
      <c r="AY90" s="17" t="s">
        <v>138</v>
      </c>
      <c r="BE90" s="143">
        <f>IF(N90="základní",J90,0)</f>
        <v>0</v>
      </c>
      <c r="BF90" s="143">
        <f>IF(N90="snížená",J90,0)</f>
        <v>0</v>
      </c>
      <c r="BG90" s="143">
        <f>IF(N90="zákl. přenesená",J90,0)</f>
        <v>0</v>
      </c>
      <c r="BH90" s="143">
        <f>IF(N90="sníž. přenesená",J90,0)</f>
        <v>0</v>
      </c>
      <c r="BI90" s="143">
        <f>IF(N90="nulová",J90,0)</f>
        <v>0</v>
      </c>
      <c r="BJ90" s="17" t="s">
        <v>38</v>
      </c>
      <c r="BK90" s="143">
        <f>ROUND(I90*H90,2)</f>
        <v>0</v>
      </c>
      <c r="BL90" s="17" t="s">
        <v>144</v>
      </c>
      <c r="BM90" s="142" t="s">
        <v>184</v>
      </c>
    </row>
    <row r="91" spans="2:65" s="1" customFormat="1">
      <c r="B91" s="33"/>
      <c r="D91" s="144" t="s">
        <v>146</v>
      </c>
      <c r="F91" s="145" t="s">
        <v>185</v>
      </c>
      <c r="I91" s="146"/>
      <c r="L91" s="33"/>
      <c r="M91" s="147"/>
      <c r="T91" s="54"/>
      <c r="AT91" s="17" t="s">
        <v>146</v>
      </c>
      <c r="AU91" s="17" t="s">
        <v>87</v>
      </c>
    </row>
    <row r="92" spans="2:65" s="12" customFormat="1" ht="22.5">
      <c r="B92" s="148"/>
      <c r="D92" s="149" t="s">
        <v>148</v>
      </c>
      <c r="E92" s="150" t="s">
        <v>21</v>
      </c>
      <c r="F92" s="151" t="s">
        <v>404</v>
      </c>
      <c r="H92" s="152">
        <v>84.75</v>
      </c>
      <c r="I92" s="153"/>
      <c r="L92" s="148"/>
      <c r="M92" s="154"/>
      <c r="T92" s="155"/>
      <c r="AT92" s="150" t="s">
        <v>148</v>
      </c>
      <c r="AU92" s="150" t="s">
        <v>87</v>
      </c>
      <c r="AV92" s="12" t="s">
        <v>87</v>
      </c>
      <c r="AW92" s="12" t="s">
        <v>37</v>
      </c>
      <c r="AX92" s="12" t="s">
        <v>78</v>
      </c>
      <c r="AY92" s="150" t="s">
        <v>138</v>
      </c>
    </row>
    <row r="93" spans="2:65" s="13" customFormat="1">
      <c r="B93" s="156"/>
      <c r="D93" s="149" t="s">
        <v>148</v>
      </c>
      <c r="E93" s="157" t="s">
        <v>100</v>
      </c>
      <c r="F93" s="158" t="s">
        <v>161</v>
      </c>
      <c r="H93" s="159">
        <v>84.75</v>
      </c>
      <c r="I93" s="160"/>
      <c r="L93" s="156"/>
      <c r="M93" s="161"/>
      <c r="T93" s="162"/>
      <c r="AT93" s="157" t="s">
        <v>148</v>
      </c>
      <c r="AU93" s="157" t="s">
        <v>87</v>
      </c>
      <c r="AV93" s="13" t="s">
        <v>144</v>
      </c>
      <c r="AW93" s="13" t="s">
        <v>37</v>
      </c>
      <c r="AX93" s="13" t="s">
        <v>38</v>
      </c>
      <c r="AY93" s="157" t="s">
        <v>138</v>
      </c>
    </row>
    <row r="94" spans="2:65" s="1" customFormat="1" ht="62.65" customHeight="1">
      <c r="B94" s="33"/>
      <c r="C94" s="130" t="s">
        <v>154</v>
      </c>
      <c r="D94" s="130" t="s">
        <v>140</v>
      </c>
      <c r="E94" s="131" t="s">
        <v>196</v>
      </c>
      <c r="F94" s="132" t="s">
        <v>197</v>
      </c>
      <c r="G94" s="133" t="s">
        <v>177</v>
      </c>
      <c r="H94" s="134">
        <v>91.5</v>
      </c>
      <c r="I94" s="135"/>
      <c r="J94" s="136">
        <f>ROUND(I94*H94,2)</f>
        <v>0</v>
      </c>
      <c r="K94" s="137"/>
      <c r="L94" s="33"/>
      <c r="M94" s="138" t="s">
        <v>21</v>
      </c>
      <c r="N94" s="139" t="s">
        <v>49</v>
      </c>
      <c r="P94" s="140">
        <f>O94*H94</f>
        <v>0</v>
      </c>
      <c r="Q94" s="140">
        <v>0</v>
      </c>
      <c r="R94" s="140">
        <f>Q94*H94</f>
        <v>0</v>
      </c>
      <c r="S94" s="140">
        <v>0</v>
      </c>
      <c r="T94" s="141">
        <f>S94*H94</f>
        <v>0</v>
      </c>
      <c r="AR94" s="142" t="s">
        <v>144</v>
      </c>
      <c r="AT94" s="142" t="s">
        <v>140</v>
      </c>
      <c r="AU94" s="142" t="s">
        <v>87</v>
      </c>
      <c r="AY94" s="17" t="s">
        <v>138</v>
      </c>
      <c r="BE94" s="143">
        <f>IF(N94="základní",J94,0)</f>
        <v>0</v>
      </c>
      <c r="BF94" s="143">
        <f>IF(N94="snížená",J94,0)</f>
        <v>0</v>
      </c>
      <c r="BG94" s="143">
        <f>IF(N94="zákl. přenesená",J94,0)</f>
        <v>0</v>
      </c>
      <c r="BH94" s="143">
        <f>IF(N94="sníž. přenesená",J94,0)</f>
        <v>0</v>
      </c>
      <c r="BI94" s="143">
        <f>IF(N94="nulová",J94,0)</f>
        <v>0</v>
      </c>
      <c r="BJ94" s="17" t="s">
        <v>38</v>
      </c>
      <c r="BK94" s="143">
        <f>ROUND(I94*H94,2)</f>
        <v>0</v>
      </c>
      <c r="BL94" s="17" t="s">
        <v>144</v>
      </c>
      <c r="BM94" s="142" t="s">
        <v>198</v>
      </c>
    </row>
    <row r="95" spans="2:65" s="1" customFormat="1">
      <c r="B95" s="33"/>
      <c r="D95" s="144" t="s">
        <v>146</v>
      </c>
      <c r="F95" s="145" t="s">
        <v>199</v>
      </c>
      <c r="I95" s="146"/>
      <c r="L95" s="33"/>
      <c r="M95" s="147"/>
      <c r="T95" s="54"/>
      <c r="AT95" s="17" t="s">
        <v>146</v>
      </c>
      <c r="AU95" s="17" t="s">
        <v>87</v>
      </c>
    </row>
    <row r="96" spans="2:65" s="12" customFormat="1">
      <c r="B96" s="148"/>
      <c r="D96" s="149" t="s">
        <v>148</v>
      </c>
      <c r="E96" s="150" t="s">
        <v>21</v>
      </c>
      <c r="F96" s="151" t="s">
        <v>405</v>
      </c>
      <c r="H96" s="152">
        <v>91.5</v>
      </c>
      <c r="I96" s="153"/>
      <c r="L96" s="148"/>
      <c r="M96" s="154"/>
      <c r="T96" s="155"/>
      <c r="AT96" s="150" t="s">
        <v>148</v>
      </c>
      <c r="AU96" s="150" t="s">
        <v>87</v>
      </c>
      <c r="AV96" s="12" t="s">
        <v>87</v>
      </c>
      <c r="AW96" s="12" t="s">
        <v>37</v>
      </c>
      <c r="AX96" s="12" t="s">
        <v>38</v>
      </c>
      <c r="AY96" s="150" t="s">
        <v>138</v>
      </c>
    </row>
    <row r="97" spans="2:65" s="1" customFormat="1" ht="66.75" customHeight="1">
      <c r="B97" s="33"/>
      <c r="C97" s="130" t="s">
        <v>144</v>
      </c>
      <c r="D97" s="130" t="s">
        <v>140</v>
      </c>
      <c r="E97" s="131" t="s">
        <v>202</v>
      </c>
      <c r="F97" s="132" t="s">
        <v>203</v>
      </c>
      <c r="G97" s="133" t="s">
        <v>177</v>
      </c>
      <c r="H97" s="134">
        <v>1830</v>
      </c>
      <c r="I97" s="135"/>
      <c r="J97" s="136">
        <f>ROUND(I97*H97,2)</f>
        <v>0</v>
      </c>
      <c r="K97" s="137"/>
      <c r="L97" s="33"/>
      <c r="M97" s="138" t="s">
        <v>21</v>
      </c>
      <c r="N97" s="139" t="s">
        <v>49</v>
      </c>
      <c r="P97" s="140">
        <f>O97*H97</f>
        <v>0</v>
      </c>
      <c r="Q97" s="140">
        <v>0</v>
      </c>
      <c r="R97" s="140">
        <f>Q97*H97</f>
        <v>0</v>
      </c>
      <c r="S97" s="140">
        <v>0</v>
      </c>
      <c r="T97" s="141">
        <f>S97*H97</f>
        <v>0</v>
      </c>
      <c r="AR97" s="142" t="s">
        <v>144</v>
      </c>
      <c r="AT97" s="142" t="s">
        <v>140</v>
      </c>
      <c r="AU97" s="142" t="s">
        <v>87</v>
      </c>
      <c r="AY97" s="17" t="s">
        <v>138</v>
      </c>
      <c r="BE97" s="143">
        <f>IF(N97="základní",J97,0)</f>
        <v>0</v>
      </c>
      <c r="BF97" s="143">
        <f>IF(N97="snížená",J97,0)</f>
        <v>0</v>
      </c>
      <c r="BG97" s="143">
        <f>IF(N97="zákl. přenesená",J97,0)</f>
        <v>0</v>
      </c>
      <c r="BH97" s="143">
        <f>IF(N97="sníž. přenesená",J97,0)</f>
        <v>0</v>
      </c>
      <c r="BI97" s="143">
        <f>IF(N97="nulová",J97,0)</f>
        <v>0</v>
      </c>
      <c r="BJ97" s="17" t="s">
        <v>38</v>
      </c>
      <c r="BK97" s="143">
        <f>ROUND(I97*H97,2)</f>
        <v>0</v>
      </c>
      <c r="BL97" s="17" t="s">
        <v>144</v>
      </c>
      <c r="BM97" s="142" t="s">
        <v>204</v>
      </c>
    </row>
    <row r="98" spans="2:65" s="1" customFormat="1">
      <c r="B98" s="33"/>
      <c r="D98" s="144" t="s">
        <v>146</v>
      </c>
      <c r="F98" s="145" t="s">
        <v>205</v>
      </c>
      <c r="I98" s="146"/>
      <c r="L98" s="33"/>
      <c r="M98" s="147"/>
      <c r="T98" s="54"/>
      <c r="AT98" s="17" t="s">
        <v>146</v>
      </c>
      <c r="AU98" s="17" t="s">
        <v>87</v>
      </c>
    </row>
    <row r="99" spans="2:65" s="12" customFormat="1">
      <c r="B99" s="148"/>
      <c r="D99" s="149" t="s">
        <v>148</v>
      </c>
      <c r="E99" s="150" t="s">
        <v>21</v>
      </c>
      <c r="F99" s="151" t="s">
        <v>406</v>
      </c>
      <c r="H99" s="152">
        <v>1830</v>
      </c>
      <c r="I99" s="153"/>
      <c r="L99" s="148"/>
      <c r="M99" s="154"/>
      <c r="T99" s="155"/>
      <c r="AT99" s="150" t="s">
        <v>148</v>
      </c>
      <c r="AU99" s="150" t="s">
        <v>87</v>
      </c>
      <c r="AV99" s="12" t="s">
        <v>87</v>
      </c>
      <c r="AW99" s="12" t="s">
        <v>37</v>
      </c>
      <c r="AX99" s="12" t="s">
        <v>38</v>
      </c>
      <c r="AY99" s="150" t="s">
        <v>138</v>
      </c>
    </row>
    <row r="100" spans="2:65" s="1" customFormat="1" ht="44.25" customHeight="1">
      <c r="B100" s="33"/>
      <c r="C100" s="130" t="s">
        <v>167</v>
      </c>
      <c r="D100" s="130" t="s">
        <v>140</v>
      </c>
      <c r="E100" s="131" t="s">
        <v>208</v>
      </c>
      <c r="F100" s="132" t="s">
        <v>209</v>
      </c>
      <c r="G100" s="133" t="s">
        <v>210</v>
      </c>
      <c r="H100" s="134">
        <v>152.80500000000001</v>
      </c>
      <c r="I100" s="135"/>
      <c r="J100" s="136">
        <f>ROUND(I100*H100,2)</f>
        <v>0</v>
      </c>
      <c r="K100" s="137"/>
      <c r="L100" s="33"/>
      <c r="M100" s="138" t="s">
        <v>21</v>
      </c>
      <c r="N100" s="139" t="s">
        <v>49</v>
      </c>
      <c r="P100" s="140">
        <f>O100*H100</f>
        <v>0</v>
      </c>
      <c r="Q100" s="140">
        <v>0</v>
      </c>
      <c r="R100" s="140">
        <f>Q100*H100</f>
        <v>0</v>
      </c>
      <c r="S100" s="140">
        <v>0</v>
      </c>
      <c r="T100" s="141">
        <f>S100*H100</f>
        <v>0</v>
      </c>
      <c r="AR100" s="142" t="s">
        <v>144</v>
      </c>
      <c r="AT100" s="142" t="s">
        <v>140</v>
      </c>
      <c r="AU100" s="142" t="s">
        <v>87</v>
      </c>
      <c r="AY100" s="17" t="s">
        <v>138</v>
      </c>
      <c r="BE100" s="143">
        <f>IF(N100="základní",J100,0)</f>
        <v>0</v>
      </c>
      <c r="BF100" s="143">
        <f>IF(N100="snížená",J100,0)</f>
        <v>0</v>
      </c>
      <c r="BG100" s="143">
        <f>IF(N100="zákl. přenesená",J100,0)</f>
        <v>0</v>
      </c>
      <c r="BH100" s="143">
        <f>IF(N100="sníž. přenesená",J100,0)</f>
        <v>0</v>
      </c>
      <c r="BI100" s="143">
        <f>IF(N100="nulová",J100,0)</f>
        <v>0</v>
      </c>
      <c r="BJ100" s="17" t="s">
        <v>38</v>
      </c>
      <c r="BK100" s="143">
        <f>ROUND(I100*H100,2)</f>
        <v>0</v>
      </c>
      <c r="BL100" s="17" t="s">
        <v>144</v>
      </c>
      <c r="BM100" s="142" t="s">
        <v>211</v>
      </c>
    </row>
    <row r="101" spans="2:65" s="1" customFormat="1">
      <c r="B101" s="33"/>
      <c r="D101" s="144" t="s">
        <v>146</v>
      </c>
      <c r="F101" s="145" t="s">
        <v>212</v>
      </c>
      <c r="I101" s="146"/>
      <c r="L101" s="33"/>
      <c r="M101" s="147"/>
      <c r="T101" s="54"/>
      <c r="AT101" s="17" t="s">
        <v>146</v>
      </c>
      <c r="AU101" s="17" t="s">
        <v>87</v>
      </c>
    </row>
    <row r="102" spans="2:65" s="12" customFormat="1">
      <c r="B102" s="148"/>
      <c r="D102" s="149" t="s">
        <v>148</v>
      </c>
      <c r="E102" s="150" t="s">
        <v>21</v>
      </c>
      <c r="F102" s="151" t="s">
        <v>407</v>
      </c>
      <c r="H102" s="152">
        <v>152.80500000000001</v>
      </c>
      <c r="I102" s="153"/>
      <c r="L102" s="148"/>
      <c r="M102" s="154"/>
      <c r="T102" s="155"/>
      <c r="AT102" s="150" t="s">
        <v>148</v>
      </c>
      <c r="AU102" s="150" t="s">
        <v>87</v>
      </c>
      <c r="AV102" s="12" t="s">
        <v>87</v>
      </c>
      <c r="AW102" s="12" t="s">
        <v>37</v>
      </c>
      <c r="AX102" s="12" t="s">
        <v>38</v>
      </c>
      <c r="AY102" s="150" t="s">
        <v>138</v>
      </c>
    </row>
    <row r="103" spans="2:65" s="1" customFormat="1" ht="37.9" customHeight="1">
      <c r="B103" s="33"/>
      <c r="C103" s="130" t="s">
        <v>174</v>
      </c>
      <c r="D103" s="130" t="s">
        <v>140</v>
      </c>
      <c r="E103" s="131" t="s">
        <v>214</v>
      </c>
      <c r="F103" s="132" t="s">
        <v>215</v>
      </c>
      <c r="G103" s="133" t="s">
        <v>177</v>
      </c>
      <c r="H103" s="134">
        <v>91.5</v>
      </c>
      <c r="I103" s="135"/>
      <c r="J103" s="136">
        <f>ROUND(I103*H103,2)</f>
        <v>0</v>
      </c>
      <c r="K103" s="137"/>
      <c r="L103" s="33"/>
      <c r="M103" s="138" t="s">
        <v>21</v>
      </c>
      <c r="N103" s="139" t="s">
        <v>49</v>
      </c>
      <c r="P103" s="140">
        <f>O103*H103</f>
        <v>0</v>
      </c>
      <c r="Q103" s="140">
        <v>0</v>
      </c>
      <c r="R103" s="140">
        <f>Q103*H103</f>
        <v>0</v>
      </c>
      <c r="S103" s="140">
        <v>0</v>
      </c>
      <c r="T103" s="141">
        <f>S103*H103</f>
        <v>0</v>
      </c>
      <c r="AR103" s="142" t="s">
        <v>144</v>
      </c>
      <c r="AT103" s="142" t="s">
        <v>140</v>
      </c>
      <c r="AU103" s="142" t="s">
        <v>87</v>
      </c>
      <c r="AY103" s="17" t="s">
        <v>138</v>
      </c>
      <c r="BE103" s="143">
        <f>IF(N103="základní",J103,0)</f>
        <v>0</v>
      </c>
      <c r="BF103" s="143">
        <f>IF(N103="snížená",J103,0)</f>
        <v>0</v>
      </c>
      <c r="BG103" s="143">
        <f>IF(N103="zákl. přenesená",J103,0)</f>
        <v>0</v>
      </c>
      <c r="BH103" s="143">
        <f>IF(N103="sníž. přenesená",J103,0)</f>
        <v>0</v>
      </c>
      <c r="BI103" s="143">
        <f>IF(N103="nulová",J103,0)</f>
        <v>0</v>
      </c>
      <c r="BJ103" s="17" t="s">
        <v>38</v>
      </c>
      <c r="BK103" s="143">
        <f>ROUND(I103*H103,2)</f>
        <v>0</v>
      </c>
      <c r="BL103" s="17" t="s">
        <v>144</v>
      </c>
      <c r="BM103" s="142" t="s">
        <v>216</v>
      </c>
    </row>
    <row r="104" spans="2:65" s="1" customFormat="1">
      <c r="B104" s="33"/>
      <c r="D104" s="144" t="s">
        <v>146</v>
      </c>
      <c r="F104" s="145" t="s">
        <v>217</v>
      </c>
      <c r="I104" s="146"/>
      <c r="L104" s="33"/>
      <c r="M104" s="147"/>
      <c r="T104" s="54"/>
      <c r="AT104" s="17" t="s">
        <v>146</v>
      </c>
      <c r="AU104" s="17" t="s">
        <v>87</v>
      </c>
    </row>
    <row r="105" spans="2:65" s="12" customFormat="1">
      <c r="B105" s="148"/>
      <c r="D105" s="149" t="s">
        <v>148</v>
      </c>
      <c r="E105" s="150" t="s">
        <v>21</v>
      </c>
      <c r="F105" s="151" t="s">
        <v>405</v>
      </c>
      <c r="H105" s="152">
        <v>91.5</v>
      </c>
      <c r="I105" s="153"/>
      <c r="L105" s="148"/>
      <c r="M105" s="154"/>
      <c r="T105" s="155"/>
      <c r="AT105" s="150" t="s">
        <v>148</v>
      </c>
      <c r="AU105" s="150" t="s">
        <v>87</v>
      </c>
      <c r="AV105" s="12" t="s">
        <v>87</v>
      </c>
      <c r="AW105" s="12" t="s">
        <v>37</v>
      </c>
      <c r="AX105" s="12" t="s">
        <v>38</v>
      </c>
      <c r="AY105" s="150" t="s">
        <v>138</v>
      </c>
    </row>
    <row r="106" spans="2:65" s="1" customFormat="1" ht="24.2" customHeight="1">
      <c r="B106" s="33"/>
      <c r="C106" s="130" t="s">
        <v>181</v>
      </c>
      <c r="D106" s="130" t="s">
        <v>140</v>
      </c>
      <c r="E106" s="131" t="s">
        <v>219</v>
      </c>
      <c r="F106" s="132" t="s">
        <v>220</v>
      </c>
      <c r="G106" s="133" t="s">
        <v>143</v>
      </c>
      <c r="H106" s="134">
        <v>305</v>
      </c>
      <c r="I106" s="135"/>
      <c r="J106" s="136">
        <f>ROUND(I106*H106,2)</f>
        <v>0</v>
      </c>
      <c r="K106" s="137"/>
      <c r="L106" s="33"/>
      <c r="M106" s="138" t="s">
        <v>21</v>
      </c>
      <c r="N106" s="139" t="s">
        <v>49</v>
      </c>
      <c r="P106" s="140">
        <f>O106*H106</f>
        <v>0</v>
      </c>
      <c r="Q106" s="140">
        <v>0</v>
      </c>
      <c r="R106" s="140">
        <f>Q106*H106</f>
        <v>0</v>
      </c>
      <c r="S106" s="140">
        <v>0</v>
      </c>
      <c r="T106" s="141">
        <f>S106*H106</f>
        <v>0</v>
      </c>
      <c r="AR106" s="142" t="s">
        <v>144</v>
      </c>
      <c r="AT106" s="142" t="s">
        <v>140</v>
      </c>
      <c r="AU106" s="142" t="s">
        <v>87</v>
      </c>
      <c r="AY106" s="17" t="s">
        <v>138</v>
      </c>
      <c r="BE106" s="143">
        <f>IF(N106="základní",J106,0)</f>
        <v>0</v>
      </c>
      <c r="BF106" s="143">
        <f>IF(N106="snížená",J106,0)</f>
        <v>0</v>
      </c>
      <c r="BG106" s="143">
        <f>IF(N106="zákl. přenesená",J106,0)</f>
        <v>0</v>
      </c>
      <c r="BH106" s="143">
        <f>IF(N106="sníž. přenesená",J106,0)</f>
        <v>0</v>
      </c>
      <c r="BI106" s="143">
        <f>IF(N106="nulová",J106,0)</f>
        <v>0</v>
      </c>
      <c r="BJ106" s="17" t="s">
        <v>38</v>
      </c>
      <c r="BK106" s="143">
        <f>ROUND(I106*H106,2)</f>
        <v>0</v>
      </c>
      <c r="BL106" s="17" t="s">
        <v>144</v>
      </c>
      <c r="BM106" s="142" t="s">
        <v>221</v>
      </c>
    </row>
    <row r="107" spans="2:65" s="1" customFormat="1">
      <c r="B107" s="33"/>
      <c r="D107" s="144" t="s">
        <v>146</v>
      </c>
      <c r="F107" s="145" t="s">
        <v>222</v>
      </c>
      <c r="I107" s="146"/>
      <c r="L107" s="33"/>
      <c r="M107" s="147"/>
      <c r="T107" s="54"/>
      <c r="AT107" s="17" t="s">
        <v>146</v>
      </c>
      <c r="AU107" s="17" t="s">
        <v>87</v>
      </c>
    </row>
    <row r="108" spans="2:65" s="12" customFormat="1">
      <c r="B108" s="148"/>
      <c r="D108" s="149" t="s">
        <v>148</v>
      </c>
      <c r="E108" s="150" t="s">
        <v>21</v>
      </c>
      <c r="F108" s="151" t="s">
        <v>97</v>
      </c>
      <c r="H108" s="152">
        <v>305</v>
      </c>
      <c r="I108" s="153"/>
      <c r="L108" s="148"/>
      <c r="M108" s="154"/>
      <c r="T108" s="155"/>
      <c r="AT108" s="150" t="s">
        <v>148</v>
      </c>
      <c r="AU108" s="150" t="s">
        <v>87</v>
      </c>
      <c r="AV108" s="12" t="s">
        <v>87</v>
      </c>
      <c r="AW108" s="12" t="s">
        <v>37</v>
      </c>
      <c r="AX108" s="12" t="s">
        <v>38</v>
      </c>
      <c r="AY108" s="150" t="s">
        <v>138</v>
      </c>
    </row>
    <row r="109" spans="2:65" s="11" customFormat="1" ht="22.9" customHeight="1">
      <c r="B109" s="118"/>
      <c r="D109" s="119" t="s">
        <v>77</v>
      </c>
      <c r="E109" s="128" t="s">
        <v>87</v>
      </c>
      <c r="F109" s="128" t="s">
        <v>228</v>
      </c>
      <c r="I109" s="121"/>
      <c r="J109" s="129">
        <f>BK109</f>
        <v>0</v>
      </c>
      <c r="L109" s="118"/>
      <c r="M109" s="123"/>
      <c r="P109" s="124">
        <f>SUM(P110:P112)</f>
        <v>0</v>
      </c>
      <c r="R109" s="124">
        <f>SUM(R110:R112)</f>
        <v>176.70937499999999</v>
      </c>
      <c r="T109" s="125">
        <f>SUM(T110:T112)</f>
        <v>0</v>
      </c>
      <c r="AR109" s="119" t="s">
        <v>38</v>
      </c>
      <c r="AT109" s="126" t="s">
        <v>77</v>
      </c>
      <c r="AU109" s="126" t="s">
        <v>38</v>
      </c>
      <c r="AY109" s="119" t="s">
        <v>138</v>
      </c>
      <c r="BK109" s="127">
        <f>SUM(BK110:BK112)</f>
        <v>0</v>
      </c>
    </row>
    <row r="110" spans="2:65" s="1" customFormat="1" ht="33" customHeight="1">
      <c r="B110" s="33"/>
      <c r="C110" s="130" t="s">
        <v>188</v>
      </c>
      <c r="D110" s="130" t="s">
        <v>140</v>
      </c>
      <c r="E110" s="131" t="s">
        <v>408</v>
      </c>
      <c r="F110" s="132" t="s">
        <v>409</v>
      </c>
      <c r="G110" s="133" t="s">
        <v>177</v>
      </c>
      <c r="H110" s="134">
        <v>91.5</v>
      </c>
      <c r="I110" s="135"/>
      <c r="J110" s="136">
        <f>ROUND(I110*H110,2)</f>
        <v>0</v>
      </c>
      <c r="K110" s="137"/>
      <c r="L110" s="33"/>
      <c r="M110" s="138" t="s">
        <v>21</v>
      </c>
      <c r="N110" s="139" t="s">
        <v>49</v>
      </c>
      <c r="P110" s="140">
        <f>O110*H110</f>
        <v>0</v>
      </c>
      <c r="Q110" s="140">
        <v>1.9312499999999999</v>
      </c>
      <c r="R110" s="140">
        <f>Q110*H110</f>
        <v>176.70937499999999</v>
      </c>
      <c r="S110" s="140">
        <v>0</v>
      </c>
      <c r="T110" s="141">
        <f>S110*H110</f>
        <v>0</v>
      </c>
      <c r="AR110" s="142" t="s">
        <v>144</v>
      </c>
      <c r="AT110" s="142" t="s">
        <v>140</v>
      </c>
      <c r="AU110" s="142" t="s">
        <v>87</v>
      </c>
      <c r="AY110" s="17" t="s">
        <v>138</v>
      </c>
      <c r="BE110" s="143">
        <f>IF(N110="základní",J110,0)</f>
        <v>0</v>
      </c>
      <c r="BF110" s="143">
        <f>IF(N110="snížená",J110,0)</f>
        <v>0</v>
      </c>
      <c r="BG110" s="143">
        <f>IF(N110="zákl. přenesená",J110,0)</f>
        <v>0</v>
      </c>
      <c r="BH110" s="143">
        <f>IF(N110="sníž. přenesená",J110,0)</f>
        <v>0</v>
      </c>
      <c r="BI110" s="143">
        <f>IF(N110="nulová",J110,0)</f>
        <v>0</v>
      </c>
      <c r="BJ110" s="17" t="s">
        <v>38</v>
      </c>
      <c r="BK110" s="143">
        <f>ROUND(I110*H110,2)</f>
        <v>0</v>
      </c>
      <c r="BL110" s="17" t="s">
        <v>144</v>
      </c>
      <c r="BM110" s="142" t="s">
        <v>410</v>
      </c>
    </row>
    <row r="111" spans="2:65" s="1" customFormat="1">
      <c r="B111" s="33"/>
      <c r="D111" s="144" t="s">
        <v>146</v>
      </c>
      <c r="F111" s="145" t="s">
        <v>411</v>
      </c>
      <c r="I111" s="146"/>
      <c r="L111" s="33"/>
      <c r="M111" s="147"/>
      <c r="T111" s="54"/>
      <c r="AT111" s="17" t="s">
        <v>146</v>
      </c>
      <c r="AU111" s="17" t="s">
        <v>87</v>
      </c>
    </row>
    <row r="112" spans="2:65" s="12" customFormat="1">
      <c r="B112" s="148"/>
      <c r="D112" s="149" t="s">
        <v>148</v>
      </c>
      <c r="E112" s="150" t="s">
        <v>21</v>
      </c>
      <c r="F112" s="151" t="s">
        <v>412</v>
      </c>
      <c r="H112" s="152">
        <v>91.5</v>
      </c>
      <c r="I112" s="153"/>
      <c r="L112" s="148"/>
      <c r="M112" s="154"/>
      <c r="T112" s="155"/>
      <c r="AT112" s="150" t="s">
        <v>148</v>
      </c>
      <c r="AU112" s="150" t="s">
        <v>87</v>
      </c>
      <c r="AV112" s="12" t="s">
        <v>87</v>
      </c>
      <c r="AW112" s="12" t="s">
        <v>37</v>
      </c>
      <c r="AX112" s="12" t="s">
        <v>38</v>
      </c>
      <c r="AY112" s="150" t="s">
        <v>138</v>
      </c>
    </row>
    <row r="113" spans="2:65" s="11" customFormat="1" ht="22.9" customHeight="1">
      <c r="B113" s="118"/>
      <c r="D113" s="119" t="s">
        <v>77</v>
      </c>
      <c r="E113" s="128" t="s">
        <v>195</v>
      </c>
      <c r="F113" s="128" t="s">
        <v>290</v>
      </c>
      <c r="I113" s="121"/>
      <c r="J113" s="129">
        <f>BK113</f>
        <v>0</v>
      </c>
      <c r="L113" s="118"/>
      <c r="M113" s="123"/>
      <c r="P113" s="124">
        <f>SUM(P114:P116)</f>
        <v>0</v>
      </c>
      <c r="R113" s="124">
        <f>SUM(R114:R116)</f>
        <v>0.14335000000000001</v>
      </c>
      <c r="T113" s="125">
        <f>SUM(T114:T116)</f>
        <v>0</v>
      </c>
      <c r="AR113" s="119" t="s">
        <v>38</v>
      </c>
      <c r="AT113" s="126" t="s">
        <v>77</v>
      </c>
      <c r="AU113" s="126" t="s">
        <v>38</v>
      </c>
      <c r="AY113" s="119" t="s">
        <v>138</v>
      </c>
      <c r="BK113" s="127">
        <f>SUM(BK114:BK116)</f>
        <v>0</v>
      </c>
    </row>
    <row r="114" spans="2:65" s="1" customFormat="1" ht="24.2" customHeight="1">
      <c r="B114" s="33"/>
      <c r="C114" s="130" t="s">
        <v>195</v>
      </c>
      <c r="D114" s="130" t="s">
        <v>140</v>
      </c>
      <c r="E114" s="131" t="s">
        <v>413</v>
      </c>
      <c r="F114" s="132" t="s">
        <v>414</v>
      </c>
      <c r="G114" s="133" t="s">
        <v>143</v>
      </c>
      <c r="H114" s="134">
        <v>305</v>
      </c>
      <c r="I114" s="135"/>
      <c r="J114" s="136">
        <f>ROUND(I114*H114,2)</f>
        <v>0</v>
      </c>
      <c r="K114" s="137"/>
      <c r="L114" s="33"/>
      <c r="M114" s="138" t="s">
        <v>21</v>
      </c>
      <c r="N114" s="139" t="s">
        <v>49</v>
      </c>
      <c r="P114" s="140">
        <f>O114*H114</f>
        <v>0</v>
      </c>
      <c r="Q114" s="140">
        <v>4.6999999999999999E-4</v>
      </c>
      <c r="R114" s="140">
        <f>Q114*H114</f>
        <v>0.14335000000000001</v>
      </c>
      <c r="S114" s="140">
        <v>0</v>
      </c>
      <c r="T114" s="141">
        <f>S114*H114</f>
        <v>0</v>
      </c>
      <c r="AR114" s="142" t="s">
        <v>144</v>
      </c>
      <c r="AT114" s="142" t="s">
        <v>140</v>
      </c>
      <c r="AU114" s="142" t="s">
        <v>87</v>
      </c>
      <c r="AY114" s="17" t="s">
        <v>138</v>
      </c>
      <c r="BE114" s="143">
        <f>IF(N114="základní",J114,0)</f>
        <v>0</v>
      </c>
      <c r="BF114" s="143">
        <f>IF(N114="snížená",J114,0)</f>
        <v>0</v>
      </c>
      <c r="BG114" s="143">
        <f>IF(N114="zákl. přenesená",J114,0)</f>
        <v>0</v>
      </c>
      <c r="BH114" s="143">
        <f>IF(N114="sníž. přenesená",J114,0)</f>
        <v>0</v>
      </c>
      <c r="BI114" s="143">
        <f>IF(N114="nulová",J114,0)</f>
        <v>0</v>
      </c>
      <c r="BJ114" s="17" t="s">
        <v>38</v>
      </c>
      <c r="BK114" s="143">
        <f>ROUND(I114*H114,2)</f>
        <v>0</v>
      </c>
      <c r="BL114" s="17" t="s">
        <v>144</v>
      </c>
      <c r="BM114" s="142" t="s">
        <v>415</v>
      </c>
    </row>
    <row r="115" spans="2:65" s="1" customFormat="1">
      <c r="B115" s="33"/>
      <c r="D115" s="144" t="s">
        <v>146</v>
      </c>
      <c r="F115" s="145" t="s">
        <v>416</v>
      </c>
      <c r="I115" s="146"/>
      <c r="L115" s="33"/>
      <c r="M115" s="147"/>
      <c r="T115" s="54"/>
      <c r="AT115" s="17" t="s">
        <v>146</v>
      </c>
      <c r="AU115" s="17" t="s">
        <v>87</v>
      </c>
    </row>
    <row r="116" spans="2:65" s="12" customFormat="1">
      <c r="B116" s="148"/>
      <c r="D116" s="149" t="s">
        <v>148</v>
      </c>
      <c r="E116" s="150" t="s">
        <v>21</v>
      </c>
      <c r="F116" s="151" t="s">
        <v>97</v>
      </c>
      <c r="H116" s="152">
        <v>305</v>
      </c>
      <c r="I116" s="153"/>
      <c r="L116" s="148"/>
      <c r="M116" s="154"/>
      <c r="T116" s="155"/>
      <c r="AT116" s="150" t="s">
        <v>148</v>
      </c>
      <c r="AU116" s="150" t="s">
        <v>87</v>
      </c>
      <c r="AV116" s="12" t="s">
        <v>87</v>
      </c>
      <c r="AW116" s="12" t="s">
        <v>37</v>
      </c>
      <c r="AX116" s="12" t="s">
        <v>38</v>
      </c>
      <c r="AY116" s="150" t="s">
        <v>138</v>
      </c>
    </row>
    <row r="117" spans="2:65" s="11" customFormat="1" ht="22.9" customHeight="1">
      <c r="B117" s="118"/>
      <c r="D117" s="119" t="s">
        <v>77</v>
      </c>
      <c r="E117" s="128" t="s">
        <v>373</v>
      </c>
      <c r="F117" s="128" t="s">
        <v>374</v>
      </c>
      <c r="I117" s="121"/>
      <c r="J117" s="129">
        <f>BK117</f>
        <v>0</v>
      </c>
      <c r="L117" s="118"/>
      <c r="M117" s="123"/>
      <c r="P117" s="124">
        <f>SUM(P118:P119)</f>
        <v>0</v>
      </c>
      <c r="R117" s="124">
        <f>SUM(R118:R119)</f>
        <v>0</v>
      </c>
      <c r="T117" s="125">
        <f>SUM(T118:T119)</f>
        <v>0</v>
      </c>
      <c r="AR117" s="119" t="s">
        <v>38</v>
      </c>
      <c r="AT117" s="126" t="s">
        <v>77</v>
      </c>
      <c r="AU117" s="126" t="s">
        <v>38</v>
      </c>
      <c r="AY117" s="119" t="s">
        <v>138</v>
      </c>
      <c r="BK117" s="127">
        <f>SUM(BK118:BK119)</f>
        <v>0</v>
      </c>
    </row>
    <row r="118" spans="2:65" s="1" customFormat="1" ht="44.25" customHeight="1">
      <c r="B118" s="33"/>
      <c r="C118" s="130" t="s">
        <v>201</v>
      </c>
      <c r="D118" s="130" t="s">
        <v>140</v>
      </c>
      <c r="E118" s="131" t="s">
        <v>417</v>
      </c>
      <c r="F118" s="132" t="s">
        <v>418</v>
      </c>
      <c r="G118" s="133" t="s">
        <v>210</v>
      </c>
      <c r="H118" s="134">
        <v>176.85300000000001</v>
      </c>
      <c r="I118" s="135"/>
      <c r="J118" s="136">
        <f>ROUND(I118*H118,2)</f>
        <v>0</v>
      </c>
      <c r="K118" s="137"/>
      <c r="L118" s="33"/>
      <c r="M118" s="138" t="s">
        <v>21</v>
      </c>
      <c r="N118" s="139" t="s">
        <v>49</v>
      </c>
      <c r="P118" s="140">
        <f>O118*H118</f>
        <v>0</v>
      </c>
      <c r="Q118" s="140">
        <v>0</v>
      </c>
      <c r="R118" s="140">
        <f>Q118*H118</f>
        <v>0</v>
      </c>
      <c r="S118" s="140">
        <v>0</v>
      </c>
      <c r="T118" s="141">
        <f>S118*H118</f>
        <v>0</v>
      </c>
      <c r="AR118" s="142" t="s">
        <v>144</v>
      </c>
      <c r="AT118" s="142" t="s">
        <v>140</v>
      </c>
      <c r="AU118" s="142" t="s">
        <v>87</v>
      </c>
      <c r="AY118" s="17" t="s">
        <v>138</v>
      </c>
      <c r="BE118" s="143">
        <f>IF(N118="základní",J118,0)</f>
        <v>0</v>
      </c>
      <c r="BF118" s="143">
        <f>IF(N118="snížená",J118,0)</f>
        <v>0</v>
      </c>
      <c r="BG118" s="143">
        <f>IF(N118="zákl. přenesená",J118,0)</f>
        <v>0</v>
      </c>
      <c r="BH118" s="143">
        <f>IF(N118="sníž. přenesená",J118,0)</f>
        <v>0</v>
      </c>
      <c r="BI118" s="143">
        <f>IF(N118="nulová",J118,0)</f>
        <v>0</v>
      </c>
      <c r="BJ118" s="17" t="s">
        <v>38</v>
      </c>
      <c r="BK118" s="143">
        <f>ROUND(I118*H118,2)</f>
        <v>0</v>
      </c>
      <c r="BL118" s="17" t="s">
        <v>144</v>
      </c>
      <c r="BM118" s="142" t="s">
        <v>419</v>
      </c>
    </row>
    <row r="119" spans="2:65" s="1" customFormat="1">
      <c r="B119" s="33"/>
      <c r="D119" s="144" t="s">
        <v>146</v>
      </c>
      <c r="F119" s="145" t="s">
        <v>420</v>
      </c>
      <c r="I119" s="146"/>
      <c r="L119" s="33"/>
      <c r="M119" s="175"/>
      <c r="N119" s="176"/>
      <c r="O119" s="176"/>
      <c r="P119" s="176"/>
      <c r="Q119" s="176"/>
      <c r="R119" s="176"/>
      <c r="S119" s="176"/>
      <c r="T119" s="177"/>
      <c r="AT119" s="17" t="s">
        <v>146</v>
      </c>
      <c r="AU119" s="17" t="s">
        <v>87</v>
      </c>
    </row>
    <row r="120" spans="2:65" s="1" customFormat="1" ht="6.95" customHeight="1">
      <c r="B120" s="42"/>
      <c r="C120" s="43"/>
      <c r="D120" s="43"/>
      <c r="E120" s="43"/>
      <c r="F120" s="43"/>
      <c r="G120" s="43"/>
      <c r="H120" s="43"/>
      <c r="I120" s="43"/>
      <c r="J120" s="43"/>
      <c r="K120" s="43"/>
      <c r="L120" s="33"/>
    </row>
  </sheetData>
  <sheetProtection algorithmName="SHA-512" hashValue="TyHXfuOzEUTgC0h25/sQg4wWpmHEY31IgwcxhYzhoO1eDnsJbyY2sRKjIVj/h1Q5pLSH08qJzqPzaev4SlpUjg==" saltValue="PDzmKXzqyphkzWD9EePHe5VndYubqXdhCpHtH0WFylt1DzoQ1jteLckYaJTxCqFkFd0tkpn+ceKPbLH9LbvbOQ==" spinCount="100000" sheet="1" objects="1" scenarios="1" formatColumns="0" formatRows="0" autoFilter="0"/>
  <autoFilter ref="C83:K119" xr:uid="{00000000-0009-0000-0000-000002000000}"/>
  <mergeCells count="9">
    <mergeCell ref="E50:H50"/>
    <mergeCell ref="E74:H74"/>
    <mergeCell ref="E76:H76"/>
    <mergeCell ref="L2:V2"/>
    <mergeCell ref="E7:H7"/>
    <mergeCell ref="E9:H9"/>
    <mergeCell ref="E18:H18"/>
    <mergeCell ref="E27:H27"/>
    <mergeCell ref="E48:H48"/>
  </mergeCells>
  <hyperlinks>
    <hyperlink ref="F88" r:id="rId1" xr:uid="{00000000-0004-0000-0200-000000000000}"/>
    <hyperlink ref="F91" r:id="rId2" xr:uid="{00000000-0004-0000-0200-000001000000}"/>
    <hyperlink ref="F95" r:id="rId3" xr:uid="{00000000-0004-0000-0200-000002000000}"/>
    <hyperlink ref="F98" r:id="rId4" xr:uid="{00000000-0004-0000-0200-000003000000}"/>
    <hyperlink ref="F101" r:id="rId5" xr:uid="{00000000-0004-0000-0200-000004000000}"/>
    <hyperlink ref="F104" r:id="rId6" xr:uid="{00000000-0004-0000-0200-000005000000}"/>
    <hyperlink ref="F107" r:id="rId7" xr:uid="{00000000-0004-0000-0200-000006000000}"/>
    <hyperlink ref="F111" r:id="rId8" xr:uid="{00000000-0004-0000-0200-000007000000}"/>
    <hyperlink ref="F115" r:id="rId9" xr:uid="{00000000-0004-0000-0200-000008000000}"/>
    <hyperlink ref="F119" r:id="rId10" xr:uid="{00000000-0004-0000-0200-000009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2:BM217"/>
  <sheetViews>
    <sheetView showGridLines="0" workbookViewId="0"/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56" ht="36.950000000000003" customHeight="1">
      <c r="L2" s="215"/>
      <c r="M2" s="215"/>
      <c r="N2" s="215"/>
      <c r="O2" s="215"/>
      <c r="P2" s="215"/>
      <c r="Q2" s="215"/>
      <c r="R2" s="215"/>
      <c r="S2" s="215"/>
      <c r="T2" s="215"/>
      <c r="U2" s="215"/>
      <c r="V2" s="215"/>
      <c r="AT2" s="17" t="s">
        <v>93</v>
      </c>
      <c r="AZ2" s="86" t="s">
        <v>421</v>
      </c>
      <c r="BA2" s="86" t="s">
        <v>21</v>
      </c>
      <c r="BB2" s="86" t="s">
        <v>21</v>
      </c>
      <c r="BC2" s="86" t="s">
        <v>106</v>
      </c>
      <c r="BD2" s="86" t="s">
        <v>87</v>
      </c>
    </row>
    <row r="3" spans="2:5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87</v>
      </c>
    </row>
    <row r="4" spans="2:56" ht="24.95" customHeight="1">
      <c r="B4" s="20"/>
      <c r="D4" s="21" t="s">
        <v>102</v>
      </c>
      <c r="L4" s="20"/>
      <c r="M4" s="87" t="s">
        <v>10</v>
      </c>
      <c r="AT4" s="17" t="s">
        <v>4</v>
      </c>
    </row>
    <row r="5" spans="2:56" ht="6.95" customHeight="1">
      <c r="B5" s="20"/>
      <c r="L5" s="20"/>
    </row>
    <row r="6" spans="2:56" ht="12" customHeight="1">
      <c r="B6" s="20"/>
      <c r="D6" s="27" t="s">
        <v>16</v>
      </c>
      <c r="L6" s="20"/>
    </row>
    <row r="7" spans="2:56" ht="16.5" customHeight="1">
      <c r="B7" s="20"/>
      <c r="E7" s="229" t="str">
        <f>'Rekapitulace stavby'!K6</f>
        <v>Zpevněné plochy a oprava vnější kanalizace Polská 8</v>
      </c>
      <c r="F7" s="230"/>
      <c r="G7" s="230"/>
      <c r="H7" s="230"/>
      <c r="L7" s="20"/>
    </row>
    <row r="8" spans="2:56" s="1" customFormat="1" ht="12" customHeight="1">
      <c r="B8" s="33"/>
      <c r="D8" s="27" t="s">
        <v>107</v>
      </c>
      <c r="L8" s="33"/>
    </row>
    <row r="9" spans="2:56" s="1" customFormat="1" ht="16.5" customHeight="1">
      <c r="B9" s="33"/>
      <c r="E9" s="209" t="s">
        <v>422</v>
      </c>
      <c r="F9" s="228"/>
      <c r="G9" s="228"/>
      <c r="H9" s="228"/>
      <c r="L9" s="33"/>
    </row>
    <row r="10" spans="2:56" s="1" customFormat="1">
      <c r="B10" s="33"/>
      <c r="L10" s="33"/>
    </row>
    <row r="11" spans="2:56" s="1" customFormat="1" ht="12" customHeight="1">
      <c r="B11" s="33"/>
      <c r="D11" s="27" t="s">
        <v>18</v>
      </c>
      <c r="F11" s="25" t="s">
        <v>21</v>
      </c>
      <c r="I11" s="27" t="s">
        <v>20</v>
      </c>
      <c r="J11" s="25" t="s">
        <v>21</v>
      </c>
      <c r="L11" s="33"/>
    </row>
    <row r="12" spans="2:56" s="1" customFormat="1" ht="12" customHeight="1">
      <c r="B12" s="33"/>
      <c r="D12" s="27" t="s">
        <v>22</v>
      </c>
      <c r="F12" s="25" t="s">
        <v>23</v>
      </c>
      <c r="I12" s="27" t="s">
        <v>24</v>
      </c>
      <c r="J12" s="50">
        <f>'Rekapitulace stavby'!AN8</f>
        <v>0</v>
      </c>
      <c r="L12" s="33"/>
    </row>
    <row r="13" spans="2:56" s="1" customFormat="1" ht="10.9" customHeight="1">
      <c r="B13" s="33"/>
      <c r="L13" s="33"/>
    </row>
    <row r="14" spans="2:56" s="1" customFormat="1" ht="12" customHeight="1">
      <c r="B14" s="33"/>
      <c r="D14" s="27" t="s">
        <v>27</v>
      </c>
      <c r="I14" s="27" t="s">
        <v>28</v>
      </c>
      <c r="J14" s="25" t="s">
        <v>29</v>
      </c>
      <c r="L14" s="33"/>
    </row>
    <row r="15" spans="2:56" s="1" customFormat="1" ht="18" customHeight="1">
      <c r="B15" s="33"/>
      <c r="E15" s="25" t="s">
        <v>30</v>
      </c>
      <c r="I15" s="27" t="s">
        <v>31</v>
      </c>
      <c r="J15" s="25" t="s">
        <v>21</v>
      </c>
      <c r="L15" s="33"/>
    </row>
    <row r="16" spans="2:56" s="1" customFormat="1" ht="6.95" customHeight="1">
      <c r="B16" s="33"/>
      <c r="L16" s="33"/>
    </row>
    <row r="17" spans="2:12" s="1" customFormat="1" ht="12" customHeight="1">
      <c r="B17" s="33"/>
      <c r="D17" s="27" t="s">
        <v>32</v>
      </c>
      <c r="I17" s="27" t="s">
        <v>28</v>
      </c>
      <c r="J17" s="28" t="str">
        <f>'Rekapitulace stavby'!AN13</f>
        <v>Vyplň údaj</v>
      </c>
      <c r="L17" s="33"/>
    </row>
    <row r="18" spans="2:12" s="1" customFormat="1" ht="18" customHeight="1">
      <c r="B18" s="33"/>
      <c r="E18" s="231" t="str">
        <f>'Rekapitulace stavby'!E14</f>
        <v>Vyplň údaj</v>
      </c>
      <c r="F18" s="223"/>
      <c r="G18" s="223"/>
      <c r="H18" s="223"/>
      <c r="I18" s="27" t="s">
        <v>31</v>
      </c>
      <c r="J18" s="28" t="str">
        <f>'Rekapitulace stavby'!AN14</f>
        <v>Vyplň údaj</v>
      </c>
      <c r="L18" s="33"/>
    </row>
    <row r="19" spans="2:12" s="1" customFormat="1" ht="6.95" customHeight="1">
      <c r="B19" s="33"/>
      <c r="L19" s="33"/>
    </row>
    <row r="20" spans="2:12" s="1" customFormat="1" ht="12" customHeight="1">
      <c r="B20" s="33"/>
      <c r="D20" s="27" t="s">
        <v>34</v>
      </c>
      <c r="I20" s="27" t="s">
        <v>28</v>
      </c>
      <c r="J20" s="25" t="s">
        <v>35</v>
      </c>
      <c r="L20" s="33"/>
    </row>
    <row r="21" spans="2:12" s="1" customFormat="1" ht="18" customHeight="1">
      <c r="B21" s="33"/>
      <c r="E21" s="25" t="s">
        <v>36</v>
      </c>
      <c r="I21" s="27" t="s">
        <v>31</v>
      </c>
      <c r="J21" s="25" t="s">
        <v>21</v>
      </c>
      <c r="L21" s="33"/>
    </row>
    <row r="22" spans="2:12" s="1" customFormat="1" ht="6.95" customHeight="1">
      <c r="B22" s="33"/>
      <c r="L22" s="33"/>
    </row>
    <row r="23" spans="2:12" s="1" customFormat="1" ht="12" customHeight="1">
      <c r="B23" s="33"/>
      <c r="D23" s="27" t="s">
        <v>39</v>
      </c>
      <c r="I23" s="27" t="s">
        <v>28</v>
      </c>
      <c r="J23" s="25" t="s">
        <v>40</v>
      </c>
      <c r="L23" s="33"/>
    </row>
    <row r="24" spans="2:12" s="1" customFormat="1" ht="18" customHeight="1">
      <c r="B24" s="33"/>
      <c r="E24" s="25" t="s">
        <v>41</v>
      </c>
      <c r="I24" s="27" t="s">
        <v>31</v>
      </c>
      <c r="J24" s="25" t="s">
        <v>21</v>
      </c>
      <c r="L24" s="33"/>
    </row>
    <row r="25" spans="2:12" s="1" customFormat="1" ht="6.95" customHeight="1">
      <c r="B25" s="33"/>
      <c r="L25" s="33"/>
    </row>
    <row r="26" spans="2:12" s="1" customFormat="1" ht="12" customHeight="1">
      <c r="B26" s="33"/>
      <c r="D26" s="27" t="s">
        <v>42</v>
      </c>
      <c r="L26" s="33"/>
    </row>
    <row r="27" spans="2:12" s="7" customFormat="1" ht="16.5" customHeight="1">
      <c r="B27" s="88"/>
      <c r="E27" s="227" t="s">
        <v>21</v>
      </c>
      <c r="F27" s="227"/>
      <c r="G27" s="227"/>
      <c r="H27" s="227"/>
      <c r="L27" s="88"/>
    </row>
    <row r="28" spans="2:12" s="1" customFormat="1" ht="6.95" customHeight="1">
      <c r="B28" s="33"/>
      <c r="L28" s="33"/>
    </row>
    <row r="29" spans="2:12" s="1" customFormat="1" ht="6.95" customHeight="1">
      <c r="B29" s="33"/>
      <c r="D29" s="51"/>
      <c r="E29" s="51"/>
      <c r="F29" s="51"/>
      <c r="G29" s="51"/>
      <c r="H29" s="51"/>
      <c r="I29" s="51"/>
      <c r="J29" s="51"/>
      <c r="K29" s="51"/>
      <c r="L29" s="33"/>
    </row>
    <row r="30" spans="2:12" s="1" customFormat="1" ht="25.35" customHeight="1">
      <c r="B30" s="33"/>
      <c r="D30" s="89" t="s">
        <v>44</v>
      </c>
      <c r="J30" s="64">
        <f>ROUND(J88, 0)</f>
        <v>0</v>
      </c>
      <c r="L30" s="33"/>
    </row>
    <row r="31" spans="2:12" s="1" customFormat="1" ht="6.95" customHeight="1">
      <c r="B31" s="33"/>
      <c r="D31" s="51"/>
      <c r="E31" s="51"/>
      <c r="F31" s="51"/>
      <c r="G31" s="51"/>
      <c r="H31" s="51"/>
      <c r="I31" s="51"/>
      <c r="J31" s="51"/>
      <c r="K31" s="51"/>
      <c r="L31" s="33"/>
    </row>
    <row r="32" spans="2:12" s="1" customFormat="1" ht="14.45" customHeight="1">
      <c r="B32" s="33"/>
      <c r="F32" s="36" t="s">
        <v>46</v>
      </c>
      <c r="I32" s="36" t="s">
        <v>45</v>
      </c>
      <c r="J32" s="36" t="s">
        <v>47</v>
      </c>
      <c r="L32" s="33"/>
    </row>
    <row r="33" spans="2:12" s="1" customFormat="1" ht="14.45" customHeight="1">
      <c r="B33" s="33"/>
      <c r="D33" s="53" t="s">
        <v>48</v>
      </c>
      <c r="E33" s="27" t="s">
        <v>49</v>
      </c>
      <c r="F33" s="90">
        <f>ROUND((SUM(BE88:BE216)),  0)</f>
        <v>0</v>
      </c>
      <c r="I33" s="91">
        <v>0.21</v>
      </c>
      <c r="J33" s="90">
        <f>ROUND(((SUM(BE88:BE216))*I33),  0)</f>
        <v>0</v>
      </c>
      <c r="L33" s="33"/>
    </row>
    <row r="34" spans="2:12" s="1" customFormat="1" ht="14.45" customHeight="1">
      <c r="B34" s="33"/>
      <c r="E34" s="27" t="s">
        <v>50</v>
      </c>
      <c r="F34" s="90">
        <f>ROUND((SUM(BF88:BF216)),  0)</f>
        <v>0</v>
      </c>
      <c r="I34" s="91">
        <v>0.12</v>
      </c>
      <c r="J34" s="90">
        <f>ROUND(((SUM(BF88:BF216))*I34),  0)</f>
        <v>0</v>
      </c>
      <c r="L34" s="33"/>
    </row>
    <row r="35" spans="2:12" s="1" customFormat="1" ht="14.45" hidden="1" customHeight="1">
      <c r="B35" s="33"/>
      <c r="E35" s="27" t="s">
        <v>51</v>
      </c>
      <c r="F35" s="90">
        <f>ROUND((SUM(BG88:BG216)),  0)</f>
        <v>0</v>
      </c>
      <c r="I35" s="91">
        <v>0.21</v>
      </c>
      <c r="J35" s="90">
        <f>0</f>
        <v>0</v>
      </c>
      <c r="L35" s="33"/>
    </row>
    <row r="36" spans="2:12" s="1" customFormat="1" ht="14.45" hidden="1" customHeight="1">
      <c r="B36" s="33"/>
      <c r="E36" s="27" t="s">
        <v>52</v>
      </c>
      <c r="F36" s="90">
        <f>ROUND((SUM(BH88:BH216)),  0)</f>
        <v>0</v>
      </c>
      <c r="I36" s="91">
        <v>0.12</v>
      </c>
      <c r="J36" s="90">
        <f>0</f>
        <v>0</v>
      </c>
      <c r="L36" s="33"/>
    </row>
    <row r="37" spans="2:12" s="1" customFormat="1" ht="14.45" hidden="1" customHeight="1">
      <c r="B37" s="33"/>
      <c r="E37" s="27" t="s">
        <v>53</v>
      </c>
      <c r="F37" s="90">
        <f>ROUND((SUM(BI88:BI216)),  0)</f>
        <v>0</v>
      </c>
      <c r="I37" s="91">
        <v>0</v>
      </c>
      <c r="J37" s="90">
        <f>0</f>
        <v>0</v>
      </c>
      <c r="L37" s="33"/>
    </row>
    <row r="38" spans="2:12" s="1" customFormat="1" ht="6.95" customHeight="1">
      <c r="B38" s="33"/>
      <c r="L38" s="33"/>
    </row>
    <row r="39" spans="2:12" s="1" customFormat="1" ht="25.35" customHeight="1">
      <c r="B39" s="33"/>
      <c r="C39" s="92"/>
      <c r="D39" s="93" t="s">
        <v>54</v>
      </c>
      <c r="E39" s="55"/>
      <c r="F39" s="55"/>
      <c r="G39" s="94" t="s">
        <v>55</v>
      </c>
      <c r="H39" s="95" t="s">
        <v>56</v>
      </c>
      <c r="I39" s="55"/>
      <c r="J39" s="96">
        <f>SUM(J30:J37)</f>
        <v>0</v>
      </c>
      <c r="K39" s="97"/>
      <c r="L39" s="33"/>
    </row>
    <row r="40" spans="2:12" s="1" customFormat="1" ht="14.45" customHeight="1">
      <c r="B40" s="42"/>
      <c r="C40" s="43"/>
      <c r="D40" s="43"/>
      <c r="E40" s="43"/>
      <c r="F40" s="43"/>
      <c r="G40" s="43"/>
      <c r="H40" s="43"/>
      <c r="I40" s="43"/>
      <c r="J40" s="43"/>
      <c r="K40" s="43"/>
      <c r="L40" s="33"/>
    </row>
    <row r="44" spans="2:12" s="1" customFormat="1" ht="6.95" hidden="1" customHeight="1">
      <c r="B44" s="44"/>
      <c r="C44" s="45"/>
      <c r="D44" s="45"/>
      <c r="E44" s="45"/>
      <c r="F44" s="45"/>
      <c r="G44" s="45"/>
      <c r="H44" s="45"/>
      <c r="I44" s="45"/>
      <c r="J44" s="45"/>
      <c r="K44" s="45"/>
      <c r="L44" s="33"/>
    </row>
    <row r="45" spans="2:12" s="1" customFormat="1" ht="24.95" hidden="1" customHeight="1">
      <c r="B45" s="33"/>
      <c r="C45" s="21" t="s">
        <v>109</v>
      </c>
      <c r="L45" s="33"/>
    </row>
    <row r="46" spans="2:12" s="1" customFormat="1" ht="6.95" hidden="1" customHeight="1">
      <c r="B46" s="33"/>
      <c r="L46" s="33"/>
    </row>
    <row r="47" spans="2:12" s="1" customFormat="1" ht="12" hidden="1" customHeight="1">
      <c r="B47" s="33"/>
      <c r="C47" s="27" t="s">
        <v>16</v>
      </c>
      <c r="L47" s="33"/>
    </row>
    <row r="48" spans="2:12" s="1" customFormat="1" ht="16.5" hidden="1" customHeight="1">
      <c r="B48" s="33"/>
      <c r="E48" s="229" t="str">
        <f>E7</f>
        <v>Zpevněné plochy a oprava vnější kanalizace Polská 8</v>
      </c>
      <c r="F48" s="230"/>
      <c r="G48" s="230"/>
      <c r="H48" s="230"/>
      <c r="L48" s="33"/>
    </row>
    <row r="49" spans="2:47" s="1" customFormat="1" ht="12" hidden="1" customHeight="1">
      <c r="B49" s="33"/>
      <c r="C49" s="27" t="s">
        <v>107</v>
      </c>
      <c r="L49" s="33"/>
    </row>
    <row r="50" spans="2:47" s="1" customFormat="1" ht="16.5" hidden="1" customHeight="1">
      <c r="B50" s="33"/>
      <c r="E50" s="209" t="str">
        <f>E9</f>
        <v>2.6.0.4.2 - Sanace kanalizační přípojky</v>
      </c>
      <c r="F50" s="228"/>
      <c r="G50" s="228"/>
      <c r="H50" s="228"/>
      <c r="L50" s="33"/>
    </row>
    <row r="51" spans="2:47" s="1" customFormat="1" ht="6.95" hidden="1" customHeight="1">
      <c r="B51" s="33"/>
      <c r="L51" s="33"/>
    </row>
    <row r="52" spans="2:47" s="1" customFormat="1" ht="12" hidden="1" customHeight="1">
      <c r="B52" s="33"/>
      <c r="C52" s="27" t="s">
        <v>22</v>
      </c>
      <c r="F52" s="25" t="str">
        <f>F12</f>
        <v>parc.č.947, 948</v>
      </c>
      <c r="I52" s="27" t="s">
        <v>24</v>
      </c>
      <c r="J52" s="50">
        <f>IF(J12="","",J12)</f>
        <v>0</v>
      </c>
      <c r="L52" s="33"/>
    </row>
    <row r="53" spans="2:47" s="1" customFormat="1" ht="6.95" hidden="1" customHeight="1">
      <c r="B53" s="33"/>
      <c r="L53" s="33"/>
    </row>
    <row r="54" spans="2:47" s="1" customFormat="1" ht="15.2" hidden="1" customHeight="1">
      <c r="B54" s="33"/>
      <c r="C54" s="27" t="s">
        <v>27</v>
      </c>
      <c r="F54" s="25" t="str">
        <f>E15</f>
        <v>Střední škola služeb a podnikání,Ostrava-Poruba po</v>
      </c>
      <c r="I54" s="27" t="s">
        <v>34</v>
      </c>
      <c r="J54" s="31" t="str">
        <f>E21</f>
        <v>Ing. Jaroslav Chalupa</v>
      </c>
      <c r="L54" s="33"/>
    </row>
    <row r="55" spans="2:47" s="1" customFormat="1" ht="15.2" hidden="1" customHeight="1">
      <c r="B55" s="33"/>
      <c r="C55" s="27" t="s">
        <v>32</v>
      </c>
      <c r="F55" s="25" t="str">
        <f>IF(E18="","",E18)</f>
        <v>Vyplň údaj</v>
      </c>
      <c r="I55" s="27" t="s">
        <v>39</v>
      </c>
      <c r="J55" s="31" t="str">
        <f>E24</f>
        <v>Ing. Martina Cabáková</v>
      </c>
      <c r="L55" s="33"/>
    </row>
    <row r="56" spans="2:47" s="1" customFormat="1" ht="10.35" hidden="1" customHeight="1">
      <c r="B56" s="33"/>
      <c r="L56" s="33"/>
    </row>
    <row r="57" spans="2:47" s="1" customFormat="1" ht="29.25" hidden="1" customHeight="1">
      <c r="B57" s="33"/>
      <c r="C57" s="98" t="s">
        <v>110</v>
      </c>
      <c r="D57" s="92"/>
      <c r="E57" s="92"/>
      <c r="F57" s="92"/>
      <c r="G57" s="92"/>
      <c r="H57" s="92"/>
      <c r="I57" s="92"/>
      <c r="J57" s="99" t="s">
        <v>111</v>
      </c>
      <c r="K57" s="92"/>
      <c r="L57" s="33"/>
    </row>
    <row r="58" spans="2:47" s="1" customFormat="1" ht="10.35" hidden="1" customHeight="1">
      <c r="B58" s="33"/>
      <c r="L58" s="33"/>
    </row>
    <row r="59" spans="2:47" s="1" customFormat="1" ht="22.9" hidden="1" customHeight="1">
      <c r="B59" s="33"/>
      <c r="C59" s="100" t="s">
        <v>76</v>
      </c>
      <c r="J59" s="64">
        <f>J88</f>
        <v>0</v>
      </c>
      <c r="L59" s="33"/>
      <c r="AU59" s="17" t="s">
        <v>112</v>
      </c>
    </row>
    <row r="60" spans="2:47" s="8" customFormat="1" ht="24.95" hidden="1" customHeight="1">
      <c r="B60" s="101"/>
      <c r="D60" s="102" t="s">
        <v>113</v>
      </c>
      <c r="E60" s="103"/>
      <c r="F60" s="103"/>
      <c r="G60" s="103"/>
      <c r="H60" s="103"/>
      <c r="I60" s="103"/>
      <c r="J60" s="104">
        <f>J89</f>
        <v>0</v>
      </c>
      <c r="L60" s="101"/>
    </row>
    <row r="61" spans="2:47" s="9" customFormat="1" ht="19.899999999999999" hidden="1" customHeight="1">
      <c r="B61" s="105"/>
      <c r="D61" s="106" t="s">
        <v>114</v>
      </c>
      <c r="E61" s="107"/>
      <c r="F61" s="107"/>
      <c r="G61" s="107"/>
      <c r="H61" s="107"/>
      <c r="I61" s="107"/>
      <c r="J61" s="108">
        <f>J90</f>
        <v>0</v>
      </c>
      <c r="L61" s="105"/>
    </row>
    <row r="62" spans="2:47" s="9" customFormat="1" ht="19.899999999999999" hidden="1" customHeight="1">
      <c r="B62" s="105"/>
      <c r="D62" s="106" t="s">
        <v>423</v>
      </c>
      <c r="E62" s="107"/>
      <c r="F62" s="107"/>
      <c r="G62" s="107"/>
      <c r="H62" s="107"/>
      <c r="I62" s="107"/>
      <c r="J62" s="108">
        <f>J123</f>
        <v>0</v>
      </c>
      <c r="L62" s="105"/>
    </row>
    <row r="63" spans="2:47" s="9" customFormat="1" ht="19.899999999999999" hidden="1" customHeight="1">
      <c r="B63" s="105"/>
      <c r="D63" s="106" t="s">
        <v>424</v>
      </c>
      <c r="E63" s="107"/>
      <c r="F63" s="107"/>
      <c r="G63" s="107"/>
      <c r="H63" s="107"/>
      <c r="I63" s="107"/>
      <c r="J63" s="108">
        <f>J127</f>
        <v>0</v>
      </c>
      <c r="L63" s="105"/>
    </row>
    <row r="64" spans="2:47" s="9" customFormat="1" ht="19.899999999999999" hidden="1" customHeight="1">
      <c r="B64" s="105"/>
      <c r="D64" s="106" t="s">
        <v>117</v>
      </c>
      <c r="E64" s="107"/>
      <c r="F64" s="107"/>
      <c r="G64" s="107"/>
      <c r="H64" s="107"/>
      <c r="I64" s="107"/>
      <c r="J64" s="108">
        <f>J138</f>
        <v>0</v>
      </c>
      <c r="L64" s="105"/>
    </row>
    <row r="65" spans="2:12" s="9" customFormat="1" ht="19.899999999999999" hidden="1" customHeight="1">
      <c r="B65" s="105"/>
      <c r="D65" s="106" t="s">
        <v>425</v>
      </c>
      <c r="E65" s="107"/>
      <c r="F65" s="107"/>
      <c r="G65" s="107"/>
      <c r="H65" s="107"/>
      <c r="I65" s="107"/>
      <c r="J65" s="108">
        <f>J148</f>
        <v>0</v>
      </c>
      <c r="L65" s="105"/>
    </row>
    <row r="66" spans="2:12" s="9" customFormat="1" ht="19.899999999999999" hidden="1" customHeight="1">
      <c r="B66" s="105"/>
      <c r="D66" s="106" t="s">
        <v>118</v>
      </c>
      <c r="E66" s="107"/>
      <c r="F66" s="107"/>
      <c r="G66" s="107"/>
      <c r="H66" s="107"/>
      <c r="I66" s="107"/>
      <c r="J66" s="108">
        <f>J193</f>
        <v>0</v>
      </c>
      <c r="L66" s="105"/>
    </row>
    <row r="67" spans="2:12" s="9" customFormat="1" ht="19.899999999999999" hidden="1" customHeight="1">
      <c r="B67" s="105"/>
      <c r="D67" s="106" t="s">
        <v>119</v>
      </c>
      <c r="E67" s="107"/>
      <c r="F67" s="107"/>
      <c r="G67" s="107"/>
      <c r="H67" s="107"/>
      <c r="I67" s="107"/>
      <c r="J67" s="108">
        <f>J204</f>
        <v>0</v>
      </c>
      <c r="L67" s="105"/>
    </row>
    <row r="68" spans="2:12" s="9" customFormat="1" ht="19.899999999999999" hidden="1" customHeight="1">
      <c r="B68" s="105"/>
      <c r="D68" s="106" t="s">
        <v>120</v>
      </c>
      <c r="E68" s="107"/>
      <c r="F68" s="107"/>
      <c r="G68" s="107"/>
      <c r="H68" s="107"/>
      <c r="I68" s="107"/>
      <c r="J68" s="108">
        <f>J214</f>
        <v>0</v>
      </c>
      <c r="L68" s="105"/>
    </row>
    <row r="69" spans="2:12" s="1" customFormat="1" ht="21.75" hidden="1" customHeight="1">
      <c r="B69" s="33"/>
      <c r="L69" s="33"/>
    </row>
    <row r="70" spans="2:12" s="1" customFormat="1" ht="6.95" hidden="1" customHeight="1">
      <c r="B70" s="42"/>
      <c r="C70" s="43"/>
      <c r="D70" s="43"/>
      <c r="E70" s="43"/>
      <c r="F70" s="43"/>
      <c r="G70" s="43"/>
      <c r="H70" s="43"/>
      <c r="I70" s="43"/>
      <c r="J70" s="43"/>
      <c r="K70" s="43"/>
      <c r="L70" s="33"/>
    </row>
    <row r="71" spans="2:12" hidden="1"/>
    <row r="72" spans="2:12" hidden="1"/>
    <row r="73" spans="2:12" hidden="1"/>
    <row r="74" spans="2:12" s="1" customFormat="1" ht="6.95" customHeight="1">
      <c r="B74" s="44"/>
      <c r="C74" s="45"/>
      <c r="D74" s="45"/>
      <c r="E74" s="45"/>
      <c r="F74" s="45"/>
      <c r="G74" s="45"/>
      <c r="H74" s="45"/>
      <c r="I74" s="45"/>
      <c r="J74" s="45"/>
      <c r="K74" s="45"/>
      <c r="L74" s="33"/>
    </row>
    <row r="75" spans="2:12" s="1" customFormat="1" ht="24.95" customHeight="1">
      <c r="B75" s="33"/>
      <c r="C75" s="21" t="s">
        <v>123</v>
      </c>
      <c r="L75" s="33"/>
    </row>
    <row r="76" spans="2:12" s="1" customFormat="1" ht="6.95" customHeight="1">
      <c r="B76" s="33"/>
      <c r="L76" s="33"/>
    </row>
    <row r="77" spans="2:12" s="1" customFormat="1" ht="12" customHeight="1">
      <c r="B77" s="33"/>
      <c r="C77" s="27" t="s">
        <v>16</v>
      </c>
      <c r="L77" s="33"/>
    </row>
    <row r="78" spans="2:12" s="1" customFormat="1" ht="16.5" customHeight="1">
      <c r="B78" s="33"/>
      <c r="E78" s="229" t="str">
        <f>E7</f>
        <v>Zpevněné plochy a oprava vnější kanalizace Polská 8</v>
      </c>
      <c r="F78" s="230"/>
      <c r="G78" s="230"/>
      <c r="H78" s="230"/>
      <c r="L78" s="33"/>
    </row>
    <row r="79" spans="2:12" s="1" customFormat="1" ht="12" customHeight="1">
      <c r="B79" s="33"/>
      <c r="C79" s="27" t="s">
        <v>107</v>
      </c>
      <c r="L79" s="33"/>
    </row>
    <row r="80" spans="2:12" s="1" customFormat="1" ht="16.5" customHeight="1">
      <c r="B80" s="33"/>
      <c r="E80" s="209" t="str">
        <f>E9</f>
        <v>2.6.0.4.2 - Sanace kanalizační přípojky</v>
      </c>
      <c r="F80" s="228"/>
      <c r="G80" s="228"/>
      <c r="H80" s="228"/>
      <c r="L80" s="33"/>
    </row>
    <row r="81" spans="2:65" s="1" customFormat="1" ht="6.95" customHeight="1">
      <c r="B81" s="33"/>
      <c r="L81" s="33"/>
    </row>
    <row r="82" spans="2:65" s="1" customFormat="1" ht="12" customHeight="1">
      <c r="B82" s="33"/>
      <c r="C82" s="27" t="s">
        <v>22</v>
      </c>
      <c r="F82" s="25" t="str">
        <f>F12</f>
        <v>parc.č.947, 948</v>
      </c>
      <c r="I82" s="27" t="s">
        <v>24</v>
      </c>
      <c r="J82" s="50">
        <f>IF(J12="","",J12)</f>
        <v>0</v>
      </c>
      <c r="L82" s="33"/>
    </row>
    <row r="83" spans="2:65" s="1" customFormat="1" ht="6.95" customHeight="1">
      <c r="B83" s="33"/>
      <c r="L83" s="33"/>
    </row>
    <row r="84" spans="2:65" s="1" customFormat="1" ht="15.2" customHeight="1">
      <c r="B84" s="33"/>
      <c r="C84" s="27" t="s">
        <v>27</v>
      </c>
      <c r="F84" s="25" t="str">
        <f>E15</f>
        <v>Střední škola služeb a podnikání,Ostrava-Poruba po</v>
      </c>
      <c r="I84" s="27" t="s">
        <v>34</v>
      </c>
      <c r="J84" s="31" t="str">
        <f>E21</f>
        <v>Ing. Jaroslav Chalupa</v>
      </c>
      <c r="L84" s="33"/>
    </row>
    <row r="85" spans="2:65" s="1" customFormat="1" ht="15.2" customHeight="1">
      <c r="B85" s="33"/>
      <c r="C85" s="27" t="s">
        <v>32</v>
      </c>
      <c r="F85" s="25" t="str">
        <f>IF(E18="","",E18)</f>
        <v>Vyplň údaj</v>
      </c>
      <c r="I85" s="27" t="s">
        <v>39</v>
      </c>
      <c r="J85" s="31" t="str">
        <f>E24</f>
        <v>Ing. Martina Cabáková</v>
      </c>
      <c r="L85" s="33"/>
    </row>
    <row r="86" spans="2:65" s="1" customFormat="1" ht="10.35" customHeight="1">
      <c r="B86" s="33"/>
      <c r="L86" s="33"/>
    </row>
    <row r="87" spans="2:65" s="10" customFormat="1" ht="29.25" customHeight="1">
      <c r="B87" s="109"/>
      <c r="C87" s="110" t="s">
        <v>124</v>
      </c>
      <c r="D87" s="111" t="s">
        <v>63</v>
      </c>
      <c r="E87" s="111" t="s">
        <v>59</v>
      </c>
      <c r="F87" s="111" t="s">
        <v>60</v>
      </c>
      <c r="G87" s="111" t="s">
        <v>125</v>
      </c>
      <c r="H87" s="111" t="s">
        <v>126</v>
      </c>
      <c r="I87" s="111" t="s">
        <v>127</v>
      </c>
      <c r="J87" s="112" t="s">
        <v>111</v>
      </c>
      <c r="K87" s="113" t="s">
        <v>128</v>
      </c>
      <c r="L87" s="109"/>
      <c r="M87" s="57" t="s">
        <v>21</v>
      </c>
      <c r="N87" s="58" t="s">
        <v>48</v>
      </c>
      <c r="O87" s="58" t="s">
        <v>129</v>
      </c>
      <c r="P87" s="58" t="s">
        <v>130</v>
      </c>
      <c r="Q87" s="58" t="s">
        <v>131</v>
      </c>
      <c r="R87" s="58" t="s">
        <v>132</v>
      </c>
      <c r="S87" s="58" t="s">
        <v>133</v>
      </c>
      <c r="T87" s="59" t="s">
        <v>134</v>
      </c>
    </row>
    <row r="88" spans="2:65" s="1" customFormat="1" ht="22.9" customHeight="1">
      <c r="B88" s="33"/>
      <c r="C88" s="62" t="s">
        <v>135</v>
      </c>
      <c r="J88" s="114">
        <f>BK88</f>
        <v>0</v>
      </c>
      <c r="L88" s="33"/>
      <c r="M88" s="60"/>
      <c r="N88" s="51"/>
      <c r="O88" s="51"/>
      <c r="P88" s="115">
        <f>P89</f>
        <v>0</v>
      </c>
      <c r="Q88" s="51"/>
      <c r="R88" s="115">
        <f>R89</f>
        <v>12.271606600000002</v>
      </c>
      <c r="S88" s="51"/>
      <c r="T88" s="116">
        <f>T89</f>
        <v>6.4061200000000005</v>
      </c>
      <c r="AT88" s="17" t="s">
        <v>77</v>
      </c>
      <c r="AU88" s="17" t="s">
        <v>112</v>
      </c>
      <c r="BK88" s="117">
        <f>BK89</f>
        <v>0</v>
      </c>
    </row>
    <row r="89" spans="2:65" s="11" customFormat="1" ht="25.9" customHeight="1">
      <c r="B89" s="118"/>
      <c r="D89" s="119" t="s">
        <v>77</v>
      </c>
      <c r="E89" s="120" t="s">
        <v>136</v>
      </c>
      <c r="F89" s="120" t="s">
        <v>137</v>
      </c>
      <c r="I89" s="121"/>
      <c r="J89" s="122">
        <f>BK89</f>
        <v>0</v>
      </c>
      <c r="L89" s="118"/>
      <c r="M89" s="123"/>
      <c r="P89" s="124">
        <f>P90+P123+P127+P138+P148+P193+P204+P214</f>
        <v>0</v>
      </c>
      <c r="R89" s="124">
        <f>R90+R123+R127+R138+R148+R193+R204+R214</f>
        <v>12.271606600000002</v>
      </c>
      <c r="T89" s="125">
        <f>T90+T123+T127+T138+T148+T193+T204+T214</f>
        <v>6.4061200000000005</v>
      </c>
      <c r="AR89" s="119" t="s">
        <v>38</v>
      </c>
      <c r="AT89" s="126" t="s">
        <v>77</v>
      </c>
      <c r="AU89" s="126" t="s">
        <v>78</v>
      </c>
      <c r="AY89" s="119" t="s">
        <v>138</v>
      </c>
      <c r="BK89" s="127">
        <f>BK90+BK123+BK127+BK138+BK148+BK193+BK204+BK214</f>
        <v>0</v>
      </c>
    </row>
    <row r="90" spans="2:65" s="11" customFormat="1" ht="22.9" customHeight="1">
      <c r="B90" s="118"/>
      <c r="D90" s="119" t="s">
        <v>77</v>
      </c>
      <c r="E90" s="128" t="s">
        <v>38</v>
      </c>
      <c r="F90" s="128" t="s">
        <v>139</v>
      </c>
      <c r="I90" s="121"/>
      <c r="J90" s="129">
        <f>BK90</f>
        <v>0</v>
      </c>
      <c r="L90" s="118"/>
      <c r="M90" s="123"/>
      <c r="P90" s="124">
        <f>SUM(P91:P122)</f>
        <v>0</v>
      </c>
      <c r="R90" s="124">
        <f>SUM(R91:R122)</f>
        <v>0.15211999999999998</v>
      </c>
      <c r="T90" s="125">
        <f>SUM(T91:T122)</f>
        <v>0</v>
      </c>
      <c r="AR90" s="119" t="s">
        <v>38</v>
      </c>
      <c r="AT90" s="126" t="s">
        <v>77</v>
      </c>
      <c r="AU90" s="126" t="s">
        <v>38</v>
      </c>
      <c r="AY90" s="119" t="s">
        <v>138</v>
      </c>
      <c r="BK90" s="127">
        <f>SUM(BK91:BK122)</f>
        <v>0</v>
      </c>
    </row>
    <row r="91" spans="2:65" s="1" customFormat="1" ht="100.5" customHeight="1">
      <c r="B91" s="33"/>
      <c r="C91" s="130" t="s">
        <v>38</v>
      </c>
      <c r="D91" s="130" t="s">
        <v>140</v>
      </c>
      <c r="E91" s="131" t="s">
        <v>426</v>
      </c>
      <c r="F91" s="132" t="s">
        <v>427</v>
      </c>
      <c r="G91" s="133" t="s">
        <v>170</v>
      </c>
      <c r="H91" s="134">
        <v>8</v>
      </c>
      <c r="I91" s="135"/>
      <c r="J91" s="136">
        <f>ROUND(I91*H91,2)</f>
        <v>0</v>
      </c>
      <c r="K91" s="137"/>
      <c r="L91" s="33"/>
      <c r="M91" s="138" t="s">
        <v>21</v>
      </c>
      <c r="N91" s="139" t="s">
        <v>49</v>
      </c>
      <c r="P91" s="140">
        <f>O91*H91</f>
        <v>0</v>
      </c>
      <c r="Q91" s="140">
        <v>1.068E-2</v>
      </c>
      <c r="R91" s="140">
        <f>Q91*H91</f>
        <v>8.5440000000000002E-2</v>
      </c>
      <c r="S91" s="140">
        <v>0</v>
      </c>
      <c r="T91" s="141">
        <f>S91*H91</f>
        <v>0</v>
      </c>
      <c r="AR91" s="142" t="s">
        <v>144</v>
      </c>
      <c r="AT91" s="142" t="s">
        <v>140</v>
      </c>
      <c r="AU91" s="142" t="s">
        <v>87</v>
      </c>
      <c r="AY91" s="17" t="s">
        <v>138</v>
      </c>
      <c r="BE91" s="143">
        <f>IF(N91="základní",J91,0)</f>
        <v>0</v>
      </c>
      <c r="BF91" s="143">
        <f>IF(N91="snížená",J91,0)</f>
        <v>0</v>
      </c>
      <c r="BG91" s="143">
        <f>IF(N91="zákl. přenesená",J91,0)</f>
        <v>0</v>
      </c>
      <c r="BH91" s="143">
        <f>IF(N91="sníž. přenesená",J91,0)</f>
        <v>0</v>
      </c>
      <c r="BI91" s="143">
        <f>IF(N91="nulová",J91,0)</f>
        <v>0</v>
      </c>
      <c r="BJ91" s="17" t="s">
        <v>38</v>
      </c>
      <c r="BK91" s="143">
        <f>ROUND(I91*H91,2)</f>
        <v>0</v>
      </c>
      <c r="BL91" s="17" t="s">
        <v>144</v>
      </c>
      <c r="BM91" s="142" t="s">
        <v>428</v>
      </c>
    </row>
    <row r="92" spans="2:65" s="1" customFormat="1">
      <c r="B92" s="33"/>
      <c r="D92" s="144" t="s">
        <v>146</v>
      </c>
      <c r="F92" s="145" t="s">
        <v>429</v>
      </c>
      <c r="I92" s="146"/>
      <c r="L92" s="33"/>
      <c r="M92" s="147"/>
      <c r="T92" s="54"/>
      <c r="AT92" s="17" t="s">
        <v>146</v>
      </c>
      <c r="AU92" s="17" t="s">
        <v>87</v>
      </c>
    </row>
    <row r="93" spans="2:65" s="12" customFormat="1">
      <c r="B93" s="148"/>
      <c r="D93" s="149" t="s">
        <v>148</v>
      </c>
      <c r="E93" s="150" t="s">
        <v>21</v>
      </c>
      <c r="F93" s="151" t="s">
        <v>430</v>
      </c>
      <c r="H93" s="152">
        <v>8</v>
      </c>
      <c r="I93" s="153"/>
      <c r="L93" s="148"/>
      <c r="M93" s="154"/>
      <c r="T93" s="155"/>
      <c r="AT93" s="150" t="s">
        <v>148</v>
      </c>
      <c r="AU93" s="150" t="s">
        <v>87</v>
      </c>
      <c r="AV93" s="12" t="s">
        <v>87</v>
      </c>
      <c r="AW93" s="12" t="s">
        <v>37</v>
      </c>
      <c r="AX93" s="12" t="s">
        <v>38</v>
      </c>
      <c r="AY93" s="150" t="s">
        <v>138</v>
      </c>
    </row>
    <row r="94" spans="2:65" s="1" customFormat="1" ht="24.2" customHeight="1">
      <c r="B94" s="33"/>
      <c r="C94" s="130" t="s">
        <v>87</v>
      </c>
      <c r="D94" s="130" t="s">
        <v>140</v>
      </c>
      <c r="E94" s="131" t="s">
        <v>431</v>
      </c>
      <c r="F94" s="132" t="s">
        <v>432</v>
      </c>
      <c r="G94" s="133" t="s">
        <v>170</v>
      </c>
      <c r="H94" s="134">
        <v>40</v>
      </c>
      <c r="I94" s="135"/>
      <c r="J94" s="136">
        <f>ROUND(I94*H94,2)</f>
        <v>0</v>
      </c>
      <c r="K94" s="137"/>
      <c r="L94" s="33"/>
      <c r="M94" s="138" t="s">
        <v>21</v>
      </c>
      <c r="N94" s="139" t="s">
        <v>49</v>
      </c>
      <c r="P94" s="140">
        <f>O94*H94</f>
        <v>0</v>
      </c>
      <c r="Q94" s="140">
        <v>5.5999999999999995E-4</v>
      </c>
      <c r="R94" s="140">
        <f>Q94*H94</f>
        <v>2.2399999999999996E-2</v>
      </c>
      <c r="S94" s="140">
        <v>0</v>
      </c>
      <c r="T94" s="141">
        <f>S94*H94</f>
        <v>0</v>
      </c>
      <c r="AR94" s="142" t="s">
        <v>144</v>
      </c>
      <c r="AT94" s="142" t="s">
        <v>140</v>
      </c>
      <c r="AU94" s="142" t="s">
        <v>87</v>
      </c>
      <c r="AY94" s="17" t="s">
        <v>138</v>
      </c>
      <c r="BE94" s="143">
        <f>IF(N94="základní",J94,0)</f>
        <v>0</v>
      </c>
      <c r="BF94" s="143">
        <f>IF(N94="snížená",J94,0)</f>
        <v>0</v>
      </c>
      <c r="BG94" s="143">
        <f>IF(N94="zákl. přenesená",J94,0)</f>
        <v>0</v>
      </c>
      <c r="BH94" s="143">
        <f>IF(N94="sníž. přenesená",J94,0)</f>
        <v>0</v>
      </c>
      <c r="BI94" s="143">
        <f>IF(N94="nulová",J94,0)</f>
        <v>0</v>
      </c>
      <c r="BJ94" s="17" t="s">
        <v>38</v>
      </c>
      <c r="BK94" s="143">
        <f>ROUND(I94*H94,2)</f>
        <v>0</v>
      </c>
      <c r="BL94" s="17" t="s">
        <v>144</v>
      </c>
      <c r="BM94" s="142" t="s">
        <v>433</v>
      </c>
    </row>
    <row r="95" spans="2:65" s="1" customFormat="1">
      <c r="B95" s="33"/>
      <c r="D95" s="144" t="s">
        <v>146</v>
      </c>
      <c r="F95" s="145" t="s">
        <v>434</v>
      </c>
      <c r="I95" s="146"/>
      <c r="L95" s="33"/>
      <c r="M95" s="147"/>
      <c r="T95" s="54"/>
      <c r="AT95" s="17" t="s">
        <v>146</v>
      </c>
      <c r="AU95" s="17" t="s">
        <v>87</v>
      </c>
    </row>
    <row r="96" spans="2:65" s="12" customFormat="1">
      <c r="B96" s="148"/>
      <c r="D96" s="149" t="s">
        <v>148</v>
      </c>
      <c r="E96" s="150" t="s">
        <v>21</v>
      </c>
      <c r="F96" s="151" t="s">
        <v>435</v>
      </c>
      <c r="H96" s="152">
        <v>40</v>
      </c>
      <c r="I96" s="153"/>
      <c r="L96" s="148"/>
      <c r="M96" s="154"/>
      <c r="T96" s="155"/>
      <c r="AT96" s="150" t="s">
        <v>148</v>
      </c>
      <c r="AU96" s="150" t="s">
        <v>87</v>
      </c>
      <c r="AV96" s="12" t="s">
        <v>87</v>
      </c>
      <c r="AW96" s="12" t="s">
        <v>37</v>
      </c>
      <c r="AX96" s="12" t="s">
        <v>38</v>
      </c>
      <c r="AY96" s="150" t="s">
        <v>138</v>
      </c>
    </row>
    <row r="97" spans="2:65" s="1" customFormat="1" ht="24.2" customHeight="1">
      <c r="B97" s="33"/>
      <c r="C97" s="130" t="s">
        <v>154</v>
      </c>
      <c r="D97" s="130" t="s">
        <v>140</v>
      </c>
      <c r="E97" s="131" t="s">
        <v>436</v>
      </c>
      <c r="F97" s="132" t="s">
        <v>437</v>
      </c>
      <c r="G97" s="133" t="s">
        <v>170</v>
      </c>
      <c r="H97" s="134">
        <v>40</v>
      </c>
      <c r="I97" s="135"/>
      <c r="J97" s="136">
        <f>ROUND(I97*H97,2)</f>
        <v>0</v>
      </c>
      <c r="K97" s="137"/>
      <c r="L97" s="33"/>
      <c r="M97" s="138" t="s">
        <v>21</v>
      </c>
      <c r="N97" s="139" t="s">
        <v>49</v>
      </c>
      <c r="P97" s="140">
        <f>O97*H97</f>
        <v>0</v>
      </c>
      <c r="Q97" s="140">
        <v>0</v>
      </c>
      <c r="R97" s="140">
        <f>Q97*H97</f>
        <v>0</v>
      </c>
      <c r="S97" s="140">
        <v>0</v>
      </c>
      <c r="T97" s="141">
        <f>S97*H97</f>
        <v>0</v>
      </c>
      <c r="AR97" s="142" t="s">
        <v>144</v>
      </c>
      <c r="AT97" s="142" t="s">
        <v>140</v>
      </c>
      <c r="AU97" s="142" t="s">
        <v>87</v>
      </c>
      <c r="AY97" s="17" t="s">
        <v>138</v>
      </c>
      <c r="BE97" s="143">
        <f>IF(N97="základní",J97,0)</f>
        <v>0</v>
      </c>
      <c r="BF97" s="143">
        <f>IF(N97="snížená",J97,0)</f>
        <v>0</v>
      </c>
      <c r="BG97" s="143">
        <f>IF(N97="zákl. přenesená",J97,0)</f>
        <v>0</v>
      </c>
      <c r="BH97" s="143">
        <f>IF(N97="sníž. přenesená",J97,0)</f>
        <v>0</v>
      </c>
      <c r="BI97" s="143">
        <f>IF(N97="nulová",J97,0)</f>
        <v>0</v>
      </c>
      <c r="BJ97" s="17" t="s">
        <v>38</v>
      </c>
      <c r="BK97" s="143">
        <f>ROUND(I97*H97,2)</f>
        <v>0</v>
      </c>
      <c r="BL97" s="17" t="s">
        <v>144</v>
      </c>
      <c r="BM97" s="142" t="s">
        <v>438</v>
      </c>
    </row>
    <row r="98" spans="2:65" s="1" customFormat="1">
      <c r="B98" s="33"/>
      <c r="D98" s="144" t="s">
        <v>146</v>
      </c>
      <c r="F98" s="145" t="s">
        <v>439</v>
      </c>
      <c r="I98" s="146"/>
      <c r="L98" s="33"/>
      <c r="M98" s="147"/>
      <c r="T98" s="54"/>
      <c r="AT98" s="17" t="s">
        <v>146</v>
      </c>
      <c r="AU98" s="17" t="s">
        <v>87</v>
      </c>
    </row>
    <row r="99" spans="2:65" s="1" customFormat="1" ht="37.9" customHeight="1">
      <c r="B99" s="33"/>
      <c r="C99" s="130" t="s">
        <v>144</v>
      </c>
      <c r="D99" s="130" t="s">
        <v>140</v>
      </c>
      <c r="E99" s="131" t="s">
        <v>440</v>
      </c>
      <c r="F99" s="132" t="s">
        <v>441</v>
      </c>
      <c r="G99" s="133" t="s">
        <v>177</v>
      </c>
      <c r="H99" s="134">
        <v>6.75</v>
      </c>
      <c r="I99" s="135"/>
      <c r="J99" s="136">
        <f>ROUND(I99*H99,2)</f>
        <v>0</v>
      </c>
      <c r="K99" s="137"/>
      <c r="L99" s="33"/>
      <c r="M99" s="138" t="s">
        <v>21</v>
      </c>
      <c r="N99" s="139" t="s">
        <v>49</v>
      </c>
      <c r="P99" s="140">
        <f>O99*H99</f>
        <v>0</v>
      </c>
      <c r="Q99" s="140">
        <v>0</v>
      </c>
      <c r="R99" s="140">
        <f>Q99*H99</f>
        <v>0</v>
      </c>
      <c r="S99" s="140">
        <v>0</v>
      </c>
      <c r="T99" s="141">
        <f>S99*H99</f>
        <v>0</v>
      </c>
      <c r="AR99" s="142" t="s">
        <v>144</v>
      </c>
      <c r="AT99" s="142" t="s">
        <v>140</v>
      </c>
      <c r="AU99" s="142" t="s">
        <v>87</v>
      </c>
      <c r="AY99" s="17" t="s">
        <v>138</v>
      </c>
      <c r="BE99" s="143">
        <f>IF(N99="základní",J99,0)</f>
        <v>0</v>
      </c>
      <c r="BF99" s="143">
        <f>IF(N99="snížená",J99,0)</f>
        <v>0</v>
      </c>
      <c r="BG99" s="143">
        <f>IF(N99="zákl. přenesená",J99,0)</f>
        <v>0</v>
      </c>
      <c r="BH99" s="143">
        <f>IF(N99="sníž. přenesená",J99,0)</f>
        <v>0</v>
      </c>
      <c r="BI99" s="143">
        <f>IF(N99="nulová",J99,0)</f>
        <v>0</v>
      </c>
      <c r="BJ99" s="17" t="s">
        <v>38</v>
      </c>
      <c r="BK99" s="143">
        <f>ROUND(I99*H99,2)</f>
        <v>0</v>
      </c>
      <c r="BL99" s="17" t="s">
        <v>144</v>
      </c>
      <c r="BM99" s="142" t="s">
        <v>442</v>
      </c>
    </row>
    <row r="100" spans="2:65" s="1" customFormat="1">
      <c r="B100" s="33"/>
      <c r="D100" s="144" t="s">
        <v>146</v>
      </c>
      <c r="F100" s="145" t="s">
        <v>443</v>
      </c>
      <c r="I100" s="146"/>
      <c r="L100" s="33"/>
      <c r="M100" s="147"/>
      <c r="T100" s="54"/>
      <c r="AT100" s="17" t="s">
        <v>146</v>
      </c>
      <c r="AU100" s="17" t="s">
        <v>87</v>
      </c>
    </row>
    <row r="101" spans="2:65" s="14" customFormat="1" ht="22.5">
      <c r="B101" s="178"/>
      <c r="D101" s="149" t="s">
        <v>148</v>
      </c>
      <c r="E101" s="179" t="s">
        <v>21</v>
      </c>
      <c r="F101" s="180" t="s">
        <v>444</v>
      </c>
      <c r="H101" s="179" t="s">
        <v>21</v>
      </c>
      <c r="I101" s="181"/>
      <c r="L101" s="178"/>
      <c r="M101" s="182"/>
      <c r="T101" s="183"/>
      <c r="AT101" s="179" t="s">
        <v>148</v>
      </c>
      <c r="AU101" s="179" t="s">
        <v>87</v>
      </c>
      <c r="AV101" s="14" t="s">
        <v>38</v>
      </c>
      <c r="AW101" s="14" t="s">
        <v>37</v>
      </c>
      <c r="AX101" s="14" t="s">
        <v>78</v>
      </c>
      <c r="AY101" s="179" t="s">
        <v>138</v>
      </c>
    </row>
    <row r="102" spans="2:65" s="12" customFormat="1">
      <c r="B102" s="148"/>
      <c r="D102" s="149" t="s">
        <v>148</v>
      </c>
      <c r="E102" s="150" t="s">
        <v>21</v>
      </c>
      <c r="F102" s="151" t="s">
        <v>445</v>
      </c>
      <c r="H102" s="152">
        <v>2.25</v>
      </c>
      <c r="I102" s="153"/>
      <c r="L102" s="148"/>
      <c r="M102" s="154"/>
      <c r="T102" s="155"/>
      <c r="AT102" s="150" t="s">
        <v>148</v>
      </c>
      <c r="AU102" s="150" t="s">
        <v>87</v>
      </c>
      <c r="AV102" s="12" t="s">
        <v>87</v>
      </c>
      <c r="AW102" s="12" t="s">
        <v>37</v>
      </c>
      <c r="AX102" s="12" t="s">
        <v>78</v>
      </c>
      <c r="AY102" s="150" t="s">
        <v>138</v>
      </c>
    </row>
    <row r="103" spans="2:65" s="12" customFormat="1">
      <c r="B103" s="148"/>
      <c r="D103" s="149" t="s">
        <v>148</v>
      </c>
      <c r="E103" s="150" t="s">
        <v>21</v>
      </c>
      <c r="F103" s="151" t="s">
        <v>446</v>
      </c>
      <c r="H103" s="152">
        <v>1.5</v>
      </c>
      <c r="I103" s="153"/>
      <c r="L103" s="148"/>
      <c r="M103" s="154"/>
      <c r="T103" s="155"/>
      <c r="AT103" s="150" t="s">
        <v>148</v>
      </c>
      <c r="AU103" s="150" t="s">
        <v>87</v>
      </c>
      <c r="AV103" s="12" t="s">
        <v>87</v>
      </c>
      <c r="AW103" s="12" t="s">
        <v>37</v>
      </c>
      <c r="AX103" s="12" t="s">
        <v>78</v>
      </c>
      <c r="AY103" s="150" t="s">
        <v>138</v>
      </c>
    </row>
    <row r="104" spans="2:65" s="12" customFormat="1">
      <c r="B104" s="148"/>
      <c r="D104" s="149" t="s">
        <v>148</v>
      </c>
      <c r="E104" s="150" t="s">
        <v>21</v>
      </c>
      <c r="F104" s="151" t="s">
        <v>447</v>
      </c>
      <c r="H104" s="152">
        <v>1.5</v>
      </c>
      <c r="I104" s="153"/>
      <c r="L104" s="148"/>
      <c r="M104" s="154"/>
      <c r="T104" s="155"/>
      <c r="AT104" s="150" t="s">
        <v>148</v>
      </c>
      <c r="AU104" s="150" t="s">
        <v>87</v>
      </c>
      <c r="AV104" s="12" t="s">
        <v>87</v>
      </c>
      <c r="AW104" s="12" t="s">
        <v>37</v>
      </c>
      <c r="AX104" s="12" t="s">
        <v>78</v>
      </c>
      <c r="AY104" s="150" t="s">
        <v>138</v>
      </c>
    </row>
    <row r="105" spans="2:65" s="12" customFormat="1">
      <c r="B105" s="148"/>
      <c r="D105" s="149" t="s">
        <v>148</v>
      </c>
      <c r="E105" s="150" t="s">
        <v>21</v>
      </c>
      <c r="F105" s="151" t="s">
        <v>448</v>
      </c>
      <c r="H105" s="152">
        <v>1.5</v>
      </c>
      <c r="I105" s="153"/>
      <c r="L105" s="148"/>
      <c r="M105" s="154"/>
      <c r="T105" s="155"/>
      <c r="AT105" s="150" t="s">
        <v>148</v>
      </c>
      <c r="AU105" s="150" t="s">
        <v>87</v>
      </c>
      <c r="AV105" s="12" t="s">
        <v>87</v>
      </c>
      <c r="AW105" s="12" t="s">
        <v>37</v>
      </c>
      <c r="AX105" s="12" t="s">
        <v>78</v>
      </c>
      <c r="AY105" s="150" t="s">
        <v>138</v>
      </c>
    </row>
    <row r="106" spans="2:65" s="15" customFormat="1">
      <c r="B106" s="184"/>
      <c r="D106" s="149" t="s">
        <v>148</v>
      </c>
      <c r="E106" s="185" t="s">
        <v>421</v>
      </c>
      <c r="F106" s="186" t="s">
        <v>449</v>
      </c>
      <c r="H106" s="187">
        <v>6.75</v>
      </c>
      <c r="I106" s="188"/>
      <c r="L106" s="184"/>
      <c r="M106" s="189"/>
      <c r="T106" s="190"/>
      <c r="AT106" s="185" t="s">
        <v>148</v>
      </c>
      <c r="AU106" s="185" t="s">
        <v>87</v>
      </c>
      <c r="AV106" s="15" t="s">
        <v>154</v>
      </c>
      <c r="AW106" s="15" t="s">
        <v>37</v>
      </c>
      <c r="AX106" s="15" t="s">
        <v>38</v>
      </c>
      <c r="AY106" s="185" t="s">
        <v>138</v>
      </c>
    </row>
    <row r="107" spans="2:65" s="1" customFormat="1" ht="44.25" customHeight="1">
      <c r="B107" s="33"/>
      <c r="C107" s="130" t="s">
        <v>167</v>
      </c>
      <c r="D107" s="130" t="s">
        <v>140</v>
      </c>
      <c r="E107" s="131" t="s">
        <v>450</v>
      </c>
      <c r="F107" s="132" t="s">
        <v>451</v>
      </c>
      <c r="G107" s="133" t="s">
        <v>143</v>
      </c>
      <c r="H107" s="134">
        <v>27</v>
      </c>
      <c r="I107" s="135"/>
      <c r="J107" s="136">
        <f>ROUND(I107*H107,2)</f>
        <v>0</v>
      </c>
      <c r="K107" s="137"/>
      <c r="L107" s="33"/>
      <c r="M107" s="138" t="s">
        <v>21</v>
      </c>
      <c r="N107" s="139" t="s">
        <v>49</v>
      </c>
      <c r="P107" s="140">
        <f>O107*H107</f>
        <v>0</v>
      </c>
      <c r="Q107" s="140">
        <v>1.64E-3</v>
      </c>
      <c r="R107" s="140">
        <f>Q107*H107</f>
        <v>4.428E-2</v>
      </c>
      <c r="S107" s="140">
        <v>0</v>
      </c>
      <c r="T107" s="141">
        <f>S107*H107</f>
        <v>0</v>
      </c>
      <c r="AR107" s="142" t="s">
        <v>144</v>
      </c>
      <c r="AT107" s="142" t="s">
        <v>140</v>
      </c>
      <c r="AU107" s="142" t="s">
        <v>87</v>
      </c>
      <c r="AY107" s="17" t="s">
        <v>138</v>
      </c>
      <c r="BE107" s="143">
        <f>IF(N107="základní",J107,0)</f>
        <v>0</v>
      </c>
      <c r="BF107" s="143">
        <f>IF(N107="snížená",J107,0)</f>
        <v>0</v>
      </c>
      <c r="BG107" s="143">
        <f>IF(N107="zákl. přenesená",J107,0)</f>
        <v>0</v>
      </c>
      <c r="BH107" s="143">
        <f>IF(N107="sníž. přenesená",J107,0)</f>
        <v>0</v>
      </c>
      <c r="BI107" s="143">
        <f>IF(N107="nulová",J107,0)</f>
        <v>0</v>
      </c>
      <c r="BJ107" s="17" t="s">
        <v>38</v>
      </c>
      <c r="BK107" s="143">
        <f>ROUND(I107*H107,2)</f>
        <v>0</v>
      </c>
      <c r="BL107" s="17" t="s">
        <v>144</v>
      </c>
      <c r="BM107" s="142" t="s">
        <v>452</v>
      </c>
    </row>
    <row r="108" spans="2:65" s="1" customFormat="1">
      <c r="B108" s="33"/>
      <c r="D108" s="144" t="s">
        <v>146</v>
      </c>
      <c r="F108" s="145" t="s">
        <v>453</v>
      </c>
      <c r="I108" s="146"/>
      <c r="L108" s="33"/>
      <c r="M108" s="147"/>
      <c r="T108" s="54"/>
      <c r="AT108" s="17" t="s">
        <v>146</v>
      </c>
      <c r="AU108" s="17" t="s">
        <v>87</v>
      </c>
    </row>
    <row r="109" spans="2:65" s="14" customFormat="1">
      <c r="B109" s="178"/>
      <c r="D109" s="149" t="s">
        <v>148</v>
      </c>
      <c r="E109" s="179" t="s">
        <v>21</v>
      </c>
      <c r="F109" s="180" t="s">
        <v>454</v>
      </c>
      <c r="H109" s="179" t="s">
        <v>21</v>
      </c>
      <c r="I109" s="181"/>
      <c r="L109" s="178"/>
      <c r="M109" s="182"/>
      <c r="T109" s="183"/>
      <c r="AT109" s="179" t="s">
        <v>148</v>
      </c>
      <c r="AU109" s="179" t="s">
        <v>87</v>
      </c>
      <c r="AV109" s="14" t="s">
        <v>38</v>
      </c>
      <c r="AW109" s="14" t="s">
        <v>37</v>
      </c>
      <c r="AX109" s="14" t="s">
        <v>78</v>
      </c>
      <c r="AY109" s="179" t="s">
        <v>138</v>
      </c>
    </row>
    <row r="110" spans="2:65" s="12" customFormat="1">
      <c r="B110" s="148"/>
      <c r="D110" s="149" t="s">
        <v>148</v>
      </c>
      <c r="E110" s="150" t="s">
        <v>21</v>
      </c>
      <c r="F110" s="151" t="s">
        <v>455</v>
      </c>
      <c r="H110" s="152">
        <v>9</v>
      </c>
      <c r="I110" s="153"/>
      <c r="L110" s="148"/>
      <c r="M110" s="154"/>
      <c r="T110" s="155"/>
      <c r="AT110" s="150" t="s">
        <v>148</v>
      </c>
      <c r="AU110" s="150" t="s">
        <v>87</v>
      </c>
      <c r="AV110" s="12" t="s">
        <v>87</v>
      </c>
      <c r="AW110" s="12" t="s">
        <v>37</v>
      </c>
      <c r="AX110" s="12" t="s">
        <v>78</v>
      </c>
      <c r="AY110" s="150" t="s">
        <v>138</v>
      </c>
    </row>
    <row r="111" spans="2:65" s="12" customFormat="1">
      <c r="B111" s="148"/>
      <c r="D111" s="149" t="s">
        <v>148</v>
      </c>
      <c r="E111" s="150" t="s">
        <v>21</v>
      </c>
      <c r="F111" s="151" t="s">
        <v>456</v>
      </c>
      <c r="H111" s="152">
        <v>6</v>
      </c>
      <c r="I111" s="153"/>
      <c r="L111" s="148"/>
      <c r="M111" s="154"/>
      <c r="T111" s="155"/>
      <c r="AT111" s="150" t="s">
        <v>148</v>
      </c>
      <c r="AU111" s="150" t="s">
        <v>87</v>
      </c>
      <c r="AV111" s="12" t="s">
        <v>87</v>
      </c>
      <c r="AW111" s="12" t="s">
        <v>37</v>
      </c>
      <c r="AX111" s="12" t="s">
        <v>78</v>
      </c>
      <c r="AY111" s="150" t="s">
        <v>138</v>
      </c>
    </row>
    <row r="112" spans="2:65" s="12" customFormat="1">
      <c r="B112" s="148"/>
      <c r="D112" s="149" t="s">
        <v>148</v>
      </c>
      <c r="E112" s="150" t="s">
        <v>21</v>
      </c>
      <c r="F112" s="151" t="s">
        <v>457</v>
      </c>
      <c r="H112" s="152">
        <v>6</v>
      </c>
      <c r="I112" s="153"/>
      <c r="L112" s="148"/>
      <c r="M112" s="154"/>
      <c r="T112" s="155"/>
      <c r="AT112" s="150" t="s">
        <v>148</v>
      </c>
      <c r="AU112" s="150" t="s">
        <v>87</v>
      </c>
      <c r="AV112" s="12" t="s">
        <v>87</v>
      </c>
      <c r="AW112" s="12" t="s">
        <v>37</v>
      </c>
      <c r="AX112" s="12" t="s">
        <v>78</v>
      </c>
      <c r="AY112" s="150" t="s">
        <v>138</v>
      </c>
    </row>
    <row r="113" spans="2:65" s="12" customFormat="1">
      <c r="B113" s="148"/>
      <c r="D113" s="149" t="s">
        <v>148</v>
      </c>
      <c r="E113" s="150" t="s">
        <v>21</v>
      </c>
      <c r="F113" s="151" t="s">
        <v>458</v>
      </c>
      <c r="H113" s="152">
        <v>6</v>
      </c>
      <c r="I113" s="153"/>
      <c r="L113" s="148"/>
      <c r="M113" s="154"/>
      <c r="T113" s="155"/>
      <c r="AT113" s="150" t="s">
        <v>148</v>
      </c>
      <c r="AU113" s="150" t="s">
        <v>87</v>
      </c>
      <c r="AV113" s="12" t="s">
        <v>87</v>
      </c>
      <c r="AW113" s="12" t="s">
        <v>37</v>
      </c>
      <c r="AX113" s="12" t="s">
        <v>78</v>
      </c>
      <c r="AY113" s="150" t="s">
        <v>138</v>
      </c>
    </row>
    <row r="114" spans="2:65" s="13" customFormat="1">
      <c r="B114" s="156"/>
      <c r="D114" s="149" t="s">
        <v>148</v>
      </c>
      <c r="E114" s="157" t="s">
        <v>21</v>
      </c>
      <c r="F114" s="158" t="s">
        <v>161</v>
      </c>
      <c r="H114" s="159">
        <v>27</v>
      </c>
      <c r="I114" s="160"/>
      <c r="L114" s="156"/>
      <c r="M114" s="161"/>
      <c r="T114" s="162"/>
      <c r="AT114" s="157" t="s">
        <v>148</v>
      </c>
      <c r="AU114" s="157" t="s">
        <v>87</v>
      </c>
      <c r="AV114" s="13" t="s">
        <v>144</v>
      </c>
      <c r="AW114" s="13" t="s">
        <v>37</v>
      </c>
      <c r="AX114" s="13" t="s">
        <v>38</v>
      </c>
      <c r="AY114" s="157" t="s">
        <v>138</v>
      </c>
    </row>
    <row r="115" spans="2:65" s="1" customFormat="1" ht="49.15" customHeight="1">
      <c r="B115" s="33"/>
      <c r="C115" s="130" t="s">
        <v>174</v>
      </c>
      <c r="D115" s="130" t="s">
        <v>140</v>
      </c>
      <c r="E115" s="131" t="s">
        <v>459</v>
      </c>
      <c r="F115" s="132" t="s">
        <v>460</v>
      </c>
      <c r="G115" s="133" t="s">
        <v>143</v>
      </c>
      <c r="H115" s="134">
        <v>27</v>
      </c>
      <c r="I115" s="135"/>
      <c r="J115" s="136">
        <f>ROUND(I115*H115,2)</f>
        <v>0</v>
      </c>
      <c r="K115" s="137"/>
      <c r="L115" s="33"/>
      <c r="M115" s="138" t="s">
        <v>21</v>
      </c>
      <c r="N115" s="139" t="s">
        <v>49</v>
      </c>
      <c r="P115" s="140">
        <f>O115*H115</f>
        <v>0</v>
      </c>
      <c r="Q115" s="140">
        <v>0</v>
      </c>
      <c r="R115" s="140">
        <f>Q115*H115</f>
        <v>0</v>
      </c>
      <c r="S115" s="140">
        <v>0</v>
      </c>
      <c r="T115" s="141">
        <f>S115*H115</f>
        <v>0</v>
      </c>
      <c r="AR115" s="142" t="s">
        <v>144</v>
      </c>
      <c r="AT115" s="142" t="s">
        <v>140</v>
      </c>
      <c r="AU115" s="142" t="s">
        <v>87</v>
      </c>
      <c r="AY115" s="17" t="s">
        <v>138</v>
      </c>
      <c r="BE115" s="143">
        <f>IF(N115="základní",J115,0)</f>
        <v>0</v>
      </c>
      <c r="BF115" s="143">
        <f>IF(N115="snížená",J115,0)</f>
        <v>0</v>
      </c>
      <c r="BG115" s="143">
        <f>IF(N115="zákl. přenesená",J115,0)</f>
        <v>0</v>
      </c>
      <c r="BH115" s="143">
        <f>IF(N115="sníž. přenesená",J115,0)</f>
        <v>0</v>
      </c>
      <c r="BI115" s="143">
        <f>IF(N115="nulová",J115,0)</f>
        <v>0</v>
      </c>
      <c r="BJ115" s="17" t="s">
        <v>38</v>
      </c>
      <c r="BK115" s="143">
        <f>ROUND(I115*H115,2)</f>
        <v>0</v>
      </c>
      <c r="BL115" s="17" t="s">
        <v>144</v>
      </c>
      <c r="BM115" s="142" t="s">
        <v>461</v>
      </c>
    </row>
    <row r="116" spans="2:65" s="1" customFormat="1">
      <c r="B116" s="33"/>
      <c r="D116" s="144" t="s">
        <v>146</v>
      </c>
      <c r="F116" s="145" t="s">
        <v>462</v>
      </c>
      <c r="I116" s="146"/>
      <c r="L116" s="33"/>
      <c r="M116" s="147"/>
      <c r="T116" s="54"/>
      <c r="AT116" s="17" t="s">
        <v>146</v>
      </c>
      <c r="AU116" s="17" t="s">
        <v>87</v>
      </c>
    </row>
    <row r="117" spans="2:65" s="1" customFormat="1" ht="62.65" customHeight="1">
      <c r="B117" s="33"/>
      <c r="C117" s="130" t="s">
        <v>181</v>
      </c>
      <c r="D117" s="130" t="s">
        <v>140</v>
      </c>
      <c r="E117" s="131" t="s">
        <v>463</v>
      </c>
      <c r="F117" s="132" t="s">
        <v>464</v>
      </c>
      <c r="G117" s="133" t="s">
        <v>177</v>
      </c>
      <c r="H117" s="134">
        <v>13.5</v>
      </c>
      <c r="I117" s="135"/>
      <c r="J117" s="136">
        <f>ROUND(I117*H117,2)</f>
        <v>0</v>
      </c>
      <c r="K117" s="137"/>
      <c r="L117" s="33"/>
      <c r="M117" s="138" t="s">
        <v>21</v>
      </c>
      <c r="N117" s="139" t="s">
        <v>49</v>
      </c>
      <c r="P117" s="140">
        <f>O117*H117</f>
        <v>0</v>
      </c>
      <c r="Q117" s="140">
        <v>0</v>
      </c>
      <c r="R117" s="140">
        <f>Q117*H117</f>
        <v>0</v>
      </c>
      <c r="S117" s="140">
        <v>0</v>
      </c>
      <c r="T117" s="141">
        <f>S117*H117</f>
        <v>0</v>
      </c>
      <c r="AR117" s="142" t="s">
        <v>144</v>
      </c>
      <c r="AT117" s="142" t="s">
        <v>140</v>
      </c>
      <c r="AU117" s="142" t="s">
        <v>87</v>
      </c>
      <c r="AY117" s="17" t="s">
        <v>138</v>
      </c>
      <c r="BE117" s="143">
        <f>IF(N117="základní",J117,0)</f>
        <v>0</v>
      </c>
      <c r="BF117" s="143">
        <f>IF(N117="snížená",J117,0)</f>
        <v>0</v>
      </c>
      <c r="BG117" s="143">
        <f>IF(N117="zákl. přenesená",J117,0)</f>
        <v>0</v>
      </c>
      <c r="BH117" s="143">
        <f>IF(N117="sníž. přenesená",J117,0)</f>
        <v>0</v>
      </c>
      <c r="BI117" s="143">
        <f>IF(N117="nulová",J117,0)</f>
        <v>0</v>
      </c>
      <c r="BJ117" s="17" t="s">
        <v>38</v>
      </c>
      <c r="BK117" s="143">
        <f>ROUND(I117*H117,2)</f>
        <v>0</v>
      </c>
      <c r="BL117" s="17" t="s">
        <v>144</v>
      </c>
      <c r="BM117" s="142" t="s">
        <v>465</v>
      </c>
    </row>
    <row r="118" spans="2:65" s="1" customFormat="1">
      <c r="B118" s="33"/>
      <c r="D118" s="144" t="s">
        <v>146</v>
      </c>
      <c r="F118" s="145" t="s">
        <v>466</v>
      </c>
      <c r="I118" s="146"/>
      <c r="L118" s="33"/>
      <c r="M118" s="147"/>
      <c r="T118" s="54"/>
      <c r="AT118" s="17" t="s">
        <v>146</v>
      </c>
      <c r="AU118" s="17" t="s">
        <v>87</v>
      </c>
    </row>
    <row r="119" spans="2:65" s="12" customFormat="1">
      <c r="B119" s="148"/>
      <c r="D119" s="149" t="s">
        <v>148</v>
      </c>
      <c r="E119" s="150" t="s">
        <v>21</v>
      </c>
      <c r="F119" s="151" t="s">
        <v>467</v>
      </c>
      <c r="H119" s="152">
        <v>13.5</v>
      </c>
      <c r="I119" s="153"/>
      <c r="L119" s="148"/>
      <c r="M119" s="154"/>
      <c r="T119" s="155"/>
      <c r="AT119" s="150" t="s">
        <v>148</v>
      </c>
      <c r="AU119" s="150" t="s">
        <v>87</v>
      </c>
      <c r="AV119" s="12" t="s">
        <v>87</v>
      </c>
      <c r="AW119" s="12" t="s">
        <v>37</v>
      </c>
      <c r="AX119" s="12" t="s">
        <v>38</v>
      </c>
      <c r="AY119" s="150" t="s">
        <v>138</v>
      </c>
    </row>
    <row r="120" spans="2:65" s="1" customFormat="1" ht="49.15" customHeight="1">
      <c r="B120" s="33"/>
      <c r="C120" s="130" t="s">
        <v>188</v>
      </c>
      <c r="D120" s="130" t="s">
        <v>140</v>
      </c>
      <c r="E120" s="131" t="s">
        <v>468</v>
      </c>
      <c r="F120" s="132" t="s">
        <v>469</v>
      </c>
      <c r="G120" s="133" t="s">
        <v>177</v>
      </c>
      <c r="H120" s="134">
        <v>6.75</v>
      </c>
      <c r="I120" s="135"/>
      <c r="J120" s="136">
        <f>ROUND(I120*H120,2)</f>
        <v>0</v>
      </c>
      <c r="K120" s="137"/>
      <c r="L120" s="33"/>
      <c r="M120" s="138" t="s">
        <v>21</v>
      </c>
      <c r="N120" s="139" t="s">
        <v>49</v>
      </c>
      <c r="P120" s="140">
        <f>O120*H120</f>
        <v>0</v>
      </c>
      <c r="Q120" s="140">
        <v>0</v>
      </c>
      <c r="R120" s="140">
        <f>Q120*H120</f>
        <v>0</v>
      </c>
      <c r="S120" s="140">
        <v>0</v>
      </c>
      <c r="T120" s="141">
        <f>S120*H120</f>
        <v>0</v>
      </c>
      <c r="AR120" s="142" t="s">
        <v>144</v>
      </c>
      <c r="AT120" s="142" t="s">
        <v>140</v>
      </c>
      <c r="AU120" s="142" t="s">
        <v>87</v>
      </c>
      <c r="AY120" s="17" t="s">
        <v>138</v>
      </c>
      <c r="BE120" s="143">
        <f>IF(N120="základní",J120,0)</f>
        <v>0</v>
      </c>
      <c r="BF120" s="143">
        <f>IF(N120="snížená",J120,0)</f>
        <v>0</v>
      </c>
      <c r="BG120" s="143">
        <f>IF(N120="zákl. přenesená",J120,0)</f>
        <v>0</v>
      </c>
      <c r="BH120" s="143">
        <f>IF(N120="sníž. přenesená",J120,0)</f>
        <v>0</v>
      </c>
      <c r="BI120" s="143">
        <f>IF(N120="nulová",J120,0)</f>
        <v>0</v>
      </c>
      <c r="BJ120" s="17" t="s">
        <v>38</v>
      </c>
      <c r="BK120" s="143">
        <f>ROUND(I120*H120,2)</f>
        <v>0</v>
      </c>
      <c r="BL120" s="17" t="s">
        <v>144</v>
      </c>
      <c r="BM120" s="142" t="s">
        <v>470</v>
      </c>
    </row>
    <row r="121" spans="2:65" s="1" customFormat="1">
      <c r="B121" s="33"/>
      <c r="D121" s="144" t="s">
        <v>146</v>
      </c>
      <c r="F121" s="145" t="s">
        <v>471</v>
      </c>
      <c r="I121" s="146"/>
      <c r="L121" s="33"/>
      <c r="M121" s="147"/>
      <c r="T121" s="54"/>
      <c r="AT121" s="17" t="s">
        <v>146</v>
      </c>
      <c r="AU121" s="17" t="s">
        <v>87</v>
      </c>
    </row>
    <row r="122" spans="2:65" s="12" customFormat="1">
      <c r="B122" s="148"/>
      <c r="D122" s="149" t="s">
        <v>148</v>
      </c>
      <c r="E122" s="150" t="s">
        <v>21</v>
      </c>
      <c r="F122" s="151" t="s">
        <v>421</v>
      </c>
      <c r="H122" s="152">
        <v>6.75</v>
      </c>
      <c r="I122" s="153"/>
      <c r="L122" s="148"/>
      <c r="M122" s="154"/>
      <c r="T122" s="155"/>
      <c r="AT122" s="150" t="s">
        <v>148</v>
      </c>
      <c r="AU122" s="150" t="s">
        <v>87</v>
      </c>
      <c r="AV122" s="12" t="s">
        <v>87</v>
      </c>
      <c r="AW122" s="12" t="s">
        <v>37</v>
      </c>
      <c r="AX122" s="12" t="s">
        <v>38</v>
      </c>
      <c r="AY122" s="150" t="s">
        <v>138</v>
      </c>
    </row>
    <row r="123" spans="2:65" s="11" customFormat="1" ht="22.9" customHeight="1">
      <c r="B123" s="118"/>
      <c r="D123" s="119" t="s">
        <v>77</v>
      </c>
      <c r="E123" s="128" t="s">
        <v>154</v>
      </c>
      <c r="F123" s="128" t="s">
        <v>472</v>
      </c>
      <c r="I123" s="121"/>
      <c r="J123" s="129">
        <f>BK123</f>
        <v>0</v>
      </c>
      <c r="L123" s="118"/>
      <c r="M123" s="123"/>
      <c r="P123" s="124">
        <f>SUM(P124:P126)</f>
        <v>0</v>
      </c>
      <c r="R123" s="124">
        <f>SUM(R124:R126)</f>
        <v>0</v>
      </c>
      <c r="T123" s="125">
        <f>SUM(T124:T126)</f>
        <v>0</v>
      </c>
      <c r="AR123" s="119" t="s">
        <v>38</v>
      </c>
      <c r="AT123" s="126" t="s">
        <v>77</v>
      </c>
      <c r="AU123" s="126" t="s">
        <v>38</v>
      </c>
      <c r="AY123" s="119" t="s">
        <v>138</v>
      </c>
      <c r="BK123" s="127">
        <f>SUM(BK124:BK126)</f>
        <v>0</v>
      </c>
    </row>
    <row r="124" spans="2:65" s="1" customFormat="1" ht="24.2" customHeight="1">
      <c r="B124" s="33"/>
      <c r="C124" s="130" t="s">
        <v>195</v>
      </c>
      <c r="D124" s="130" t="s">
        <v>140</v>
      </c>
      <c r="E124" s="131" t="s">
        <v>473</v>
      </c>
      <c r="F124" s="132" t="s">
        <v>474</v>
      </c>
      <c r="G124" s="133" t="s">
        <v>170</v>
      </c>
      <c r="H124" s="134">
        <v>44</v>
      </c>
      <c r="I124" s="135"/>
      <c r="J124" s="136">
        <f>ROUND(I124*H124,2)</f>
        <v>0</v>
      </c>
      <c r="K124" s="137"/>
      <c r="L124" s="33"/>
      <c r="M124" s="138" t="s">
        <v>21</v>
      </c>
      <c r="N124" s="139" t="s">
        <v>49</v>
      </c>
      <c r="P124" s="140">
        <f>O124*H124</f>
        <v>0</v>
      </c>
      <c r="Q124" s="140">
        <v>0</v>
      </c>
      <c r="R124" s="140">
        <f>Q124*H124</f>
        <v>0</v>
      </c>
      <c r="S124" s="140">
        <v>0</v>
      </c>
      <c r="T124" s="141">
        <f>S124*H124</f>
        <v>0</v>
      </c>
      <c r="AR124" s="142" t="s">
        <v>144</v>
      </c>
      <c r="AT124" s="142" t="s">
        <v>140</v>
      </c>
      <c r="AU124" s="142" t="s">
        <v>87</v>
      </c>
      <c r="AY124" s="17" t="s">
        <v>138</v>
      </c>
      <c r="BE124" s="143">
        <f>IF(N124="základní",J124,0)</f>
        <v>0</v>
      </c>
      <c r="BF124" s="143">
        <f>IF(N124="snížená",J124,0)</f>
        <v>0</v>
      </c>
      <c r="BG124" s="143">
        <f>IF(N124="zákl. přenesená",J124,0)</f>
        <v>0</v>
      </c>
      <c r="BH124" s="143">
        <f>IF(N124="sníž. přenesená",J124,0)</f>
        <v>0</v>
      </c>
      <c r="BI124" s="143">
        <f>IF(N124="nulová",J124,0)</f>
        <v>0</v>
      </c>
      <c r="BJ124" s="17" t="s">
        <v>38</v>
      </c>
      <c r="BK124" s="143">
        <f>ROUND(I124*H124,2)</f>
        <v>0</v>
      </c>
      <c r="BL124" s="17" t="s">
        <v>144</v>
      </c>
      <c r="BM124" s="142" t="s">
        <v>475</v>
      </c>
    </row>
    <row r="125" spans="2:65" s="1" customFormat="1">
      <c r="B125" s="33"/>
      <c r="D125" s="144" t="s">
        <v>146</v>
      </c>
      <c r="F125" s="145" t="s">
        <v>476</v>
      </c>
      <c r="I125" s="146"/>
      <c r="L125" s="33"/>
      <c r="M125" s="147"/>
      <c r="T125" s="54"/>
      <c r="AT125" s="17" t="s">
        <v>146</v>
      </c>
      <c r="AU125" s="17" t="s">
        <v>87</v>
      </c>
    </row>
    <row r="126" spans="2:65" s="12" customFormat="1">
      <c r="B126" s="148"/>
      <c r="D126" s="149" t="s">
        <v>148</v>
      </c>
      <c r="E126" s="150" t="s">
        <v>21</v>
      </c>
      <c r="F126" s="151" t="s">
        <v>477</v>
      </c>
      <c r="H126" s="152">
        <v>44</v>
      </c>
      <c r="I126" s="153"/>
      <c r="L126" s="148"/>
      <c r="M126" s="154"/>
      <c r="T126" s="155"/>
      <c r="AT126" s="150" t="s">
        <v>148</v>
      </c>
      <c r="AU126" s="150" t="s">
        <v>87</v>
      </c>
      <c r="AV126" s="12" t="s">
        <v>87</v>
      </c>
      <c r="AW126" s="12" t="s">
        <v>37</v>
      </c>
      <c r="AX126" s="12" t="s">
        <v>38</v>
      </c>
      <c r="AY126" s="150" t="s">
        <v>138</v>
      </c>
    </row>
    <row r="127" spans="2:65" s="11" customFormat="1" ht="22.9" customHeight="1">
      <c r="B127" s="118"/>
      <c r="D127" s="119" t="s">
        <v>77</v>
      </c>
      <c r="E127" s="128" t="s">
        <v>144</v>
      </c>
      <c r="F127" s="128" t="s">
        <v>478</v>
      </c>
      <c r="I127" s="121"/>
      <c r="J127" s="129">
        <f>BK127</f>
        <v>0</v>
      </c>
      <c r="L127" s="118"/>
      <c r="M127" s="123"/>
      <c r="P127" s="124">
        <f>SUM(P128:P137)</f>
        <v>0</v>
      </c>
      <c r="R127" s="124">
        <f>SUM(R128:R137)</f>
        <v>0.64610000000000001</v>
      </c>
      <c r="T127" s="125">
        <f>SUM(T128:T137)</f>
        <v>0</v>
      </c>
      <c r="AR127" s="119" t="s">
        <v>38</v>
      </c>
      <c r="AT127" s="126" t="s">
        <v>77</v>
      </c>
      <c r="AU127" s="126" t="s">
        <v>38</v>
      </c>
      <c r="AY127" s="119" t="s">
        <v>138</v>
      </c>
      <c r="BK127" s="127">
        <f>SUM(BK128:BK137)</f>
        <v>0</v>
      </c>
    </row>
    <row r="128" spans="2:65" s="1" customFormat="1" ht="24.2" customHeight="1">
      <c r="B128" s="33"/>
      <c r="C128" s="130" t="s">
        <v>201</v>
      </c>
      <c r="D128" s="130" t="s">
        <v>140</v>
      </c>
      <c r="E128" s="131" t="s">
        <v>479</v>
      </c>
      <c r="F128" s="132" t="s">
        <v>480</v>
      </c>
      <c r="G128" s="133" t="s">
        <v>481</v>
      </c>
      <c r="H128" s="134">
        <v>5</v>
      </c>
      <c r="I128" s="135"/>
      <c r="J128" s="136">
        <f>ROUND(I128*H128,2)</f>
        <v>0</v>
      </c>
      <c r="K128" s="137"/>
      <c r="L128" s="33"/>
      <c r="M128" s="138" t="s">
        <v>21</v>
      </c>
      <c r="N128" s="139" t="s">
        <v>49</v>
      </c>
      <c r="P128" s="140">
        <f>O128*H128</f>
        <v>0</v>
      </c>
      <c r="Q128" s="140">
        <v>8.7419999999999998E-2</v>
      </c>
      <c r="R128" s="140">
        <f>Q128*H128</f>
        <v>0.43709999999999999</v>
      </c>
      <c r="S128" s="140">
        <v>0</v>
      </c>
      <c r="T128" s="141">
        <f>S128*H128</f>
        <v>0</v>
      </c>
      <c r="AR128" s="142" t="s">
        <v>144</v>
      </c>
      <c r="AT128" s="142" t="s">
        <v>140</v>
      </c>
      <c r="AU128" s="142" t="s">
        <v>87</v>
      </c>
      <c r="AY128" s="17" t="s">
        <v>138</v>
      </c>
      <c r="BE128" s="143">
        <f>IF(N128="základní",J128,0)</f>
        <v>0</v>
      </c>
      <c r="BF128" s="143">
        <f>IF(N128="snížená",J128,0)</f>
        <v>0</v>
      </c>
      <c r="BG128" s="143">
        <f>IF(N128="zákl. přenesená",J128,0)</f>
        <v>0</v>
      </c>
      <c r="BH128" s="143">
        <f>IF(N128="sníž. přenesená",J128,0)</f>
        <v>0</v>
      </c>
      <c r="BI128" s="143">
        <f>IF(N128="nulová",J128,0)</f>
        <v>0</v>
      </c>
      <c r="BJ128" s="17" t="s">
        <v>38</v>
      </c>
      <c r="BK128" s="143">
        <f>ROUND(I128*H128,2)</f>
        <v>0</v>
      </c>
      <c r="BL128" s="17" t="s">
        <v>144</v>
      </c>
      <c r="BM128" s="142" t="s">
        <v>482</v>
      </c>
    </row>
    <row r="129" spans="2:65" s="1" customFormat="1">
      <c r="B129" s="33"/>
      <c r="D129" s="144" t="s">
        <v>146</v>
      </c>
      <c r="F129" s="145" t="s">
        <v>483</v>
      </c>
      <c r="I129" s="146"/>
      <c r="L129" s="33"/>
      <c r="M129" s="147"/>
      <c r="T129" s="54"/>
      <c r="AT129" s="17" t="s">
        <v>146</v>
      </c>
      <c r="AU129" s="17" t="s">
        <v>87</v>
      </c>
    </row>
    <row r="130" spans="2:65" s="12" customFormat="1">
      <c r="B130" s="148"/>
      <c r="D130" s="149" t="s">
        <v>148</v>
      </c>
      <c r="E130" s="150" t="s">
        <v>21</v>
      </c>
      <c r="F130" s="151" t="s">
        <v>484</v>
      </c>
      <c r="H130" s="152">
        <v>1</v>
      </c>
      <c r="I130" s="153"/>
      <c r="L130" s="148"/>
      <c r="M130" s="154"/>
      <c r="T130" s="155"/>
      <c r="AT130" s="150" t="s">
        <v>148</v>
      </c>
      <c r="AU130" s="150" t="s">
        <v>87</v>
      </c>
      <c r="AV130" s="12" t="s">
        <v>87</v>
      </c>
      <c r="AW130" s="12" t="s">
        <v>37</v>
      </c>
      <c r="AX130" s="12" t="s">
        <v>78</v>
      </c>
      <c r="AY130" s="150" t="s">
        <v>138</v>
      </c>
    </row>
    <row r="131" spans="2:65" s="12" customFormat="1">
      <c r="B131" s="148"/>
      <c r="D131" s="149" t="s">
        <v>148</v>
      </c>
      <c r="E131" s="150" t="s">
        <v>21</v>
      </c>
      <c r="F131" s="151" t="s">
        <v>485</v>
      </c>
      <c r="H131" s="152">
        <v>1</v>
      </c>
      <c r="I131" s="153"/>
      <c r="L131" s="148"/>
      <c r="M131" s="154"/>
      <c r="T131" s="155"/>
      <c r="AT131" s="150" t="s">
        <v>148</v>
      </c>
      <c r="AU131" s="150" t="s">
        <v>87</v>
      </c>
      <c r="AV131" s="12" t="s">
        <v>87</v>
      </c>
      <c r="AW131" s="12" t="s">
        <v>37</v>
      </c>
      <c r="AX131" s="12" t="s">
        <v>78</v>
      </c>
      <c r="AY131" s="150" t="s">
        <v>138</v>
      </c>
    </row>
    <row r="132" spans="2:65" s="12" customFormat="1">
      <c r="B132" s="148"/>
      <c r="D132" s="149" t="s">
        <v>148</v>
      </c>
      <c r="E132" s="150" t="s">
        <v>21</v>
      </c>
      <c r="F132" s="151" t="s">
        <v>486</v>
      </c>
      <c r="H132" s="152">
        <v>1</v>
      </c>
      <c r="I132" s="153"/>
      <c r="L132" s="148"/>
      <c r="M132" s="154"/>
      <c r="T132" s="155"/>
      <c r="AT132" s="150" t="s">
        <v>148</v>
      </c>
      <c r="AU132" s="150" t="s">
        <v>87</v>
      </c>
      <c r="AV132" s="12" t="s">
        <v>87</v>
      </c>
      <c r="AW132" s="12" t="s">
        <v>37</v>
      </c>
      <c r="AX132" s="12" t="s">
        <v>78</v>
      </c>
      <c r="AY132" s="150" t="s">
        <v>138</v>
      </c>
    </row>
    <row r="133" spans="2:65" s="12" customFormat="1">
      <c r="B133" s="148"/>
      <c r="D133" s="149" t="s">
        <v>148</v>
      </c>
      <c r="E133" s="150" t="s">
        <v>21</v>
      </c>
      <c r="F133" s="151" t="s">
        <v>487</v>
      </c>
      <c r="H133" s="152">
        <v>2</v>
      </c>
      <c r="I133" s="153"/>
      <c r="L133" s="148"/>
      <c r="M133" s="154"/>
      <c r="T133" s="155"/>
      <c r="AT133" s="150" t="s">
        <v>148</v>
      </c>
      <c r="AU133" s="150" t="s">
        <v>87</v>
      </c>
      <c r="AV133" s="12" t="s">
        <v>87</v>
      </c>
      <c r="AW133" s="12" t="s">
        <v>37</v>
      </c>
      <c r="AX133" s="12" t="s">
        <v>78</v>
      </c>
      <c r="AY133" s="150" t="s">
        <v>138</v>
      </c>
    </row>
    <row r="134" spans="2:65" s="13" customFormat="1">
      <c r="B134" s="156"/>
      <c r="D134" s="149" t="s">
        <v>148</v>
      </c>
      <c r="E134" s="157" t="s">
        <v>21</v>
      </c>
      <c r="F134" s="158" t="s">
        <v>161</v>
      </c>
      <c r="H134" s="159">
        <v>5</v>
      </c>
      <c r="I134" s="160"/>
      <c r="L134" s="156"/>
      <c r="M134" s="161"/>
      <c r="T134" s="162"/>
      <c r="AT134" s="157" t="s">
        <v>148</v>
      </c>
      <c r="AU134" s="157" t="s">
        <v>87</v>
      </c>
      <c r="AV134" s="13" t="s">
        <v>144</v>
      </c>
      <c r="AW134" s="13" t="s">
        <v>37</v>
      </c>
      <c r="AX134" s="13" t="s">
        <v>38</v>
      </c>
      <c r="AY134" s="157" t="s">
        <v>138</v>
      </c>
    </row>
    <row r="135" spans="2:65" s="1" customFormat="1" ht="24.2" customHeight="1">
      <c r="B135" s="33"/>
      <c r="C135" s="163" t="s">
        <v>207</v>
      </c>
      <c r="D135" s="163" t="s">
        <v>269</v>
      </c>
      <c r="E135" s="164" t="s">
        <v>488</v>
      </c>
      <c r="F135" s="165" t="s">
        <v>489</v>
      </c>
      <c r="G135" s="166" t="s">
        <v>481</v>
      </c>
      <c r="H135" s="167">
        <v>1</v>
      </c>
      <c r="I135" s="168"/>
      <c r="J135" s="169">
        <f>ROUND(I135*H135,2)</f>
        <v>0</v>
      </c>
      <c r="K135" s="170"/>
      <c r="L135" s="171"/>
      <c r="M135" s="172" t="s">
        <v>21</v>
      </c>
      <c r="N135" s="173" t="s">
        <v>49</v>
      </c>
      <c r="P135" s="140">
        <f>O135*H135</f>
        <v>0</v>
      </c>
      <c r="Q135" s="140">
        <v>2.1000000000000001E-2</v>
      </c>
      <c r="R135" s="140">
        <f>Q135*H135</f>
        <v>2.1000000000000001E-2</v>
      </c>
      <c r="S135" s="140">
        <v>0</v>
      </c>
      <c r="T135" s="141">
        <f>S135*H135</f>
        <v>0</v>
      </c>
      <c r="AR135" s="142" t="s">
        <v>188</v>
      </c>
      <c r="AT135" s="142" t="s">
        <v>269</v>
      </c>
      <c r="AU135" s="142" t="s">
        <v>87</v>
      </c>
      <c r="AY135" s="17" t="s">
        <v>138</v>
      </c>
      <c r="BE135" s="143">
        <f>IF(N135="základní",J135,0)</f>
        <v>0</v>
      </c>
      <c r="BF135" s="143">
        <f>IF(N135="snížená",J135,0)</f>
        <v>0</v>
      </c>
      <c r="BG135" s="143">
        <f>IF(N135="zákl. přenesená",J135,0)</f>
        <v>0</v>
      </c>
      <c r="BH135" s="143">
        <f>IF(N135="sníž. přenesená",J135,0)</f>
        <v>0</v>
      </c>
      <c r="BI135" s="143">
        <f>IF(N135="nulová",J135,0)</f>
        <v>0</v>
      </c>
      <c r="BJ135" s="17" t="s">
        <v>38</v>
      </c>
      <c r="BK135" s="143">
        <f>ROUND(I135*H135,2)</f>
        <v>0</v>
      </c>
      <c r="BL135" s="17" t="s">
        <v>144</v>
      </c>
      <c r="BM135" s="142" t="s">
        <v>490</v>
      </c>
    </row>
    <row r="136" spans="2:65" s="1" customFormat="1" ht="24.2" customHeight="1">
      <c r="B136" s="33"/>
      <c r="C136" s="163" t="s">
        <v>8</v>
      </c>
      <c r="D136" s="163" t="s">
        <v>269</v>
      </c>
      <c r="E136" s="164" t="s">
        <v>491</v>
      </c>
      <c r="F136" s="165" t="s">
        <v>492</v>
      </c>
      <c r="G136" s="166" t="s">
        <v>481</v>
      </c>
      <c r="H136" s="167">
        <v>2</v>
      </c>
      <c r="I136" s="168"/>
      <c r="J136" s="169">
        <f>ROUND(I136*H136,2)</f>
        <v>0</v>
      </c>
      <c r="K136" s="170"/>
      <c r="L136" s="171"/>
      <c r="M136" s="172" t="s">
        <v>21</v>
      </c>
      <c r="N136" s="173" t="s">
        <v>49</v>
      </c>
      <c r="P136" s="140">
        <f>O136*H136</f>
        <v>0</v>
      </c>
      <c r="Q136" s="140">
        <v>4.1000000000000002E-2</v>
      </c>
      <c r="R136" s="140">
        <f>Q136*H136</f>
        <v>8.2000000000000003E-2</v>
      </c>
      <c r="S136" s="140">
        <v>0</v>
      </c>
      <c r="T136" s="141">
        <f>S136*H136</f>
        <v>0</v>
      </c>
      <c r="AR136" s="142" t="s">
        <v>188</v>
      </c>
      <c r="AT136" s="142" t="s">
        <v>269</v>
      </c>
      <c r="AU136" s="142" t="s">
        <v>87</v>
      </c>
      <c r="AY136" s="17" t="s">
        <v>138</v>
      </c>
      <c r="BE136" s="143">
        <f>IF(N136="základní",J136,0)</f>
        <v>0</v>
      </c>
      <c r="BF136" s="143">
        <f>IF(N136="snížená",J136,0)</f>
        <v>0</v>
      </c>
      <c r="BG136" s="143">
        <f>IF(N136="zákl. přenesená",J136,0)</f>
        <v>0</v>
      </c>
      <c r="BH136" s="143">
        <f>IF(N136="sníž. přenesená",J136,0)</f>
        <v>0</v>
      </c>
      <c r="BI136" s="143">
        <f>IF(N136="nulová",J136,0)</f>
        <v>0</v>
      </c>
      <c r="BJ136" s="17" t="s">
        <v>38</v>
      </c>
      <c r="BK136" s="143">
        <f>ROUND(I136*H136,2)</f>
        <v>0</v>
      </c>
      <c r="BL136" s="17" t="s">
        <v>144</v>
      </c>
      <c r="BM136" s="142" t="s">
        <v>493</v>
      </c>
    </row>
    <row r="137" spans="2:65" s="1" customFormat="1" ht="24.2" customHeight="1">
      <c r="B137" s="33"/>
      <c r="C137" s="163" t="s">
        <v>218</v>
      </c>
      <c r="D137" s="163" t="s">
        <v>269</v>
      </c>
      <c r="E137" s="164" t="s">
        <v>494</v>
      </c>
      <c r="F137" s="165" t="s">
        <v>495</v>
      </c>
      <c r="G137" s="166" t="s">
        <v>481</v>
      </c>
      <c r="H137" s="167">
        <v>2</v>
      </c>
      <c r="I137" s="168"/>
      <c r="J137" s="169">
        <f>ROUND(I137*H137,2)</f>
        <v>0</v>
      </c>
      <c r="K137" s="170"/>
      <c r="L137" s="171"/>
      <c r="M137" s="172" t="s">
        <v>21</v>
      </c>
      <c r="N137" s="173" t="s">
        <v>49</v>
      </c>
      <c r="P137" s="140">
        <f>O137*H137</f>
        <v>0</v>
      </c>
      <c r="Q137" s="140">
        <v>5.2999999999999999E-2</v>
      </c>
      <c r="R137" s="140">
        <f>Q137*H137</f>
        <v>0.106</v>
      </c>
      <c r="S137" s="140">
        <v>0</v>
      </c>
      <c r="T137" s="141">
        <f>S137*H137</f>
        <v>0</v>
      </c>
      <c r="AR137" s="142" t="s">
        <v>188</v>
      </c>
      <c r="AT137" s="142" t="s">
        <v>269</v>
      </c>
      <c r="AU137" s="142" t="s">
        <v>87</v>
      </c>
      <c r="AY137" s="17" t="s">
        <v>138</v>
      </c>
      <c r="BE137" s="143">
        <f>IF(N137="základní",J137,0)</f>
        <v>0</v>
      </c>
      <c r="BF137" s="143">
        <f>IF(N137="snížená",J137,0)</f>
        <v>0</v>
      </c>
      <c r="BG137" s="143">
        <f>IF(N137="zákl. přenesená",J137,0)</f>
        <v>0</v>
      </c>
      <c r="BH137" s="143">
        <f>IF(N137="sníž. přenesená",J137,0)</f>
        <v>0</v>
      </c>
      <c r="BI137" s="143">
        <f>IF(N137="nulová",J137,0)</f>
        <v>0</v>
      </c>
      <c r="BJ137" s="17" t="s">
        <v>38</v>
      </c>
      <c r="BK137" s="143">
        <f>ROUND(I137*H137,2)</f>
        <v>0</v>
      </c>
      <c r="BL137" s="17" t="s">
        <v>144</v>
      </c>
      <c r="BM137" s="142" t="s">
        <v>496</v>
      </c>
    </row>
    <row r="138" spans="2:65" s="11" customFormat="1" ht="22.9" customHeight="1">
      <c r="B138" s="118"/>
      <c r="D138" s="119" t="s">
        <v>77</v>
      </c>
      <c r="E138" s="128" t="s">
        <v>174</v>
      </c>
      <c r="F138" s="128" t="s">
        <v>274</v>
      </c>
      <c r="I138" s="121"/>
      <c r="J138" s="129">
        <f>BK138</f>
        <v>0</v>
      </c>
      <c r="L138" s="118"/>
      <c r="M138" s="123"/>
      <c r="P138" s="124">
        <f>SUM(P139:P147)</f>
        <v>0</v>
      </c>
      <c r="R138" s="124">
        <f>SUM(R139:R147)</f>
        <v>0.21166740000000001</v>
      </c>
      <c r="T138" s="125">
        <f>SUM(T139:T147)</f>
        <v>0</v>
      </c>
      <c r="AR138" s="119" t="s">
        <v>38</v>
      </c>
      <c r="AT138" s="126" t="s">
        <v>77</v>
      </c>
      <c r="AU138" s="126" t="s">
        <v>38</v>
      </c>
      <c r="AY138" s="119" t="s">
        <v>138</v>
      </c>
      <c r="BK138" s="127">
        <f>SUM(BK139:BK147)</f>
        <v>0</v>
      </c>
    </row>
    <row r="139" spans="2:65" s="1" customFormat="1" ht="37.9" customHeight="1">
      <c r="B139" s="33"/>
      <c r="C139" s="130" t="s">
        <v>223</v>
      </c>
      <c r="D139" s="130" t="s">
        <v>140</v>
      </c>
      <c r="E139" s="131" t="s">
        <v>497</v>
      </c>
      <c r="F139" s="132" t="s">
        <v>498</v>
      </c>
      <c r="G139" s="133" t="s">
        <v>143</v>
      </c>
      <c r="H139" s="134">
        <v>19.782</v>
      </c>
      <c r="I139" s="135"/>
      <c r="J139" s="136">
        <f>ROUND(I139*H139,2)</f>
        <v>0</v>
      </c>
      <c r="K139" s="137"/>
      <c r="L139" s="33"/>
      <c r="M139" s="138" t="s">
        <v>21</v>
      </c>
      <c r="N139" s="139" t="s">
        <v>49</v>
      </c>
      <c r="P139" s="140">
        <f>O139*H139</f>
        <v>0</v>
      </c>
      <c r="Q139" s="140">
        <v>8.0000000000000002E-3</v>
      </c>
      <c r="R139" s="140">
        <f>Q139*H139</f>
        <v>0.15825600000000001</v>
      </c>
      <c r="S139" s="140">
        <v>0</v>
      </c>
      <c r="T139" s="141">
        <f>S139*H139</f>
        <v>0</v>
      </c>
      <c r="AR139" s="142" t="s">
        <v>144</v>
      </c>
      <c r="AT139" s="142" t="s">
        <v>140</v>
      </c>
      <c r="AU139" s="142" t="s">
        <v>87</v>
      </c>
      <c r="AY139" s="17" t="s">
        <v>138</v>
      </c>
      <c r="BE139" s="143">
        <f>IF(N139="základní",J139,0)</f>
        <v>0</v>
      </c>
      <c r="BF139" s="143">
        <f>IF(N139="snížená",J139,0)</f>
        <v>0</v>
      </c>
      <c r="BG139" s="143">
        <f>IF(N139="zákl. přenesená",J139,0)</f>
        <v>0</v>
      </c>
      <c r="BH139" s="143">
        <f>IF(N139="sníž. přenesená",J139,0)</f>
        <v>0</v>
      </c>
      <c r="BI139" s="143">
        <f>IF(N139="nulová",J139,0)</f>
        <v>0</v>
      </c>
      <c r="BJ139" s="17" t="s">
        <v>38</v>
      </c>
      <c r="BK139" s="143">
        <f>ROUND(I139*H139,2)</f>
        <v>0</v>
      </c>
      <c r="BL139" s="17" t="s">
        <v>144</v>
      </c>
      <c r="BM139" s="142" t="s">
        <v>499</v>
      </c>
    </row>
    <row r="140" spans="2:65" s="1" customFormat="1">
      <c r="B140" s="33"/>
      <c r="D140" s="144" t="s">
        <v>146</v>
      </c>
      <c r="F140" s="145" t="s">
        <v>500</v>
      </c>
      <c r="I140" s="146"/>
      <c r="L140" s="33"/>
      <c r="M140" s="147"/>
      <c r="T140" s="54"/>
      <c r="AT140" s="17" t="s">
        <v>146</v>
      </c>
      <c r="AU140" s="17" t="s">
        <v>87</v>
      </c>
    </row>
    <row r="141" spans="2:65" s="12" customFormat="1">
      <c r="B141" s="148"/>
      <c r="D141" s="149" t="s">
        <v>148</v>
      </c>
      <c r="E141" s="150" t="s">
        <v>21</v>
      </c>
      <c r="F141" s="151" t="s">
        <v>501</v>
      </c>
      <c r="H141" s="152">
        <v>2.198</v>
      </c>
      <c r="I141" s="153"/>
      <c r="L141" s="148"/>
      <c r="M141" s="154"/>
      <c r="T141" s="155"/>
      <c r="AT141" s="150" t="s">
        <v>148</v>
      </c>
      <c r="AU141" s="150" t="s">
        <v>87</v>
      </c>
      <c r="AV141" s="12" t="s">
        <v>87</v>
      </c>
      <c r="AW141" s="12" t="s">
        <v>37</v>
      </c>
      <c r="AX141" s="12" t="s">
        <v>78</v>
      </c>
      <c r="AY141" s="150" t="s">
        <v>138</v>
      </c>
    </row>
    <row r="142" spans="2:65" s="12" customFormat="1">
      <c r="B142" s="148"/>
      <c r="D142" s="149" t="s">
        <v>148</v>
      </c>
      <c r="E142" s="150" t="s">
        <v>21</v>
      </c>
      <c r="F142" s="151" t="s">
        <v>502</v>
      </c>
      <c r="H142" s="152">
        <v>5.3380000000000001</v>
      </c>
      <c r="I142" s="153"/>
      <c r="L142" s="148"/>
      <c r="M142" s="154"/>
      <c r="T142" s="155"/>
      <c r="AT142" s="150" t="s">
        <v>148</v>
      </c>
      <c r="AU142" s="150" t="s">
        <v>87</v>
      </c>
      <c r="AV142" s="12" t="s">
        <v>87</v>
      </c>
      <c r="AW142" s="12" t="s">
        <v>37</v>
      </c>
      <c r="AX142" s="12" t="s">
        <v>78</v>
      </c>
      <c r="AY142" s="150" t="s">
        <v>138</v>
      </c>
    </row>
    <row r="143" spans="2:65" s="12" customFormat="1">
      <c r="B143" s="148"/>
      <c r="D143" s="149" t="s">
        <v>148</v>
      </c>
      <c r="E143" s="150" t="s">
        <v>21</v>
      </c>
      <c r="F143" s="151" t="s">
        <v>503</v>
      </c>
      <c r="H143" s="152">
        <v>5.3380000000000001</v>
      </c>
      <c r="I143" s="153"/>
      <c r="L143" s="148"/>
      <c r="M143" s="154"/>
      <c r="T143" s="155"/>
      <c r="AT143" s="150" t="s">
        <v>148</v>
      </c>
      <c r="AU143" s="150" t="s">
        <v>87</v>
      </c>
      <c r="AV143" s="12" t="s">
        <v>87</v>
      </c>
      <c r="AW143" s="12" t="s">
        <v>37</v>
      </c>
      <c r="AX143" s="12" t="s">
        <v>78</v>
      </c>
      <c r="AY143" s="150" t="s">
        <v>138</v>
      </c>
    </row>
    <row r="144" spans="2:65" s="12" customFormat="1">
      <c r="B144" s="148"/>
      <c r="D144" s="149" t="s">
        <v>148</v>
      </c>
      <c r="E144" s="150" t="s">
        <v>21</v>
      </c>
      <c r="F144" s="151" t="s">
        <v>504</v>
      </c>
      <c r="H144" s="152">
        <v>6.9080000000000004</v>
      </c>
      <c r="I144" s="153"/>
      <c r="L144" s="148"/>
      <c r="M144" s="154"/>
      <c r="T144" s="155"/>
      <c r="AT144" s="150" t="s">
        <v>148</v>
      </c>
      <c r="AU144" s="150" t="s">
        <v>87</v>
      </c>
      <c r="AV144" s="12" t="s">
        <v>87</v>
      </c>
      <c r="AW144" s="12" t="s">
        <v>37</v>
      </c>
      <c r="AX144" s="12" t="s">
        <v>78</v>
      </c>
      <c r="AY144" s="150" t="s">
        <v>138</v>
      </c>
    </row>
    <row r="145" spans="2:65" s="13" customFormat="1">
      <c r="B145" s="156"/>
      <c r="D145" s="149" t="s">
        <v>148</v>
      </c>
      <c r="E145" s="157" t="s">
        <v>21</v>
      </c>
      <c r="F145" s="158" t="s">
        <v>161</v>
      </c>
      <c r="H145" s="159">
        <v>19.782</v>
      </c>
      <c r="I145" s="160"/>
      <c r="L145" s="156"/>
      <c r="M145" s="161"/>
      <c r="T145" s="162"/>
      <c r="AT145" s="157" t="s">
        <v>148</v>
      </c>
      <c r="AU145" s="157" t="s">
        <v>87</v>
      </c>
      <c r="AV145" s="13" t="s">
        <v>144</v>
      </c>
      <c r="AW145" s="13" t="s">
        <v>37</v>
      </c>
      <c r="AX145" s="13" t="s">
        <v>38</v>
      </c>
      <c r="AY145" s="157" t="s">
        <v>138</v>
      </c>
    </row>
    <row r="146" spans="2:65" s="1" customFormat="1" ht="49.15" customHeight="1">
      <c r="B146" s="33"/>
      <c r="C146" s="130" t="s">
        <v>229</v>
      </c>
      <c r="D146" s="130" t="s">
        <v>140</v>
      </c>
      <c r="E146" s="131" t="s">
        <v>505</v>
      </c>
      <c r="F146" s="132" t="s">
        <v>506</v>
      </c>
      <c r="G146" s="133" t="s">
        <v>143</v>
      </c>
      <c r="H146" s="134">
        <v>19.782</v>
      </c>
      <c r="I146" s="135"/>
      <c r="J146" s="136">
        <f>ROUND(I146*H146,2)</f>
        <v>0</v>
      </c>
      <c r="K146" s="137"/>
      <c r="L146" s="33"/>
      <c r="M146" s="138" t="s">
        <v>21</v>
      </c>
      <c r="N146" s="139" t="s">
        <v>49</v>
      </c>
      <c r="P146" s="140">
        <f>O146*H146</f>
        <v>0</v>
      </c>
      <c r="Q146" s="140">
        <v>2.7000000000000001E-3</v>
      </c>
      <c r="R146" s="140">
        <f>Q146*H146</f>
        <v>5.3411400000000005E-2</v>
      </c>
      <c r="S146" s="140">
        <v>0</v>
      </c>
      <c r="T146" s="141">
        <f>S146*H146</f>
        <v>0</v>
      </c>
      <c r="AR146" s="142" t="s">
        <v>144</v>
      </c>
      <c r="AT146" s="142" t="s">
        <v>140</v>
      </c>
      <c r="AU146" s="142" t="s">
        <v>87</v>
      </c>
      <c r="AY146" s="17" t="s">
        <v>138</v>
      </c>
      <c r="BE146" s="143">
        <f>IF(N146="základní",J146,0)</f>
        <v>0</v>
      </c>
      <c r="BF146" s="143">
        <f>IF(N146="snížená",J146,0)</f>
        <v>0</v>
      </c>
      <c r="BG146" s="143">
        <f>IF(N146="zákl. přenesená",J146,0)</f>
        <v>0</v>
      </c>
      <c r="BH146" s="143">
        <f>IF(N146="sníž. přenesená",J146,0)</f>
        <v>0</v>
      </c>
      <c r="BI146" s="143">
        <f>IF(N146="nulová",J146,0)</f>
        <v>0</v>
      </c>
      <c r="BJ146" s="17" t="s">
        <v>38</v>
      </c>
      <c r="BK146" s="143">
        <f>ROUND(I146*H146,2)</f>
        <v>0</v>
      </c>
      <c r="BL146" s="17" t="s">
        <v>144</v>
      </c>
      <c r="BM146" s="142" t="s">
        <v>507</v>
      </c>
    </row>
    <row r="147" spans="2:65" s="1" customFormat="1">
      <c r="B147" s="33"/>
      <c r="D147" s="144" t="s">
        <v>146</v>
      </c>
      <c r="F147" s="145" t="s">
        <v>508</v>
      </c>
      <c r="I147" s="146"/>
      <c r="L147" s="33"/>
      <c r="M147" s="147"/>
      <c r="T147" s="54"/>
      <c r="AT147" s="17" t="s">
        <v>146</v>
      </c>
      <c r="AU147" s="17" t="s">
        <v>87</v>
      </c>
    </row>
    <row r="148" spans="2:65" s="11" customFormat="1" ht="22.9" customHeight="1">
      <c r="B148" s="118"/>
      <c r="D148" s="119" t="s">
        <v>77</v>
      </c>
      <c r="E148" s="128" t="s">
        <v>188</v>
      </c>
      <c r="F148" s="128" t="s">
        <v>509</v>
      </c>
      <c r="I148" s="121"/>
      <c r="J148" s="129">
        <f>BK148</f>
        <v>0</v>
      </c>
      <c r="L148" s="118"/>
      <c r="M148" s="123"/>
      <c r="P148" s="124">
        <f>SUM(P149:P192)</f>
        <v>0</v>
      </c>
      <c r="R148" s="124">
        <f>SUM(R149:R192)</f>
        <v>11.255999200000002</v>
      </c>
      <c r="T148" s="125">
        <f>SUM(T149:T192)</f>
        <v>6.4061200000000005</v>
      </c>
      <c r="AR148" s="119" t="s">
        <v>38</v>
      </c>
      <c r="AT148" s="126" t="s">
        <v>77</v>
      </c>
      <c r="AU148" s="126" t="s">
        <v>38</v>
      </c>
      <c r="AY148" s="119" t="s">
        <v>138</v>
      </c>
      <c r="BK148" s="127">
        <f>SUM(BK149:BK192)</f>
        <v>0</v>
      </c>
    </row>
    <row r="149" spans="2:65" s="1" customFormat="1" ht="24.2" customHeight="1">
      <c r="B149" s="33"/>
      <c r="C149" s="130" t="s">
        <v>236</v>
      </c>
      <c r="D149" s="130" t="s">
        <v>140</v>
      </c>
      <c r="E149" s="131" t="s">
        <v>510</v>
      </c>
      <c r="F149" s="132" t="s">
        <v>511</v>
      </c>
      <c r="G149" s="133" t="s">
        <v>481</v>
      </c>
      <c r="H149" s="134">
        <v>4</v>
      </c>
      <c r="I149" s="135"/>
      <c r="J149" s="136">
        <f>ROUND(I149*H149,2)</f>
        <v>0</v>
      </c>
      <c r="K149" s="137"/>
      <c r="L149" s="33"/>
      <c r="M149" s="138" t="s">
        <v>21</v>
      </c>
      <c r="N149" s="139" t="s">
        <v>49</v>
      </c>
      <c r="P149" s="140">
        <f>O149*H149</f>
        <v>0</v>
      </c>
      <c r="Q149" s="140">
        <v>0</v>
      </c>
      <c r="R149" s="140">
        <f>Q149*H149</f>
        <v>0</v>
      </c>
      <c r="S149" s="140">
        <v>0.1</v>
      </c>
      <c r="T149" s="141">
        <f>S149*H149</f>
        <v>0.4</v>
      </c>
      <c r="AR149" s="142" t="s">
        <v>144</v>
      </c>
      <c r="AT149" s="142" t="s">
        <v>140</v>
      </c>
      <c r="AU149" s="142" t="s">
        <v>87</v>
      </c>
      <c r="AY149" s="17" t="s">
        <v>138</v>
      </c>
      <c r="BE149" s="143">
        <f>IF(N149="základní",J149,0)</f>
        <v>0</v>
      </c>
      <c r="BF149" s="143">
        <f>IF(N149="snížená",J149,0)</f>
        <v>0</v>
      </c>
      <c r="BG149" s="143">
        <f>IF(N149="zákl. přenesená",J149,0)</f>
        <v>0</v>
      </c>
      <c r="BH149" s="143">
        <f>IF(N149="sníž. přenesená",J149,0)</f>
        <v>0</v>
      </c>
      <c r="BI149" s="143">
        <f>IF(N149="nulová",J149,0)</f>
        <v>0</v>
      </c>
      <c r="BJ149" s="17" t="s">
        <v>38</v>
      </c>
      <c r="BK149" s="143">
        <f>ROUND(I149*H149,2)</f>
        <v>0</v>
      </c>
      <c r="BL149" s="17" t="s">
        <v>144</v>
      </c>
      <c r="BM149" s="142" t="s">
        <v>512</v>
      </c>
    </row>
    <row r="150" spans="2:65" s="1" customFormat="1">
      <c r="B150" s="33"/>
      <c r="D150" s="144" t="s">
        <v>146</v>
      </c>
      <c r="F150" s="145" t="s">
        <v>513</v>
      </c>
      <c r="I150" s="146"/>
      <c r="L150" s="33"/>
      <c r="M150" s="147"/>
      <c r="T150" s="54"/>
      <c r="AT150" s="17" t="s">
        <v>146</v>
      </c>
      <c r="AU150" s="17" t="s">
        <v>87</v>
      </c>
    </row>
    <row r="151" spans="2:65" s="1" customFormat="1" ht="33" customHeight="1">
      <c r="B151" s="33"/>
      <c r="C151" s="130" t="s">
        <v>242</v>
      </c>
      <c r="D151" s="130" t="s">
        <v>140</v>
      </c>
      <c r="E151" s="131" t="s">
        <v>514</v>
      </c>
      <c r="F151" s="132" t="s">
        <v>515</v>
      </c>
      <c r="G151" s="133" t="s">
        <v>177</v>
      </c>
      <c r="H151" s="134">
        <v>0.4</v>
      </c>
      <c r="I151" s="135"/>
      <c r="J151" s="136">
        <f>ROUND(I151*H151,2)</f>
        <v>0</v>
      </c>
      <c r="K151" s="137"/>
      <c r="L151" s="33"/>
      <c r="M151" s="138" t="s">
        <v>21</v>
      </c>
      <c r="N151" s="139" t="s">
        <v>49</v>
      </c>
      <c r="P151" s="140">
        <f>O151*H151</f>
        <v>0</v>
      </c>
      <c r="Q151" s="140">
        <v>0</v>
      </c>
      <c r="R151" s="140">
        <f>Q151*H151</f>
        <v>0</v>
      </c>
      <c r="S151" s="140">
        <v>1.56</v>
      </c>
      <c r="T151" s="141">
        <f>S151*H151</f>
        <v>0.62400000000000011</v>
      </c>
      <c r="AR151" s="142" t="s">
        <v>144</v>
      </c>
      <c r="AT151" s="142" t="s">
        <v>140</v>
      </c>
      <c r="AU151" s="142" t="s">
        <v>87</v>
      </c>
      <c r="AY151" s="17" t="s">
        <v>138</v>
      </c>
      <c r="BE151" s="143">
        <f>IF(N151="základní",J151,0)</f>
        <v>0</v>
      </c>
      <c r="BF151" s="143">
        <f>IF(N151="snížená",J151,0)</f>
        <v>0</v>
      </c>
      <c r="BG151" s="143">
        <f>IF(N151="zákl. přenesená",J151,0)</f>
        <v>0</v>
      </c>
      <c r="BH151" s="143">
        <f>IF(N151="sníž. přenesená",J151,0)</f>
        <v>0</v>
      </c>
      <c r="BI151" s="143">
        <f>IF(N151="nulová",J151,0)</f>
        <v>0</v>
      </c>
      <c r="BJ151" s="17" t="s">
        <v>38</v>
      </c>
      <c r="BK151" s="143">
        <f>ROUND(I151*H151,2)</f>
        <v>0</v>
      </c>
      <c r="BL151" s="17" t="s">
        <v>144</v>
      </c>
      <c r="BM151" s="142" t="s">
        <v>516</v>
      </c>
    </row>
    <row r="152" spans="2:65" s="1" customFormat="1">
      <c r="B152" s="33"/>
      <c r="D152" s="144" t="s">
        <v>146</v>
      </c>
      <c r="F152" s="145" t="s">
        <v>517</v>
      </c>
      <c r="I152" s="146"/>
      <c r="L152" s="33"/>
      <c r="M152" s="147"/>
      <c r="T152" s="54"/>
      <c r="AT152" s="17" t="s">
        <v>146</v>
      </c>
      <c r="AU152" s="17" t="s">
        <v>87</v>
      </c>
    </row>
    <row r="153" spans="2:65" s="12" customFormat="1">
      <c r="B153" s="148"/>
      <c r="D153" s="149" t="s">
        <v>148</v>
      </c>
      <c r="E153" s="150" t="s">
        <v>21</v>
      </c>
      <c r="F153" s="151" t="s">
        <v>518</v>
      </c>
      <c r="H153" s="152">
        <v>0.4</v>
      </c>
      <c r="I153" s="153"/>
      <c r="L153" s="148"/>
      <c r="M153" s="154"/>
      <c r="T153" s="155"/>
      <c r="AT153" s="150" t="s">
        <v>148</v>
      </c>
      <c r="AU153" s="150" t="s">
        <v>87</v>
      </c>
      <c r="AV153" s="12" t="s">
        <v>87</v>
      </c>
      <c r="AW153" s="12" t="s">
        <v>37</v>
      </c>
      <c r="AX153" s="12" t="s">
        <v>38</v>
      </c>
      <c r="AY153" s="150" t="s">
        <v>138</v>
      </c>
    </row>
    <row r="154" spans="2:65" s="1" customFormat="1" ht="33" customHeight="1">
      <c r="B154" s="33"/>
      <c r="C154" s="130" t="s">
        <v>248</v>
      </c>
      <c r="D154" s="130" t="s">
        <v>140</v>
      </c>
      <c r="E154" s="131" t="s">
        <v>519</v>
      </c>
      <c r="F154" s="132" t="s">
        <v>520</v>
      </c>
      <c r="G154" s="133" t="s">
        <v>177</v>
      </c>
      <c r="H154" s="134">
        <v>1.861</v>
      </c>
      <c r="I154" s="135"/>
      <c r="J154" s="136">
        <f>ROUND(I154*H154,2)</f>
        <v>0</v>
      </c>
      <c r="K154" s="137"/>
      <c r="L154" s="33"/>
      <c r="M154" s="138" t="s">
        <v>21</v>
      </c>
      <c r="N154" s="139" t="s">
        <v>49</v>
      </c>
      <c r="P154" s="140">
        <f>O154*H154</f>
        <v>0</v>
      </c>
      <c r="Q154" s="140">
        <v>0</v>
      </c>
      <c r="R154" s="140">
        <f>Q154*H154</f>
        <v>0</v>
      </c>
      <c r="S154" s="140">
        <v>1.92</v>
      </c>
      <c r="T154" s="141">
        <f>S154*H154</f>
        <v>3.5731199999999999</v>
      </c>
      <c r="AR154" s="142" t="s">
        <v>144</v>
      </c>
      <c r="AT154" s="142" t="s">
        <v>140</v>
      </c>
      <c r="AU154" s="142" t="s">
        <v>87</v>
      </c>
      <c r="AY154" s="17" t="s">
        <v>138</v>
      </c>
      <c r="BE154" s="143">
        <f>IF(N154="základní",J154,0)</f>
        <v>0</v>
      </c>
      <c r="BF154" s="143">
        <f>IF(N154="snížená",J154,0)</f>
        <v>0</v>
      </c>
      <c r="BG154" s="143">
        <f>IF(N154="zákl. přenesená",J154,0)</f>
        <v>0</v>
      </c>
      <c r="BH154" s="143">
        <f>IF(N154="sníž. přenesená",J154,0)</f>
        <v>0</v>
      </c>
      <c r="BI154" s="143">
        <f>IF(N154="nulová",J154,0)</f>
        <v>0</v>
      </c>
      <c r="BJ154" s="17" t="s">
        <v>38</v>
      </c>
      <c r="BK154" s="143">
        <f>ROUND(I154*H154,2)</f>
        <v>0</v>
      </c>
      <c r="BL154" s="17" t="s">
        <v>144</v>
      </c>
      <c r="BM154" s="142" t="s">
        <v>521</v>
      </c>
    </row>
    <row r="155" spans="2:65" s="1" customFormat="1">
      <c r="B155" s="33"/>
      <c r="D155" s="144" t="s">
        <v>146</v>
      </c>
      <c r="F155" s="145" t="s">
        <v>522</v>
      </c>
      <c r="I155" s="146"/>
      <c r="L155" s="33"/>
      <c r="M155" s="147"/>
      <c r="T155" s="54"/>
      <c r="AT155" s="17" t="s">
        <v>146</v>
      </c>
      <c r="AU155" s="17" t="s">
        <v>87</v>
      </c>
    </row>
    <row r="156" spans="2:65" s="12" customFormat="1">
      <c r="B156" s="148"/>
      <c r="D156" s="149" t="s">
        <v>148</v>
      </c>
      <c r="E156" s="150" t="s">
        <v>21</v>
      </c>
      <c r="F156" s="151" t="s">
        <v>523</v>
      </c>
      <c r="H156" s="152">
        <v>1.861</v>
      </c>
      <c r="I156" s="153"/>
      <c r="L156" s="148"/>
      <c r="M156" s="154"/>
      <c r="T156" s="155"/>
      <c r="AT156" s="150" t="s">
        <v>148</v>
      </c>
      <c r="AU156" s="150" t="s">
        <v>87</v>
      </c>
      <c r="AV156" s="12" t="s">
        <v>87</v>
      </c>
      <c r="AW156" s="12" t="s">
        <v>37</v>
      </c>
      <c r="AX156" s="12" t="s">
        <v>38</v>
      </c>
      <c r="AY156" s="150" t="s">
        <v>138</v>
      </c>
    </row>
    <row r="157" spans="2:65" s="1" customFormat="1" ht="24.2" customHeight="1">
      <c r="B157" s="33"/>
      <c r="C157" s="130" t="s">
        <v>253</v>
      </c>
      <c r="D157" s="130" t="s">
        <v>140</v>
      </c>
      <c r="E157" s="131" t="s">
        <v>524</v>
      </c>
      <c r="F157" s="132" t="s">
        <v>525</v>
      </c>
      <c r="G157" s="133" t="s">
        <v>328</v>
      </c>
      <c r="H157" s="134">
        <v>4</v>
      </c>
      <c r="I157" s="135"/>
      <c r="J157" s="136">
        <f>ROUND(I157*H157,2)</f>
        <v>0</v>
      </c>
      <c r="K157" s="137"/>
      <c r="L157" s="33"/>
      <c r="M157" s="138" t="s">
        <v>21</v>
      </c>
      <c r="N157" s="139" t="s">
        <v>49</v>
      </c>
      <c r="P157" s="140">
        <f>O157*H157</f>
        <v>0</v>
      </c>
      <c r="Q157" s="140">
        <v>0</v>
      </c>
      <c r="R157" s="140">
        <f>Q157*H157</f>
        <v>0</v>
      </c>
      <c r="S157" s="140">
        <v>0</v>
      </c>
      <c r="T157" s="141">
        <f>S157*H157</f>
        <v>0</v>
      </c>
      <c r="AR157" s="142" t="s">
        <v>144</v>
      </c>
      <c r="AT157" s="142" t="s">
        <v>140</v>
      </c>
      <c r="AU157" s="142" t="s">
        <v>87</v>
      </c>
      <c r="AY157" s="17" t="s">
        <v>138</v>
      </c>
      <c r="BE157" s="143">
        <f>IF(N157="základní",J157,0)</f>
        <v>0</v>
      </c>
      <c r="BF157" s="143">
        <f>IF(N157="snížená",J157,0)</f>
        <v>0</v>
      </c>
      <c r="BG157" s="143">
        <f>IF(N157="zákl. přenesená",J157,0)</f>
        <v>0</v>
      </c>
      <c r="BH157" s="143">
        <f>IF(N157="sníž. přenesená",J157,0)</f>
        <v>0</v>
      </c>
      <c r="BI157" s="143">
        <f>IF(N157="nulová",J157,0)</f>
        <v>0</v>
      </c>
      <c r="BJ157" s="17" t="s">
        <v>38</v>
      </c>
      <c r="BK157" s="143">
        <f>ROUND(I157*H157,2)</f>
        <v>0</v>
      </c>
      <c r="BL157" s="17" t="s">
        <v>144</v>
      </c>
      <c r="BM157" s="142" t="s">
        <v>526</v>
      </c>
    </row>
    <row r="158" spans="2:65" s="12" customFormat="1">
      <c r="B158" s="148"/>
      <c r="D158" s="149" t="s">
        <v>148</v>
      </c>
      <c r="E158" s="150" t="s">
        <v>21</v>
      </c>
      <c r="F158" s="151" t="s">
        <v>527</v>
      </c>
      <c r="H158" s="152">
        <v>4</v>
      </c>
      <c r="I158" s="153"/>
      <c r="L158" s="148"/>
      <c r="M158" s="154"/>
      <c r="T158" s="155"/>
      <c r="AT158" s="150" t="s">
        <v>148</v>
      </c>
      <c r="AU158" s="150" t="s">
        <v>87</v>
      </c>
      <c r="AV158" s="12" t="s">
        <v>87</v>
      </c>
      <c r="AW158" s="12" t="s">
        <v>37</v>
      </c>
      <c r="AX158" s="12" t="s">
        <v>38</v>
      </c>
      <c r="AY158" s="150" t="s">
        <v>138</v>
      </c>
    </row>
    <row r="159" spans="2:65" s="1" customFormat="1" ht="16.5" customHeight="1">
      <c r="B159" s="33"/>
      <c r="C159" s="130" t="s">
        <v>258</v>
      </c>
      <c r="D159" s="130" t="s">
        <v>140</v>
      </c>
      <c r="E159" s="131" t="s">
        <v>528</v>
      </c>
      <c r="F159" s="132" t="s">
        <v>529</v>
      </c>
      <c r="G159" s="133" t="s">
        <v>177</v>
      </c>
      <c r="H159" s="134">
        <v>0.65</v>
      </c>
      <c r="I159" s="135"/>
      <c r="J159" s="136">
        <f>ROUND(I159*H159,2)</f>
        <v>0</v>
      </c>
      <c r="K159" s="137"/>
      <c r="L159" s="33"/>
      <c r="M159" s="138" t="s">
        <v>21</v>
      </c>
      <c r="N159" s="139" t="s">
        <v>49</v>
      </c>
      <c r="P159" s="140">
        <f>O159*H159</f>
        <v>0</v>
      </c>
      <c r="Q159" s="140">
        <v>0</v>
      </c>
      <c r="R159" s="140">
        <f>Q159*H159</f>
        <v>0</v>
      </c>
      <c r="S159" s="140">
        <v>2.5</v>
      </c>
      <c r="T159" s="141">
        <f>S159*H159</f>
        <v>1.625</v>
      </c>
      <c r="AR159" s="142" t="s">
        <v>144</v>
      </c>
      <c r="AT159" s="142" t="s">
        <v>140</v>
      </c>
      <c r="AU159" s="142" t="s">
        <v>87</v>
      </c>
      <c r="AY159" s="17" t="s">
        <v>138</v>
      </c>
      <c r="BE159" s="143">
        <f>IF(N159="základní",J159,0)</f>
        <v>0</v>
      </c>
      <c r="BF159" s="143">
        <f>IF(N159="snížená",J159,0)</f>
        <v>0</v>
      </c>
      <c r="BG159" s="143">
        <f>IF(N159="zákl. přenesená",J159,0)</f>
        <v>0</v>
      </c>
      <c r="BH159" s="143">
        <f>IF(N159="sníž. přenesená",J159,0)</f>
        <v>0</v>
      </c>
      <c r="BI159" s="143">
        <f>IF(N159="nulová",J159,0)</f>
        <v>0</v>
      </c>
      <c r="BJ159" s="17" t="s">
        <v>38</v>
      </c>
      <c r="BK159" s="143">
        <f>ROUND(I159*H159,2)</f>
        <v>0</v>
      </c>
      <c r="BL159" s="17" t="s">
        <v>144</v>
      </c>
      <c r="BM159" s="142" t="s">
        <v>530</v>
      </c>
    </row>
    <row r="160" spans="2:65" s="12" customFormat="1">
      <c r="B160" s="148"/>
      <c r="D160" s="149" t="s">
        <v>148</v>
      </c>
      <c r="E160" s="150" t="s">
        <v>21</v>
      </c>
      <c r="F160" s="151" t="s">
        <v>531</v>
      </c>
      <c r="H160" s="152">
        <v>0.65</v>
      </c>
      <c r="I160" s="153"/>
      <c r="L160" s="148"/>
      <c r="M160" s="154"/>
      <c r="T160" s="155"/>
      <c r="AT160" s="150" t="s">
        <v>148</v>
      </c>
      <c r="AU160" s="150" t="s">
        <v>87</v>
      </c>
      <c r="AV160" s="12" t="s">
        <v>87</v>
      </c>
      <c r="AW160" s="12" t="s">
        <v>37</v>
      </c>
      <c r="AX160" s="12" t="s">
        <v>38</v>
      </c>
      <c r="AY160" s="150" t="s">
        <v>138</v>
      </c>
    </row>
    <row r="161" spans="2:65" s="1" customFormat="1" ht="24.2" customHeight="1">
      <c r="B161" s="33"/>
      <c r="C161" s="130" t="s">
        <v>7</v>
      </c>
      <c r="D161" s="130" t="s">
        <v>140</v>
      </c>
      <c r="E161" s="131" t="s">
        <v>532</v>
      </c>
      <c r="F161" s="132" t="s">
        <v>533</v>
      </c>
      <c r="G161" s="133" t="s">
        <v>534</v>
      </c>
      <c r="H161" s="134">
        <v>3</v>
      </c>
      <c r="I161" s="135"/>
      <c r="J161" s="136">
        <f>ROUND(I161*H161,2)</f>
        <v>0</v>
      </c>
      <c r="K161" s="137"/>
      <c r="L161" s="33"/>
      <c r="M161" s="138" t="s">
        <v>21</v>
      </c>
      <c r="N161" s="139" t="s">
        <v>49</v>
      </c>
      <c r="P161" s="140">
        <f>O161*H161</f>
        <v>0</v>
      </c>
      <c r="Q161" s="140">
        <v>1.8000000000000001E-4</v>
      </c>
      <c r="R161" s="140">
        <f>Q161*H161</f>
        <v>5.4000000000000001E-4</v>
      </c>
      <c r="S161" s="140">
        <v>0</v>
      </c>
      <c r="T161" s="141">
        <f>S161*H161</f>
        <v>0</v>
      </c>
      <c r="AR161" s="142" t="s">
        <v>144</v>
      </c>
      <c r="AT161" s="142" t="s">
        <v>140</v>
      </c>
      <c r="AU161" s="142" t="s">
        <v>87</v>
      </c>
      <c r="AY161" s="17" t="s">
        <v>138</v>
      </c>
      <c r="BE161" s="143">
        <f>IF(N161="základní",J161,0)</f>
        <v>0</v>
      </c>
      <c r="BF161" s="143">
        <f>IF(N161="snížená",J161,0)</f>
        <v>0</v>
      </c>
      <c r="BG161" s="143">
        <f>IF(N161="zákl. přenesená",J161,0)</f>
        <v>0</v>
      </c>
      <c r="BH161" s="143">
        <f>IF(N161="sníž. přenesená",J161,0)</f>
        <v>0</v>
      </c>
      <c r="BI161" s="143">
        <f>IF(N161="nulová",J161,0)</f>
        <v>0</v>
      </c>
      <c r="BJ161" s="17" t="s">
        <v>38</v>
      </c>
      <c r="BK161" s="143">
        <f>ROUND(I161*H161,2)</f>
        <v>0</v>
      </c>
      <c r="BL161" s="17" t="s">
        <v>144</v>
      </c>
      <c r="BM161" s="142" t="s">
        <v>535</v>
      </c>
    </row>
    <row r="162" spans="2:65" s="1" customFormat="1" ht="44.25" customHeight="1">
      <c r="B162" s="33"/>
      <c r="C162" s="130" t="s">
        <v>268</v>
      </c>
      <c r="D162" s="130" t="s">
        <v>140</v>
      </c>
      <c r="E162" s="131" t="s">
        <v>536</v>
      </c>
      <c r="F162" s="132" t="s">
        <v>537</v>
      </c>
      <c r="G162" s="133" t="s">
        <v>143</v>
      </c>
      <c r="H162" s="134">
        <v>3.2</v>
      </c>
      <c r="I162" s="135"/>
      <c r="J162" s="136">
        <f>ROUND(I162*H162,2)</f>
        <v>0</v>
      </c>
      <c r="K162" s="137"/>
      <c r="L162" s="33"/>
      <c r="M162" s="138" t="s">
        <v>21</v>
      </c>
      <c r="N162" s="139" t="s">
        <v>49</v>
      </c>
      <c r="P162" s="140">
        <f>O162*H162</f>
        <v>0</v>
      </c>
      <c r="Q162" s="140">
        <v>0.89075599999999999</v>
      </c>
      <c r="R162" s="140">
        <f>Q162*H162</f>
        <v>2.8504192000000002</v>
      </c>
      <c r="S162" s="140">
        <v>0</v>
      </c>
      <c r="T162" s="141">
        <f>S162*H162</f>
        <v>0</v>
      </c>
      <c r="AR162" s="142" t="s">
        <v>144</v>
      </c>
      <c r="AT162" s="142" t="s">
        <v>140</v>
      </c>
      <c r="AU162" s="142" t="s">
        <v>87</v>
      </c>
      <c r="AY162" s="17" t="s">
        <v>138</v>
      </c>
      <c r="BE162" s="143">
        <f>IF(N162="základní",J162,0)</f>
        <v>0</v>
      </c>
      <c r="BF162" s="143">
        <f>IF(N162="snížená",J162,0)</f>
        <v>0</v>
      </c>
      <c r="BG162" s="143">
        <f>IF(N162="zákl. přenesená",J162,0)</f>
        <v>0</v>
      </c>
      <c r="BH162" s="143">
        <f>IF(N162="sníž. přenesená",J162,0)</f>
        <v>0</v>
      </c>
      <c r="BI162" s="143">
        <f>IF(N162="nulová",J162,0)</f>
        <v>0</v>
      </c>
      <c r="BJ162" s="17" t="s">
        <v>38</v>
      </c>
      <c r="BK162" s="143">
        <f>ROUND(I162*H162,2)</f>
        <v>0</v>
      </c>
      <c r="BL162" s="17" t="s">
        <v>144</v>
      </c>
      <c r="BM162" s="142" t="s">
        <v>538</v>
      </c>
    </row>
    <row r="163" spans="2:65" s="12" customFormat="1">
      <c r="B163" s="148"/>
      <c r="D163" s="149" t="s">
        <v>148</v>
      </c>
      <c r="E163" s="150" t="s">
        <v>21</v>
      </c>
      <c r="F163" s="151" t="s">
        <v>539</v>
      </c>
      <c r="H163" s="152">
        <v>0.8</v>
      </c>
      <c r="I163" s="153"/>
      <c r="L163" s="148"/>
      <c r="M163" s="154"/>
      <c r="T163" s="155"/>
      <c r="AT163" s="150" t="s">
        <v>148</v>
      </c>
      <c r="AU163" s="150" t="s">
        <v>87</v>
      </c>
      <c r="AV163" s="12" t="s">
        <v>87</v>
      </c>
      <c r="AW163" s="12" t="s">
        <v>37</v>
      </c>
      <c r="AX163" s="12" t="s">
        <v>78</v>
      </c>
      <c r="AY163" s="150" t="s">
        <v>138</v>
      </c>
    </row>
    <row r="164" spans="2:65" s="12" customFormat="1">
      <c r="B164" s="148"/>
      <c r="D164" s="149" t="s">
        <v>148</v>
      </c>
      <c r="E164" s="150" t="s">
        <v>21</v>
      </c>
      <c r="F164" s="151" t="s">
        <v>540</v>
      </c>
      <c r="H164" s="152">
        <v>0.8</v>
      </c>
      <c r="I164" s="153"/>
      <c r="L164" s="148"/>
      <c r="M164" s="154"/>
      <c r="T164" s="155"/>
      <c r="AT164" s="150" t="s">
        <v>148</v>
      </c>
      <c r="AU164" s="150" t="s">
        <v>87</v>
      </c>
      <c r="AV164" s="12" t="s">
        <v>87</v>
      </c>
      <c r="AW164" s="12" t="s">
        <v>37</v>
      </c>
      <c r="AX164" s="12" t="s">
        <v>78</v>
      </c>
      <c r="AY164" s="150" t="s">
        <v>138</v>
      </c>
    </row>
    <row r="165" spans="2:65" s="12" customFormat="1">
      <c r="B165" s="148"/>
      <c r="D165" s="149" t="s">
        <v>148</v>
      </c>
      <c r="E165" s="150" t="s">
        <v>21</v>
      </c>
      <c r="F165" s="151" t="s">
        <v>541</v>
      </c>
      <c r="H165" s="152">
        <v>0.8</v>
      </c>
      <c r="I165" s="153"/>
      <c r="L165" s="148"/>
      <c r="M165" s="154"/>
      <c r="T165" s="155"/>
      <c r="AT165" s="150" t="s">
        <v>148</v>
      </c>
      <c r="AU165" s="150" t="s">
        <v>87</v>
      </c>
      <c r="AV165" s="12" t="s">
        <v>87</v>
      </c>
      <c r="AW165" s="12" t="s">
        <v>37</v>
      </c>
      <c r="AX165" s="12" t="s">
        <v>78</v>
      </c>
      <c r="AY165" s="150" t="s">
        <v>138</v>
      </c>
    </row>
    <row r="166" spans="2:65" s="12" customFormat="1">
      <c r="B166" s="148"/>
      <c r="D166" s="149" t="s">
        <v>148</v>
      </c>
      <c r="E166" s="150" t="s">
        <v>21</v>
      </c>
      <c r="F166" s="151" t="s">
        <v>542</v>
      </c>
      <c r="H166" s="152">
        <v>0.8</v>
      </c>
      <c r="I166" s="153"/>
      <c r="L166" s="148"/>
      <c r="M166" s="154"/>
      <c r="T166" s="155"/>
      <c r="AT166" s="150" t="s">
        <v>148</v>
      </c>
      <c r="AU166" s="150" t="s">
        <v>87</v>
      </c>
      <c r="AV166" s="12" t="s">
        <v>87</v>
      </c>
      <c r="AW166" s="12" t="s">
        <v>37</v>
      </c>
      <c r="AX166" s="12" t="s">
        <v>78</v>
      </c>
      <c r="AY166" s="150" t="s">
        <v>138</v>
      </c>
    </row>
    <row r="167" spans="2:65" s="13" customFormat="1">
      <c r="B167" s="156"/>
      <c r="D167" s="149" t="s">
        <v>148</v>
      </c>
      <c r="E167" s="157" t="s">
        <v>21</v>
      </c>
      <c r="F167" s="158" t="s">
        <v>161</v>
      </c>
      <c r="H167" s="159">
        <v>3.2</v>
      </c>
      <c r="I167" s="160"/>
      <c r="L167" s="156"/>
      <c r="M167" s="161"/>
      <c r="T167" s="162"/>
      <c r="AT167" s="157" t="s">
        <v>148</v>
      </c>
      <c r="AU167" s="157" t="s">
        <v>87</v>
      </c>
      <c r="AV167" s="13" t="s">
        <v>144</v>
      </c>
      <c r="AW167" s="13" t="s">
        <v>37</v>
      </c>
      <c r="AX167" s="13" t="s">
        <v>38</v>
      </c>
      <c r="AY167" s="157" t="s">
        <v>138</v>
      </c>
    </row>
    <row r="168" spans="2:65" s="1" customFormat="1" ht="24.2" customHeight="1">
      <c r="B168" s="33"/>
      <c r="C168" s="130" t="s">
        <v>275</v>
      </c>
      <c r="D168" s="130" t="s">
        <v>140</v>
      </c>
      <c r="E168" s="131" t="s">
        <v>543</v>
      </c>
      <c r="F168" s="132" t="s">
        <v>544</v>
      </c>
      <c r="G168" s="133" t="s">
        <v>481</v>
      </c>
      <c r="H168" s="134">
        <v>1</v>
      </c>
      <c r="I168" s="135"/>
      <c r="J168" s="136">
        <f>ROUND(I168*H168,2)</f>
        <v>0</v>
      </c>
      <c r="K168" s="137"/>
      <c r="L168" s="33"/>
      <c r="M168" s="138" t="s">
        <v>21</v>
      </c>
      <c r="N168" s="139" t="s">
        <v>49</v>
      </c>
      <c r="P168" s="140">
        <f>O168*H168</f>
        <v>0</v>
      </c>
      <c r="Q168" s="140">
        <v>9.8899999999999995E-3</v>
      </c>
      <c r="R168" s="140">
        <f>Q168*H168</f>
        <v>9.8899999999999995E-3</v>
      </c>
      <c r="S168" s="140">
        <v>0</v>
      </c>
      <c r="T168" s="141">
        <f>S168*H168</f>
        <v>0</v>
      </c>
      <c r="AR168" s="142" t="s">
        <v>144</v>
      </c>
      <c r="AT168" s="142" t="s">
        <v>140</v>
      </c>
      <c r="AU168" s="142" t="s">
        <v>87</v>
      </c>
      <c r="AY168" s="17" t="s">
        <v>138</v>
      </c>
      <c r="BE168" s="143">
        <f>IF(N168="základní",J168,0)</f>
        <v>0</v>
      </c>
      <c r="BF168" s="143">
        <f>IF(N168="snížená",J168,0)</f>
        <v>0</v>
      </c>
      <c r="BG168" s="143">
        <f>IF(N168="zákl. přenesená",J168,0)</f>
        <v>0</v>
      </c>
      <c r="BH168" s="143">
        <f>IF(N168="sníž. přenesená",J168,0)</f>
        <v>0</v>
      </c>
      <c r="BI168" s="143">
        <f>IF(N168="nulová",J168,0)</f>
        <v>0</v>
      </c>
      <c r="BJ168" s="17" t="s">
        <v>38</v>
      </c>
      <c r="BK168" s="143">
        <f>ROUND(I168*H168,2)</f>
        <v>0</v>
      </c>
      <c r="BL168" s="17" t="s">
        <v>144</v>
      </c>
      <c r="BM168" s="142" t="s">
        <v>545</v>
      </c>
    </row>
    <row r="169" spans="2:65" s="1" customFormat="1">
      <c r="B169" s="33"/>
      <c r="D169" s="144" t="s">
        <v>146</v>
      </c>
      <c r="F169" s="145" t="s">
        <v>546</v>
      </c>
      <c r="I169" s="146"/>
      <c r="L169" s="33"/>
      <c r="M169" s="147"/>
      <c r="T169" s="54"/>
      <c r="AT169" s="17" t="s">
        <v>146</v>
      </c>
      <c r="AU169" s="17" t="s">
        <v>87</v>
      </c>
    </row>
    <row r="170" spans="2:65" s="12" customFormat="1">
      <c r="B170" s="148"/>
      <c r="D170" s="149" t="s">
        <v>148</v>
      </c>
      <c r="E170" s="150" t="s">
        <v>21</v>
      </c>
      <c r="F170" s="151" t="s">
        <v>547</v>
      </c>
      <c r="H170" s="152">
        <v>1</v>
      </c>
      <c r="I170" s="153"/>
      <c r="L170" s="148"/>
      <c r="M170" s="154"/>
      <c r="T170" s="155"/>
      <c r="AT170" s="150" t="s">
        <v>148</v>
      </c>
      <c r="AU170" s="150" t="s">
        <v>87</v>
      </c>
      <c r="AV170" s="12" t="s">
        <v>87</v>
      </c>
      <c r="AW170" s="12" t="s">
        <v>37</v>
      </c>
      <c r="AX170" s="12" t="s">
        <v>38</v>
      </c>
      <c r="AY170" s="150" t="s">
        <v>138</v>
      </c>
    </row>
    <row r="171" spans="2:65" s="1" customFormat="1" ht="33" customHeight="1">
      <c r="B171" s="33"/>
      <c r="C171" s="163" t="s">
        <v>280</v>
      </c>
      <c r="D171" s="163" t="s">
        <v>269</v>
      </c>
      <c r="E171" s="164" t="s">
        <v>548</v>
      </c>
      <c r="F171" s="165" t="s">
        <v>549</v>
      </c>
      <c r="G171" s="166" t="s">
        <v>481</v>
      </c>
      <c r="H171" s="167">
        <v>1</v>
      </c>
      <c r="I171" s="168"/>
      <c r="J171" s="169">
        <f>ROUND(I171*H171,2)</f>
        <v>0</v>
      </c>
      <c r="K171" s="170"/>
      <c r="L171" s="171"/>
      <c r="M171" s="172" t="s">
        <v>21</v>
      </c>
      <c r="N171" s="173" t="s">
        <v>49</v>
      </c>
      <c r="P171" s="140">
        <f>O171*H171</f>
        <v>0</v>
      </c>
      <c r="Q171" s="140">
        <v>0.252</v>
      </c>
      <c r="R171" s="140">
        <f>Q171*H171</f>
        <v>0.252</v>
      </c>
      <c r="S171" s="140">
        <v>0</v>
      </c>
      <c r="T171" s="141">
        <f>S171*H171</f>
        <v>0</v>
      </c>
      <c r="AR171" s="142" t="s">
        <v>188</v>
      </c>
      <c r="AT171" s="142" t="s">
        <v>269</v>
      </c>
      <c r="AU171" s="142" t="s">
        <v>87</v>
      </c>
      <c r="AY171" s="17" t="s">
        <v>138</v>
      </c>
      <c r="BE171" s="143">
        <f>IF(N171="základní",J171,0)</f>
        <v>0</v>
      </c>
      <c r="BF171" s="143">
        <f>IF(N171="snížená",J171,0)</f>
        <v>0</v>
      </c>
      <c r="BG171" s="143">
        <f>IF(N171="zákl. přenesená",J171,0)</f>
        <v>0</v>
      </c>
      <c r="BH171" s="143">
        <f>IF(N171="sníž. přenesená",J171,0)</f>
        <v>0</v>
      </c>
      <c r="BI171" s="143">
        <f>IF(N171="nulová",J171,0)</f>
        <v>0</v>
      </c>
      <c r="BJ171" s="17" t="s">
        <v>38</v>
      </c>
      <c r="BK171" s="143">
        <f>ROUND(I171*H171,2)</f>
        <v>0</v>
      </c>
      <c r="BL171" s="17" t="s">
        <v>144</v>
      </c>
      <c r="BM171" s="142" t="s">
        <v>550</v>
      </c>
    </row>
    <row r="172" spans="2:65" s="1" customFormat="1" ht="24.2" customHeight="1">
      <c r="B172" s="33"/>
      <c r="C172" s="130" t="s">
        <v>285</v>
      </c>
      <c r="D172" s="130" t="s">
        <v>140</v>
      </c>
      <c r="E172" s="131" t="s">
        <v>551</v>
      </c>
      <c r="F172" s="132" t="s">
        <v>552</v>
      </c>
      <c r="G172" s="133" t="s">
        <v>481</v>
      </c>
      <c r="H172" s="134">
        <v>1</v>
      </c>
      <c r="I172" s="135"/>
      <c r="J172" s="136">
        <f>ROUND(I172*H172,2)</f>
        <v>0</v>
      </c>
      <c r="K172" s="137"/>
      <c r="L172" s="33"/>
      <c r="M172" s="138" t="s">
        <v>21</v>
      </c>
      <c r="N172" s="139" t="s">
        <v>49</v>
      </c>
      <c r="P172" s="140">
        <f>O172*H172</f>
        <v>0</v>
      </c>
      <c r="Q172" s="140">
        <v>9.8899999999999995E-3</v>
      </c>
      <c r="R172" s="140">
        <f>Q172*H172</f>
        <v>9.8899999999999995E-3</v>
      </c>
      <c r="S172" s="140">
        <v>0</v>
      </c>
      <c r="T172" s="141">
        <f>S172*H172</f>
        <v>0</v>
      </c>
      <c r="AR172" s="142" t="s">
        <v>144</v>
      </c>
      <c r="AT172" s="142" t="s">
        <v>140</v>
      </c>
      <c r="AU172" s="142" t="s">
        <v>87</v>
      </c>
      <c r="AY172" s="17" t="s">
        <v>138</v>
      </c>
      <c r="BE172" s="143">
        <f>IF(N172="základní",J172,0)</f>
        <v>0</v>
      </c>
      <c r="BF172" s="143">
        <f>IF(N172="snížená",J172,0)</f>
        <v>0</v>
      </c>
      <c r="BG172" s="143">
        <f>IF(N172="zákl. přenesená",J172,0)</f>
        <v>0</v>
      </c>
      <c r="BH172" s="143">
        <f>IF(N172="sníž. přenesená",J172,0)</f>
        <v>0</v>
      </c>
      <c r="BI172" s="143">
        <f>IF(N172="nulová",J172,0)</f>
        <v>0</v>
      </c>
      <c r="BJ172" s="17" t="s">
        <v>38</v>
      </c>
      <c r="BK172" s="143">
        <f>ROUND(I172*H172,2)</f>
        <v>0</v>
      </c>
      <c r="BL172" s="17" t="s">
        <v>144</v>
      </c>
      <c r="BM172" s="142" t="s">
        <v>553</v>
      </c>
    </row>
    <row r="173" spans="2:65" s="1" customFormat="1">
      <c r="B173" s="33"/>
      <c r="D173" s="144" t="s">
        <v>146</v>
      </c>
      <c r="F173" s="145" t="s">
        <v>554</v>
      </c>
      <c r="I173" s="146"/>
      <c r="L173" s="33"/>
      <c r="M173" s="147"/>
      <c r="T173" s="54"/>
      <c r="AT173" s="17" t="s">
        <v>146</v>
      </c>
      <c r="AU173" s="17" t="s">
        <v>87</v>
      </c>
    </row>
    <row r="174" spans="2:65" s="12" customFormat="1">
      <c r="B174" s="148"/>
      <c r="D174" s="149" t="s">
        <v>148</v>
      </c>
      <c r="E174" s="150" t="s">
        <v>21</v>
      </c>
      <c r="F174" s="151" t="s">
        <v>555</v>
      </c>
      <c r="H174" s="152">
        <v>1</v>
      </c>
      <c r="I174" s="153"/>
      <c r="L174" s="148"/>
      <c r="M174" s="154"/>
      <c r="T174" s="155"/>
      <c r="AT174" s="150" t="s">
        <v>148</v>
      </c>
      <c r="AU174" s="150" t="s">
        <v>87</v>
      </c>
      <c r="AV174" s="12" t="s">
        <v>87</v>
      </c>
      <c r="AW174" s="12" t="s">
        <v>37</v>
      </c>
      <c r="AX174" s="12" t="s">
        <v>38</v>
      </c>
      <c r="AY174" s="150" t="s">
        <v>138</v>
      </c>
    </row>
    <row r="175" spans="2:65" s="1" customFormat="1" ht="33" customHeight="1">
      <c r="B175" s="33"/>
      <c r="C175" s="163" t="s">
        <v>291</v>
      </c>
      <c r="D175" s="163" t="s">
        <v>269</v>
      </c>
      <c r="E175" s="164" t="s">
        <v>556</v>
      </c>
      <c r="F175" s="165" t="s">
        <v>557</v>
      </c>
      <c r="G175" s="166" t="s">
        <v>481</v>
      </c>
      <c r="H175" s="167">
        <v>1</v>
      </c>
      <c r="I175" s="168"/>
      <c r="J175" s="169">
        <f>ROUND(I175*H175,2)</f>
        <v>0</v>
      </c>
      <c r="K175" s="170"/>
      <c r="L175" s="171"/>
      <c r="M175" s="172" t="s">
        <v>21</v>
      </c>
      <c r="N175" s="173" t="s">
        <v>49</v>
      </c>
      <c r="P175" s="140">
        <f>O175*H175</f>
        <v>0</v>
      </c>
      <c r="Q175" s="140">
        <v>0.504</v>
      </c>
      <c r="R175" s="140">
        <f>Q175*H175</f>
        <v>0.504</v>
      </c>
      <c r="S175" s="140">
        <v>0</v>
      </c>
      <c r="T175" s="141">
        <f>S175*H175</f>
        <v>0</v>
      </c>
      <c r="AR175" s="142" t="s">
        <v>188</v>
      </c>
      <c r="AT175" s="142" t="s">
        <v>269</v>
      </c>
      <c r="AU175" s="142" t="s">
        <v>87</v>
      </c>
      <c r="AY175" s="17" t="s">
        <v>138</v>
      </c>
      <c r="BE175" s="143">
        <f>IF(N175="základní",J175,0)</f>
        <v>0</v>
      </c>
      <c r="BF175" s="143">
        <f>IF(N175="snížená",J175,0)</f>
        <v>0</v>
      </c>
      <c r="BG175" s="143">
        <f>IF(N175="zákl. přenesená",J175,0)</f>
        <v>0</v>
      </c>
      <c r="BH175" s="143">
        <f>IF(N175="sníž. přenesená",J175,0)</f>
        <v>0</v>
      </c>
      <c r="BI175" s="143">
        <f>IF(N175="nulová",J175,0)</f>
        <v>0</v>
      </c>
      <c r="BJ175" s="17" t="s">
        <v>38</v>
      </c>
      <c r="BK175" s="143">
        <f>ROUND(I175*H175,2)</f>
        <v>0</v>
      </c>
      <c r="BL175" s="17" t="s">
        <v>144</v>
      </c>
      <c r="BM175" s="142" t="s">
        <v>558</v>
      </c>
    </row>
    <row r="176" spans="2:65" s="1" customFormat="1" ht="24.2" customHeight="1">
      <c r="B176" s="33"/>
      <c r="C176" s="130" t="s">
        <v>297</v>
      </c>
      <c r="D176" s="130" t="s">
        <v>140</v>
      </c>
      <c r="E176" s="131" t="s">
        <v>559</v>
      </c>
      <c r="F176" s="132" t="s">
        <v>560</v>
      </c>
      <c r="G176" s="133" t="s">
        <v>481</v>
      </c>
      <c r="H176" s="134">
        <v>4</v>
      </c>
      <c r="I176" s="135"/>
      <c r="J176" s="136">
        <f>ROUND(I176*H176,2)</f>
        <v>0</v>
      </c>
      <c r="K176" s="137"/>
      <c r="L176" s="33"/>
      <c r="M176" s="138" t="s">
        <v>21</v>
      </c>
      <c r="N176" s="139" t="s">
        <v>49</v>
      </c>
      <c r="P176" s="140">
        <f>O176*H176</f>
        <v>0</v>
      </c>
      <c r="Q176" s="140">
        <v>1.218E-2</v>
      </c>
      <c r="R176" s="140">
        <f>Q176*H176</f>
        <v>4.8719999999999999E-2</v>
      </c>
      <c r="S176" s="140">
        <v>0</v>
      </c>
      <c r="T176" s="141">
        <f>S176*H176</f>
        <v>0</v>
      </c>
      <c r="AR176" s="142" t="s">
        <v>144</v>
      </c>
      <c r="AT176" s="142" t="s">
        <v>140</v>
      </c>
      <c r="AU176" s="142" t="s">
        <v>87</v>
      </c>
      <c r="AY176" s="17" t="s">
        <v>138</v>
      </c>
      <c r="BE176" s="143">
        <f>IF(N176="základní",J176,0)</f>
        <v>0</v>
      </c>
      <c r="BF176" s="143">
        <f>IF(N176="snížená",J176,0)</f>
        <v>0</v>
      </c>
      <c r="BG176" s="143">
        <f>IF(N176="zákl. přenesená",J176,0)</f>
        <v>0</v>
      </c>
      <c r="BH176" s="143">
        <f>IF(N176="sníž. přenesená",J176,0)</f>
        <v>0</v>
      </c>
      <c r="BI176" s="143">
        <f>IF(N176="nulová",J176,0)</f>
        <v>0</v>
      </c>
      <c r="BJ176" s="17" t="s">
        <v>38</v>
      </c>
      <c r="BK176" s="143">
        <f>ROUND(I176*H176,2)</f>
        <v>0</v>
      </c>
      <c r="BL176" s="17" t="s">
        <v>144</v>
      </c>
      <c r="BM176" s="142" t="s">
        <v>561</v>
      </c>
    </row>
    <row r="177" spans="2:65" s="1" customFormat="1">
      <c r="B177" s="33"/>
      <c r="D177" s="144" t="s">
        <v>146</v>
      </c>
      <c r="F177" s="145" t="s">
        <v>562</v>
      </c>
      <c r="I177" s="146"/>
      <c r="L177" s="33"/>
      <c r="M177" s="147"/>
      <c r="T177" s="54"/>
      <c r="AT177" s="17" t="s">
        <v>146</v>
      </c>
      <c r="AU177" s="17" t="s">
        <v>87</v>
      </c>
    </row>
    <row r="178" spans="2:65" s="12" customFormat="1">
      <c r="B178" s="148"/>
      <c r="D178" s="149" t="s">
        <v>148</v>
      </c>
      <c r="E178" s="150" t="s">
        <v>21</v>
      </c>
      <c r="F178" s="151" t="s">
        <v>563</v>
      </c>
      <c r="H178" s="152">
        <v>4</v>
      </c>
      <c r="I178" s="153"/>
      <c r="L178" s="148"/>
      <c r="M178" s="154"/>
      <c r="T178" s="155"/>
      <c r="AT178" s="150" t="s">
        <v>148</v>
      </c>
      <c r="AU178" s="150" t="s">
        <v>87</v>
      </c>
      <c r="AV178" s="12" t="s">
        <v>87</v>
      </c>
      <c r="AW178" s="12" t="s">
        <v>37</v>
      </c>
      <c r="AX178" s="12" t="s">
        <v>38</v>
      </c>
      <c r="AY178" s="150" t="s">
        <v>138</v>
      </c>
    </row>
    <row r="179" spans="2:65" s="1" customFormat="1" ht="24.2" customHeight="1">
      <c r="B179" s="33"/>
      <c r="C179" s="163" t="s">
        <v>302</v>
      </c>
      <c r="D179" s="163" t="s">
        <v>269</v>
      </c>
      <c r="E179" s="164" t="s">
        <v>564</v>
      </c>
      <c r="F179" s="165" t="s">
        <v>565</v>
      </c>
      <c r="G179" s="166" t="s">
        <v>481</v>
      </c>
      <c r="H179" s="167">
        <v>4</v>
      </c>
      <c r="I179" s="168"/>
      <c r="J179" s="169">
        <f>ROUND(I179*H179,2)</f>
        <v>0</v>
      </c>
      <c r="K179" s="170"/>
      <c r="L179" s="171"/>
      <c r="M179" s="172" t="s">
        <v>21</v>
      </c>
      <c r="N179" s="173" t="s">
        <v>49</v>
      </c>
      <c r="P179" s="140">
        <f>O179*H179</f>
        <v>0</v>
      </c>
      <c r="Q179" s="140">
        <v>0.58499999999999996</v>
      </c>
      <c r="R179" s="140">
        <f>Q179*H179</f>
        <v>2.34</v>
      </c>
      <c r="S179" s="140">
        <v>0</v>
      </c>
      <c r="T179" s="141">
        <f>S179*H179</f>
        <v>0</v>
      </c>
      <c r="AR179" s="142" t="s">
        <v>188</v>
      </c>
      <c r="AT179" s="142" t="s">
        <v>269</v>
      </c>
      <c r="AU179" s="142" t="s">
        <v>87</v>
      </c>
      <c r="AY179" s="17" t="s">
        <v>138</v>
      </c>
      <c r="BE179" s="143">
        <f>IF(N179="základní",J179,0)</f>
        <v>0</v>
      </c>
      <c r="BF179" s="143">
        <f>IF(N179="snížená",J179,0)</f>
        <v>0</v>
      </c>
      <c r="BG179" s="143">
        <f>IF(N179="zákl. přenesená",J179,0)</f>
        <v>0</v>
      </c>
      <c r="BH179" s="143">
        <f>IF(N179="sníž. přenesená",J179,0)</f>
        <v>0</v>
      </c>
      <c r="BI179" s="143">
        <f>IF(N179="nulová",J179,0)</f>
        <v>0</v>
      </c>
      <c r="BJ179" s="17" t="s">
        <v>38</v>
      </c>
      <c r="BK179" s="143">
        <f>ROUND(I179*H179,2)</f>
        <v>0</v>
      </c>
      <c r="BL179" s="17" t="s">
        <v>144</v>
      </c>
      <c r="BM179" s="142" t="s">
        <v>566</v>
      </c>
    </row>
    <row r="180" spans="2:65" s="1" customFormat="1" ht="37.9" customHeight="1">
      <c r="B180" s="33"/>
      <c r="C180" s="130" t="s">
        <v>308</v>
      </c>
      <c r="D180" s="130" t="s">
        <v>140</v>
      </c>
      <c r="E180" s="131" t="s">
        <v>567</v>
      </c>
      <c r="F180" s="132" t="s">
        <v>568</v>
      </c>
      <c r="G180" s="133" t="s">
        <v>170</v>
      </c>
      <c r="H180" s="134">
        <v>44</v>
      </c>
      <c r="I180" s="135"/>
      <c r="J180" s="136">
        <f>ROUND(I180*H180,2)</f>
        <v>0</v>
      </c>
      <c r="K180" s="137"/>
      <c r="L180" s="33"/>
      <c r="M180" s="138" t="s">
        <v>21</v>
      </c>
      <c r="N180" s="139" t="s">
        <v>49</v>
      </c>
      <c r="P180" s="140">
        <f>O180*H180</f>
        <v>0</v>
      </c>
      <c r="Q180" s="140">
        <v>9.7589999999999996E-2</v>
      </c>
      <c r="R180" s="140">
        <f>Q180*H180</f>
        <v>4.2939600000000002</v>
      </c>
      <c r="S180" s="140">
        <v>0</v>
      </c>
      <c r="T180" s="141">
        <f>S180*H180</f>
        <v>0</v>
      </c>
      <c r="AR180" s="142" t="s">
        <v>144</v>
      </c>
      <c r="AT180" s="142" t="s">
        <v>140</v>
      </c>
      <c r="AU180" s="142" t="s">
        <v>87</v>
      </c>
      <c r="AY180" s="17" t="s">
        <v>138</v>
      </c>
      <c r="BE180" s="143">
        <f>IF(N180="základní",J180,0)</f>
        <v>0</v>
      </c>
      <c r="BF180" s="143">
        <f>IF(N180="snížená",J180,0)</f>
        <v>0</v>
      </c>
      <c r="BG180" s="143">
        <f>IF(N180="zákl. přenesená",J180,0)</f>
        <v>0</v>
      </c>
      <c r="BH180" s="143">
        <f>IF(N180="sníž. přenesená",J180,0)</f>
        <v>0</v>
      </c>
      <c r="BI180" s="143">
        <f>IF(N180="nulová",J180,0)</f>
        <v>0</v>
      </c>
      <c r="BJ180" s="17" t="s">
        <v>38</v>
      </c>
      <c r="BK180" s="143">
        <f>ROUND(I180*H180,2)</f>
        <v>0</v>
      </c>
      <c r="BL180" s="17" t="s">
        <v>144</v>
      </c>
      <c r="BM180" s="142" t="s">
        <v>569</v>
      </c>
    </row>
    <row r="181" spans="2:65" s="12" customFormat="1">
      <c r="B181" s="148"/>
      <c r="D181" s="149" t="s">
        <v>148</v>
      </c>
      <c r="E181" s="150" t="s">
        <v>21</v>
      </c>
      <c r="F181" s="151" t="s">
        <v>477</v>
      </c>
      <c r="H181" s="152">
        <v>44</v>
      </c>
      <c r="I181" s="153"/>
      <c r="L181" s="148"/>
      <c r="M181" s="154"/>
      <c r="T181" s="155"/>
      <c r="AT181" s="150" t="s">
        <v>148</v>
      </c>
      <c r="AU181" s="150" t="s">
        <v>87</v>
      </c>
      <c r="AV181" s="12" t="s">
        <v>87</v>
      </c>
      <c r="AW181" s="12" t="s">
        <v>37</v>
      </c>
      <c r="AX181" s="12" t="s">
        <v>38</v>
      </c>
      <c r="AY181" s="150" t="s">
        <v>138</v>
      </c>
    </row>
    <row r="182" spans="2:65" s="1" customFormat="1" ht="37.9" customHeight="1">
      <c r="B182" s="33"/>
      <c r="C182" s="130" t="s">
        <v>313</v>
      </c>
      <c r="D182" s="130" t="s">
        <v>140</v>
      </c>
      <c r="E182" s="131" t="s">
        <v>570</v>
      </c>
      <c r="F182" s="132" t="s">
        <v>571</v>
      </c>
      <c r="G182" s="133" t="s">
        <v>481</v>
      </c>
      <c r="H182" s="134">
        <v>1</v>
      </c>
      <c r="I182" s="135"/>
      <c r="J182" s="136">
        <f>ROUND(I182*H182,2)</f>
        <v>0</v>
      </c>
      <c r="K182" s="137"/>
      <c r="L182" s="33"/>
      <c r="M182" s="138" t="s">
        <v>21</v>
      </c>
      <c r="N182" s="139" t="s">
        <v>49</v>
      </c>
      <c r="P182" s="140">
        <f>O182*H182</f>
        <v>0</v>
      </c>
      <c r="Q182" s="140">
        <v>0.09</v>
      </c>
      <c r="R182" s="140">
        <f>Q182*H182</f>
        <v>0.09</v>
      </c>
      <c r="S182" s="140">
        <v>0</v>
      </c>
      <c r="T182" s="141">
        <f>S182*H182</f>
        <v>0</v>
      </c>
      <c r="AR182" s="142" t="s">
        <v>144</v>
      </c>
      <c r="AT182" s="142" t="s">
        <v>140</v>
      </c>
      <c r="AU182" s="142" t="s">
        <v>87</v>
      </c>
      <c r="AY182" s="17" t="s">
        <v>138</v>
      </c>
      <c r="BE182" s="143">
        <f>IF(N182="základní",J182,0)</f>
        <v>0</v>
      </c>
      <c r="BF182" s="143">
        <f>IF(N182="snížená",J182,0)</f>
        <v>0</v>
      </c>
      <c r="BG182" s="143">
        <f>IF(N182="zákl. přenesená",J182,0)</f>
        <v>0</v>
      </c>
      <c r="BH182" s="143">
        <f>IF(N182="sníž. přenesená",J182,0)</f>
        <v>0</v>
      </c>
      <c r="BI182" s="143">
        <f>IF(N182="nulová",J182,0)</f>
        <v>0</v>
      </c>
      <c r="BJ182" s="17" t="s">
        <v>38</v>
      </c>
      <c r="BK182" s="143">
        <f>ROUND(I182*H182,2)</f>
        <v>0</v>
      </c>
      <c r="BL182" s="17" t="s">
        <v>144</v>
      </c>
      <c r="BM182" s="142" t="s">
        <v>572</v>
      </c>
    </row>
    <row r="183" spans="2:65" s="1" customFormat="1">
      <c r="B183" s="33"/>
      <c r="D183" s="144" t="s">
        <v>146</v>
      </c>
      <c r="F183" s="145" t="s">
        <v>573</v>
      </c>
      <c r="I183" s="146"/>
      <c r="L183" s="33"/>
      <c r="M183" s="147"/>
      <c r="T183" s="54"/>
      <c r="AT183" s="17" t="s">
        <v>146</v>
      </c>
      <c r="AU183" s="17" t="s">
        <v>87</v>
      </c>
    </row>
    <row r="184" spans="2:65" s="12" customFormat="1">
      <c r="B184" s="148"/>
      <c r="D184" s="149" t="s">
        <v>148</v>
      </c>
      <c r="E184" s="150" t="s">
        <v>21</v>
      </c>
      <c r="F184" s="151" t="s">
        <v>574</v>
      </c>
      <c r="H184" s="152">
        <v>1</v>
      </c>
      <c r="I184" s="153"/>
      <c r="L184" s="148"/>
      <c r="M184" s="154"/>
      <c r="T184" s="155"/>
      <c r="AT184" s="150" t="s">
        <v>148</v>
      </c>
      <c r="AU184" s="150" t="s">
        <v>87</v>
      </c>
      <c r="AV184" s="12" t="s">
        <v>87</v>
      </c>
      <c r="AW184" s="12" t="s">
        <v>37</v>
      </c>
      <c r="AX184" s="12" t="s">
        <v>38</v>
      </c>
      <c r="AY184" s="150" t="s">
        <v>138</v>
      </c>
    </row>
    <row r="185" spans="2:65" s="1" customFormat="1" ht="21.75" customHeight="1">
      <c r="B185" s="33"/>
      <c r="C185" s="163" t="s">
        <v>319</v>
      </c>
      <c r="D185" s="163" t="s">
        <v>269</v>
      </c>
      <c r="E185" s="164" t="s">
        <v>575</v>
      </c>
      <c r="F185" s="165" t="s">
        <v>576</v>
      </c>
      <c r="G185" s="166" t="s">
        <v>481</v>
      </c>
      <c r="H185" s="167">
        <v>1</v>
      </c>
      <c r="I185" s="168"/>
      <c r="J185" s="169">
        <f>ROUND(I185*H185,2)</f>
        <v>0</v>
      </c>
      <c r="K185" s="170"/>
      <c r="L185" s="171"/>
      <c r="M185" s="172" t="s">
        <v>21</v>
      </c>
      <c r="N185" s="173" t="s">
        <v>49</v>
      </c>
      <c r="P185" s="140">
        <f>O185*H185</f>
        <v>0</v>
      </c>
      <c r="Q185" s="140">
        <v>0.06</v>
      </c>
      <c r="R185" s="140">
        <f>Q185*H185</f>
        <v>0.06</v>
      </c>
      <c r="S185" s="140">
        <v>0</v>
      </c>
      <c r="T185" s="141">
        <f>S185*H185</f>
        <v>0</v>
      </c>
      <c r="AR185" s="142" t="s">
        <v>188</v>
      </c>
      <c r="AT185" s="142" t="s">
        <v>269</v>
      </c>
      <c r="AU185" s="142" t="s">
        <v>87</v>
      </c>
      <c r="AY185" s="17" t="s">
        <v>138</v>
      </c>
      <c r="BE185" s="143">
        <f>IF(N185="základní",J185,0)</f>
        <v>0</v>
      </c>
      <c r="BF185" s="143">
        <f>IF(N185="snížená",J185,0)</f>
        <v>0</v>
      </c>
      <c r="BG185" s="143">
        <f>IF(N185="zákl. přenesená",J185,0)</f>
        <v>0</v>
      </c>
      <c r="BH185" s="143">
        <f>IF(N185="sníž. přenesená",J185,0)</f>
        <v>0</v>
      </c>
      <c r="BI185" s="143">
        <f>IF(N185="nulová",J185,0)</f>
        <v>0</v>
      </c>
      <c r="BJ185" s="17" t="s">
        <v>38</v>
      </c>
      <c r="BK185" s="143">
        <f>ROUND(I185*H185,2)</f>
        <v>0</v>
      </c>
      <c r="BL185" s="17" t="s">
        <v>144</v>
      </c>
      <c r="BM185" s="142" t="s">
        <v>577</v>
      </c>
    </row>
    <row r="186" spans="2:65" s="1" customFormat="1" ht="37.9" customHeight="1">
      <c r="B186" s="33"/>
      <c r="C186" s="130" t="s">
        <v>325</v>
      </c>
      <c r="D186" s="130" t="s">
        <v>140</v>
      </c>
      <c r="E186" s="131" t="s">
        <v>578</v>
      </c>
      <c r="F186" s="132" t="s">
        <v>579</v>
      </c>
      <c r="G186" s="133" t="s">
        <v>481</v>
      </c>
      <c r="H186" s="134">
        <v>3</v>
      </c>
      <c r="I186" s="135"/>
      <c r="J186" s="136">
        <f>ROUND(I186*H186,2)</f>
        <v>0</v>
      </c>
      <c r="K186" s="137"/>
      <c r="L186" s="33"/>
      <c r="M186" s="138" t="s">
        <v>21</v>
      </c>
      <c r="N186" s="139" t="s">
        <v>49</v>
      </c>
      <c r="P186" s="140">
        <f>O186*H186</f>
        <v>0</v>
      </c>
      <c r="Q186" s="140">
        <v>0.09</v>
      </c>
      <c r="R186" s="140">
        <f>Q186*H186</f>
        <v>0.27</v>
      </c>
      <c r="S186" s="140">
        <v>0</v>
      </c>
      <c r="T186" s="141">
        <f>S186*H186</f>
        <v>0</v>
      </c>
      <c r="AR186" s="142" t="s">
        <v>144</v>
      </c>
      <c r="AT186" s="142" t="s">
        <v>140</v>
      </c>
      <c r="AU186" s="142" t="s">
        <v>87</v>
      </c>
      <c r="AY186" s="17" t="s">
        <v>138</v>
      </c>
      <c r="BE186" s="143">
        <f>IF(N186="základní",J186,0)</f>
        <v>0</v>
      </c>
      <c r="BF186" s="143">
        <f>IF(N186="snížená",J186,0)</f>
        <v>0</v>
      </c>
      <c r="BG186" s="143">
        <f>IF(N186="zákl. přenesená",J186,0)</f>
        <v>0</v>
      </c>
      <c r="BH186" s="143">
        <f>IF(N186="sníž. přenesená",J186,0)</f>
        <v>0</v>
      </c>
      <c r="BI186" s="143">
        <f>IF(N186="nulová",J186,0)</f>
        <v>0</v>
      </c>
      <c r="BJ186" s="17" t="s">
        <v>38</v>
      </c>
      <c r="BK186" s="143">
        <f>ROUND(I186*H186,2)</f>
        <v>0</v>
      </c>
      <c r="BL186" s="17" t="s">
        <v>144</v>
      </c>
      <c r="BM186" s="142" t="s">
        <v>580</v>
      </c>
    </row>
    <row r="187" spans="2:65" s="1" customFormat="1">
      <c r="B187" s="33"/>
      <c r="D187" s="144" t="s">
        <v>146</v>
      </c>
      <c r="F187" s="145" t="s">
        <v>581</v>
      </c>
      <c r="I187" s="146"/>
      <c r="L187" s="33"/>
      <c r="M187" s="147"/>
      <c r="T187" s="54"/>
      <c r="AT187" s="17" t="s">
        <v>146</v>
      </c>
      <c r="AU187" s="17" t="s">
        <v>87</v>
      </c>
    </row>
    <row r="188" spans="2:65" s="12" customFormat="1">
      <c r="B188" s="148"/>
      <c r="D188" s="149" t="s">
        <v>148</v>
      </c>
      <c r="E188" s="150" t="s">
        <v>21</v>
      </c>
      <c r="F188" s="151" t="s">
        <v>582</v>
      </c>
      <c r="H188" s="152">
        <v>3</v>
      </c>
      <c r="I188" s="153"/>
      <c r="L188" s="148"/>
      <c r="M188" s="154"/>
      <c r="T188" s="155"/>
      <c r="AT188" s="150" t="s">
        <v>148</v>
      </c>
      <c r="AU188" s="150" t="s">
        <v>87</v>
      </c>
      <c r="AV188" s="12" t="s">
        <v>87</v>
      </c>
      <c r="AW188" s="12" t="s">
        <v>37</v>
      </c>
      <c r="AX188" s="12" t="s">
        <v>38</v>
      </c>
      <c r="AY188" s="150" t="s">
        <v>138</v>
      </c>
    </row>
    <row r="189" spans="2:65" s="1" customFormat="1" ht="21.75" customHeight="1">
      <c r="B189" s="33"/>
      <c r="C189" s="163" t="s">
        <v>330</v>
      </c>
      <c r="D189" s="163" t="s">
        <v>269</v>
      </c>
      <c r="E189" s="164" t="s">
        <v>583</v>
      </c>
      <c r="F189" s="165" t="s">
        <v>584</v>
      </c>
      <c r="G189" s="166" t="s">
        <v>481</v>
      </c>
      <c r="H189" s="167">
        <v>3</v>
      </c>
      <c r="I189" s="168"/>
      <c r="J189" s="169">
        <f>ROUND(I189*H189,2)</f>
        <v>0</v>
      </c>
      <c r="K189" s="170"/>
      <c r="L189" s="171"/>
      <c r="M189" s="172" t="s">
        <v>21</v>
      </c>
      <c r="N189" s="173" t="s">
        <v>49</v>
      </c>
      <c r="P189" s="140">
        <f>O189*H189</f>
        <v>0</v>
      </c>
      <c r="Q189" s="140">
        <v>0.08</v>
      </c>
      <c r="R189" s="140">
        <f>Q189*H189</f>
        <v>0.24</v>
      </c>
      <c r="S189" s="140">
        <v>0</v>
      </c>
      <c r="T189" s="141">
        <f>S189*H189</f>
        <v>0</v>
      </c>
      <c r="AR189" s="142" t="s">
        <v>188</v>
      </c>
      <c r="AT189" s="142" t="s">
        <v>269</v>
      </c>
      <c r="AU189" s="142" t="s">
        <v>87</v>
      </c>
      <c r="AY189" s="17" t="s">
        <v>138</v>
      </c>
      <c r="BE189" s="143">
        <f>IF(N189="základní",J189,0)</f>
        <v>0</v>
      </c>
      <c r="BF189" s="143">
        <f>IF(N189="snížená",J189,0)</f>
        <v>0</v>
      </c>
      <c r="BG189" s="143">
        <f>IF(N189="zákl. přenesená",J189,0)</f>
        <v>0</v>
      </c>
      <c r="BH189" s="143">
        <f>IF(N189="sníž. přenesená",J189,0)</f>
        <v>0</v>
      </c>
      <c r="BI189" s="143">
        <f>IF(N189="nulová",J189,0)</f>
        <v>0</v>
      </c>
      <c r="BJ189" s="17" t="s">
        <v>38</v>
      </c>
      <c r="BK189" s="143">
        <f>ROUND(I189*H189,2)</f>
        <v>0</v>
      </c>
      <c r="BL189" s="17" t="s">
        <v>144</v>
      </c>
      <c r="BM189" s="142" t="s">
        <v>585</v>
      </c>
    </row>
    <row r="190" spans="2:65" s="1" customFormat="1" ht="37.9" customHeight="1">
      <c r="B190" s="33"/>
      <c r="C190" s="130" t="s">
        <v>336</v>
      </c>
      <c r="D190" s="130" t="s">
        <v>140</v>
      </c>
      <c r="E190" s="131" t="s">
        <v>586</v>
      </c>
      <c r="F190" s="132" t="s">
        <v>587</v>
      </c>
      <c r="G190" s="133" t="s">
        <v>481</v>
      </c>
      <c r="H190" s="134">
        <v>23</v>
      </c>
      <c r="I190" s="135"/>
      <c r="J190" s="136">
        <f>ROUND(I190*H190,2)</f>
        <v>0</v>
      </c>
      <c r="K190" s="137"/>
      <c r="L190" s="33"/>
      <c r="M190" s="138" t="s">
        <v>21</v>
      </c>
      <c r="N190" s="139" t="s">
        <v>49</v>
      </c>
      <c r="P190" s="140">
        <f>O190*H190</f>
        <v>0</v>
      </c>
      <c r="Q190" s="140">
        <v>1.2460000000000001E-2</v>
      </c>
      <c r="R190" s="140">
        <f>Q190*H190</f>
        <v>0.28658</v>
      </c>
      <c r="S190" s="140">
        <v>8.0000000000000002E-3</v>
      </c>
      <c r="T190" s="141">
        <f>S190*H190</f>
        <v>0.184</v>
      </c>
      <c r="AR190" s="142" t="s">
        <v>144</v>
      </c>
      <c r="AT190" s="142" t="s">
        <v>140</v>
      </c>
      <c r="AU190" s="142" t="s">
        <v>87</v>
      </c>
      <c r="AY190" s="17" t="s">
        <v>138</v>
      </c>
      <c r="BE190" s="143">
        <f>IF(N190="základní",J190,0)</f>
        <v>0</v>
      </c>
      <c r="BF190" s="143">
        <f>IF(N190="snížená",J190,0)</f>
        <v>0</v>
      </c>
      <c r="BG190" s="143">
        <f>IF(N190="zákl. přenesená",J190,0)</f>
        <v>0</v>
      </c>
      <c r="BH190" s="143">
        <f>IF(N190="sníž. přenesená",J190,0)</f>
        <v>0</v>
      </c>
      <c r="BI190" s="143">
        <f>IF(N190="nulová",J190,0)</f>
        <v>0</v>
      </c>
      <c r="BJ190" s="17" t="s">
        <v>38</v>
      </c>
      <c r="BK190" s="143">
        <f>ROUND(I190*H190,2)</f>
        <v>0</v>
      </c>
      <c r="BL190" s="17" t="s">
        <v>144</v>
      </c>
      <c r="BM190" s="142" t="s">
        <v>588</v>
      </c>
    </row>
    <row r="191" spans="2:65" s="1" customFormat="1">
      <c r="B191" s="33"/>
      <c r="D191" s="144" t="s">
        <v>146</v>
      </c>
      <c r="F191" s="145" t="s">
        <v>589</v>
      </c>
      <c r="I191" s="146"/>
      <c r="L191" s="33"/>
      <c r="M191" s="147"/>
      <c r="T191" s="54"/>
      <c r="AT191" s="17" t="s">
        <v>146</v>
      </c>
      <c r="AU191" s="17" t="s">
        <v>87</v>
      </c>
    </row>
    <row r="192" spans="2:65" s="12" customFormat="1">
      <c r="B192" s="148"/>
      <c r="D192" s="149" t="s">
        <v>148</v>
      </c>
      <c r="E192" s="150" t="s">
        <v>21</v>
      </c>
      <c r="F192" s="151" t="s">
        <v>590</v>
      </c>
      <c r="H192" s="152">
        <v>23</v>
      </c>
      <c r="I192" s="153"/>
      <c r="L192" s="148"/>
      <c r="M192" s="154"/>
      <c r="T192" s="155"/>
      <c r="AT192" s="150" t="s">
        <v>148</v>
      </c>
      <c r="AU192" s="150" t="s">
        <v>87</v>
      </c>
      <c r="AV192" s="12" t="s">
        <v>87</v>
      </c>
      <c r="AW192" s="12" t="s">
        <v>37</v>
      </c>
      <c r="AX192" s="12" t="s">
        <v>38</v>
      </c>
      <c r="AY192" s="150" t="s">
        <v>138</v>
      </c>
    </row>
    <row r="193" spans="2:65" s="11" customFormat="1" ht="22.9" customHeight="1">
      <c r="B193" s="118"/>
      <c r="D193" s="119" t="s">
        <v>77</v>
      </c>
      <c r="E193" s="128" t="s">
        <v>195</v>
      </c>
      <c r="F193" s="128" t="s">
        <v>290</v>
      </c>
      <c r="I193" s="121"/>
      <c r="J193" s="129">
        <f>BK193</f>
        <v>0</v>
      </c>
      <c r="L193" s="118"/>
      <c r="M193" s="123"/>
      <c r="P193" s="124">
        <f>SUM(P194:P203)</f>
        <v>0</v>
      </c>
      <c r="R193" s="124">
        <f>SUM(R194:R203)</f>
        <v>5.7199999999999994E-3</v>
      </c>
      <c r="T193" s="125">
        <f>SUM(T194:T203)</f>
        <v>0</v>
      </c>
      <c r="AR193" s="119" t="s">
        <v>38</v>
      </c>
      <c r="AT193" s="126" t="s">
        <v>77</v>
      </c>
      <c r="AU193" s="126" t="s">
        <v>38</v>
      </c>
      <c r="AY193" s="119" t="s">
        <v>138</v>
      </c>
      <c r="BK193" s="127">
        <f>SUM(BK194:BK203)</f>
        <v>0</v>
      </c>
    </row>
    <row r="194" spans="2:65" s="1" customFormat="1" ht="37.9" customHeight="1">
      <c r="B194" s="33"/>
      <c r="C194" s="130" t="s">
        <v>343</v>
      </c>
      <c r="D194" s="130" t="s">
        <v>140</v>
      </c>
      <c r="E194" s="131" t="s">
        <v>591</v>
      </c>
      <c r="F194" s="132" t="s">
        <v>592</v>
      </c>
      <c r="G194" s="133" t="s">
        <v>170</v>
      </c>
      <c r="H194" s="134">
        <v>44</v>
      </c>
      <c r="I194" s="135"/>
      <c r="J194" s="136">
        <f>ROUND(I194*H194,2)</f>
        <v>0</v>
      </c>
      <c r="K194" s="137"/>
      <c r="L194" s="33"/>
      <c r="M194" s="138" t="s">
        <v>21</v>
      </c>
      <c r="N194" s="139" t="s">
        <v>49</v>
      </c>
      <c r="P194" s="140">
        <f>O194*H194</f>
        <v>0</v>
      </c>
      <c r="Q194" s="140">
        <v>1.2999999999999999E-4</v>
      </c>
      <c r="R194" s="140">
        <f>Q194*H194</f>
        <v>5.7199999999999994E-3</v>
      </c>
      <c r="S194" s="140">
        <v>0</v>
      </c>
      <c r="T194" s="141">
        <f>S194*H194</f>
        <v>0</v>
      </c>
      <c r="AR194" s="142" t="s">
        <v>144</v>
      </c>
      <c r="AT194" s="142" t="s">
        <v>140</v>
      </c>
      <c r="AU194" s="142" t="s">
        <v>87</v>
      </c>
      <c r="AY194" s="17" t="s">
        <v>138</v>
      </c>
      <c r="BE194" s="143">
        <f>IF(N194="základní",J194,0)</f>
        <v>0</v>
      </c>
      <c r="BF194" s="143">
        <f>IF(N194="snížená",J194,0)</f>
        <v>0</v>
      </c>
      <c r="BG194" s="143">
        <f>IF(N194="zákl. přenesená",J194,0)</f>
        <v>0</v>
      </c>
      <c r="BH194" s="143">
        <f>IF(N194="sníž. přenesená",J194,0)</f>
        <v>0</v>
      </c>
      <c r="BI194" s="143">
        <f>IF(N194="nulová",J194,0)</f>
        <v>0</v>
      </c>
      <c r="BJ194" s="17" t="s">
        <v>38</v>
      </c>
      <c r="BK194" s="143">
        <f>ROUND(I194*H194,2)</f>
        <v>0</v>
      </c>
      <c r="BL194" s="17" t="s">
        <v>144</v>
      </c>
      <c r="BM194" s="142" t="s">
        <v>593</v>
      </c>
    </row>
    <row r="195" spans="2:65" s="1" customFormat="1" ht="24.2" customHeight="1">
      <c r="B195" s="33"/>
      <c r="C195" s="130" t="s">
        <v>348</v>
      </c>
      <c r="D195" s="130" t="s">
        <v>140</v>
      </c>
      <c r="E195" s="131" t="s">
        <v>594</v>
      </c>
      <c r="F195" s="132" t="s">
        <v>595</v>
      </c>
      <c r="G195" s="133" t="s">
        <v>143</v>
      </c>
      <c r="H195" s="134">
        <v>19.782</v>
      </c>
      <c r="I195" s="135"/>
      <c r="J195" s="136">
        <f>ROUND(I195*H195,2)</f>
        <v>0</v>
      </c>
      <c r="K195" s="137"/>
      <c r="L195" s="33"/>
      <c r="M195" s="138" t="s">
        <v>21</v>
      </c>
      <c r="N195" s="139" t="s">
        <v>49</v>
      </c>
      <c r="P195" s="140">
        <f>O195*H195</f>
        <v>0</v>
      </c>
      <c r="Q195" s="140">
        <v>0</v>
      </c>
      <c r="R195" s="140">
        <f>Q195*H195</f>
        <v>0</v>
      </c>
      <c r="S195" s="140">
        <v>0</v>
      </c>
      <c r="T195" s="141">
        <f>S195*H195</f>
        <v>0</v>
      </c>
      <c r="AR195" s="142" t="s">
        <v>144</v>
      </c>
      <c r="AT195" s="142" t="s">
        <v>140</v>
      </c>
      <c r="AU195" s="142" t="s">
        <v>87</v>
      </c>
      <c r="AY195" s="17" t="s">
        <v>138</v>
      </c>
      <c r="BE195" s="143">
        <f>IF(N195="základní",J195,0)</f>
        <v>0</v>
      </c>
      <c r="BF195" s="143">
        <f>IF(N195="snížená",J195,0)</f>
        <v>0</v>
      </c>
      <c r="BG195" s="143">
        <f>IF(N195="zákl. přenesená",J195,0)</f>
        <v>0</v>
      </c>
      <c r="BH195" s="143">
        <f>IF(N195="sníž. přenesená",J195,0)</f>
        <v>0</v>
      </c>
      <c r="BI195" s="143">
        <f>IF(N195="nulová",J195,0)</f>
        <v>0</v>
      </c>
      <c r="BJ195" s="17" t="s">
        <v>38</v>
      </c>
      <c r="BK195" s="143">
        <f>ROUND(I195*H195,2)</f>
        <v>0</v>
      </c>
      <c r="BL195" s="17" t="s">
        <v>144</v>
      </c>
      <c r="BM195" s="142" t="s">
        <v>596</v>
      </c>
    </row>
    <row r="196" spans="2:65" s="1" customFormat="1">
      <c r="B196" s="33"/>
      <c r="D196" s="144" t="s">
        <v>146</v>
      </c>
      <c r="F196" s="145" t="s">
        <v>597</v>
      </c>
      <c r="I196" s="146"/>
      <c r="L196" s="33"/>
      <c r="M196" s="147"/>
      <c r="T196" s="54"/>
      <c r="AT196" s="17" t="s">
        <v>146</v>
      </c>
      <c r="AU196" s="17" t="s">
        <v>87</v>
      </c>
    </row>
    <row r="197" spans="2:65" s="12" customFormat="1">
      <c r="B197" s="148"/>
      <c r="D197" s="149" t="s">
        <v>148</v>
      </c>
      <c r="E197" s="150" t="s">
        <v>21</v>
      </c>
      <c r="F197" s="151" t="s">
        <v>501</v>
      </c>
      <c r="H197" s="152">
        <v>2.198</v>
      </c>
      <c r="I197" s="153"/>
      <c r="L197" s="148"/>
      <c r="M197" s="154"/>
      <c r="T197" s="155"/>
      <c r="AT197" s="150" t="s">
        <v>148</v>
      </c>
      <c r="AU197" s="150" t="s">
        <v>87</v>
      </c>
      <c r="AV197" s="12" t="s">
        <v>87</v>
      </c>
      <c r="AW197" s="12" t="s">
        <v>37</v>
      </c>
      <c r="AX197" s="12" t="s">
        <v>78</v>
      </c>
      <c r="AY197" s="150" t="s">
        <v>138</v>
      </c>
    </row>
    <row r="198" spans="2:65" s="12" customFormat="1">
      <c r="B198" s="148"/>
      <c r="D198" s="149" t="s">
        <v>148</v>
      </c>
      <c r="E198" s="150" t="s">
        <v>21</v>
      </c>
      <c r="F198" s="151" t="s">
        <v>502</v>
      </c>
      <c r="H198" s="152">
        <v>5.3380000000000001</v>
      </c>
      <c r="I198" s="153"/>
      <c r="L198" s="148"/>
      <c r="M198" s="154"/>
      <c r="T198" s="155"/>
      <c r="AT198" s="150" t="s">
        <v>148</v>
      </c>
      <c r="AU198" s="150" t="s">
        <v>87</v>
      </c>
      <c r="AV198" s="12" t="s">
        <v>87</v>
      </c>
      <c r="AW198" s="12" t="s">
        <v>37</v>
      </c>
      <c r="AX198" s="12" t="s">
        <v>78</v>
      </c>
      <c r="AY198" s="150" t="s">
        <v>138</v>
      </c>
    </row>
    <row r="199" spans="2:65" s="12" customFormat="1">
      <c r="B199" s="148"/>
      <c r="D199" s="149" t="s">
        <v>148</v>
      </c>
      <c r="E199" s="150" t="s">
        <v>21</v>
      </c>
      <c r="F199" s="151" t="s">
        <v>503</v>
      </c>
      <c r="H199" s="152">
        <v>5.3380000000000001</v>
      </c>
      <c r="I199" s="153"/>
      <c r="L199" s="148"/>
      <c r="M199" s="154"/>
      <c r="T199" s="155"/>
      <c r="AT199" s="150" t="s">
        <v>148</v>
      </c>
      <c r="AU199" s="150" t="s">
        <v>87</v>
      </c>
      <c r="AV199" s="12" t="s">
        <v>87</v>
      </c>
      <c r="AW199" s="12" t="s">
        <v>37</v>
      </c>
      <c r="AX199" s="12" t="s">
        <v>78</v>
      </c>
      <c r="AY199" s="150" t="s">
        <v>138</v>
      </c>
    </row>
    <row r="200" spans="2:65" s="12" customFormat="1">
      <c r="B200" s="148"/>
      <c r="D200" s="149" t="s">
        <v>148</v>
      </c>
      <c r="E200" s="150" t="s">
        <v>21</v>
      </c>
      <c r="F200" s="151" t="s">
        <v>504</v>
      </c>
      <c r="H200" s="152">
        <v>6.9080000000000004</v>
      </c>
      <c r="I200" s="153"/>
      <c r="L200" s="148"/>
      <c r="M200" s="154"/>
      <c r="T200" s="155"/>
      <c r="AT200" s="150" t="s">
        <v>148</v>
      </c>
      <c r="AU200" s="150" t="s">
        <v>87</v>
      </c>
      <c r="AV200" s="12" t="s">
        <v>87</v>
      </c>
      <c r="AW200" s="12" t="s">
        <v>37</v>
      </c>
      <c r="AX200" s="12" t="s">
        <v>78</v>
      </c>
      <c r="AY200" s="150" t="s">
        <v>138</v>
      </c>
    </row>
    <row r="201" spans="2:65" s="13" customFormat="1">
      <c r="B201" s="156"/>
      <c r="D201" s="149" t="s">
        <v>148</v>
      </c>
      <c r="E201" s="157" t="s">
        <v>21</v>
      </c>
      <c r="F201" s="158" t="s">
        <v>161</v>
      </c>
      <c r="H201" s="159">
        <v>19.782</v>
      </c>
      <c r="I201" s="160"/>
      <c r="L201" s="156"/>
      <c r="M201" s="161"/>
      <c r="T201" s="162"/>
      <c r="AT201" s="157" t="s">
        <v>148</v>
      </c>
      <c r="AU201" s="157" t="s">
        <v>87</v>
      </c>
      <c r="AV201" s="13" t="s">
        <v>144</v>
      </c>
      <c r="AW201" s="13" t="s">
        <v>37</v>
      </c>
      <c r="AX201" s="13" t="s">
        <v>38</v>
      </c>
      <c r="AY201" s="157" t="s">
        <v>138</v>
      </c>
    </row>
    <row r="202" spans="2:65" s="1" customFormat="1" ht="24.2" customHeight="1">
      <c r="B202" s="33"/>
      <c r="C202" s="130" t="s">
        <v>354</v>
      </c>
      <c r="D202" s="130" t="s">
        <v>140</v>
      </c>
      <c r="E202" s="131" t="s">
        <v>598</v>
      </c>
      <c r="F202" s="132" t="s">
        <v>599</v>
      </c>
      <c r="G202" s="133" t="s">
        <v>143</v>
      </c>
      <c r="H202" s="134">
        <v>19.782</v>
      </c>
      <c r="I202" s="135"/>
      <c r="J202" s="136">
        <f>ROUND(I202*H202,2)</f>
        <v>0</v>
      </c>
      <c r="K202" s="137"/>
      <c r="L202" s="33"/>
      <c r="M202" s="138" t="s">
        <v>21</v>
      </c>
      <c r="N202" s="139" t="s">
        <v>49</v>
      </c>
      <c r="P202" s="140">
        <f>O202*H202</f>
        <v>0</v>
      </c>
      <c r="Q202" s="140">
        <v>0</v>
      </c>
      <c r="R202" s="140">
        <f>Q202*H202</f>
        <v>0</v>
      </c>
      <c r="S202" s="140">
        <v>0</v>
      </c>
      <c r="T202" s="141">
        <f>S202*H202</f>
        <v>0</v>
      </c>
      <c r="AR202" s="142" t="s">
        <v>144</v>
      </c>
      <c r="AT202" s="142" t="s">
        <v>140</v>
      </c>
      <c r="AU202" s="142" t="s">
        <v>87</v>
      </c>
      <c r="AY202" s="17" t="s">
        <v>138</v>
      </c>
      <c r="BE202" s="143">
        <f>IF(N202="základní",J202,0)</f>
        <v>0</v>
      </c>
      <c r="BF202" s="143">
        <f>IF(N202="snížená",J202,0)</f>
        <v>0</v>
      </c>
      <c r="BG202" s="143">
        <f>IF(N202="zákl. přenesená",J202,0)</f>
        <v>0</v>
      </c>
      <c r="BH202" s="143">
        <f>IF(N202="sníž. přenesená",J202,0)</f>
        <v>0</v>
      </c>
      <c r="BI202" s="143">
        <f>IF(N202="nulová",J202,0)</f>
        <v>0</v>
      </c>
      <c r="BJ202" s="17" t="s">
        <v>38</v>
      </c>
      <c r="BK202" s="143">
        <f>ROUND(I202*H202,2)</f>
        <v>0</v>
      </c>
      <c r="BL202" s="17" t="s">
        <v>144</v>
      </c>
      <c r="BM202" s="142" t="s">
        <v>600</v>
      </c>
    </row>
    <row r="203" spans="2:65" s="1" customFormat="1">
      <c r="B203" s="33"/>
      <c r="D203" s="144" t="s">
        <v>146</v>
      </c>
      <c r="F203" s="145" t="s">
        <v>601</v>
      </c>
      <c r="I203" s="146"/>
      <c r="L203" s="33"/>
      <c r="M203" s="147"/>
      <c r="T203" s="54"/>
      <c r="AT203" s="17" t="s">
        <v>146</v>
      </c>
      <c r="AU203" s="17" t="s">
        <v>87</v>
      </c>
    </row>
    <row r="204" spans="2:65" s="11" customFormat="1" ht="22.9" customHeight="1">
      <c r="B204" s="118"/>
      <c r="D204" s="119" t="s">
        <v>77</v>
      </c>
      <c r="E204" s="128" t="s">
        <v>341</v>
      </c>
      <c r="F204" s="128" t="s">
        <v>342</v>
      </c>
      <c r="I204" s="121"/>
      <c r="J204" s="129">
        <f>BK204</f>
        <v>0</v>
      </c>
      <c r="L204" s="118"/>
      <c r="M204" s="123"/>
      <c r="P204" s="124">
        <f>SUM(P205:P213)</f>
        <v>0</v>
      </c>
      <c r="R204" s="124">
        <f>SUM(R205:R213)</f>
        <v>0</v>
      </c>
      <c r="T204" s="125">
        <f>SUM(T205:T213)</f>
        <v>0</v>
      </c>
      <c r="AR204" s="119" t="s">
        <v>38</v>
      </c>
      <c r="AT204" s="126" t="s">
        <v>77</v>
      </c>
      <c r="AU204" s="126" t="s">
        <v>38</v>
      </c>
      <c r="AY204" s="119" t="s">
        <v>138</v>
      </c>
      <c r="BK204" s="127">
        <f>SUM(BK205:BK213)</f>
        <v>0</v>
      </c>
    </row>
    <row r="205" spans="2:65" s="1" customFormat="1" ht="37.9" customHeight="1">
      <c r="B205" s="33"/>
      <c r="C205" s="130" t="s">
        <v>359</v>
      </c>
      <c r="D205" s="130" t="s">
        <v>140</v>
      </c>
      <c r="E205" s="131" t="s">
        <v>602</v>
      </c>
      <c r="F205" s="132" t="s">
        <v>603</v>
      </c>
      <c r="G205" s="133" t="s">
        <v>210</v>
      </c>
      <c r="H205" s="134">
        <v>6.4059999999999997</v>
      </c>
      <c r="I205" s="135"/>
      <c r="J205" s="136">
        <f>ROUND(I205*H205,2)</f>
        <v>0</v>
      </c>
      <c r="K205" s="137"/>
      <c r="L205" s="33"/>
      <c r="M205" s="138" t="s">
        <v>21</v>
      </c>
      <c r="N205" s="139" t="s">
        <v>49</v>
      </c>
      <c r="P205" s="140">
        <f>O205*H205</f>
        <v>0</v>
      </c>
      <c r="Q205" s="140">
        <v>0</v>
      </c>
      <c r="R205" s="140">
        <f>Q205*H205</f>
        <v>0</v>
      </c>
      <c r="S205" s="140">
        <v>0</v>
      </c>
      <c r="T205" s="141">
        <f>S205*H205</f>
        <v>0</v>
      </c>
      <c r="AR205" s="142" t="s">
        <v>144</v>
      </c>
      <c r="AT205" s="142" t="s">
        <v>140</v>
      </c>
      <c r="AU205" s="142" t="s">
        <v>87</v>
      </c>
      <c r="AY205" s="17" t="s">
        <v>138</v>
      </c>
      <c r="BE205" s="143">
        <f>IF(N205="základní",J205,0)</f>
        <v>0</v>
      </c>
      <c r="BF205" s="143">
        <f>IF(N205="snížená",J205,0)</f>
        <v>0</v>
      </c>
      <c r="BG205" s="143">
        <f>IF(N205="zákl. přenesená",J205,0)</f>
        <v>0</v>
      </c>
      <c r="BH205" s="143">
        <f>IF(N205="sníž. přenesená",J205,0)</f>
        <v>0</v>
      </c>
      <c r="BI205" s="143">
        <f>IF(N205="nulová",J205,0)</f>
        <v>0</v>
      </c>
      <c r="BJ205" s="17" t="s">
        <v>38</v>
      </c>
      <c r="BK205" s="143">
        <f>ROUND(I205*H205,2)</f>
        <v>0</v>
      </c>
      <c r="BL205" s="17" t="s">
        <v>144</v>
      </c>
      <c r="BM205" s="142" t="s">
        <v>604</v>
      </c>
    </row>
    <row r="206" spans="2:65" s="1" customFormat="1">
      <c r="B206" s="33"/>
      <c r="D206" s="144" t="s">
        <v>146</v>
      </c>
      <c r="F206" s="145" t="s">
        <v>605</v>
      </c>
      <c r="I206" s="146"/>
      <c r="L206" s="33"/>
      <c r="M206" s="147"/>
      <c r="T206" s="54"/>
      <c r="AT206" s="17" t="s">
        <v>146</v>
      </c>
      <c r="AU206" s="17" t="s">
        <v>87</v>
      </c>
    </row>
    <row r="207" spans="2:65" s="1" customFormat="1" ht="49.15" customHeight="1">
      <c r="B207" s="33"/>
      <c r="C207" s="130" t="s">
        <v>364</v>
      </c>
      <c r="D207" s="130" t="s">
        <v>140</v>
      </c>
      <c r="E207" s="131" t="s">
        <v>606</v>
      </c>
      <c r="F207" s="132" t="s">
        <v>607</v>
      </c>
      <c r="G207" s="133" t="s">
        <v>210</v>
      </c>
      <c r="H207" s="134">
        <v>185.774</v>
      </c>
      <c r="I207" s="135"/>
      <c r="J207" s="136">
        <f>ROUND(I207*H207,2)</f>
        <v>0</v>
      </c>
      <c r="K207" s="137"/>
      <c r="L207" s="33"/>
      <c r="M207" s="138" t="s">
        <v>21</v>
      </c>
      <c r="N207" s="139" t="s">
        <v>49</v>
      </c>
      <c r="P207" s="140">
        <f>O207*H207</f>
        <v>0</v>
      </c>
      <c r="Q207" s="140">
        <v>0</v>
      </c>
      <c r="R207" s="140">
        <f>Q207*H207</f>
        <v>0</v>
      </c>
      <c r="S207" s="140">
        <v>0</v>
      </c>
      <c r="T207" s="141">
        <f>S207*H207</f>
        <v>0</v>
      </c>
      <c r="AR207" s="142" t="s">
        <v>144</v>
      </c>
      <c r="AT207" s="142" t="s">
        <v>140</v>
      </c>
      <c r="AU207" s="142" t="s">
        <v>87</v>
      </c>
      <c r="AY207" s="17" t="s">
        <v>138</v>
      </c>
      <c r="BE207" s="143">
        <f>IF(N207="základní",J207,0)</f>
        <v>0</v>
      </c>
      <c r="BF207" s="143">
        <f>IF(N207="snížená",J207,0)</f>
        <v>0</v>
      </c>
      <c r="BG207" s="143">
        <f>IF(N207="zákl. přenesená",J207,0)</f>
        <v>0</v>
      </c>
      <c r="BH207" s="143">
        <f>IF(N207="sníž. přenesená",J207,0)</f>
        <v>0</v>
      </c>
      <c r="BI207" s="143">
        <f>IF(N207="nulová",J207,0)</f>
        <v>0</v>
      </c>
      <c r="BJ207" s="17" t="s">
        <v>38</v>
      </c>
      <c r="BK207" s="143">
        <f>ROUND(I207*H207,2)</f>
        <v>0</v>
      </c>
      <c r="BL207" s="17" t="s">
        <v>144</v>
      </c>
      <c r="BM207" s="142" t="s">
        <v>608</v>
      </c>
    </row>
    <row r="208" spans="2:65" s="1" customFormat="1">
      <c r="B208" s="33"/>
      <c r="D208" s="144" t="s">
        <v>146</v>
      </c>
      <c r="F208" s="145" t="s">
        <v>609</v>
      </c>
      <c r="I208" s="146"/>
      <c r="L208" s="33"/>
      <c r="M208" s="147"/>
      <c r="T208" s="54"/>
      <c r="AT208" s="17" t="s">
        <v>146</v>
      </c>
      <c r="AU208" s="17" t="s">
        <v>87</v>
      </c>
    </row>
    <row r="209" spans="2:65" s="12" customFormat="1">
      <c r="B209" s="148"/>
      <c r="D209" s="149" t="s">
        <v>148</v>
      </c>
      <c r="F209" s="151" t="s">
        <v>610</v>
      </c>
      <c r="H209" s="152">
        <v>185.774</v>
      </c>
      <c r="I209" s="153"/>
      <c r="L209" s="148"/>
      <c r="M209" s="154"/>
      <c r="T209" s="155"/>
      <c r="AT209" s="150" t="s">
        <v>148</v>
      </c>
      <c r="AU209" s="150" t="s">
        <v>87</v>
      </c>
      <c r="AV209" s="12" t="s">
        <v>87</v>
      </c>
      <c r="AW209" s="12" t="s">
        <v>4</v>
      </c>
      <c r="AX209" s="12" t="s">
        <v>38</v>
      </c>
      <c r="AY209" s="150" t="s">
        <v>138</v>
      </c>
    </row>
    <row r="210" spans="2:65" s="1" customFormat="1" ht="24.2" customHeight="1">
      <c r="B210" s="33"/>
      <c r="C210" s="130" t="s">
        <v>368</v>
      </c>
      <c r="D210" s="130" t="s">
        <v>140</v>
      </c>
      <c r="E210" s="131" t="s">
        <v>611</v>
      </c>
      <c r="F210" s="132" t="s">
        <v>612</v>
      </c>
      <c r="G210" s="133" t="s">
        <v>210</v>
      </c>
      <c r="H210" s="134">
        <v>6.4059999999999997</v>
      </c>
      <c r="I210" s="135"/>
      <c r="J210" s="136">
        <f>ROUND(I210*H210,2)</f>
        <v>0</v>
      </c>
      <c r="K210" s="137"/>
      <c r="L210" s="33"/>
      <c r="M210" s="138" t="s">
        <v>21</v>
      </c>
      <c r="N210" s="139" t="s">
        <v>49</v>
      </c>
      <c r="P210" s="140">
        <f>O210*H210</f>
        <v>0</v>
      </c>
      <c r="Q210" s="140">
        <v>0</v>
      </c>
      <c r="R210" s="140">
        <f>Q210*H210</f>
        <v>0</v>
      </c>
      <c r="S210" s="140">
        <v>0</v>
      </c>
      <c r="T210" s="141">
        <f>S210*H210</f>
        <v>0</v>
      </c>
      <c r="AR210" s="142" t="s">
        <v>144</v>
      </c>
      <c r="AT210" s="142" t="s">
        <v>140</v>
      </c>
      <c r="AU210" s="142" t="s">
        <v>87</v>
      </c>
      <c r="AY210" s="17" t="s">
        <v>138</v>
      </c>
      <c r="BE210" s="143">
        <f>IF(N210="základní",J210,0)</f>
        <v>0</v>
      </c>
      <c r="BF210" s="143">
        <f>IF(N210="snížená",J210,0)</f>
        <v>0</v>
      </c>
      <c r="BG210" s="143">
        <f>IF(N210="zákl. přenesená",J210,0)</f>
        <v>0</v>
      </c>
      <c r="BH210" s="143">
        <f>IF(N210="sníž. přenesená",J210,0)</f>
        <v>0</v>
      </c>
      <c r="BI210" s="143">
        <f>IF(N210="nulová",J210,0)</f>
        <v>0</v>
      </c>
      <c r="BJ210" s="17" t="s">
        <v>38</v>
      </c>
      <c r="BK210" s="143">
        <f>ROUND(I210*H210,2)</f>
        <v>0</v>
      </c>
      <c r="BL210" s="17" t="s">
        <v>144</v>
      </c>
      <c r="BM210" s="142" t="s">
        <v>613</v>
      </c>
    </row>
    <row r="211" spans="2:65" s="1" customFormat="1">
      <c r="B211" s="33"/>
      <c r="D211" s="144" t="s">
        <v>146</v>
      </c>
      <c r="F211" s="145" t="s">
        <v>614</v>
      </c>
      <c r="I211" s="146"/>
      <c r="L211" s="33"/>
      <c r="M211" s="147"/>
      <c r="T211" s="54"/>
      <c r="AT211" s="17" t="s">
        <v>146</v>
      </c>
      <c r="AU211" s="17" t="s">
        <v>87</v>
      </c>
    </row>
    <row r="212" spans="2:65" s="1" customFormat="1" ht="44.25" customHeight="1">
      <c r="B212" s="33"/>
      <c r="C212" s="130" t="s">
        <v>375</v>
      </c>
      <c r="D212" s="130" t="s">
        <v>140</v>
      </c>
      <c r="E212" s="131" t="s">
        <v>615</v>
      </c>
      <c r="F212" s="132" t="s">
        <v>616</v>
      </c>
      <c r="G212" s="133" t="s">
        <v>210</v>
      </c>
      <c r="H212" s="134">
        <v>6.4059999999999997</v>
      </c>
      <c r="I212" s="135"/>
      <c r="J212" s="136">
        <f>ROUND(I212*H212,2)</f>
        <v>0</v>
      </c>
      <c r="K212" s="137"/>
      <c r="L212" s="33"/>
      <c r="M212" s="138" t="s">
        <v>21</v>
      </c>
      <c r="N212" s="139" t="s">
        <v>49</v>
      </c>
      <c r="P212" s="140">
        <f>O212*H212</f>
        <v>0</v>
      </c>
      <c r="Q212" s="140">
        <v>0</v>
      </c>
      <c r="R212" s="140">
        <f>Q212*H212</f>
        <v>0</v>
      </c>
      <c r="S212" s="140">
        <v>0</v>
      </c>
      <c r="T212" s="141">
        <f>S212*H212</f>
        <v>0</v>
      </c>
      <c r="AR212" s="142" t="s">
        <v>144</v>
      </c>
      <c r="AT212" s="142" t="s">
        <v>140</v>
      </c>
      <c r="AU212" s="142" t="s">
        <v>87</v>
      </c>
      <c r="AY212" s="17" t="s">
        <v>138</v>
      </c>
      <c r="BE212" s="143">
        <f>IF(N212="základní",J212,0)</f>
        <v>0</v>
      </c>
      <c r="BF212" s="143">
        <f>IF(N212="snížená",J212,0)</f>
        <v>0</v>
      </c>
      <c r="BG212" s="143">
        <f>IF(N212="zákl. přenesená",J212,0)</f>
        <v>0</v>
      </c>
      <c r="BH212" s="143">
        <f>IF(N212="sníž. přenesená",J212,0)</f>
        <v>0</v>
      </c>
      <c r="BI212" s="143">
        <f>IF(N212="nulová",J212,0)</f>
        <v>0</v>
      </c>
      <c r="BJ212" s="17" t="s">
        <v>38</v>
      </c>
      <c r="BK212" s="143">
        <f>ROUND(I212*H212,2)</f>
        <v>0</v>
      </c>
      <c r="BL212" s="17" t="s">
        <v>144</v>
      </c>
      <c r="BM212" s="142" t="s">
        <v>617</v>
      </c>
    </row>
    <row r="213" spans="2:65" s="1" customFormat="1">
      <c r="B213" s="33"/>
      <c r="D213" s="144" t="s">
        <v>146</v>
      </c>
      <c r="F213" s="145" t="s">
        <v>618</v>
      </c>
      <c r="I213" s="146"/>
      <c r="L213" s="33"/>
      <c r="M213" s="147"/>
      <c r="T213" s="54"/>
      <c r="AT213" s="17" t="s">
        <v>146</v>
      </c>
      <c r="AU213" s="17" t="s">
        <v>87</v>
      </c>
    </row>
    <row r="214" spans="2:65" s="11" customFormat="1" ht="22.9" customHeight="1">
      <c r="B214" s="118"/>
      <c r="D214" s="119" t="s">
        <v>77</v>
      </c>
      <c r="E214" s="128" t="s">
        <v>373</v>
      </c>
      <c r="F214" s="128" t="s">
        <v>374</v>
      </c>
      <c r="I214" s="121"/>
      <c r="J214" s="129">
        <f>BK214</f>
        <v>0</v>
      </c>
      <c r="L214" s="118"/>
      <c r="M214" s="123"/>
      <c r="P214" s="124">
        <f>SUM(P215:P216)</f>
        <v>0</v>
      </c>
      <c r="R214" s="124">
        <f>SUM(R215:R216)</f>
        <v>0</v>
      </c>
      <c r="T214" s="125">
        <f>SUM(T215:T216)</f>
        <v>0</v>
      </c>
      <c r="AR214" s="119" t="s">
        <v>38</v>
      </c>
      <c r="AT214" s="126" t="s">
        <v>77</v>
      </c>
      <c r="AU214" s="126" t="s">
        <v>38</v>
      </c>
      <c r="AY214" s="119" t="s">
        <v>138</v>
      </c>
      <c r="BK214" s="127">
        <f>SUM(BK215:BK216)</f>
        <v>0</v>
      </c>
    </row>
    <row r="215" spans="2:65" s="1" customFormat="1" ht="37.9" customHeight="1">
      <c r="B215" s="33"/>
      <c r="C215" s="130" t="s">
        <v>384</v>
      </c>
      <c r="D215" s="130" t="s">
        <v>140</v>
      </c>
      <c r="E215" s="131" t="s">
        <v>619</v>
      </c>
      <c r="F215" s="132" t="s">
        <v>620</v>
      </c>
      <c r="G215" s="133" t="s">
        <v>210</v>
      </c>
      <c r="H215" s="134">
        <v>12.272</v>
      </c>
      <c r="I215" s="135"/>
      <c r="J215" s="136">
        <f>ROUND(I215*H215,2)</f>
        <v>0</v>
      </c>
      <c r="K215" s="137"/>
      <c r="L215" s="33"/>
      <c r="M215" s="138" t="s">
        <v>21</v>
      </c>
      <c r="N215" s="139" t="s">
        <v>49</v>
      </c>
      <c r="P215" s="140">
        <f>O215*H215</f>
        <v>0</v>
      </c>
      <c r="Q215" s="140">
        <v>0</v>
      </c>
      <c r="R215" s="140">
        <f>Q215*H215</f>
        <v>0</v>
      </c>
      <c r="S215" s="140">
        <v>0</v>
      </c>
      <c r="T215" s="141">
        <f>S215*H215</f>
        <v>0</v>
      </c>
      <c r="AR215" s="142" t="s">
        <v>144</v>
      </c>
      <c r="AT215" s="142" t="s">
        <v>140</v>
      </c>
      <c r="AU215" s="142" t="s">
        <v>87</v>
      </c>
      <c r="AY215" s="17" t="s">
        <v>138</v>
      </c>
      <c r="BE215" s="143">
        <f>IF(N215="základní",J215,0)</f>
        <v>0</v>
      </c>
      <c r="BF215" s="143">
        <f>IF(N215="snížená",J215,0)</f>
        <v>0</v>
      </c>
      <c r="BG215" s="143">
        <f>IF(N215="zákl. přenesená",J215,0)</f>
        <v>0</v>
      </c>
      <c r="BH215" s="143">
        <f>IF(N215="sníž. přenesená",J215,0)</f>
        <v>0</v>
      </c>
      <c r="BI215" s="143">
        <f>IF(N215="nulová",J215,0)</f>
        <v>0</v>
      </c>
      <c r="BJ215" s="17" t="s">
        <v>38</v>
      </c>
      <c r="BK215" s="143">
        <f>ROUND(I215*H215,2)</f>
        <v>0</v>
      </c>
      <c r="BL215" s="17" t="s">
        <v>144</v>
      </c>
      <c r="BM215" s="142" t="s">
        <v>621</v>
      </c>
    </row>
    <row r="216" spans="2:65" s="1" customFormat="1">
      <c r="B216" s="33"/>
      <c r="D216" s="144" t="s">
        <v>146</v>
      </c>
      <c r="F216" s="145" t="s">
        <v>622</v>
      </c>
      <c r="I216" s="146"/>
      <c r="L216" s="33"/>
      <c r="M216" s="175"/>
      <c r="N216" s="176"/>
      <c r="O216" s="176"/>
      <c r="P216" s="176"/>
      <c r="Q216" s="176"/>
      <c r="R216" s="176"/>
      <c r="S216" s="176"/>
      <c r="T216" s="177"/>
      <c r="AT216" s="17" t="s">
        <v>146</v>
      </c>
      <c r="AU216" s="17" t="s">
        <v>87</v>
      </c>
    </row>
    <row r="217" spans="2:65" s="1" customFormat="1" ht="6.95" customHeight="1">
      <c r="B217" s="42"/>
      <c r="C217" s="43"/>
      <c r="D217" s="43"/>
      <c r="E217" s="43"/>
      <c r="F217" s="43"/>
      <c r="G217" s="43"/>
      <c r="H217" s="43"/>
      <c r="I217" s="43"/>
      <c r="J217" s="43"/>
      <c r="K217" s="43"/>
      <c r="L217" s="33"/>
    </row>
  </sheetData>
  <sheetProtection algorithmName="SHA-512" hashValue="pdhEKI1iivbAE0/+fms+V1IRn5tPs5stGpbNJKbMxX6KDXW70GGZfrByqCmZf4EoIzr+F+3qNQLNgGlGNS0bxg==" saltValue="oUm2pPb2TKxaOoSKVFM0snt+6DipR4IzpM4KSpCDcKnldqKSAhF8Yd/IybYSEWNcfc+u9NPsY/A9NBg4MG9fdw==" spinCount="100000" sheet="1" objects="1" scenarios="1" formatColumns="0" formatRows="0" autoFilter="0"/>
  <autoFilter ref="C87:K216" xr:uid="{00000000-0009-0000-0000-000003000000}"/>
  <mergeCells count="9">
    <mergeCell ref="E50:H50"/>
    <mergeCell ref="E78:H78"/>
    <mergeCell ref="E80:H80"/>
    <mergeCell ref="L2:V2"/>
    <mergeCell ref="E7:H7"/>
    <mergeCell ref="E9:H9"/>
    <mergeCell ref="E18:H18"/>
    <mergeCell ref="E27:H27"/>
    <mergeCell ref="E48:H48"/>
  </mergeCells>
  <hyperlinks>
    <hyperlink ref="F92" r:id="rId1" xr:uid="{00000000-0004-0000-0300-000000000000}"/>
    <hyperlink ref="F95" r:id="rId2" xr:uid="{00000000-0004-0000-0300-000001000000}"/>
    <hyperlink ref="F98" r:id="rId3" xr:uid="{00000000-0004-0000-0300-000002000000}"/>
    <hyperlink ref="F100" r:id="rId4" xr:uid="{00000000-0004-0000-0300-000003000000}"/>
    <hyperlink ref="F108" r:id="rId5" xr:uid="{00000000-0004-0000-0300-000004000000}"/>
    <hyperlink ref="F116" r:id="rId6" xr:uid="{00000000-0004-0000-0300-000005000000}"/>
    <hyperlink ref="F118" r:id="rId7" xr:uid="{00000000-0004-0000-0300-000006000000}"/>
    <hyperlink ref="F121" r:id="rId8" xr:uid="{00000000-0004-0000-0300-000007000000}"/>
    <hyperlink ref="F125" r:id="rId9" xr:uid="{00000000-0004-0000-0300-000008000000}"/>
    <hyperlink ref="F129" r:id="rId10" xr:uid="{00000000-0004-0000-0300-000009000000}"/>
    <hyperlink ref="F140" r:id="rId11" xr:uid="{00000000-0004-0000-0300-00000A000000}"/>
    <hyperlink ref="F147" r:id="rId12" xr:uid="{00000000-0004-0000-0300-00000B000000}"/>
    <hyperlink ref="F150" r:id="rId13" xr:uid="{00000000-0004-0000-0300-00000C000000}"/>
    <hyperlink ref="F152" r:id="rId14" xr:uid="{00000000-0004-0000-0300-00000D000000}"/>
    <hyperlink ref="F155" r:id="rId15" xr:uid="{00000000-0004-0000-0300-00000E000000}"/>
    <hyperlink ref="F169" r:id="rId16" xr:uid="{00000000-0004-0000-0300-00000F000000}"/>
    <hyperlink ref="F173" r:id="rId17" xr:uid="{00000000-0004-0000-0300-000010000000}"/>
    <hyperlink ref="F177" r:id="rId18" xr:uid="{00000000-0004-0000-0300-000011000000}"/>
    <hyperlink ref="F183" r:id="rId19" xr:uid="{00000000-0004-0000-0300-000012000000}"/>
    <hyperlink ref="F187" r:id="rId20" xr:uid="{00000000-0004-0000-0300-000013000000}"/>
    <hyperlink ref="F191" r:id="rId21" xr:uid="{00000000-0004-0000-0300-000014000000}"/>
    <hyperlink ref="F196" r:id="rId22" xr:uid="{00000000-0004-0000-0300-000015000000}"/>
    <hyperlink ref="F203" r:id="rId23" xr:uid="{00000000-0004-0000-0300-000016000000}"/>
    <hyperlink ref="F206" r:id="rId24" xr:uid="{00000000-0004-0000-0300-000017000000}"/>
    <hyperlink ref="F208" r:id="rId25" xr:uid="{00000000-0004-0000-0300-000018000000}"/>
    <hyperlink ref="F211" r:id="rId26" xr:uid="{00000000-0004-0000-0300-000019000000}"/>
    <hyperlink ref="F213" r:id="rId27" xr:uid="{00000000-0004-0000-0300-00001A000000}"/>
    <hyperlink ref="F216" r:id="rId28" xr:uid="{00000000-0004-0000-0300-00001B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29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2:BM116"/>
  <sheetViews>
    <sheetView showGridLines="0" workbookViewId="0"/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15"/>
      <c r="M2" s="215"/>
      <c r="N2" s="215"/>
      <c r="O2" s="215"/>
      <c r="P2" s="215"/>
      <c r="Q2" s="215"/>
      <c r="R2" s="215"/>
      <c r="S2" s="215"/>
      <c r="T2" s="215"/>
      <c r="U2" s="215"/>
      <c r="V2" s="215"/>
      <c r="AT2" s="17" t="s">
        <v>96</v>
      </c>
    </row>
    <row r="3" spans="2:4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87</v>
      </c>
    </row>
    <row r="4" spans="2:46" ht="24.95" customHeight="1">
      <c r="B4" s="20"/>
      <c r="D4" s="21" t="s">
        <v>102</v>
      </c>
      <c r="L4" s="20"/>
      <c r="M4" s="87" t="s">
        <v>10</v>
      </c>
      <c r="AT4" s="17" t="s">
        <v>4</v>
      </c>
    </row>
    <row r="5" spans="2:46" ht="6.95" customHeight="1">
      <c r="B5" s="20"/>
      <c r="L5" s="20"/>
    </row>
    <row r="6" spans="2:46" ht="12" customHeight="1">
      <c r="B6" s="20"/>
      <c r="D6" s="27" t="s">
        <v>16</v>
      </c>
      <c r="L6" s="20"/>
    </row>
    <row r="7" spans="2:46" ht="16.5" customHeight="1">
      <c r="B7" s="20"/>
      <c r="E7" s="229" t="str">
        <f>'Rekapitulace stavby'!K6</f>
        <v>Zpevněné plochy a oprava vnější kanalizace Polská 8</v>
      </c>
      <c r="F7" s="230"/>
      <c r="G7" s="230"/>
      <c r="H7" s="230"/>
      <c r="L7" s="20"/>
    </row>
    <row r="8" spans="2:46" s="1" customFormat="1" ht="12" customHeight="1">
      <c r="B8" s="33"/>
      <c r="D8" s="27" t="s">
        <v>107</v>
      </c>
      <c r="L8" s="33"/>
    </row>
    <row r="9" spans="2:46" s="1" customFormat="1" ht="16.5" customHeight="1">
      <c r="B9" s="33"/>
      <c r="E9" s="209" t="s">
        <v>623</v>
      </c>
      <c r="F9" s="228"/>
      <c r="G9" s="228"/>
      <c r="H9" s="228"/>
      <c r="L9" s="33"/>
    </row>
    <row r="10" spans="2:46" s="1" customFormat="1">
      <c r="B10" s="33"/>
      <c r="L10" s="33"/>
    </row>
    <row r="11" spans="2:46" s="1" customFormat="1" ht="12" customHeight="1">
      <c r="B11" s="33"/>
      <c r="D11" s="27" t="s">
        <v>18</v>
      </c>
      <c r="F11" s="25" t="s">
        <v>21</v>
      </c>
      <c r="I11" s="27" t="s">
        <v>20</v>
      </c>
      <c r="J11" s="25" t="s">
        <v>21</v>
      </c>
      <c r="L11" s="33"/>
    </row>
    <row r="12" spans="2:46" s="1" customFormat="1" ht="12" customHeight="1">
      <c r="B12" s="33"/>
      <c r="D12" s="27" t="s">
        <v>22</v>
      </c>
      <c r="F12" s="25" t="s">
        <v>23</v>
      </c>
      <c r="I12" s="27" t="s">
        <v>24</v>
      </c>
      <c r="J12" s="50">
        <f>'Rekapitulace stavby'!AN8</f>
        <v>0</v>
      </c>
      <c r="L12" s="33"/>
    </row>
    <row r="13" spans="2:46" s="1" customFormat="1" ht="10.9" customHeight="1">
      <c r="B13" s="33"/>
      <c r="L13" s="33"/>
    </row>
    <row r="14" spans="2:46" s="1" customFormat="1" ht="12" customHeight="1">
      <c r="B14" s="33"/>
      <c r="D14" s="27" t="s">
        <v>27</v>
      </c>
      <c r="I14" s="27" t="s">
        <v>28</v>
      </c>
      <c r="J14" s="25" t="s">
        <v>29</v>
      </c>
      <c r="L14" s="33"/>
    </row>
    <row r="15" spans="2:46" s="1" customFormat="1" ht="18" customHeight="1">
      <c r="B15" s="33"/>
      <c r="E15" s="25" t="s">
        <v>30</v>
      </c>
      <c r="I15" s="27" t="s">
        <v>31</v>
      </c>
      <c r="J15" s="25" t="s">
        <v>21</v>
      </c>
      <c r="L15" s="33"/>
    </row>
    <row r="16" spans="2:46" s="1" customFormat="1" ht="6.95" customHeight="1">
      <c r="B16" s="33"/>
      <c r="L16" s="33"/>
    </row>
    <row r="17" spans="2:12" s="1" customFormat="1" ht="12" customHeight="1">
      <c r="B17" s="33"/>
      <c r="D17" s="27" t="s">
        <v>32</v>
      </c>
      <c r="I17" s="27" t="s">
        <v>28</v>
      </c>
      <c r="J17" s="28" t="str">
        <f>'Rekapitulace stavby'!AN13</f>
        <v>Vyplň údaj</v>
      </c>
      <c r="L17" s="33"/>
    </row>
    <row r="18" spans="2:12" s="1" customFormat="1" ht="18" customHeight="1">
      <c r="B18" s="33"/>
      <c r="E18" s="231" t="str">
        <f>'Rekapitulace stavby'!E14</f>
        <v>Vyplň údaj</v>
      </c>
      <c r="F18" s="223"/>
      <c r="G18" s="223"/>
      <c r="H18" s="223"/>
      <c r="I18" s="27" t="s">
        <v>31</v>
      </c>
      <c r="J18" s="28" t="str">
        <f>'Rekapitulace stavby'!AN14</f>
        <v>Vyplň údaj</v>
      </c>
      <c r="L18" s="33"/>
    </row>
    <row r="19" spans="2:12" s="1" customFormat="1" ht="6.95" customHeight="1">
      <c r="B19" s="33"/>
      <c r="L19" s="33"/>
    </row>
    <row r="20" spans="2:12" s="1" customFormat="1" ht="12" customHeight="1">
      <c r="B20" s="33"/>
      <c r="D20" s="27" t="s">
        <v>34</v>
      </c>
      <c r="I20" s="27" t="s">
        <v>28</v>
      </c>
      <c r="J20" s="25" t="s">
        <v>35</v>
      </c>
      <c r="L20" s="33"/>
    </row>
    <row r="21" spans="2:12" s="1" customFormat="1" ht="18" customHeight="1">
      <c r="B21" s="33"/>
      <c r="E21" s="25" t="s">
        <v>36</v>
      </c>
      <c r="I21" s="27" t="s">
        <v>31</v>
      </c>
      <c r="J21" s="25" t="s">
        <v>21</v>
      </c>
      <c r="L21" s="33"/>
    </row>
    <row r="22" spans="2:12" s="1" customFormat="1" ht="6.95" customHeight="1">
      <c r="B22" s="33"/>
      <c r="L22" s="33"/>
    </row>
    <row r="23" spans="2:12" s="1" customFormat="1" ht="12" customHeight="1">
      <c r="B23" s="33"/>
      <c r="D23" s="27" t="s">
        <v>39</v>
      </c>
      <c r="I23" s="27" t="s">
        <v>28</v>
      </c>
      <c r="J23" s="25" t="s">
        <v>40</v>
      </c>
      <c r="L23" s="33"/>
    </row>
    <row r="24" spans="2:12" s="1" customFormat="1" ht="18" customHeight="1">
      <c r="B24" s="33"/>
      <c r="E24" s="25" t="s">
        <v>41</v>
      </c>
      <c r="I24" s="27" t="s">
        <v>31</v>
      </c>
      <c r="J24" s="25" t="s">
        <v>21</v>
      </c>
      <c r="L24" s="33"/>
    </row>
    <row r="25" spans="2:12" s="1" customFormat="1" ht="6.95" customHeight="1">
      <c r="B25" s="33"/>
      <c r="L25" s="33"/>
    </row>
    <row r="26" spans="2:12" s="1" customFormat="1" ht="12" customHeight="1">
      <c r="B26" s="33"/>
      <c r="D26" s="27" t="s">
        <v>42</v>
      </c>
      <c r="L26" s="33"/>
    </row>
    <row r="27" spans="2:12" s="7" customFormat="1" ht="16.5" customHeight="1">
      <c r="B27" s="88"/>
      <c r="E27" s="227" t="s">
        <v>21</v>
      </c>
      <c r="F27" s="227"/>
      <c r="G27" s="227"/>
      <c r="H27" s="227"/>
      <c r="L27" s="88"/>
    </row>
    <row r="28" spans="2:12" s="1" customFormat="1" ht="6.95" customHeight="1">
      <c r="B28" s="33"/>
      <c r="L28" s="33"/>
    </row>
    <row r="29" spans="2:12" s="1" customFormat="1" ht="6.95" customHeight="1">
      <c r="B29" s="33"/>
      <c r="D29" s="51"/>
      <c r="E29" s="51"/>
      <c r="F29" s="51"/>
      <c r="G29" s="51"/>
      <c r="H29" s="51"/>
      <c r="I29" s="51"/>
      <c r="J29" s="51"/>
      <c r="K29" s="51"/>
      <c r="L29" s="33"/>
    </row>
    <row r="30" spans="2:12" s="1" customFormat="1" ht="25.35" customHeight="1">
      <c r="B30" s="33"/>
      <c r="D30" s="89" t="s">
        <v>44</v>
      </c>
      <c r="J30" s="64">
        <f>ROUND(J85, 0)</f>
        <v>0</v>
      </c>
      <c r="L30" s="33"/>
    </row>
    <row r="31" spans="2:12" s="1" customFormat="1" ht="6.95" customHeight="1">
      <c r="B31" s="33"/>
      <c r="D31" s="51"/>
      <c r="E31" s="51"/>
      <c r="F31" s="51"/>
      <c r="G31" s="51"/>
      <c r="H31" s="51"/>
      <c r="I31" s="51"/>
      <c r="J31" s="51"/>
      <c r="K31" s="51"/>
      <c r="L31" s="33"/>
    </row>
    <row r="32" spans="2:12" s="1" customFormat="1" ht="14.45" customHeight="1">
      <c r="B32" s="33"/>
      <c r="F32" s="36" t="s">
        <v>46</v>
      </c>
      <c r="I32" s="36" t="s">
        <v>45</v>
      </c>
      <c r="J32" s="36" t="s">
        <v>47</v>
      </c>
      <c r="L32" s="33"/>
    </row>
    <row r="33" spans="2:12" s="1" customFormat="1" ht="14.45" customHeight="1">
      <c r="B33" s="33"/>
      <c r="D33" s="53" t="s">
        <v>48</v>
      </c>
      <c r="E33" s="27" t="s">
        <v>49</v>
      </c>
      <c r="F33" s="90">
        <f>ROUND((SUM(BE85:BE115)),  0)</f>
        <v>0</v>
      </c>
      <c r="I33" s="91">
        <v>0.21</v>
      </c>
      <c r="J33" s="90">
        <f>ROUND(((SUM(BE85:BE115))*I33),  0)</f>
        <v>0</v>
      </c>
      <c r="L33" s="33"/>
    </row>
    <row r="34" spans="2:12" s="1" customFormat="1" ht="14.45" customHeight="1">
      <c r="B34" s="33"/>
      <c r="E34" s="27" t="s">
        <v>50</v>
      </c>
      <c r="F34" s="90">
        <f>ROUND((SUM(BF85:BF115)),  0)</f>
        <v>0</v>
      </c>
      <c r="I34" s="91">
        <v>0.12</v>
      </c>
      <c r="J34" s="90">
        <f>ROUND(((SUM(BF85:BF115))*I34),  0)</f>
        <v>0</v>
      </c>
      <c r="L34" s="33"/>
    </row>
    <row r="35" spans="2:12" s="1" customFormat="1" ht="14.45" hidden="1" customHeight="1">
      <c r="B35" s="33"/>
      <c r="E35" s="27" t="s">
        <v>51</v>
      </c>
      <c r="F35" s="90">
        <f>ROUND((SUM(BG85:BG115)),  0)</f>
        <v>0</v>
      </c>
      <c r="I35" s="91">
        <v>0.21</v>
      </c>
      <c r="J35" s="90">
        <f>0</f>
        <v>0</v>
      </c>
      <c r="L35" s="33"/>
    </row>
    <row r="36" spans="2:12" s="1" customFormat="1" ht="14.45" hidden="1" customHeight="1">
      <c r="B36" s="33"/>
      <c r="E36" s="27" t="s">
        <v>52</v>
      </c>
      <c r="F36" s="90">
        <f>ROUND((SUM(BH85:BH115)),  0)</f>
        <v>0</v>
      </c>
      <c r="I36" s="91">
        <v>0.12</v>
      </c>
      <c r="J36" s="90">
        <f>0</f>
        <v>0</v>
      </c>
      <c r="L36" s="33"/>
    </row>
    <row r="37" spans="2:12" s="1" customFormat="1" ht="14.45" hidden="1" customHeight="1">
      <c r="B37" s="33"/>
      <c r="E37" s="27" t="s">
        <v>53</v>
      </c>
      <c r="F37" s="90">
        <f>ROUND((SUM(BI85:BI115)),  0)</f>
        <v>0</v>
      </c>
      <c r="I37" s="91">
        <v>0</v>
      </c>
      <c r="J37" s="90">
        <f>0</f>
        <v>0</v>
      </c>
      <c r="L37" s="33"/>
    </row>
    <row r="38" spans="2:12" s="1" customFormat="1" ht="6.95" customHeight="1">
      <c r="B38" s="33"/>
      <c r="L38" s="33"/>
    </row>
    <row r="39" spans="2:12" s="1" customFormat="1" ht="25.35" customHeight="1">
      <c r="B39" s="33"/>
      <c r="C39" s="92"/>
      <c r="D39" s="93" t="s">
        <v>54</v>
      </c>
      <c r="E39" s="55"/>
      <c r="F39" s="55"/>
      <c r="G39" s="94" t="s">
        <v>55</v>
      </c>
      <c r="H39" s="95" t="s">
        <v>56</v>
      </c>
      <c r="I39" s="55"/>
      <c r="J39" s="96">
        <f>SUM(J30:J37)</f>
        <v>0</v>
      </c>
      <c r="K39" s="97"/>
      <c r="L39" s="33"/>
    </row>
    <row r="40" spans="2:12" s="1" customFormat="1" ht="14.45" customHeight="1">
      <c r="B40" s="42"/>
      <c r="C40" s="43"/>
      <c r="D40" s="43"/>
      <c r="E40" s="43"/>
      <c r="F40" s="43"/>
      <c r="G40" s="43"/>
      <c r="H40" s="43"/>
      <c r="I40" s="43"/>
      <c r="J40" s="43"/>
      <c r="K40" s="43"/>
      <c r="L40" s="33"/>
    </row>
    <row r="44" spans="2:12" s="1" customFormat="1" ht="6.95" hidden="1" customHeight="1">
      <c r="B44" s="44"/>
      <c r="C44" s="45"/>
      <c r="D44" s="45"/>
      <c r="E44" s="45"/>
      <c r="F44" s="45"/>
      <c r="G44" s="45"/>
      <c r="H44" s="45"/>
      <c r="I44" s="45"/>
      <c r="J44" s="45"/>
      <c r="K44" s="45"/>
      <c r="L44" s="33"/>
    </row>
    <row r="45" spans="2:12" s="1" customFormat="1" ht="24.95" hidden="1" customHeight="1">
      <c r="B45" s="33"/>
      <c r="C45" s="21" t="s">
        <v>109</v>
      </c>
      <c r="L45" s="33"/>
    </row>
    <row r="46" spans="2:12" s="1" customFormat="1" ht="6.95" hidden="1" customHeight="1">
      <c r="B46" s="33"/>
      <c r="L46" s="33"/>
    </row>
    <row r="47" spans="2:12" s="1" customFormat="1" ht="12" hidden="1" customHeight="1">
      <c r="B47" s="33"/>
      <c r="C47" s="27" t="s">
        <v>16</v>
      </c>
      <c r="L47" s="33"/>
    </row>
    <row r="48" spans="2:12" s="1" customFormat="1" ht="16.5" hidden="1" customHeight="1">
      <c r="B48" s="33"/>
      <c r="E48" s="229" t="str">
        <f>E7</f>
        <v>Zpevněné plochy a oprava vnější kanalizace Polská 8</v>
      </c>
      <c r="F48" s="230"/>
      <c r="G48" s="230"/>
      <c r="H48" s="230"/>
      <c r="L48" s="33"/>
    </row>
    <row r="49" spans="2:47" s="1" customFormat="1" ht="12" hidden="1" customHeight="1">
      <c r="B49" s="33"/>
      <c r="C49" s="27" t="s">
        <v>107</v>
      </c>
      <c r="L49" s="33"/>
    </row>
    <row r="50" spans="2:47" s="1" customFormat="1" ht="16.5" hidden="1" customHeight="1">
      <c r="B50" s="33"/>
      <c r="E50" s="209" t="str">
        <f>E9</f>
        <v>VON - Vedlejší a ostatní náklady</v>
      </c>
      <c r="F50" s="228"/>
      <c r="G50" s="228"/>
      <c r="H50" s="228"/>
      <c r="L50" s="33"/>
    </row>
    <row r="51" spans="2:47" s="1" customFormat="1" ht="6.95" hidden="1" customHeight="1">
      <c r="B51" s="33"/>
      <c r="L51" s="33"/>
    </row>
    <row r="52" spans="2:47" s="1" customFormat="1" ht="12" hidden="1" customHeight="1">
      <c r="B52" s="33"/>
      <c r="C52" s="27" t="s">
        <v>22</v>
      </c>
      <c r="F52" s="25" t="str">
        <f>F12</f>
        <v>parc.č.947, 948</v>
      </c>
      <c r="I52" s="27" t="s">
        <v>24</v>
      </c>
      <c r="J52" s="50">
        <f>IF(J12="","",J12)</f>
        <v>0</v>
      </c>
      <c r="L52" s="33"/>
    </row>
    <row r="53" spans="2:47" s="1" customFormat="1" ht="6.95" hidden="1" customHeight="1">
      <c r="B53" s="33"/>
      <c r="L53" s="33"/>
    </row>
    <row r="54" spans="2:47" s="1" customFormat="1" ht="15.2" hidden="1" customHeight="1">
      <c r="B54" s="33"/>
      <c r="C54" s="27" t="s">
        <v>27</v>
      </c>
      <c r="F54" s="25" t="str">
        <f>E15</f>
        <v>Střední škola služeb a podnikání,Ostrava-Poruba po</v>
      </c>
      <c r="I54" s="27" t="s">
        <v>34</v>
      </c>
      <c r="J54" s="31" t="str">
        <f>E21</f>
        <v>Ing. Jaroslav Chalupa</v>
      </c>
      <c r="L54" s="33"/>
    </row>
    <row r="55" spans="2:47" s="1" customFormat="1" ht="15.2" hidden="1" customHeight="1">
      <c r="B55" s="33"/>
      <c r="C55" s="27" t="s">
        <v>32</v>
      </c>
      <c r="F55" s="25" t="str">
        <f>IF(E18="","",E18)</f>
        <v>Vyplň údaj</v>
      </c>
      <c r="I55" s="27" t="s">
        <v>39</v>
      </c>
      <c r="J55" s="31" t="str">
        <f>E24</f>
        <v>Ing. Martina Cabáková</v>
      </c>
      <c r="L55" s="33"/>
    </row>
    <row r="56" spans="2:47" s="1" customFormat="1" ht="10.35" hidden="1" customHeight="1">
      <c r="B56" s="33"/>
      <c r="L56" s="33"/>
    </row>
    <row r="57" spans="2:47" s="1" customFormat="1" ht="29.25" hidden="1" customHeight="1">
      <c r="B57" s="33"/>
      <c r="C57" s="98" t="s">
        <v>110</v>
      </c>
      <c r="D57" s="92"/>
      <c r="E57" s="92"/>
      <c r="F57" s="92"/>
      <c r="G57" s="92"/>
      <c r="H57" s="92"/>
      <c r="I57" s="92"/>
      <c r="J57" s="99" t="s">
        <v>111</v>
      </c>
      <c r="K57" s="92"/>
      <c r="L57" s="33"/>
    </row>
    <row r="58" spans="2:47" s="1" customFormat="1" ht="10.35" hidden="1" customHeight="1">
      <c r="B58" s="33"/>
      <c r="L58" s="33"/>
    </row>
    <row r="59" spans="2:47" s="1" customFormat="1" ht="22.9" hidden="1" customHeight="1">
      <c r="B59" s="33"/>
      <c r="C59" s="100" t="s">
        <v>76</v>
      </c>
      <c r="J59" s="64">
        <f>J85</f>
        <v>0</v>
      </c>
      <c r="L59" s="33"/>
      <c r="AU59" s="17" t="s">
        <v>112</v>
      </c>
    </row>
    <row r="60" spans="2:47" s="8" customFormat="1" ht="24.95" hidden="1" customHeight="1">
      <c r="B60" s="101"/>
      <c r="D60" s="102" t="s">
        <v>624</v>
      </c>
      <c r="E60" s="103"/>
      <c r="F60" s="103"/>
      <c r="G60" s="103"/>
      <c r="H60" s="103"/>
      <c r="I60" s="103"/>
      <c r="J60" s="104">
        <f>J86</f>
        <v>0</v>
      </c>
      <c r="L60" s="101"/>
    </row>
    <row r="61" spans="2:47" s="9" customFormat="1" ht="19.899999999999999" hidden="1" customHeight="1">
      <c r="B61" s="105"/>
      <c r="D61" s="106" t="s">
        <v>625</v>
      </c>
      <c r="E61" s="107"/>
      <c r="F61" s="107"/>
      <c r="G61" s="107"/>
      <c r="H61" s="107"/>
      <c r="I61" s="107"/>
      <c r="J61" s="108">
        <f>J87</f>
        <v>0</v>
      </c>
      <c r="L61" s="105"/>
    </row>
    <row r="62" spans="2:47" s="9" customFormat="1" ht="19.899999999999999" hidden="1" customHeight="1">
      <c r="B62" s="105"/>
      <c r="D62" s="106" t="s">
        <v>626</v>
      </c>
      <c r="E62" s="107"/>
      <c r="F62" s="107"/>
      <c r="G62" s="107"/>
      <c r="H62" s="107"/>
      <c r="I62" s="107"/>
      <c r="J62" s="108">
        <f>J93</f>
        <v>0</v>
      </c>
      <c r="L62" s="105"/>
    </row>
    <row r="63" spans="2:47" s="9" customFormat="1" ht="19.899999999999999" hidden="1" customHeight="1">
      <c r="B63" s="105"/>
      <c r="D63" s="106" t="s">
        <v>627</v>
      </c>
      <c r="E63" s="107"/>
      <c r="F63" s="107"/>
      <c r="G63" s="107"/>
      <c r="H63" s="107"/>
      <c r="I63" s="107"/>
      <c r="J63" s="108">
        <f>J97</f>
        <v>0</v>
      </c>
      <c r="L63" s="105"/>
    </row>
    <row r="64" spans="2:47" s="9" customFormat="1" ht="19.899999999999999" hidden="1" customHeight="1">
      <c r="B64" s="105"/>
      <c r="D64" s="106" t="s">
        <v>628</v>
      </c>
      <c r="E64" s="107"/>
      <c r="F64" s="107"/>
      <c r="G64" s="107"/>
      <c r="H64" s="107"/>
      <c r="I64" s="107"/>
      <c r="J64" s="108">
        <f>J106</f>
        <v>0</v>
      </c>
      <c r="L64" s="105"/>
    </row>
    <row r="65" spans="2:12" s="9" customFormat="1" ht="19.899999999999999" hidden="1" customHeight="1">
      <c r="B65" s="105"/>
      <c r="D65" s="106" t="s">
        <v>629</v>
      </c>
      <c r="E65" s="107"/>
      <c r="F65" s="107"/>
      <c r="G65" s="107"/>
      <c r="H65" s="107"/>
      <c r="I65" s="107"/>
      <c r="J65" s="108">
        <f>J113</f>
        <v>0</v>
      </c>
      <c r="L65" s="105"/>
    </row>
    <row r="66" spans="2:12" s="1" customFormat="1" ht="21.75" hidden="1" customHeight="1">
      <c r="B66" s="33"/>
      <c r="L66" s="33"/>
    </row>
    <row r="67" spans="2:12" s="1" customFormat="1" ht="6.95" hidden="1" customHeight="1">
      <c r="B67" s="42"/>
      <c r="C67" s="43"/>
      <c r="D67" s="43"/>
      <c r="E67" s="43"/>
      <c r="F67" s="43"/>
      <c r="G67" s="43"/>
      <c r="H67" s="43"/>
      <c r="I67" s="43"/>
      <c r="J67" s="43"/>
      <c r="K67" s="43"/>
      <c r="L67" s="33"/>
    </row>
    <row r="68" spans="2:12" hidden="1"/>
    <row r="69" spans="2:12" hidden="1"/>
    <row r="70" spans="2:12" hidden="1"/>
    <row r="71" spans="2:12" s="1" customFormat="1" ht="6.95" customHeight="1">
      <c r="B71" s="44"/>
      <c r="C71" s="45"/>
      <c r="D71" s="45"/>
      <c r="E71" s="45"/>
      <c r="F71" s="45"/>
      <c r="G71" s="45"/>
      <c r="H71" s="45"/>
      <c r="I71" s="45"/>
      <c r="J71" s="45"/>
      <c r="K71" s="45"/>
      <c r="L71" s="33"/>
    </row>
    <row r="72" spans="2:12" s="1" customFormat="1" ht="24.95" customHeight="1">
      <c r="B72" s="33"/>
      <c r="C72" s="21" t="s">
        <v>123</v>
      </c>
      <c r="L72" s="33"/>
    </row>
    <row r="73" spans="2:12" s="1" customFormat="1" ht="6.95" customHeight="1">
      <c r="B73" s="33"/>
      <c r="L73" s="33"/>
    </row>
    <row r="74" spans="2:12" s="1" customFormat="1" ht="12" customHeight="1">
      <c r="B74" s="33"/>
      <c r="C74" s="27" t="s">
        <v>16</v>
      </c>
      <c r="L74" s="33"/>
    </row>
    <row r="75" spans="2:12" s="1" customFormat="1" ht="16.5" customHeight="1">
      <c r="B75" s="33"/>
      <c r="E75" s="229" t="str">
        <f>E7</f>
        <v>Zpevněné plochy a oprava vnější kanalizace Polská 8</v>
      </c>
      <c r="F75" s="230"/>
      <c r="G75" s="230"/>
      <c r="H75" s="230"/>
      <c r="L75" s="33"/>
    </row>
    <row r="76" spans="2:12" s="1" customFormat="1" ht="12" customHeight="1">
      <c r="B76" s="33"/>
      <c r="C76" s="27" t="s">
        <v>107</v>
      </c>
      <c r="L76" s="33"/>
    </row>
    <row r="77" spans="2:12" s="1" customFormat="1" ht="16.5" customHeight="1">
      <c r="B77" s="33"/>
      <c r="E77" s="209" t="str">
        <f>E9</f>
        <v>VON - Vedlejší a ostatní náklady</v>
      </c>
      <c r="F77" s="228"/>
      <c r="G77" s="228"/>
      <c r="H77" s="228"/>
      <c r="L77" s="33"/>
    </row>
    <row r="78" spans="2:12" s="1" customFormat="1" ht="6.95" customHeight="1">
      <c r="B78" s="33"/>
      <c r="L78" s="33"/>
    </row>
    <row r="79" spans="2:12" s="1" customFormat="1" ht="12" customHeight="1">
      <c r="B79" s="33"/>
      <c r="C79" s="27" t="s">
        <v>22</v>
      </c>
      <c r="F79" s="25" t="str">
        <f>F12</f>
        <v>parc.č.947, 948</v>
      </c>
      <c r="I79" s="27" t="s">
        <v>24</v>
      </c>
      <c r="J79" s="50">
        <f>IF(J12="","",J12)</f>
        <v>0</v>
      </c>
      <c r="L79" s="33"/>
    </row>
    <row r="80" spans="2:12" s="1" customFormat="1" ht="6.95" customHeight="1">
      <c r="B80" s="33"/>
      <c r="L80" s="33"/>
    </row>
    <row r="81" spans="2:65" s="1" customFormat="1" ht="15.2" customHeight="1">
      <c r="B81" s="33"/>
      <c r="C81" s="27" t="s">
        <v>27</v>
      </c>
      <c r="F81" s="25" t="str">
        <f>E15</f>
        <v>Střední škola služeb a podnikání,Ostrava-Poruba po</v>
      </c>
      <c r="I81" s="27" t="s">
        <v>34</v>
      </c>
      <c r="J81" s="31" t="str">
        <f>E21</f>
        <v>Ing. Jaroslav Chalupa</v>
      </c>
      <c r="L81" s="33"/>
    </row>
    <row r="82" spans="2:65" s="1" customFormat="1" ht="15.2" customHeight="1">
      <c r="B82" s="33"/>
      <c r="C82" s="27" t="s">
        <v>32</v>
      </c>
      <c r="F82" s="25" t="str">
        <f>IF(E18="","",E18)</f>
        <v>Vyplň údaj</v>
      </c>
      <c r="I82" s="27" t="s">
        <v>39</v>
      </c>
      <c r="J82" s="31" t="str">
        <f>E24</f>
        <v>Ing. Martina Cabáková</v>
      </c>
      <c r="L82" s="33"/>
    </row>
    <row r="83" spans="2:65" s="1" customFormat="1" ht="10.35" customHeight="1">
      <c r="B83" s="33"/>
      <c r="L83" s="33"/>
    </row>
    <row r="84" spans="2:65" s="10" customFormat="1" ht="29.25" customHeight="1">
      <c r="B84" s="109"/>
      <c r="C84" s="110" t="s">
        <v>124</v>
      </c>
      <c r="D84" s="111" t="s">
        <v>63</v>
      </c>
      <c r="E84" s="111" t="s">
        <v>59</v>
      </c>
      <c r="F84" s="111" t="s">
        <v>60</v>
      </c>
      <c r="G84" s="111" t="s">
        <v>125</v>
      </c>
      <c r="H84" s="111" t="s">
        <v>126</v>
      </c>
      <c r="I84" s="111" t="s">
        <v>127</v>
      </c>
      <c r="J84" s="112" t="s">
        <v>111</v>
      </c>
      <c r="K84" s="113" t="s">
        <v>128</v>
      </c>
      <c r="L84" s="109"/>
      <c r="M84" s="57" t="s">
        <v>21</v>
      </c>
      <c r="N84" s="58" t="s">
        <v>48</v>
      </c>
      <c r="O84" s="58" t="s">
        <v>129</v>
      </c>
      <c r="P84" s="58" t="s">
        <v>130</v>
      </c>
      <c r="Q84" s="58" t="s">
        <v>131</v>
      </c>
      <c r="R84" s="58" t="s">
        <v>132</v>
      </c>
      <c r="S84" s="58" t="s">
        <v>133</v>
      </c>
      <c r="T84" s="59" t="s">
        <v>134</v>
      </c>
    </row>
    <row r="85" spans="2:65" s="1" customFormat="1" ht="22.9" customHeight="1">
      <c r="B85" s="33"/>
      <c r="C85" s="62" t="s">
        <v>135</v>
      </c>
      <c r="J85" s="114">
        <f>BK85</f>
        <v>0</v>
      </c>
      <c r="L85" s="33"/>
      <c r="M85" s="60"/>
      <c r="N85" s="51"/>
      <c r="O85" s="51"/>
      <c r="P85" s="115">
        <f>P86</f>
        <v>0</v>
      </c>
      <c r="Q85" s="51"/>
      <c r="R85" s="115">
        <f>R86</f>
        <v>0</v>
      </c>
      <c r="S85" s="51"/>
      <c r="T85" s="116">
        <f>T86</f>
        <v>0</v>
      </c>
      <c r="AT85" s="17" t="s">
        <v>77</v>
      </c>
      <c r="AU85" s="17" t="s">
        <v>112</v>
      </c>
      <c r="BK85" s="117">
        <f>BK86</f>
        <v>0</v>
      </c>
    </row>
    <row r="86" spans="2:65" s="11" customFormat="1" ht="25.9" customHeight="1">
      <c r="B86" s="118"/>
      <c r="D86" s="119" t="s">
        <v>77</v>
      </c>
      <c r="E86" s="120" t="s">
        <v>630</v>
      </c>
      <c r="F86" s="120" t="s">
        <v>631</v>
      </c>
      <c r="I86" s="121"/>
      <c r="J86" s="122">
        <f>BK86</f>
        <v>0</v>
      </c>
      <c r="L86" s="118"/>
      <c r="M86" s="123"/>
      <c r="P86" s="124">
        <f>P87+P93+P97+P106+P113</f>
        <v>0</v>
      </c>
      <c r="R86" s="124">
        <f>R87+R93+R97+R106+R113</f>
        <v>0</v>
      </c>
      <c r="T86" s="125">
        <f>T87+T93+T97+T106+T113</f>
        <v>0</v>
      </c>
      <c r="AR86" s="119" t="s">
        <v>167</v>
      </c>
      <c r="AT86" s="126" t="s">
        <v>77</v>
      </c>
      <c r="AU86" s="126" t="s">
        <v>78</v>
      </c>
      <c r="AY86" s="119" t="s">
        <v>138</v>
      </c>
      <c r="BK86" s="127">
        <f>BK87+BK93+BK97+BK106+BK113</f>
        <v>0</v>
      </c>
    </row>
    <row r="87" spans="2:65" s="11" customFormat="1" ht="22.9" customHeight="1">
      <c r="B87" s="118"/>
      <c r="D87" s="119" t="s">
        <v>77</v>
      </c>
      <c r="E87" s="128" t="s">
        <v>632</v>
      </c>
      <c r="F87" s="128" t="s">
        <v>633</v>
      </c>
      <c r="I87" s="121"/>
      <c r="J87" s="129">
        <f>BK87</f>
        <v>0</v>
      </c>
      <c r="L87" s="118"/>
      <c r="M87" s="123"/>
      <c r="P87" s="124">
        <f>SUM(P88:P92)</f>
        <v>0</v>
      </c>
      <c r="R87" s="124">
        <f>SUM(R88:R92)</f>
        <v>0</v>
      </c>
      <c r="T87" s="125">
        <f>SUM(T88:T92)</f>
        <v>0</v>
      </c>
      <c r="AR87" s="119" t="s">
        <v>167</v>
      </c>
      <c r="AT87" s="126" t="s">
        <v>77</v>
      </c>
      <c r="AU87" s="126" t="s">
        <v>38</v>
      </c>
      <c r="AY87" s="119" t="s">
        <v>138</v>
      </c>
      <c r="BK87" s="127">
        <f>SUM(BK88:BK92)</f>
        <v>0</v>
      </c>
    </row>
    <row r="88" spans="2:65" s="1" customFormat="1" ht="16.5" customHeight="1">
      <c r="B88" s="33"/>
      <c r="C88" s="130" t="s">
        <v>38</v>
      </c>
      <c r="D88" s="130" t="s">
        <v>140</v>
      </c>
      <c r="E88" s="131" t="s">
        <v>634</v>
      </c>
      <c r="F88" s="132" t="s">
        <v>635</v>
      </c>
      <c r="G88" s="133" t="s">
        <v>636</v>
      </c>
      <c r="H88" s="134">
        <v>1</v>
      </c>
      <c r="I88" s="135"/>
      <c r="J88" s="136">
        <f>ROUND(I88*H88,2)</f>
        <v>0</v>
      </c>
      <c r="K88" s="137"/>
      <c r="L88" s="33"/>
      <c r="M88" s="138" t="s">
        <v>21</v>
      </c>
      <c r="N88" s="139" t="s">
        <v>49</v>
      </c>
      <c r="P88" s="140">
        <f>O88*H88</f>
        <v>0</v>
      </c>
      <c r="Q88" s="140">
        <v>0</v>
      </c>
      <c r="R88" s="140">
        <f>Q88*H88</f>
        <v>0</v>
      </c>
      <c r="S88" s="140">
        <v>0</v>
      </c>
      <c r="T88" s="141">
        <f>S88*H88</f>
        <v>0</v>
      </c>
      <c r="AR88" s="142" t="s">
        <v>637</v>
      </c>
      <c r="AT88" s="142" t="s">
        <v>140</v>
      </c>
      <c r="AU88" s="142" t="s">
        <v>87</v>
      </c>
      <c r="AY88" s="17" t="s">
        <v>138</v>
      </c>
      <c r="BE88" s="143">
        <f>IF(N88="základní",J88,0)</f>
        <v>0</v>
      </c>
      <c r="BF88" s="143">
        <f>IF(N88="snížená",J88,0)</f>
        <v>0</v>
      </c>
      <c r="BG88" s="143">
        <f>IF(N88="zákl. přenesená",J88,0)</f>
        <v>0</v>
      </c>
      <c r="BH88" s="143">
        <f>IF(N88="sníž. přenesená",J88,0)</f>
        <v>0</v>
      </c>
      <c r="BI88" s="143">
        <f>IF(N88="nulová",J88,0)</f>
        <v>0</v>
      </c>
      <c r="BJ88" s="17" t="s">
        <v>38</v>
      </c>
      <c r="BK88" s="143">
        <f>ROUND(I88*H88,2)</f>
        <v>0</v>
      </c>
      <c r="BL88" s="17" t="s">
        <v>637</v>
      </c>
      <c r="BM88" s="142" t="s">
        <v>638</v>
      </c>
    </row>
    <row r="89" spans="2:65" s="1" customFormat="1">
      <c r="B89" s="33"/>
      <c r="D89" s="144" t="s">
        <v>146</v>
      </c>
      <c r="F89" s="145" t="s">
        <v>639</v>
      </c>
      <c r="I89" s="146"/>
      <c r="L89" s="33"/>
      <c r="M89" s="147"/>
      <c r="T89" s="54"/>
      <c r="AT89" s="17" t="s">
        <v>146</v>
      </c>
      <c r="AU89" s="17" t="s">
        <v>87</v>
      </c>
    </row>
    <row r="90" spans="2:65" s="1" customFormat="1" ht="16.5" customHeight="1">
      <c r="B90" s="33"/>
      <c r="C90" s="130" t="s">
        <v>87</v>
      </c>
      <c r="D90" s="130" t="s">
        <v>140</v>
      </c>
      <c r="E90" s="131" t="s">
        <v>640</v>
      </c>
      <c r="F90" s="132" t="s">
        <v>641</v>
      </c>
      <c r="G90" s="133" t="s">
        <v>636</v>
      </c>
      <c r="H90" s="134">
        <v>1</v>
      </c>
      <c r="I90" s="135"/>
      <c r="J90" s="136">
        <f>ROUND(I90*H90,2)</f>
        <v>0</v>
      </c>
      <c r="K90" s="137"/>
      <c r="L90" s="33"/>
      <c r="M90" s="138" t="s">
        <v>21</v>
      </c>
      <c r="N90" s="139" t="s">
        <v>49</v>
      </c>
      <c r="P90" s="140">
        <f>O90*H90</f>
        <v>0</v>
      </c>
      <c r="Q90" s="140">
        <v>0</v>
      </c>
      <c r="R90" s="140">
        <f>Q90*H90</f>
        <v>0</v>
      </c>
      <c r="S90" s="140">
        <v>0</v>
      </c>
      <c r="T90" s="141">
        <f>S90*H90</f>
        <v>0</v>
      </c>
      <c r="AR90" s="142" t="s">
        <v>637</v>
      </c>
      <c r="AT90" s="142" t="s">
        <v>140</v>
      </c>
      <c r="AU90" s="142" t="s">
        <v>87</v>
      </c>
      <c r="AY90" s="17" t="s">
        <v>138</v>
      </c>
      <c r="BE90" s="143">
        <f>IF(N90="základní",J90,0)</f>
        <v>0</v>
      </c>
      <c r="BF90" s="143">
        <f>IF(N90="snížená",J90,0)</f>
        <v>0</v>
      </c>
      <c r="BG90" s="143">
        <f>IF(N90="zákl. přenesená",J90,0)</f>
        <v>0</v>
      </c>
      <c r="BH90" s="143">
        <f>IF(N90="sníž. přenesená",J90,0)</f>
        <v>0</v>
      </c>
      <c r="BI90" s="143">
        <f>IF(N90="nulová",J90,0)</f>
        <v>0</v>
      </c>
      <c r="BJ90" s="17" t="s">
        <v>38</v>
      </c>
      <c r="BK90" s="143">
        <f>ROUND(I90*H90,2)</f>
        <v>0</v>
      </c>
      <c r="BL90" s="17" t="s">
        <v>637</v>
      </c>
      <c r="BM90" s="142" t="s">
        <v>642</v>
      </c>
    </row>
    <row r="91" spans="2:65" s="1" customFormat="1">
      <c r="B91" s="33"/>
      <c r="D91" s="144" t="s">
        <v>146</v>
      </c>
      <c r="F91" s="145" t="s">
        <v>643</v>
      </c>
      <c r="I91" s="146"/>
      <c r="L91" s="33"/>
      <c r="M91" s="147"/>
      <c r="T91" s="54"/>
      <c r="AT91" s="17" t="s">
        <v>146</v>
      </c>
      <c r="AU91" s="17" t="s">
        <v>87</v>
      </c>
    </row>
    <row r="92" spans="2:65" s="1" customFormat="1" ht="29.25">
      <c r="B92" s="33"/>
      <c r="D92" s="149" t="s">
        <v>334</v>
      </c>
      <c r="F92" s="174" t="s">
        <v>644</v>
      </c>
      <c r="I92" s="146"/>
      <c r="L92" s="33"/>
      <c r="M92" s="147"/>
      <c r="T92" s="54"/>
      <c r="AT92" s="17" t="s">
        <v>334</v>
      </c>
      <c r="AU92" s="17" t="s">
        <v>87</v>
      </c>
    </row>
    <row r="93" spans="2:65" s="11" customFormat="1" ht="22.9" customHeight="1">
      <c r="B93" s="118"/>
      <c r="D93" s="119" t="s">
        <v>77</v>
      </c>
      <c r="E93" s="128" t="s">
        <v>645</v>
      </c>
      <c r="F93" s="128" t="s">
        <v>646</v>
      </c>
      <c r="I93" s="121"/>
      <c r="J93" s="129">
        <f>BK93</f>
        <v>0</v>
      </c>
      <c r="L93" s="118"/>
      <c r="M93" s="123"/>
      <c r="P93" s="124">
        <f>SUM(P94:P96)</f>
        <v>0</v>
      </c>
      <c r="R93" s="124">
        <f>SUM(R94:R96)</f>
        <v>0</v>
      </c>
      <c r="T93" s="125">
        <f>SUM(T94:T96)</f>
        <v>0</v>
      </c>
      <c r="AR93" s="119" t="s">
        <v>167</v>
      </c>
      <c r="AT93" s="126" t="s">
        <v>77</v>
      </c>
      <c r="AU93" s="126" t="s">
        <v>38</v>
      </c>
      <c r="AY93" s="119" t="s">
        <v>138</v>
      </c>
      <c r="BK93" s="127">
        <f>SUM(BK94:BK96)</f>
        <v>0</v>
      </c>
    </row>
    <row r="94" spans="2:65" s="1" customFormat="1" ht="16.5" customHeight="1">
      <c r="B94" s="33"/>
      <c r="C94" s="130" t="s">
        <v>154</v>
      </c>
      <c r="D94" s="130" t="s">
        <v>140</v>
      </c>
      <c r="E94" s="131" t="s">
        <v>647</v>
      </c>
      <c r="F94" s="132" t="s">
        <v>646</v>
      </c>
      <c r="G94" s="133" t="s">
        <v>636</v>
      </c>
      <c r="H94" s="134">
        <v>1</v>
      </c>
      <c r="I94" s="135"/>
      <c r="J94" s="136">
        <f>ROUND(I94*H94,2)</f>
        <v>0</v>
      </c>
      <c r="K94" s="137"/>
      <c r="L94" s="33"/>
      <c r="M94" s="138" t="s">
        <v>21</v>
      </c>
      <c r="N94" s="139" t="s">
        <v>49</v>
      </c>
      <c r="P94" s="140">
        <f>O94*H94</f>
        <v>0</v>
      </c>
      <c r="Q94" s="140">
        <v>0</v>
      </c>
      <c r="R94" s="140">
        <f>Q94*H94</f>
        <v>0</v>
      </c>
      <c r="S94" s="140">
        <v>0</v>
      </c>
      <c r="T94" s="141">
        <f>S94*H94</f>
        <v>0</v>
      </c>
      <c r="AR94" s="142" t="s">
        <v>637</v>
      </c>
      <c r="AT94" s="142" t="s">
        <v>140</v>
      </c>
      <c r="AU94" s="142" t="s">
        <v>87</v>
      </c>
      <c r="AY94" s="17" t="s">
        <v>138</v>
      </c>
      <c r="BE94" s="143">
        <f>IF(N94="základní",J94,0)</f>
        <v>0</v>
      </c>
      <c r="BF94" s="143">
        <f>IF(N94="snížená",J94,0)</f>
        <v>0</v>
      </c>
      <c r="BG94" s="143">
        <f>IF(N94="zákl. přenesená",J94,0)</f>
        <v>0</v>
      </c>
      <c r="BH94" s="143">
        <f>IF(N94="sníž. přenesená",J94,0)</f>
        <v>0</v>
      </c>
      <c r="BI94" s="143">
        <f>IF(N94="nulová",J94,0)</f>
        <v>0</v>
      </c>
      <c r="BJ94" s="17" t="s">
        <v>38</v>
      </c>
      <c r="BK94" s="143">
        <f>ROUND(I94*H94,2)</f>
        <v>0</v>
      </c>
      <c r="BL94" s="17" t="s">
        <v>637</v>
      </c>
      <c r="BM94" s="142" t="s">
        <v>648</v>
      </c>
    </row>
    <row r="95" spans="2:65" s="1" customFormat="1">
      <c r="B95" s="33"/>
      <c r="D95" s="144" t="s">
        <v>146</v>
      </c>
      <c r="F95" s="145" t="s">
        <v>649</v>
      </c>
      <c r="I95" s="146"/>
      <c r="L95" s="33"/>
      <c r="M95" s="147"/>
      <c r="T95" s="54"/>
      <c r="AT95" s="17" t="s">
        <v>146</v>
      </c>
      <c r="AU95" s="17" t="s">
        <v>87</v>
      </c>
    </row>
    <row r="96" spans="2:65" s="1" customFormat="1" ht="97.5">
      <c r="B96" s="33"/>
      <c r="D96" s="149" t="s">
        <v>334</v>
      </c>
      <c r="F96" s="174" t="s">
        <v>650</v>
      </c>
      <c r="I96" s="146"/>
      <c r="L96" s="33"/>
      <c r="M96" s="147"/>
      <c r="T96" s="54"/>
      <c r="AT96" s="17" t="s">
        <v>334</v>
      </c>
      <c r="AU96" s="17" t="s">
        <v>87</v>
      </c>
    </row>
    <row r="97" spans="2:65" s="11" customFormat="1" ht="22.9" customHeight="1">
      <c r="B97" s="118"/>
      <c r="D97" s="119" t="s">
        <v>77</v>
      </c>
      <c r="E97" s="128" t="s">
        <v>651</v>
      </c>
      <c r="F97" s="128" t="s">
        <v>652</v>
      </c>
      <c r="I97" s="121"/>
      <c r="J97" s="129">
        <f>BK97</f>
        <v>0</v>
      </c>
      <c r="L97" s="118"/>
      <c r="M97" s="123"/>
      <c r="P97" s="124">
        <f>SUM(P98:P105)</f>
        <v>0</v>
      </c>
      <c r="R97" s="124">
        <f>SUM(R98:R105)</f>
        <v>0</v>
      </c>
      <c r="T97" s="125">
        <f>SUM(T98:T105)</f>
        <v>0</v>
      </c>
      <c r="AR97" s="119" t="s">
        <v>167</v>
      </c>
      <c r="AT97" s="126" t="s">
        <v>77</v>
      </c>
      <c r="AU97" s="126" t="s">
        <v>38</v>
      </c>
      <c r="AY97" s="119" t="s">
        <v>138</v>
      </c>
      <c r="BK97" s="127">
        <f>SUM(BK98:BK105)</f>
        <v>0</v>
      </c>
    </row>
    <row r="98" spans="2:65" s="1" customFormat="1" ht="16.5" customHeight="1">
      <c r="B98" s="33"/>
      <c r="C98" s="130" t="s">
        <v>144</v>
      </c>
      <c r="D98" s="130" t="s">
        <v>140</v>
      </c>
      <c r="E98" s="131" t="s">
        <v>653</v>
      </c>
      <c r="F98" s="132" t="s">
        <v>652</v>
      </c>
      <c r="G98" s="133" t="s">
        <v>636</v>
      </c>
      <c r="H98" s="134">
        <v>1</v>
      </c>
      <c r="I98" s="135"/>
      <c r="J98" s="136">
        <f>ROUND(I98*H98,2)</f>
        <v>0</v>
      </c>
      <c r="K98" s="137"/>
      <c r="L98" s="33"/>
      <c r="M98" s="138" t="s">
        <v>21</v>
      </c>
      <c r="N98" s="139" t="s">
        <v>49</v>
      </c>
      <c r="P98" s="140">
        <f>O98*H98</f>
        <v>0</v>
      </c>
      <c r="Q98" s="140">
        <v>0</v>
      </c>
      <c r="R98" s="140">
        <f>Q98*H98</f>
        <v>0</v>
      </c>
      <c r="S98" s="140">
        <v>0</v>
      </c>
      <c r="T98" s="141">
        <f>S98*H98</f>
        <v>0</v>
      </c>
      <c r="AR98" s="142" t="s">
        <v>637</v>
      </c>
      <c r="AT98" s="142" t="s">
        <v>140</v>
      </c>
      <c r="AU98" s="142" t="s">
        <v>87</v>
      </c>
      <c r="AY98" s="17" t="s">
        <v>138</v>
      </c>
      <c r="BE98" s="143">
        <f>IF(N98="základní",J98,0)</f>
        <v>0</v>
      </c>
      <c r="BF98" s="143">
        <f>IF(N98="snížená",J98,0)</f>
        <v>0</v>
      </c>
      <c r="BG98" s="143">
        <f>IF(N98="zákl. přenesená",J98,0)</f>
        <v>0</v>
      </c>
      <c r="BH98" s="143">
        <f>IF(N98="sníž. přenesená",J98,0)</f>
        <v>0</v>
      </c>
      <c r="BI98" s="143">
        <f>IF(N98="nulová",J98,0)</f>
        <v>0</v>
      </c>
      <c r="BJ98" s="17" t="s">
        <v>38</v>
      </c>
      <c r="BK98" s="143">
        <f>ROUND(I98*H98,2)</f>
        <v>0</v>
      </c>
      <c r="BL98" s="17" t="s">
        <v>637</v>
      </c>
      <c r="BM98" s="142" t="s">
        <v>654</v>
      </c>
    </row>
    <row r="99" spans="2:65" s="1" customFormat="1">
      <c r="B99" s="33"/>
      <c r="D99" s="144" t="s">
        <v>146</v>
      </c>
      <c r="F99" s="145" t="s">
        <v>655</v>
      </c>
      <c r="I99" s="146"/>
      <c r="L99" s="33"/>
      <c r="M99" s="147"/>
      <c r="T99" s="54"/>
      <c r="AT99" s="17" t="s">
        <v>146</v>
      </c>
      <c r="AU99" s="17" t="s">
        <v>87</v>
      </c>
    </row>
    <row r="100" spans="2:65" s="1" customFormat="1" ht="165.75">
      <c r="B100" s="33"/>
      <c r="D100" s="149" t="s">
        <v>334</v>
      </c>
      <c r="F100" s="174" t="s">
        <v>656</v>
      </c>
      <c r="I100" s="146"/>
      <c r="L100" s="33"/>
      <c r="M100" s="147"/>
      <c r="T100" s="54"/>
      <c r="AT100" s="17" t="s">
        <v>334</v>
      </c>
      <c r="AU100" s="17" t="s">
        <v>87</v>
      </c>
    </row>
    <row r="101" spans="2:65" s="1" customFormat="1" ht="16.5" customHeight="1">
      <c r="B101" s="33"/>
      <c r="C101" s="130" t="s">
        <v>167</v>
      </c>
      <c r="D101" s="130" t="s">
        <v>140</v>
      </c>
      <c r="E101" s="131" t="s">
        <v>657</v>
      </c>
      <c r="F101" s="132" t="s">
        <v>658</v>
      </c>
      <c r="G101" s="133" t="s">
        <v>636</v>
      </c>
      <c r="H101" s="134">
        <v>1</v>
      </c>
      <c r="I101" s="135"/>
      <c r="J101" s="136">
        <f>ROUND(I101*H101,2)</f>
        <v>0</v>
      </c>
      <c r="K101" s="137"/>
      <c r="L101" s="33"/>
      <c r="M101" s="138" t="s">
        <v>21</v>
      </c>
      <c r="N101" s="139" t="s">
        <v>49</v>
      </c>
      <c r="P101" s="140">
        <f>O101*H101</f>
        <v>0</v>
      </c>
      <c r="Q101" s="140">
        <v>0</v>
      </c>
      <c r="R101" s="140">
        <f>Q101*H101</f>
        <v>0</v>
      </c>
      <c r="S101" s="140">
        <v>0</v>
      </c>
      <c r="T101" s="141">
        <f>S101*H101</f>
        <v>0</v>
      </c>
      <c r="AR101" s="142" t="s">
        <v>637</v>
      </c>
      <c r="AT101" s="142" t="s">
        <v>140</v>
      </c>
      <c r="AU101" s="142" t="s">
        <v>87</v>
      </c>
      <c r="AY101" s="17" t="s">
        <v>138</v>
      </c>
      <c r="BE101" s="143">
        <f>IF(N101="základní",J101,0)</f>
        <v>0</v>
      </c>
      <c r="BF101" s="143">
        <f>IF(N101="snížená",J101,0)</f>
        <v>0</v>
      </c>
      <c r="BG101" s="143">
        <f>IF(N101="zákl. přenesená",J101,0)</f>
        <v>0</v>
      </c>
      <c r="BH101" s="143">
        <f>IF(N101="sníž. přenesená",J101,0)</f>
        <v>0</v>
      </c>
      <c r="BI101" s="143">
        <f>IF(N101="nulová",J101,0)</f>
        <v>0</v>
      </c>
      <c r="BJ101" s="17" t="s">
        <v>38</v>
      </c>
      <c r="BK101" s="143">
        <f>ROUND(I101*H101,2)</f>
        <v>0</v>
      </c>
      <c r="BL101" s="17" t="s">
        <v>637</v>
      </c>
      <c r="BM101" s="142" t="s">
        <v>659</v>
      </c>
    </row>
    <row r="102" spans="2:65" s="1" customFormat="1">
      <c r="B102" s="33"/>
      <c r="D102" s="144" t="s">
        <v>146</v>
      </c>
      <c r="F102" s="145" t="s">
        <v>660</v>
      </c>
      <c r="I102" s="146"/>
      <c r="L102" s="33"/>
      <c r="M102" s="147"/>
      <c r="T102" s="54"/>
      <c r="AT102" s="17" t="s">
        <v>146</v>
      </c>
      <c r="AU102" s="17" t="s">
        <v>87</v>
      </c>
    </row>
    <row r="103" spans="2:65" s="1" customFormat="1" ht="68.25">
      <c r="B103" s="33"/>
      <c r="D103" s="149" t="s">
        <v>334</v>
      </c>
      <c r="F103" s="174" t="s">
        <v>661</v>
      </c>
      <c r="I103" s="146"/>
      <c r="L103" s="33"/>
      <c r="M103" s="147"/>
      <c r="T103" s="54"/>
      <c r="AT103" s="17" t="s">
        <v>334</v>
      </c>
      <c r="AU103" s="17" t="s">
        <v>87</v>
      </c>
    </row>
    <row r="104" spans="2:65" s="1" customFormat="1" ht="16.5" customHeight="1">
      <c r="B104" s="33"/>
      <c r="C104" s="130" t="s">
        <v>174</v>
      </c>
      <c r="D104" s="130" t="s">
        <v>140</v>
      </c>
      <c r="E104" s="131" t="s">
        <v>662</v>
      </c>
      <c r="F104" s="132" t="s">
        <v>663</v>
      </c>
      <c r="G104" s="133" t="s">
        <v>636</v>
      </c>
      <c r="H104" s="134">
        <v>1</v>
      </c>
      <c r="I104" s="135"/>
      <c r="J104" s="136">
        <f>ROUND(I104*H104,2)</f>
        <v>0</v>
      </c>
      <c r="K104" s="137"/>
      <c r="L104" s="33"/>
      <c r="M104" s="138" t="s">
        <v>21</v>
      </c>
      <c r="N104" s="139" t="s">
        <v>49</v>
      </c>
      <c r="P104" s="140">
        <f>O104*H104</f>
        <v>0</v>
      </c>
      <c r="Q104" s="140">
        <v>0</v>
      </c>
      <c r="R104" s="140">
        <f>Q104*H104</f>
        <v>0</v>
      </c>
      <c r="S104" s="140">
        <v>0</v>
      </c>
      <c r="T104" s="141">
        <f>S104*H104</f>
        <v>0</v>
      </c>
      <c r="AR104" s="142" t="s">
        <v>637</v>
      </c>
      <c r="AT104" s="142" t="s">
        <v>140</v>
      </c>
      <c r="AU104" s="142" t="s">
        <v>87</v>
      </c>
      <c r="AY104" s="17" t="s">
        <v>138</v>
      </c>
      <c r="BE104" s="143">
        <f>IF(N104="základní",J104,0)</f>
        <v>0</v>
      </c>
      <c r="BF104" s="143">
        <f>IF(N104="snížená",J104,0)</f>
        <v>0</v>
      </c>
      <c r="BG104" s="143">
        <f>IF(N104="zákl. přenesená",J104,0)</f>
        <v>0</v>
      </c>
      <c r="BH104" s="143">
        <f>IF(N104="sníž. přenesená",J104,0)</f>
        <v>0</v>
      </c>
      <c r="BI104" s="143">
        <f>IF(N104="nulová",J104,0)</f>
        <v>0</v>
      </c>
      <c r="BJ104" s="17" t="s">
        <v>38</v>
      </c>
      <c r="BK104" s="143">
        <f>ROUND(I104*H104,2)</f>
        <v>0</v>
      </c>
      <c r="BL104" s="17" t="s">
        <v>637</v>
      </c>
      <c r="BM104" s="142" t="s">
        <v>664</v>
      </c>
    </row>
    <row r="105" spans="2:65" s="1" customFormat="1">
      <c r="B105" s="33"/>
      <c r="D105" s="144" t="s">
        <v>146</v>
      </c>
      <c r="F105" s="145" t="s">
        <v>665</v>
      </c>
      <c r="I105" s="146"/>
      <c r="L105" s="33"/>
      <c r="M105" s="147"/>
      <c r="T105" s="54"/>
      <c r="AT105" s="17" t="s">
        <v>146</v>
      </c>
      <c r="AU105" s="17" t="s">
        <v>87</v>
      </c>
    </row>
    <row r="106" spans="2:65" s="11" customFormat="1" ht="22.9" customHeight="1">
      <c r="B106" s="118"/>
      <c r="D106" s="119" t="s">
        <v>77</v>
      </c>
      <c r="E106" s="128" t="s">
        <v>666</v>
      </c>
      <c r="F106" s="128" t="s">
        <v>667</v>
      </c>
      <c r="I106" s="121"/>
      <c r="J106" s="129">
        <f>BK106</f>
        <v>0</v>
      </c>
      <c r="L106" s="118"/>
      <c r="M106" s="123"/>
      <c r="P106" s="124">
        <f>SUM(P107:P112)</f>
        <v>0</v>
      </c>
      <c r="R106" s="124">
        <f>SUM(R107:R112)</f>
        <v>0</v>
      </c>
      <c r="T106" s="125">
        <f>SUM(T107:T112)</f>
        <v>0</v>
      </c>
      <c r="AR106" s="119" t="s">
        <v>167</v>
      </c>
      <c r="AT106" s="126" t="s">
        <v>77</v>
      </c>
      <c r="AU106" s="126" t="s">
        <v>38</v>
      </c>
      <c r="AY106" s="119" t="s">
        <v>138</v>
      </c>
      <c r="BK106" s="127">
        <f>SUM(BK107:BK112)</f>
        <v>0</v>
      </c>
    </row>
    <row r="107" spans="2:65" s="1" customFormat="1" ht="16.5" customHeight="1">
      <c r="B107" s="33"/>
      <c r="C107" s="130" t="s">
        <v>201</v>
      </c>
      <c r="D107" s="130" t="s">
        <v>140</v>
      </c>
      <c r="E107" s="131" t="s">
        <v>668</v>
      </c>
      <c r="F107" s="132" t="s">
        <v>669</v>
      </c>
      <c r="G107" s="133" t="s">
        <v>636</v>
      </c>
      <c r="H107" s="134">
        <v>1</v>
      </c>
      <c r="I107" s="135"/>
      <c r="J107" s="136">
        <f>ROUND(I107*H107,2)</f>
        <v>0</v>
      </c>
      <c r="K107" s="137"/>
      <c r="L107" s="33"/>
      <c r="M107" s="138" t="s">
        <v>21</v>
      </c>
      <c r="N107" s="139" t="s">
        <v>49</v>
      </c>
      <c r="P107" s="140">
        <f>O107*H107</f>
        <v>0</v>
      </c>
      <c r="Q107" s="140">
        <v>0</v>
      </c>
      <c r="R107" s="140">
        <f>Q107*H107</f>
        <v>0</v>
      </c>
      <c r="S107" s="140">
        <v>0</v>
      </c>
      <c r="T107" s="141">
        <f>S107*H107</f>
        <v>0</v>
      </c>
      <c r="AR107" s="142" t="s">
        <v>637</v>
      </c>
      <c r="AT107" s="142" t="s">
        <v>140</v>
      </c>
      <c r="AU107" s="142" t="s">
        <v>87</v>
      </c>
      <c r="AY107" s="17" t="s">
        <v>138</v>
      </c>
      <c r="BE107" s="143">
        <f>IF(N107="základní",J107,0)</f>
        <v>0</v>
      </c>
      <c r="BF107" s="143">
        <f>IF(N107="snížená",J107,0)</f>
        <v>0</v>
      </c>
      <c r="BG107" s="143">
        <f>IF(N107="zákl. přenesená",J107,0)</f>
        <v>0</v>
      </c>
      <c r="BH107" s="143">
        <f>IF(N107="sníž. přenesená",J107,0)</f>
        <v>0</v>
      </c>
      <c r="BI107" s="143">
        <f>IF(N107="nulová",J107,0)</f>
        <v>0</v>
      </c>
      <c r="BJ107" s="17" t="s">
        <v>38</v>
      </c>
      <c r="BK107" s="143">
        <f>ROUND(I107*H107,2)</f>
        <v>0</v>
      </c>
      <c r="BL107" s="17" t="s">
        <v>637</v>
      </c>
      <c r="BM107" s="142" t="s">
        <v>670</v>
      </c>
    </row>
    <row r="108" spans="2:65" s="1" customFormat="1">
      <c r="B108" s="33"/>
      <c r="D108" s="144" t="s">
        <v>146</v>
      </c>
      <c r="F108" s="145" t="s">
        <v>671</v>
      </c>
      <c r="I108" s="146"/>
      <c r="L108" s="33"/>
      <c r="M108" s="147"/>
      <c r="T108" s="54"/>
      <c r="AT108" s="17" t="s">
        <v>146</v>
      </c>
      <c r="AU108" s="17" t="s">
        <v>87</v>
      </c>
    </row>
    <row r="109" spans="2:65" s="1" customFormat="1" ht="39">
      <c r="B109" s="33"/>
      <c r="D109" s="149" t="s">
        <v>334</v>
      </c>
      <c r="F109" s="174" t="s">
        <v>672</v>
      </c>
      <c r="I109" s="146"/>
      <c r="L109" s="33"/>
      <c r="M109" s="147"/>
      <c r="T109" s="54"/>
      <c r="AT109" s="17" t="s">
        <v>334</v>
      </c>
      <c r="AU109" s="17" t="s">
        <v>87</v>
      </c>
    </row>
    <row r="110" spans="2:65" s="1" customFormat="1" ht="16.5" customHeight="1">
      <c r="B110" s="33"/>
      <c r="C110" s="130" t="s">
        <v>207</v>
      </c>
      <c r="D110" s="130" t="s">
        <v>140</v>
      </c>
      <c r="E110" s="131" t="s">
        <v>673</v>
      </c>
      <c r="F110" s="132" t="s">
        <v>674</v>
      </c>
      <c r="G110" s="133" t="s">
        <v>636</v>
      </c>
      <c r="H110" s="134">
        <v>1</v>
      </c>
      <c r="I110" s="135"/>
      <c r="J110" s="136">
        <f>ROUND(I110*H110,2)</f>
        <v>0</v>
      </c>
      <c r="K110" s="137"/>
      <c r="L110" s="33"/>
      <c r="M110" s="138" t="s">
        <v>21</v>
      </c>
      <c r="N110" s="139" t="s">
        <v>49</v>
      </c>
      <c r="P110" s="140">
        <f>O110*H110</f>
        <v>0</v>
      </c>
      <c r="Q110" s="140">
        <v>0</v>
      </c>
      <c r="R110" s="140">
        <f>Q110*H110</f>
        <v>0</v>
      </c>
      <c r="S110" s="140">
        <v>0</v>
      </c>
      <c r="T110" s="141">
        <f>S110*H110</f>
        <v>0</v>
      </c>
      <c r="AR110" s="142" t="s">
        <v>637</v>
      </c>
      <c r="AT110" s="142" t="s">
        <v>140</v>
      </c>
      <c r="AU110" s="142" t="s">
        <v>87</v>
      </c>
      <c r="AY110" s="17" t="s">
        <v>138</v>
      </c>
      <c r="BE110" s="143">
        <f>IF(N110="základní",J110,0)</f>
        <v>0</v>
      </c>
      <c r="BF110" s="143">
        <f>IF(N110="snížená",J110,0)</f>
        <v>0</v>
      </c>
      <c r="BG110" s="143">
        <f>IF(N110="zákl. přenesená",J110,0)</f>
        <v>0</v>
      </c>
      <c r="BH110" s="143">
        <f>IF(N110="sníž. přenesená",J110,0)</f>
        <v>0</v>
      </c>
      <c r="BI110" s="143">
        <f>IF(N110="nulová",J110,0)</f>
        <v>0</v>
      </c>
      <c r="BJ110" s="17" t="s">
        <v>38</v>
      </c>
      <c r="BK110" s="143">
        <f>ROUND(I110*H110,2)</f>
        <v>0</v>
      </c>
      <c r="BL110" s="17" t="s">
        <v>637</v>
      </c>
      <c r="BM110" s="142" t="s">
        <v>675</v>
      </c>
    </row>
    <row r="111" spans="2:65" s="1" customFormat="1">
      <c r="B111" s="33"/>
      <c r="D111" s="144" t="s">
        <v>146</v>
      </c>
      <c r="F111" s="145" t="s">
        <v>676</v>
      </c>
      <c r="I111" s="146"/>
      <c r="L111" s="33"/>
      <c r="M111" s="147"/>
      <c r="T111" s="54"/>
      <c r="AT111" s="17" t="s">
        <v>146</v>
      </c>
      <c r="AU111" s="17" t="s">
        <v>87</v>
      </c>
    </row>
    <row r="112" spans="2:65" s="1" customFormat="1" ht="136.5">
      <c r="B112" s="33"/>
      <c r="D112" s="149" t="s">
        <v>334</v>
      </c>
      <c r="F112" s="174" t="s">
        <v>677</v>
      </c>
      <c r="I112" s="146"/>
      <c r="L112" s="33"/>
      <c r="M112" s="147"/>
      <c r="T112" s="54"/>
      <c r="AT112" s="17" t="s">
        <v>334</v>
      </c>
      <c r="AU112" s="17" t="s">
        <v>87</v>
      </c>
    </row>
    <row r="113" spans="2:65" s="11" customFormat="1" ht="22.9" customHeight="1">
      <c r="B113" s="118"/>
      <c r="D113" s="119" t="s">
        <v>77</v>
      </c>
      <c r="E113" s="128" t="s">
        <v>678</v>
      </c>
      <c r="F113" s="128" t="s">
        <v>679</v>
      </c>
      <c r="I113" s="121"/>
      <c r="J113" s="129">
        <f>BK113</f>
        <v>0</v>
      </c>
      <c r="L113" s="118"/>
      <c r="M113" s="123"/>
      <c r="P113" s="124">
        <f>SUM(P114:P115)</f>
        <v>0</v>
      </c>
      <c r="R113" s="124">
        <f>SUM(R114:R115)</f>
        <v>0</v>
      </c>
      <c r="T113" s="125">
        <f>SUM(T114:T115)</f>
        <v>0</v>
      </c>
      <c r="AR113" s="119" t="s">
        <v>167</v>
      </c>
      <c r="AT113" s="126" t="s">
        <v>77</v>
      </c>
      <c r="AU113" s="126" t="s">
        <v>38</v>
      </c>
      <c r="AY113" s="119" t="s">
        <v>138</v>
      </c>
      <c r="BK113" s="127">
        <f>SUM(BK114:BK115)</f>
        <v>0</v>
      </c>
    </row>
    <row r="114" spans="2:65" s="1" customFormat="1" ht="16.5" customHeight="1">
      <c r="B114" s="33"/>
      <c r="C114" s="130" t="s">
        <v>8</v>
      </c>
      <c r="D114" s="130" t="s">
        <v>140</v>
      </c>
      <c r="E114" s="131" t="s">
        <v>680</v>
      </c>
      <c r="F114" s="132" t="s">
        <v>681</v>
      </c>
      <c r="G114" s="133" t="s">
        <v>636</v>
      </c>
      <c r="H114" s="134">
        <v>1</v>
      </c>
      <c r="I114" s="135"/>
      <c r="J114" s="136">
        <f>ROUND(I114*H114,2)</f>
        <v>0</v>
      </c>
      <c r="K114" s="137"/>
      <c r="L114" s="33"/>
      <c r="M114" s="138" t="s">
        <v>21</v>
      </c>
      <c r="N114" s="139" t="s">
        <v>49</v>
      </c>
      <c r="P114" s="140">
        <f>O114*H114</f>
        <v>0</v>
      </c>
      <c r="Q114" s="140">
        <v>0</v>
      </c>
      <c r="R114" s="140">
        <f>Q114*H114</f>
        <v>0</v>
      </c>
      <c r="S114" s="140">
        <v>0</v>
      </c>
      <c r="T114" s="141">
        <f>S114*H114</f>
        <v>0</v>
      </c>
      <c r="AR114" s="142" t="s">
        <v>637</v>
      </c>
      <c r="AT114" s="142" t="s">
        <v>140</v>
      </c>
      <c r="AU114" s="142" t="s">
        <v>87</v>
      </c>
      <c r="AY114" s="17" t="s">
        <v>138</v>
      </c>
      <c r="BE114" s="143">
        <f>IF(N114="základní",J114,0)</f>
        <v>0</v>
      </c>
      <c r="BF114" s="143">
        <f>IF(N114="snížená",J114,0)</f>
        <v>0</v>
      </c>
      <c r="BG114" s="143">
        <f>IF(N114="zákl. přenesená",J114,0)</f>
        <v>0</v>
      </c>
      <c r="BH114" s="143">
        <f>IF(N114="sníž. přenesená",J114,0)</f>
        <v>0</v>
      </c>
      <c r="BI114" s="143">
        <f>IF(N114="nulová",J114,0)</f>
        <v>0</v>
      </c>
      <c r="BJ114" s="17" t="s">
        <v>38</v>
      </c>
      <c r="BK114" s="143">
        <f>ROUND(I114*H114,2)</f>
        <v>0</v>
      </c>
      <c r="BL114" s="17" t="s">
        <v>637</v>
      </c>
      <c r="BM114" s="142" t="s">
        <v>682</v>
      </c>
    </row>
    <row r="115" spans="2:65" s="1" customFormat="1">
      <c r="B115" s="33"/>
      <c r="D115" s="144" t="s">
        <v>146</v>
      </c>
      <c r="F115" s="145" t="s">
        <v>683</v>
      </c>
      <c r="I115" s="146"/>
      <c r="L115" s="33"/>
      <c r="M115" s="175"/>
      <c r="N115" s="176"/>
      <c r="O115" s="176"/>
      <c r="P115" s="176"/>
      <c r="Q115" s="176"/>
      <c r="R115" s="176"/>
      <c r="S115" s="176"/>
      <c r="T115" s="177"/>
      <c r="AT115" s="17" t="s">
        <v>146</v>
      </c>
      <c r="AU115" s="17" t="s">
        <v>87</v>
      </c>
    </row>
    <row r="116" spans="2:65" s="1" customFormat="1" ht="6.95" customHeight="1">
      <c r="B116" s="42"/>
      <c r="C116" s="43"/>
      <c r="D116" s="43"/>
      <c r="E116" s="43"/>
      <c r="F116" s="43"/>
      <c r="G116" s="43"/>
      <c r="H116" s="43"/>
      <c r="I116" s="43"/>
      <c r="J116" s="43"/>
      <c r="K116" s="43"/>
      <c r="L116" s="33"/>
    </row>
  </sheetData>
  <sheetProtection algorithmName="SHA-512" hashValue="sFXDDkGin9DkQL1TT9YVq9vIIRCHvhmR9lFw7r0KAOPWXFIu26OK3qcvHlt5ktdR9fWBdrlnL/BZuBwkfuWXiw==" saltValue="UybMSxntvoNyiuml5RcdfA87AhZy31Xy1vr5wwV2fVQc+CvwrcE9HwG1h82big3wZ8oNDWJX3LpnP2umXkDIJQ==" spinCount="100000" sheet="1" objects="1" scenarios="1" formatColumns="0" formatRows="0" autoFilter="0"/>
  <autoFilter ref="C84:K115" xr:uid="{00000000-0009-0000-0000-000004000000}"/>
  <mergeCells count="9">
    <mergeCell ref="E50:H50"/>
    <mergeCell ref="E75:H75"/>
    <mergeCell ref="E77:H77"/>
    <mergeCell ref="L2:V2"/>
    <mergeCell ref="E7:H7"/>
    <mergeCell ref="E9:H9"/>
    <mergeCell ref="E18:H18"/>
    <mergeCell ref="E27:H27"/>
    <mergeCell ref="E48:H48"/>
  </mergeCells>
  <hyperlinks>
    <hyperlink ref="F89" r:id="rId1" xr:uid="{00000000-0004-0000-0400-000000000000}"/>
    <hyperlink ref="F91" r:id="rId2" xr:uid="{00000000-0004-0000-0400-000001000000}"/>
    <hyperlink ref="F95" r:id="rId3" xr:uid="{00000000-0004-0000-0400-000002000000}"/>
    <hyperlink ref="F99" r:id="rId4" xr:uid="{00000000-0004-0000-0400-000003000000}"/>
    <hyperlink ref="F102" r:id="rId5" xr:uid="{00000000-0004-0000-0400-000004000000}"/>
    <hyperlink ref="F105" r:id="rId6" xr:uid="{00000000-0004-0000-0400-000005000000}"/>
    <hyperlink ref="F108" r:id="rId7" xr:uid="{00000000-0004-0000-0400-000006000000}"/>
    <hyperlink ref="F111" r:id="rId8" xr:uid="{00000000-0004-0000-0400-000007000000}"/>
    <hyperlink ref="F115" r:id="rId9" xr:uid="{00000000-0004-0000-0400-000008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10</vt:i4>
      </vt:variant>
    </vt:vector>
  </HeadingPairs>
  <TitlesOfParts>
    <vt:vector size="15" baseType="lpstr">
      <vt:lpstr>Rekapitulace stavby</vt:lpstr>
      <vt:lpstr>2.2.0.4.1 - Oprava zpevně...</vt:lpstr>
      <vt:lpstr>2.2.0.4.1_s - Oprava zpev...</vt:lpstr>
      <vt:lpstr>2.6.0.4.2 - Sanace kanali...</vt:lpstr>
      <vt:lpstr>VON - Vedlejší a ostatní ...</vt:lpstr>
      <vt:lpstr>'2.2.0.4.1 - Oprava zpevně...'!Názvy_tisku</vt:lpstr>
      <vt:lpstr>'2.2.0.4.1_s - Oprava zpev...'!Názvy_tisku</vt:lpstr>
      <vt:lpstr>'2.6.0.4.2 - Sanace kanali...'!Názvy_tisku</vt:lpstr>
      <vt:lpstr>'Rekapitulace stavby'!Názvy_tisku</vt:lpstr>
      <vt:lpstr>'VON - Vedlejší a ostatní ...'!Názvy_tisku</vt:lpstr>
      <vt:lpstr>'2.2.0.4.1 - Oprava zpevně...'!Oblast_tisku</vt:lpstr>
      <vt:lpstr>'2.2.0.4.1_s - Oprava zpev...'!Oblast_tisku</vt:lpstr>
      <vt:lpstr>'2.6.0.4.2 - Sanace kanali...'!Oblast_tisku</vt:lpstr>
      <vt:lpstr>'Rekapitulace stavby'!Oblast_tisku</vt:lpstr>
      <vt:lpstr>'VON - Vedlejší a ostatní 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MARTINA-PC\martina</dc:creator>
  <cp:lastModifiedBy>sekretariát</cp:lastModifiedBy>
  <dcterms:created xsi:type="dcterms:W3CDTF">2025-05-02T13:14:08Z</dcterms:created>
  <dcterms:modified xsi:type="dcterms:W3CDTF">2025-05-16T08:27:14Z</dcterms:modified>
</cp:coreProperties>
</file>