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svoboda/NOVE_2025/2. OPST/Výzva č. 72/%750 Podpora regionálního školství – SŠ Odry/3. VZ/"/>
    </mc:Choice>
  </mc:AlternateContent>
  <xr:revisionPtr revIDLastSave="0" documentId="13_ncr:1_{D23CAF34-4FBE-AA46-A403-D42F841330F9}" xr6:coauthVersionLast="47" xr6:coauthVersionMax="47" xr10:uidLastSave="{00000000-0000-0000-0000-000000000000}"/>
  <bookViews>
    <workbookView xWindow="0" yWindow="760" windowWidth="30240" windowHeight="17680" xr2:uid="{00000000-000D-0000-FFFF-FFFF00000000}"/>
  </bookViews>
  <sheets>
    <sheet name="Rekapitulace stavby" sheetId="1" r:id="rId1"/>
    <sheet name="01 - stavební práce" sheetId="2" r:id="rId2"/>
    <sheet name="02 - ZTI, ÚT" sheetId="3" r:id="rId3"/>
    <sheet name="03 - elektroinstalace" sheetId="4" r:id="rId4"/>
    <sheet name="04 - Vedlejší rozpočtové ..." sheetId="5" r:id="rId5"/>
    <sheet name="Seznam figur" sheetId="6" r:id="rId6"/>
  </sheets>
  <definedNames>
    <definedName name="_xlnm._FilterDatabase" localSheetId="1" hidden="1">'01 - stavební práce'!$C$92:$K$578</definedName>
    <definedName name="_xlnm._FilterDatabase" localSheetId="2" hidden="1">'02 - ZTI, ÚT'!$C$81:$K$100</definedName>
    <definedName name="_xlnm._FilterDatabase" localSheetId="3" hidden="1">'03 - elektroinstalace'!$C$83:$K$121</definedName>
    <definedName name="_xlnm._FilterDatabase" localSheetId="4" hidden="1">'04 - Vedlejší rozpočtové ...'!$C$79:$K$82</definedName>
    <definedName name="_xlnm.Print_Titles" localSheetId="1">'01 - stavební práce'!$92:$92</definedName>
    <definedName name="_xlnm.Print_Titles" localSheetId="2">'02 - ZTI, ÚT'!$81:$81</definedName>
    <definedName name="_xlnm.Print_Titles" localSheetId="3">'03 - elektroinstalace'!$83:$83</definedName>
    <definedName name="_xlnm.Print_Titles" localSheetId="4">'04 - Vedlejší rozpočtové ...'!$79:$79</definedName>
    <definedName name="_xlnm.Print_Titles" localSheetId="0">'Rekapitulace stavby'!$52:$52</definedName>
    <definedName name="_xlnm.Print_Titles" localSheetId="5">'Seznam figur'!$9:$9</definedName>
    <definedName name="_xlnm.Print_Area" localSheetId="1">'01 - stavební práce'!$C$45:$J$74,'01 - stavební práce'!$C$80:$K$578</definedName>
    <definedName name="_xlnm.Print_Area" localSheetId="2">'02 - ZTI, ÚT'!$C$45:$J$63,'02 - ZTI, ÚT'!$C$69:$K$100</definedName>
    <definedName name="_xlnm.Print_Area" localSheetId="3">'03 - elektroinstalace'!$C$45:$J$65,'03 - elektroinstalace'!$C$71:$K$121</definedName>
    <definedName name="_xlnm.Print_Area" localSheetId="4">'04 - Vedlejší rozpočtové ...'!$C$45:$J$61,'04 - Vedlejší rozpočtové ...'!$C$67:$K$82</definedName>
    <definedName name="_xlnm.Print_Area" localSheetId="0">'Rekapitulace stavby'!$D$4:$AO$36,'Rekapitulace stavby'!$C$42:$AQ$59</definedName>
    <definedName name="_xlnm.Print_Area" localSheetId="5">'Seznam figur'!$C$4:$G$12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J37" i="5"/>
  <c r="J36" i="5"/>
  <c r="AY58" i="1" s="1"/>
  <c r="J35" i="5"/>
  <c r="AX58" i="1"/>
  <c r="BI82" i="5"/>
  <c r="BH82" i="5"/>
  <c r="BG82" i="5"/>
  <c r="BF82" i="5"/>
  <c r="T82" i="5"/>
  <c r="T81" i="5"/>
  <c r="T80" i="5"/>
  <c r="R82" i="5"/>
  <c r="R81" i="5"/>
  <c r="R80" i="5"/>
  <c r="P82" i="5"/>
  <c r="P81" i="5"/>
  <c r="P80" i="5"/>
  <c r="AU58" i="1"/>
  <c r="F74" i="5"/>
  <c r="E72" i="5"/>
  <c r="F52" i="5"/>
  <c r="E50" i="5"/>
  <c r="J24" i="5"/>
  <c r="E24" i="5"/>
  <c r="J77" i="5"/>
  <c r="J23" i="5"/>
  <c r="J21" i="5"/>
  <c r="E21" i="5"/>
  <c r="J76" i="5"/>
  <c r="J20" i="5"/>
  <c r="J18" i="5"/>
  <c r="E18" i="5"/>
  <c r="F55" i="5"/>
  <c r="J17" i="5"/>
  <c r="J15" i="5"/>
  <c r="E15" i="5"/>
  <c r="F76" i="5" s="1"/>
  <c r="J14" i="5"/>
  <c r="J12" i="5"/>
  <c r="J52" i="5"/>
  <c r="E7" i="5"/>
  <c r="E48" i="5"/>
  <c r="J37" i="4"/>
  <c r="J36" i="4"/>
  <c r="AY57" i="1"/>
  <c r="J35" i="4"/>
  <c r="AX57" i="1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F78" i="4"/>
  <c r="E76" i="4"/>
  <c r="F52" i="4"/>
  <c r="E50" i="4"/>
  <c r="J24" i="4"/>
  <c r="E24" i="4"/>
  <c r="J81" i="4"/>
  <c r="J23" i="4"/>
  <c r="J21" i="4"/>
  <c r="E21" i="4"/>
  <c r="J54" i="4"/>
  <c r="J20" i="4"/>
  <c r="J18" i="4"/>
  <c r="E18" i="4"/>
  <c r="F81" i="4"/>
  <c r="J17" i="4"/>
  <c r="J15" i="4"/>
  <c r="E15" i="4"/>
  <c r="F80" i="4" s="1"/>
  <c r="J14" i="4"/>
  <c r="J12" i="4"/>
  <c r="J52" i="4" s="1"/>
  <c r="E7" i="4"/>
  <c r="E74" i="4"/>
  <c r="J37" i="3"/>
  <c r="J36" i="3"/>
  <c r="AY56" i="1"/>
  <c r="J35" i="3"/>
  <c r="AX56" i="1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55" i="3"/>
  <c r="J23" i="3"/>
  <c r="J18" i="3"/>
  <c r="E18" i="3"/>
  <c r="F79" i="3"/>
  <c r="J17" i="3"/>
  <c r="J12" i="3"/>
  <c r="J76" i="3"/>
  <c r="E7" i="3"/>
  <c r="E48" i="3"/>
  <c r="J37" i="2"/>
  <c r="J36" i="2"/>
  <c r="AY55" i="1"/>
  <c r="J35" i="2"/>
  <c r="AX55" i="1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1" i="2"/>
  <c r="BH511" i="2"/>
  <c r="BG511" i="2"/>
  <c r="BF511" i="2"/>
  <c r="T511" i="2"/>
  <c r="R511" i="2"/>
  <c r="P511" i="2"/>
  <c r="BI504" i="2"/>
  <c r="BH504" i="2"/>
  <c r="BG504" i="2"/>
  <c r="BF504" i="2"/>
  <c r="T504" i="2"/>
  <c r="R504" i="2"/>
  <c r="P504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47" i="2"/>
  <c r="BH447" i="2"/>
  <c r="BG447" i="2"/>
  <c r="BF447" i="2"/>
  <c r="T447" i="2"/>
  <c r="R447" i="2"/>
  <c r="P447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T341" i="2" s="1"/>
  <c r="R342" i="2"/>
  <c r="R341" i="2" s="1"/>
  <c r="P342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16" i="2"/>
  <c r="BH316" i="2"/>
  <c r="BG316" i="2"/>
  <c r="BF316" i="2"/>
  <c r="T316" i="2"/>
  <c r="R316" i="2"/>
  <c r="P31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J89" i="2"/>
  <c r="F89" i="2"/>
  <c r="F87" i="2"/>
  <c r="E85" i="2"/>
  <c r="J54" i="2"/>
  <c r="F54" i="2"/>
  <c r="F52" i="2"/>
  <c r="E50" i="2"/>
  <c r="J24" i="2"/>
  <c r="E24" i="2"/>
  <c r="J90" i="2"/>
  <c r="J23" i="2"/>
  <c r="J18" i="2"/>
  <c r="E18" i="2"/>
  <c r="F55" i="2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BK558" i="2"/>
  <c r="J522" i="2"/>
  <c r="J511" i="2"/>
  <c r="J497" i="2"/>
  <c r="BK415" i="2"/>
  <c r="J411" i="2"/>
  <c r="J408" i="2"/>
  <c r="J404" i="2"/>
  <c r="BK398" i="2"/>
  <c r="J357" i="2"/>
  <c r="BK342" i="2"/>
  <c r="J337" i="2"/>
  <c r="BK330" i="2"/>
  <c r="BK316" i="2"/>
  <c r="BK298" i="2"/>
  <c r="BK270" i="2"/>
  <c r="J265" i="2"/>
  <c r="BK259" i="2"/>
  <c r="BK237" i="2"/>
  <c r="BK218" i="2"/>
  <c r="J212" i="2"/>
  <c r="BK192" i="2"/>
  <c r="J173" i="2"/>
  <c r="BK133" i="2"/>
  <c r="AS54" i="1"/>
  <c r="J423" i="2"/>
  <c r="BK412" i="2"/>
  <c r="J409" i="2"/>
  <c r="J403" i="2"/>
  <c r="J396" i="2"/>
  <c r="J390" i="2"/>
  <c r="J381" i="2"/>
  <c r="J370" i="2"/>
  <c r="BK359" i="2"/>
  <c r="J348" i="2"/>
  <c r="J316" i="2"/>
  <c r="J298" i="2"/>
  <c r="J243" i="2"/>
  <c r="BK220" i="2"/>
  <c r="BK186" i="2"/>
  <c r="BK139" i="2"/>
  <c r="BK100" i="2"/>
  <c r="J576" i="2"/>
  <c r="J573" i="2"/>
  <c r="J567" i="2"/>
  <c r="J564" i="2"/>
  <c r="BK556" i="2"/>
  <c r="J535" i="2"/>
  <c r="J529" i="2"/>
  <c r="BK523" i="2"/>
  <c r="BK520" i="2"/>
  <c r="BK494" i="2"/>
  <c r="J492" i="2"/>
  <c r="BK487" i="2"/>
  <c r="BK484" i="2"/>
  <c r="BK481" i="2"/>
  <c r="BK478" i="2"/>
  <c r="BK475" i="2"/>
  <c r="BK472" i="2"/>
  <c r="BK460" i="2"/>
  <c r="J447" i="2"/>
  <c r="BK437" i="2"/>
  <c r="J386" i="2"/>
  <c r="J376" i="2"/>
  <c r="J371" i="2"/>
  <c r="BK355" i="2"/>
  <c r="BK348" i="2"/>
  <c r="BK339" i="2"/>
  <c r="BK332" i="2"/>
  <c r="J270" i="2"/>
  <c r="BK265" i="2"/>
  <c r="BK235" i="2"/>
  <c r="BK216" i="2"/>
  <c r="BK202" i="2"/>
  <c r="BK189" i="2"/>
  <c r="BK178" i="2"/>
  <c r="J171" i="2"/>
  <c r="J127" i="2"/>
  <c r="BK110" i="2"/>
  <c r="J100" i="2"/>
  <c r="BK576" i="2"/>
  <c r="BK536" i="2"/>
  <c r="J533" i="2"/>
  <c r="BK526" i="2"/>
  <c r="J520" i="2"/>
  <c r="J466" i="2"/>
  <c r="BK454" i="2"/>
  <c r="J440" i="2"/>
  <c r="BK408" i="2"/>
  <c r="BK396" i="2"/>
  <c r="BK390" i="2"/>
  <c r="BK381" i="2"/>
  <c r="BK371" i="2"/>
  <c r="BK366" i="2"/>
  <c r="J342" i="2"/>
  <c r="J330" i="2"/>
  <c r="J259" i="2"/>
  <c r="J248" i="2"/>
  <c r="J235" i="2"/>
  <c r="J223" i="2"/>
  <c r="J218" i="2"/>
  <c r="BK212" i="2"/>
  <c r="J202" i="2"/>
  <c r="J189" i="2"/>
  <c r="BK171" i="2"/>
  <c r="BK145" i="2"/>
  <c r="J113" i="2"/>
  <c r="BK108" i="2"/>
  <c r="BK97" i="3"/>
  <c r="BK85" i="3"/>
  <c r="BK92" i="3"/>
  <c r="BK88" i="3"/>
  <c r="J85" i="3"/>
  <c r="BK95" i="3"/>
  <c r="J97" i="3"/>
  <c r="BK90" i="3"/>
  <c r="BK121" i="4"/>
  <c r="BK113" i="4"/>
  <c r="BK111" i="4"/>
  <c r="J109" i="4"/>
  <c r="J104" i="4"/>
  <c r="BK99" i="4"/>
  <c r="BK92" i="4"/>
  <c r="BK119" i="4"/>
  <c r="BK115" i="4"/>
  <c r="J105" i="4"/>
  <c r="J102" i="4"/>
  <c r="BK100" i="4"/>
  <c r="BK94" i="4"/>
  <c r="BK89" i="4"/>
  <c r="J87" i="4"/>
  <c r="J111" i="4"/>
  <c r="BK110" i="4"/>
  <c r="BK107" i="4"/>
  <c r="BK98" i="4"/>
  <c r="J92" i="4"/>
  <c r="J89" i="4"/>
  <c r="J119" i="4"/>
  <c r="J117" i="4"/>
  <c r="J113" i="4"/>
  <c r="BK109" i="4"/>
  <c r="J107" i="4"/>
  <c r="J103" i="4"/>
  <c r="J100" i="4"/>
  <c r="J98" i="4"/>
  <c r="J95" i="4"/>
  <c r="J93" i="4"/>
  <c r="J82" i="5"/>
  <c r="F37" i="5"/>
  <c r="BD58" i="1"/>
  <c r="F35" i="5"/>
  <c r="BB58" i="1"/>
  <c r="F34" i="5"/>
  <c r="BA58" i="1"/>
  <c r="J561" i="2"/>
  <c r="J517" i="2"/>
  <c r="BK504" i="2"/>
  <c r="J425" i="2"/>
  <c r="BK421" i="2"/>
  <c r="J412" i="2"/>
  <c r="BK409" i="2"/>
  <c r="BK403" i="2"/>
  <c r="BK375" i="2"/>
  <c r="J359" i="2"/>
  <c r="J355" i="2"/>
  <c r="J339" i="2"/>
  <c r="BK334" i="2"/>
  <c r="J328" i="2"/>
  <c r="J302" i="2"/>
  <c r="J276" i="2"/>
  <c r="BK267" i="2"/>
  <c r="BK262" i="2"/>
  <c r="BK255" i="2"/>
  <c r="BK223" i="2"/>
  <c r="J216" i="2"/>
  <c r="BK208" i="2"/>
  <c r="J178" i="2"/>
  <c r="BK175" i="2"/>
  <c r="J139" i="2"/>
  <c r="J108" i="2"/>
  <c r="BK561" i="2"/>
  <c r="J504" i="2"/>
  <c r="BK497" i="2"/>
  <c r="J494" i="2"/>
  <c r="BK440" i="2"/>
  <c r="J437" i="2"/>
  <c r="J432" i="2"/>
  <c r="J421" i="2"/>
  <c r="BK411" i="2"/>
  <c r="BK404" i="2"/>
  <c r="J398" i="2"/>
  <c r="BK392" i="2"/>
  <c r="J385" i="2"/>
  <c r="BK376" i="2"/>
  <c r="J366" i="2"/>
  <c r="BK352" i="2"/>
  <c r="J334" i="2"/>
  <c r="BK302" i="2"/>
  <c r="BK276" i="2"/>
  <c r="J237" i="2"/>
  <c r="J196" i="2"/>
  <c r="J148" i="2"/>
  <c r="J145" i="2"/>
  <c r="BK106" i="2"/>
  <c r="BK96" i="2"/>
  <c r="BK573" i="2"/>
  <c r="BK567" i="2"/>
  <c r="BK564" i="2"/>
  <c r="J558" i="2"/>
  <c r="J536" i="2"/>
  <c r="BK533" i="2"/>
  <c r="J526" i="2"/>
  <c r="BK522" i="2"/>
  <c r="BK511" i="2"/>
  <c r="BK492" i="2"/>
  <c r="BK490" i="2"/>
  <c r="J490" i="2"/>
  <c r="J487" i="2"/>
  <c r="J484" i="2"/>
  <c r="J481" i="2"/>
  <c r="J478" i="2"/>
  <c r="J475" i="2"/>
  <c r="J472" i="2"/>
  <c r="BK466" i="2"/>
  <c r="J454" i="2"/>
  <c r="BK432" i="2"/>
  <c r="J415" i="2"/>
  <c r="J380" i="2"/>
  <c r="J375" i="2"/>
  <c r="BK357" i="2"/>
  <c r="J352" i="2"/>
  <c r="J346" i="2"/>
  <c r="BK337" i="2"/>
  <c r="BK328" i="2"/>
  <c r="J267" i="2"/>
  <c r="BK248" i="2"/>
  <c r="BK229" i="2"/>
  <c r="BK214" i="2"/>
  <c r="BK196" i="2"/>
  <c r="J186" i="2"/>
  <c r="J175" i="2"/>
  <c r="J133" i="2"/>
  <c r="BK113" i="2"/>
  <c r="J106" i="2"/>
  <c r="J96" i="2"/>
  <c r="J556" i="2"/>
  <c r="BK535" i="2"/>
  <c r="BK529" i="2"/>
  <c r="J523" i="2"/>
  <c r="BK517" i="2"/>
  <c r="J460" i="2"/>
  <c r="BK447" i="2"/>
  <c r="BK425" i="2"/>
  <c r="BK423" i="2"/>
  <c r="J392" i="2"/>
  <c r="BK386" i="2"/>
  <c r="BK385" i="2"/>
  <c r="BK380" i="2"/>
  <c r="BK370" i="2"/>
  <c r="BK346" i="2"/>
  <c r="J332" i="2"/>
  <c r="J262" i="2"/>
  <c r="J255" i="2"/>
  <c r="BK243" i="2"/>
  <c r="J229" i="2"/>
  <c r="J220" i="2"/>
  <c r="J214" i="2"/>
  <c r="J208" i="2"/>
  <c r="J192" i="2"/>
  <c r="BK173" i="2"/>
  <c r="BK148" i="2"/>
  <c r="BK127" i="2"/>
  <c r="J110" i="2"/>
  <c r="BK99" i="3"/>
  <c r="J88" i="3"/>
  <c r="J95" i="3"/>
  <c r="J90" i="3"/>
  <c r="J86" i="3"/>
  <c r="J99" i="3"/>
  <c r="J92" i="3"/>
  <c r="BK86" i="3"/>
  <c r="BK114" i="4"/>
  <c r="J112" i="4"/>
  <c r="J110" i="4"/>
  <c r="BK105" i="4"/>
  <c r="BK102" i="4"/>
  <c r="J101" i="4"/>
  <c r="BK93" i="4"/>
  <c r="BK87" i="4"/>
  <c r="J120" i="4"/>
  <c r="BK118" i="4"/>
  <c r="J114" i="4"/>
  <c r="BK106" i="4"/>
  <c r="BK103" i="4"/>
  <c r="BK96" i="4"/>
  <c r="J91" i="4"/>
  <c r="BK88" i="4"/>
  <c r="J121" i="4"/>
  <c r="BK117" i="4"/>
  <c r="BK108" i="4"/>
  <c r="BK104" i="4"/>
  <c r="BK95" i="4"/>
  <c r="BK91" i="4"/>
  <c r="BK120" i="4"/>
  <c r="J118" i="4"/>
  <c r="J115" i="4"/>
  <c r="BK112" i="4"/>
  <c r="J108" i="4"/>
  <c r="J106" i="4"/>
  <c r="BK101" i="4"/>
  <c r="J99" i="4"/>
  <c r="J96" i="4"/>
  <c r="J94" i="4"/>
  <c r="J88" i="4"/>
  <c r="BK82" i="5"/>
  <c r="F36" i="5"/>
  <c r="BC58" i="1"/>
  <c r="BK95" i="2" l="1"/>
  <c r="J95" i="2" s="1"/>
  <c r="J61" i="2" s="1"/>
  <c r="T95" i="2"/>
  <c r="P222" i="2"/>
  <c r="R222" i="2"/>
  <c r="BK327" i="2"/>
  <c r="J327" i="2"/>
  <c r="J63" i="2"/>
  <c r="R327" i="2"/>
  <c r="R94" i="2" s="1"/>
  <c r="R345" i="2"/>
  <c r="BK354" i="2"/>
  <c r="J354" i="2"/>
  <c r="J67" i="2"/>
  <c r="T354" i="2"/>
  <c r="P414" i="2"/>
  <c r="T414" i="2"/>
  <c r="P474" i="2"/>
  <c r="T474" i="2"/>
  <c r="P496" i="2"/>
  <c r="R496" i="2"/>
  <c r="BK528" i="2"/>
  <c r="J528" i="2"/>
  <c r="J71" i="2"/>
  <c r="T528" i="2"/>
  <c r="P534" i="2"/>
  <c r="T534" i="2"/>
  <c r="P572" i="2"/>
  <c r="T572" i="2"/>
  <c r="P84" i="3"/>
  <c r="T84" i="3"/>
  <c r="P94" i="3"/>
  <c r="R94" i="3"/>
  <c r="P95" i="2"/>
  <c r="R95" i="2"/>
  <c r="BK222" i="2"/>
  <c r="BK94" i="2" s="1"/>
  <c r="T222" i="2"/>
  <c r="P327" i="2"/>
  <c r="T327" i="2"/>
  <c r="BK345" i="2"/>
  <c r="J345" i="2"/>
  <c r="J66" i="2"/>
  <c r="P345" i="2"/>
  <c r="T345" i="2"/>
  <c r="P354" i="2"/>
  <c r="R354" i="2"/>
  <c r="BK414" i="2"/>
  <c r="J414" i="2"/>
  <c r="J68" i="2" s="1"/>
  <c r="R414" i="2"/>
  <c r="BK474" i="2"/>
  <c r="J474" i="2"/>
  <c r="J69" i="2" s="1"/>
  <c r="R474" i="2"/>
  <c r="BK496" i="2"/>
  <c r="J496" i="2"/>
  <c r="J70" i="2"/>
  <c r="T496" i="2"/>
  <c r="P528" i="2"/>
  <c r="R528" i="2"/>
  <c r="BK534" i="2"/>
  <c r="J534" i="2" s="1"/>
  <c r="J72" i="2" s="1"/>
  <c r="R534" i="2"/>
  <c r="BK572" i="2"/>
  <c r="J572" i="2"/>
  <c r="J73" i="2" s="1"/>
  <c r="R572" i="2"/>
  <c r="BK84" i="3"/>
  <c r="J84" i="3"/>
  <c r="J61" i="3"/>
  <c r="R84" i="3"/>
  <c r="R83" i="3"/>
  <c r="R82" i="3"/>
  <c r="BK94" i="3"/>
  <c r="J94" i="3"/>
  <c r="J62" i="3"/>
  <c r="T94" i="3"/>
  <c r="BK86" i="4"/>
  <c r="J86" i="4" s="1"/>
  <c r="J61" i="4" s="1"/>
  <c r="P86" i="4"/>
  <c r="R86" i="4"/>
  <c r="T86" i="4"/>
  <c r="BK90" i="4"/>
  <c r="J90" i="4"/>
  <c r="J62" i="4"/>
  <c r="P90" i="4"/>
  <c r="R90" i="4"/>
  <c r="T90" i="4"/>
  <c r="BK97" i="4"/>
  <c r="J97" i="4"/>
  <c r="J63" i="4"/>
  <c r="P97" i="4"/>
  <c r="R97" i="4"/>
  <c r="T97" i="4"/>
  <c r="BK116" i="4"/>
  <c r="J116" i="4"/>
  <c r="J64" i="4" s="1"/>
  <c r="P116" i="4"/>
  <c r="R116" i="4"/>
  <c r="T116" i="4"/>
  <c r="BK341" i="2"/>
  <c r="J341" i="2"/>
  <c r="J64" i="2"/>
  <c r="BK81" i="5"/>
  <c r="J81" i="5"/>
  <c r="J60" i="5"/>
  <c r="J55" i="5"/>
  <c r="J74" i="5"/>
  <c r="F77" i="5"/>
  <c r="J54" i="5"/>
  <c r="E70" i="5"/>
  <c r="F54" i="5"/>
  <c r="BE82" i="5"/>
  <c r="J33" i="5" s="1"/>
  <c r="AV58" i="1" s="1"/>
  <c r="F55" i="4"/>
  <c r="J78" i="4"/>
  <c r="BE91" i="4"/>
  <c r="BE94" i="4"/>
  <c r="BE103" i="4"/>
  <c r="BE111" i="4"/>
  <c r="BE114" i="4"/>
  <c r="J55" i="4"/>
  <c r="BE92" i="4"/>
  <c r="BE93" i="4"/>
  <c r="BE99" i="4"/>
  <c r="BE100" i="4"/>
  <c r="BE102" i="4"/>
  <c r="BE105" i="4"/>
  <c r="BE112" i="4"/>
  <c r="BE113" i="4"/>
  <c r="BE118" i="4"/>
  <c r="BE119" i="4"/>
  <c r="E48" i="4"/>
  <c r="F54" i="4"/>
  <c r="J80" i="4"/>
  <c r="BE87" i="4"/>
  <c r="BE98" i="4"/>
  <c r="BE101" i="4"/>
  <c r="BE104" i="4"/>
  <c r="BE106" i="4"/>
  <c r="BE107" i="4"/>
  <c r="BE109" i="4"/>
  <c r="BE110" i="4"/>
  <c r="BE120" i="4"/>
  <c r="BE121" i="4"/>
  <c r="BE88" i="4"/>
  <c r="BE89" i="4"/>
  <c r="BE95" i="4"/>
  <c r="BE96" i="4"/>
  <c r="BE108" i="4"/>
  <c r="BE115" i="4"/>
  <c r="BE117" i="4"/>
  <c r="J52" i="3"/>
  <c r="BE88" i="3"/>
  <c r="BE92" i="3"/>
  <c r="BE95" i="3"/>
  <c r="F55" i="3"/>
  <c r="E72" i="3"/>
  <c r="J79" i="3"/>
  <c r="BE86" i="3"/>
  <c r="BE97" i="3"/>
  <c r="BE85" i="3"/>
  <c r="BE90" i="3"/>
  <c r="BE99" i="3"/>
  <c r="J87" i="2"/>
  <c r="BE100" i="2"/>
  <c r="BE133" i="2"/>
  <c r="BE173" i="2"/>
  <c r="BE178" i="2"/>
  <c r="BE229" i="2"/>
  <c r="BE235" i="2"/>
  <c r="BE262" i="2"/>
  <c r="BE265" i="2"/>
  <c r="BE298" i="2"/>
  <c r="BE316" i="2"/>
  <c r="BE334" i="2"/>
  <c r="BE337" i="2"/>
  <c r="BE352" i="2"/>
  <c r="BE355" i="2"/>
  <c r="BE357" i="2"/>
  <c r="BE375" i="2"/>
  <c r="BE398" i="2"/>
  <c r="BE409" i="2"/>
  <c r="BE412" i="2"/>
  <c r="BE415" i="2"/>
  <c r="BE432" i="2"/>
  <c r="BE447" i="2"/>
  <c r="BE460" i="2"/>
  <c r="BE466" i="2"/>
  <c r="BE494" i="2"/>
  <c r="BE504" i="2"/>
  <c r="BE526" i="2"/>
  <c r="BE533" i="2"/>
  <c r="BE535" i="2"/>
  <c r="BE556" i="2"/>
  <c r="J55" i="2"/>
  <c r="F90" i="2"/>
  <c r="BE145" i="2"/>
  <c r="BE171" i="2"/>
  <c r="BE192" i="2"/>
  <c r="BE208" i="2"/>
  <c r="BE218" i="2"/>
  <c r="BE237" i="2"/>
  <c r="BE243" i="2"/>
  <c r="BE255" i="2"/>
  <c r="BE259" i="2"/>
  <c r="BE302" i="2"/>
  <c r="BE359" i="2"/>
  <c r="BE366" i="2"/>
  <c r="BE370" i="2"/>
  <c r="BE381" i="2"/>
  <c r="BE386" i="2"/>
  <c r="BE390" i="2"/>
  <c r="BE392" i="2"/>
  <c r="BE396" i="2"/>
  <c r="BE403" i="2"/>
  <c r="BE408" i="2"/>
  <c r="BE411" i="2"/>
  <c r="BE421" i="2"/>
  <c r="BE423" i="2"/>
  <c r="BE440" i="2"/>
  <c r="BE454" i="2"/>
  <c r="BE472" i="2"/>
  <c r="BE475" i="2"/>
  <c r="BE478" i="2"/>
  <c r="BE481" i="2"/>
  <c r="BE484" i="2"/>
  <c r="BE487" i="2"/>
  <c r="BE490" i="2"/>
  <c r="BE492" i="2"/>
  <c r="BE497" i="2"/>
  <c r="BE517" i="2"/>
  <c r="BE522" i="2"/>
  <c r="BE523" i="2"/>
  <c r="BE529" i="2"/>
  <c r="BE536" i="2"/>
  <c r="BE564" i="2"/>
  <c r="BE567" i="2"/>
  <c r="BE573" i="2"/>
  <c r="BE576" i="2"/>
  <c r="E48" i="2"/>
  <c r="BE108" i="2"/>
  <c r="BE113" i="2"/>
  <c r="BE127" i="2"/>
  <c r="BE175" i="2"/>
  <c r="BE189" i="2"/>
  <c r="BE202" i="2"/>
  <c r="BE212" i="2"/>
  <c r="BE214" i="2"/>
  <c r="BE223" i="2"/>
  <c r="BE248" i="2"/>
  <c r="BE267" i="2"/>
  <c r="BE270" i="2"/>
  <c r="BE328" i="2"/>
  <c r="BE330" i="2"/>
  <c r="BE339" i="2"/>
  <c r="BE342" i="2"/>
  <c r="BE371" i="2"/>
  <c r="BE511" i="2"/>
  <c r="BE520" i="2"/>
  <c r="BE96" i="2"/>
  <c r="BE106" i="2"/>
  <c r="BE110" i="2"/>
  <c r="BE139" i="2"/>
  <c r="BE148" i="2"/>
  <c r="BE186" i="2"/>
  <c r="BE196" i="2"/>
  <c r="BE216" i="2"/>
  <c r="BE220" i="2"/>
  <c r="BE276" i="2"/>
  <c r="BE332" i="2"/>
  <c r="BE346" i="2"/>
  <c r="BE348" i="2"/>
  <c r="BE376" i="2"/>
  <c r="BE380" i="2"/>
  <c r="BE385" i="2"/>
  <c r="BE404" i="2"/>
  <c r="BE425" i="2"/>
  <c r="BE437" i="2"/>
  <c r="BE558" i="2"/>
  <c r="BE561" i="2"/>
  <c r="J34" i="2"/>
  <c r="AW55" i="1" s="1"/>
  <c r="F34" i="2"/>
  <c r="BA55" i="1" s="1"/>
  <c r="F37" i="3"/>
  <c r="BD56" i="1"/>
  <c r="J34" i="4"/>
  <c r="AW57" i="1" s="1"/>
  <c r="F36" i="4"/>
  <c r="BC57" i="1"/>
  <c r="F36" i="2"/>
  <c r="BC55" i="1" s="1"/>
  <c r="F35" i="2"/>
  <c r="BB55" i="1" s="1"/>
  <c r="F37" i="2"/>
  <c r="BD55" i="1" s="1"/>
  <c r="J34" i="3"/>
  <c r="AW56" i="1"/>
  <c r="F36" i="3"/>
  <c r="BC56" i="1"/>
  <c r="F35" i="3"/>
  <c r="BB56" i="1"/>
  <c r="F34" i="3"/>
  <c r="BA56" i="1"/>
  <c r="F37" i="4"/>
  <c r="BD57" i="1"/>
  <c r="F34" i="4"/>
  <c r="BA57" i="1"/>
  <c r="F35" i="4"/>
  <c r="BB57" i="1"/>
  <c r="J34" i="5"/>
  <c r="AW58" i="1"/>
  <c r="J222" i="2" l="1"/>
  <c r="J62" i="2" s="1"/>
  <c r="T85" i="4"/>
  <c r="T84" i="4" s="1"/>
  <c r="P85" i="4"/>
  <c r="P84" i="4"/>
  <c r="AU57" i="1"/>
  <c r="P344" i="2"/>
  <c r="T83" i="3"/>
  <c r="T82" i="3"/>
  <c r="R344" i="2"/>
  <c r="R93" i="2"/>
  <c r="T94" i="2"/>
  <c r="R85" i="4"/>
  <c r="R84" i="4"/>
  <c r="T344" i="2"/>
  <c r="P94" i="2"/>
  <c r="P93" i="2"/>
  <c r="AU55" i="1"/>
  <c r="P83" i="3"/>
  <c r="P82" i="3"/>
  <c r="AU56" i="1"/>
  <c r="BK344" i="2"/>
  <c r="J344" i="2"/>
  <c r="J65" i="2" s="1"/>
  <c r="BK83" i="3"/>
  <c r="J83" i="3"/>
  <c r="J60" i="3"/>
  <c r="BK85" i="4"/>
  <c r="J85" i="4" s="1"/>
  <c r="J60" i="4" s="1"/>
  <c r="BK80" i="5"/>
  <c r="J80" i="5"/>
  <c r="J59" i="5" s="1"/>
  <c r="J94" i="2"/>
  <c r="J60" i="2"/>
  <c r="J33" i="2"/>
  <c r="AV55" i="1" s="1"/>
  <c r="AT55" i="1" s="1"/>
  <c r="F33" i="2"/>
  <c r="AZ55" i="1" s="1"/>
  <c r="F33" i="3"/>
  <c r="AZ56" i="1"/>
  <c r="J33" i="3"/>
  <c r="AV56" i="1"/>
  <c r="AT56" i="1"/>
  <c r="F33" i="4"/>
  <c r="AZ57" i="1"/>
  <c r="J33" i="4"/>
  <c r="AV57" i="1"/>
  <c r="AT57" i="1" s="1"/>
  <c r="F33" i="5"/>
  <c r="AZ58" i="1" s="1"/>
  <c r="AT58" i="1"/>
  <c r="BA54" i="1"/>
  <c r="W30" i="1"/>
  <c r="BD54" i="1"/>
  <c r="W33" i="1"/>
  <c r="BC54" i="1"/>
  <c r="W32" i="1"/>
  <c r="BB54" i="1"/>
  <c r="W31" i="1" s="1"/>
  <c r="T93" i="2" l="1"/>
  <c r="BK82" i="3"/>
  <c r="J82" i="3"/>
  <c r="J59" i="3"/>
  <c r="BK93" i="2"/>
  <c r="J93" i="2"/>
  <c r="BK84" i="4"/>
  <c r="J84" i="4"/>
  <c r="AU54" i="1"/>
  <c r="J30" i="5"/>
  <c r="AG58" i="1" s="1"/>
  <c r="J30" i="2"/>
  <c r="AG55" i="1" s="1"/>
  <c r="J30" i="4"/>
  <c r="AG57" i="1"/>
  <c r="AX54" i="1"/>
  <c r="AW54" i="1"/>
  <c r="AK30" i="1"/>
  <c r="AZ54" i="1"/>
  <c r="W29" i="1"/>
  <c r="AY54" i="1"/>
  <c r="J39" i="4" l="1"/>
  <c r="J39" i="2"/>
  <c r="J59" i="2"/>
  <c r="J59" i="4"/>
  <c r="J39" i="5"/>
  <c r="AN55" i="1"/>
  <c r="AN57" i="1"/>
  <c r="AN58" i="1"/>
  <c r="J30" i="3"/>
  <c r="AG56" i="1" s="1"/>
  <c r="AG54" i="1" s="1"/>
  <c r="AK26" i="1" s="1"/>
  <c r="AK35" i="1" s="1"/>
  <c r="AV54" i="1"/>
  <c r="AK29" i="1" s="1"/>
  <c r="J39" i="3" l="1"/>
  <c r="AN56" i="1"/>
  <c r="AT54" i="1"/>
  <c r="AN54" i="1"/>
</calcChain>
</file>

<file path=xl/sharedStrings.xml><?xml version="1.0" encoding="utf-8"?>
<sst xmlns="http://schemas.openxmlformats.org/spreadsheetml/2006/main" count="5856" uniqueCount="958">
  <si>
    <t>Export Komplet</t>
  </si>
  <si>
    <t>VZ</t>
  </si>
  <si>
    <t>2.0</t>
  </si>
  <si>
    <t>ZAMOK</t>
  </si>
  <si>
    <t>False</t>
  </si>
  <si>
    <t>{b73dcf4c-ccc4-41a6-b077-10ba10697b46}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</si>
  <si>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</si>
  <si>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</si>
  <si>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</si>
  <si>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</si>
  <si>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</si>
  <si>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</si>
  <si>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</si>
  <si>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</si>
  <si>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2025-082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</si>
  <si>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</si>
  <si>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</si>
  <si>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kadeřnictví Odry</t>
  </si>
  <si>
    <t>KSO:</t>
  </si>
  <si>
    <t/>
  </si>
  <si>
    <t>CC-CZ:</t>
  </si>
  <si>
    <t>Místo:</t>
  </si>
  <si>
    <t>Odry</t>
  </si>
  <si>
    <t>Datum:</t>
  </si>
  <si>
    <t>5. 5. 2025</t>
  </si>
  <si>
    <t>Zadavatel:</t>
  </si>
  <si>
    <t>IČ:</t>
  </si>
  <si>
    <t>Kadeřnictví Odry</t>
  </si>
  <si>
    <t>DIČ:</t>
  </si>
  <si>
    <t>Účastník:</t>
  </si>
  <si>
    <t>Vyplň údaj</t>
  </si>
  <si>
    <t>Projektant:</t>
  </si>
  <si>
    <t>ing.arch. Tomáš Kudělka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</si>
  <si>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</si>
  <si>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</si>
  <si>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</si>
  <si>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</si>
  <si>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</si>
  <si>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</si>
  <si>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</si>
  <si>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</si>
  <si>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</si>
  <si>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</si>
  <si>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</si>
  <si>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</si>
  <si>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</si>
  <si>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</si>
  <si>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</si>
  <si>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</si>
  <si>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</si>
  <si>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</si>
  <si>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</si>
  <si>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</si>
  <si>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</si>
  <si>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</si>
  <si>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</si>
  <si>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</si>
  <si>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</si>
  <si>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</si>
  <si>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</si>
  <si>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</si>
  <si>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</si>
  <si>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</si>
  <si>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</si>
  <si>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</si>
  <si>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</si>
  <si>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</si>
  <si>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</si>
  <si>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</si>
  <si>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</si>
  <si>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</si>
  <si>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</si>
  <si>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</si>
  <si>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</si>
  <si>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</si>
  <si>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</si>
  <si>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</si>
  <si>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</si>
  <si>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práce</t>
  </si>
  <si>
    <t>STA</t>
  </si>
  <si>
    <t>1</t>
  </si>
  <si>
    <t>{b5e0b4e6-433c-4fc3-99fd-4a55fe246d75}</t>
  </si>
  <si>
    <t>2</t>
  </si>
  <si>
    <t>02</t>
  </si>
  <si>
    <t>ZTI, ÚT</t>
  </si>
  <si>
    <t>{158cd79d-51a7-4d80-834e-193c0b9e70cc}</t>
  </si>
  <si>
    <t>03</t>
  </si>
  <si>
    <t>elektroinstalace</t>
  </si>
  <si>
    <t>{cd4a0a22-f299-432a-9bab-82f6c240608c}</t>
  </si>
  <si>
    <t>04</t>
  </si>
  <si>
    <t>Vedlejší rozpočtové náklady</t>
  </si>
  <si>
    <t>{642b6467-b29b-4031-a696-669f8e81d2e6}</t>
  </si>
  <si>
    <t>KRYCÍ LIST SOUPISU PRACÍ</t>
  </si>
  <si>
    <t>Objekt:</t>
  </si>
  <si>
    <t>01 - stavební práce</t>
  </si>
  <si>
    <t>Gymnázium Mikuláše Koperníka Bílovec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</si>
  <si>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</si>
  <si>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</si>
  <si>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</si>
  <si>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</si>
  <si>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</si>
  <si>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</si>
  <si>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</si>
  <si>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</si>
  <si>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</si>
  <si>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</si>
  <si>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</si>
  <si>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</si>
  <si>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</si>
  <si>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</si>
  <si>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</si>
  <si>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</si>
  <si>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</si>
  <si>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</si>
  <si>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</si>
  <si>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</si>
  <si>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</si>
  <si>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</si>
  <si>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</si>
  <si>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</si>
  <si>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</si>
  <si>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</si>
  <si>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</si>
  <si>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</si>
  <si>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</si>
  <si>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</si>
  <si>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</si>
  <si>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</si>
  <si>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</si>
  <si>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</si>
  <si>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</si>
  <si>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</si>
  <si>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</si>
  <si>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611135101</t>
  </si>
  <si>
    <t>Hrubá výplň rýh maltou jakékoli šířky rýhy ve stropech a stěnách</t>
  </si>
  <si>
    <t>m2</t>
  </si>
  <si>
    <t>CS ÚRS 2025 01</t>
  </si>
  <si>
    <t>4</t>
  </si>
  <si>
    <t>-1281700354</t>
  </si>
  <si>
    <t>Online PSC</t>
  </si>
  <si>
    <t>https://podminky.urs.cz/item/CS_URS_2025_01/611135101</t>
  </si>
  <si>
    <t>VV</t>
  </si>
  <si>
    <t>zapravení hrubé po elektro - viz rýhy</t>
  </si>
  <si>
    <t>150*0,15</t>
  </si>
  <si>
    <t>611325421</t>
  </si>
  <si>
    <t>Oprava vápenocementové omítky vnitřních ploch štukové dvouvrstvé, tl. jádrové omítky do 20 mm a tl. štuku do 3 mm stropů, v rozsahu opravované plochy do 10%</t>
  </si>
  <si>
    <t>536889947</t>
  </si>
  <si>
    <t>https://podminky.urs.cz/item/CS_URS_2025_01/611325421</t>
  </si>
  <si>
    <t>23,81+7,08+1,4+4,14+52,11+20,75</t>
  </si>
  <si>
    <t>úklid</t>
  </si>
  <si>
    <t>2,73</t>
  </si>
  <si>
    <t>Součet</t>
  </si>
  <si>
    <t>3</t>
  </si>
  <si>
    <t>611131121</t>
  </si>
  <si>
    <t>Podkladní a spojovací vrstva vnitřních omítaných ploch penetrace disperzní nanášená ručně stropů</t>
  </si>
  <si>
    <t>-1685627390</t>
  </si>
  <si>
    <t>https://podminky.urs.cz/item/CS_URS_2025_01/611131121</t>
  </si>
  <si>
    <t>611142001</t>
  </si>
  <si>
    <t>Pletivo vnitřních ploch v ploše nebo pruzích, na plném podkladu sklovláknité vtlačené do tmelu včetně tmelu stropů</t>
  </si>
  <si>
    <t>1782251358</t>
  </si>
  <si>
    <t>https://podminky.urs.cz/item/CS_URS_2025_01/611142001</t>
  </si>
  <si>
    <t>5</t>
  </si>
  <si>
    <t>611311131</t>
  </si>
  <si>
    <t>Vápenný štuk vnitřních ploch tloušťky do 3 mm vodorovných konstrukcí stropů rovných</t>
  </si>
  <si>
    <t>1774100097</t>
  </si>
  <si>
    <t>https://podminky.urs.cz/item/CS_URS_2025_01/611311131</t>
  </si>
  <si>
    <t>P</t>
  </si>
  <si>
    <t>Poznámka k položce:_x000D_
celoplošně</t>
  </si>
  <si>
    <t>612131101</t>
  </si>
  <si>
    <t>Podkladní a spojovací vrstva vnitřních omítaných ploch cementový postřik nanášený ručně celoplošně stěn</t>
  </si>
  <si>
    <t>-1821949810</t>
  </si>
  <si>
    <t>https://podminky.urs.cz/item/CS_URS_2025_01/612131101</t>
  </si>
  <si>
    <t>pod obklady</t>
  </si>
  <si>
    <t>m.104, 105 předsíň a WC</t>
  </si>
  <si>
    <t>2,0*(2,0+2,4+1,4+1,0)*2-(0,6*1,97*3+1,25*1,18)+0,35*(1,18*2)</t>
  </si>
  <si>
    <t>m.104 úklid</t>
  </si>
  <si>
    <t>2,0*(2,1+1,3)*2-0,8*1,97</t>
  </si>
  <si>
    <t xml:space="preserve">pod doplnění omítky po obkladech </t>
  </si>
  <si>
    <t>m.č.107 kadeřnictví</t>
  </si>
  <si>
    <t>1,8*(0,8+0,5+4,6+4,7+10,2-2,7+3,03+3,78)-(1,3*0,98*4+1,76*0,98)+0,35*(0,9+1,8*2)+0,15*0,98*10</t>
  </si>
  <si>
    <t>pod vyrovnání pro stěrku</t>
  </si>
  <si>
    <t>3,0*(4,8+0,5)+0,35*(0,9+2,02*2)</t>
  </si>
  <si>
    <t>3,0*2,7</t>
  </si>
  <si>
    <t>7</t>
  </si>
  <si>
    <t>612142001</t>
  </si>
  <si>
    <t>Pletivo vnitřních ploch v ploše nebo pruzích, na plném podkladu sklovláknité vtlačené do tmelu včetně tmelu stěn</t>
  </si>
  <si>
    <t>2079576899</t>
  </si>
  <si>
    <t>https://podminky.urs.cz/item/CS_URS_2025_01/612142001</t>
  </si>
  <si>
    <t>pod stěrku</t>
  </si>
  <si>
    <t>8</t>
  </si>
  <si>
    <t>612321121</t>
  </si>
  <si>
    <t>Omítka vápenocementová vnitřních ploch nanášená ručně jednovrstvá, tloušťky do 10 mm hladká svislých konstrukcí stěn</t>
  </si>
  <si>
    <t>354490980</t>
  </si>
  <si>
    <t>https://podminky.urs.cz/item/CS_URS_2025_01/612321121</t>
  </si>
  <si>
    <t>pod stěrku srovnání</t>
  </si>
  <si>
    <t>9</t>
  </si>
  <si>
    <t>612321141</t>
  </si>
  <si>
    <t>Omítka vápenocementová vnitřních ploch nanášená ručně dvouvrstvá, tloušťky jádrové omítky do 10 mm a tloušťky štuku do 3 mm štuková svislých konstrukcí stěn</t>
  </si>
  <si>
    <t>-13140759</t>
  </si>
  <si>
    <t>https://podminky.urs.cz/item/CS_URS_2025_01/612321141</t>
  </si>
  <si>
    <t xml:space="preserve">doplnění omítky po obkladech </t>
  </si>
  <si>
    <t>10</t>
  </si>
  <si>
    <t>612321191</t>
  </si>
  <si>
    <t>Omítka vápenocementová vnitřních ploch nanášená ručně Příplatek k cenám za každých dalších i započatých 5 mm tloušťky omítky přes 10 mm stěn</t>
  </si>
  <si>
    <t>844633025</t>
  </si>
  <si>
    <t>https://podminky.urs.cz/item/CS_URS_2025_01/612321191</t>
  </si>
  <si>
    <t>(25,729+41,062)*2</t>
  </si>
  <si>
    <t>11</t>
  </si>
  <si>
    <t>612325422</t>
  </si>
  <si>
    <t>Oprava vápenocementové omítky vnitřních ploch štukové dvouvrstvé, tl. jádrové omítky do 20 mm a tl. štuku do 3 mm stěn, v rozsahu opravované plochy přes 10 do 30%</t>
  </si>
  <si>
    <t>-696957553</t>
  </si>
  <si>
    <t>https://podminky.urs.cz/item/CS_URS_2025_01/612325422</t>
  </si>
  <si>
    <t>po řemeslech</t>
  </si>
  <si>
    <t>m.102 chodba</t>
  </si>
  <si>
    <t>3,0*(14,45+1,65+0,4*2)*2-(1,45*1,97+0,9*1,97*2+0,8*1,97*6+0,6*1,97)</t>
  </si>
  <si>
    <t>m.103 kabinet</t>
  </si>
  <si>
    <t>3,0*(3,22+2,2)*2-(0,8*1,97+1,15*2,25*2)+0,5*(1,15*2+2,25*4)</t>
  </si>
  <si>
    <t>m.108 šatna</t>
  </si>
  <si>
    <t>3,0*(3,325+6,2)*2-(0,9*1,97+1,25*2,25*2+0,6*1,97)+0,5*(1,25*2+2,25*4+1,0+2,02*2)</t>
  </si>
  <si>
    <t>m.107 kadeřnictví</t>
  </si>
  <si>
    <t>3,0*(4,7+10,2+4,8+0,5)*2-(0,9*2,02+1,17*2,11+1,3*2,11*4+1,76*2,11)+0,35*(0,9+2,02*2)+0,2*(1,5+3,0*2)+0,15*(1,17+2,11*2+1,3*4+2,11*8+1,76+2,11*2)</t>
  </si>
  <si>
    <t>3,0*(2,0+2,4+1,4+1,0)*2-(0,6*1,97*3+1,25*2,25)+0,5*(1,25+2,25*2)</t>
  </si>
  <si>
    <t>obklad</t>
  </si>
  <si>
    <t>-(1,8*(0,8+0,5+4,6+4,7+10,2+3,03+3,78)-(1,3*0,98*4+1,76*0,98)+0,35*(0,9+1,8*2)+0,15*0,98*10)</t>
  </si>
  <si>
    <t>-(1,8*(2,0+2,4+1,4+1,0)*2-(0,6*1,8*3+1,25*0,98)+0,35*(0,98*2))</t>
  </si>
  <si>
    <t>Mezisoučet</t>
  </si>
  <si>
    <t>3,0*(2,1+1,3)*2-0,8*1,97</t>
  </si>
  <si>
    <t>-(1,8*(2,1+1,3)*2-0,8*1,8)</t>
  </si>
  <si>
    <t>12</t>
  </si>
  <si>
    <t>612131121</t>
  </si>
  <si>
    <t>Podkladní a spojovací vrstva vnitřních omítaných ploch penetrace disperzní nanášená ručně stěn</t>
  </si>
  <si>
    <t>1346329879</t>
  </si>
  <si>
    <t>https://podminky.urs.cz/item/CS_URS_2025_01/612131121</t>
  </si>
  <si>
    <t>13</t>
  </si>
  <si>
    <t>-556817780</t>
  </si>
  <si>
    <t>14</t>
  </si>
  <si>
    <t>612311131</t>
  </si>
  <si>
    <t>Vápenný štuk vnitřních ploch tloušťky do 3 mm svislých konstrukcí stěn</t>
  </si>
  <si>
    <t>-1749562422</t>
  </si>
  <si>
    <t>https://podminky.urs.cz/item/CS_URS_2025_01/612311131</t>
  </si>
  <si>
    <t>612331121</t>
  </si>
  <si>
    <t>Omítka cementová vnitřních ploch nanášená ručně jednovrstvá, tloušťky do 10 mm hladká svislých konstrukcí stěn</t>
  </si>
  <si>
    <t>1803748371</t>
  </si>
  <si>
    <t>https://podminky.urs.cz/item/CS_URS_2025_01/612331121</t>
  </si>
  <si>
    <t>příprava pod obklady</t>
  </si>
  <si>
    <t>16</t>
  </si>
  <si>
    <t>612331191</t>
  </si>
  <si>
    <t>Omítka cementová vnitřních ploch nanášená ručně Příplatek k cenám za každých dalších i započatých 5 mm tloušťky omítky přes 10 mm stěn</t>
  </si>
  <si>
    <t>-1558072502</t>
  </si>
  <si>
    <t>https://podminky.urs.cz/item/CS_URS_2025_01/612331191</t>
  </si>
  <si>
    <t>35,029*2</t>
  </si>
  <si>
    <t>17</t>
  </si>
  <si>
    <t>619991011</t>
  </si>
  <si>
    <t>Zakrytí vnitřních ploch před znečištěním PE fólií včetně pozdějšího odkrytí samostatných konstrukcí a prvků</t>
  </si>
  <si>
    <t>-1904715405</t>
  </si>
  <si>
    <t>https://podminky.urs.cz/item/CS_URS_2025_01/619991011</t>
  </si>
  <si>
    <t>1,15*2,25*2+1,25*2,25*3+1,17*2,11+1,3*2,11*4+1,76*2,11</t>
  </si>
  <si>
    <t>18</t>
  </si>
  <si>
    <t>619996145</t>
  </si>
  <si>
    <t>Ochrana stavebních konstrukcí a samostatných prvků včetně pozdějšího odstranění geotextilií obalením samostatných konstrukcí a prvků</t>
  </si>
  <si>
    <t>-1216470910</t>
  </si>
  <si>
    <t>https://podminky.urs.cz/item/CS_URS_2025_01/619996145</t>
  </si>
  <si>
    <t>chodba vstup</t>
  </si>
  <si>
    <t>30</t>
  </si>
  <si>
    <t>19</t>
  </si>
  <si>
    <t>632451254</t>
  </si>
  <si>
    <t>Potěr cementový samonivelační litý tř. C 30, tl. přes 45 do 50 mm</t>
  </si>
  <si>
    <t>2134982751</t>
  </si>
  <si>
    <t>https://podminky.urs.cz/item/CS_URS_2025_01/632451254</t>
  </si>
  <si>
    <t>23,81+4,14+1,4+52,11</t>
  </si>
  <si>
    <t>20</t>
  </si>
  <si>
    <t>632451293</t>
  </si>
  <si>
    <t>Potěr cementový samonivelační litý Příplatek k cenám za každých dalších i započatých 5 mm tloušťky přes 50 mm tř. C 30</t>
  </si>
  <si>
    <t>-398232459</t>
  </si>
  <si>
    <t>https://podminky.urs.cz/item/CS_URS_2025_01/632451293</t>
  </si>
  <si>
    <t>(23,81+4,14+1,4+52,11)*2</t>
  </si>
  <si>
    <t>2,73*2</t>
  </si>
  <si>
    <t>632451451</t>
  </si>
  <si>
    <t>Doplnění cementového potěru na mazaninách a betonových podkladech (s dodáním hmot), hlazeného dřevěným nebo ocelovým hladítkem, plochy jednotlivě do 1 m2 a tl. přes 40 do 50 mm</t>
  </si>
  <si>
    <t>-613266896</t>
  </si>
  <si>
    <t>https://podminky.urs.cz/item/CS_URS_2025_01/632451451</t>
  </si>
  <si>
    <t xml:space="preserve">doplnění rýh po elektro </t>
  </si>
  <si>
    <t>2*4*0,1</t>
  </si>
  <si>
    <t>22</t>
  </si>
  <si>
    <t>632902221</t>
  </si>
  <si>
    <t>Příprava zatvrdlého povrchu betonových mazanin pro cementový potěr spojovacím (adhezním) můstkem</t>
  </si>
  <si>
    <t>1382053170</t>
  </si>
  <si>
    <t>https://podminky.urs.cz/item/CS_URS_2025_01/632902221</t>
  </si>
  <si>
    <t>23</t>
  </si>
  <si>
    <t>642944121</t>
  </si>
  <si>
    <t>Osazení ocelových dveřních zárubní lisovaných nebo z úhelníků dodatečně s vybetonováním prahu, plochy do 2,5 m2</t>
  </si>
  <si>
    <t>kus</t>
  </si>
  <si>
    <t>-2050507427</t>
  </si>
  <si>
    <t>https://podminky.urs.cz/item/CS_URS_2025_01/642944121</t>
  </si>
  <si>
    <t>24</t>
  </si>
  <si>
    <t>M</t>
  </si>
  <si>
    <t>55331442</t>
  </si>
  <si>
    <t>zárubeň jednokřídlá ocelová pro dodatečnou montáž tl stěny 160-200mm rozměru 800/1970, 2100mm</t>
  </si>
  <si>
    <t>-286238717</t>
  </si>
  <si>
    <t>Poznámka k položce:_x000D_
s atestem PO</t>
  </si>
  <si>
    <t>25</t>
  </si>
  <si>
    <t>642944221</t>
  </si>
  <si>
    <t>Osazení ocelových dveřních zárubní lisovaných nebo z úhelníků dodatečně s vybetonováním prahu, plochy přes 2,5 m2</t>
  </si>
  <si>
    <t>1207565026</t>
  </si>
  <si>
    <t>https://podminky.urs.cz/item/CS_URS_2025_01/642944221</t>
  </si>
  <si>
    <t>26</t>
  </si>
  <si>
    <t>55331717</t>
  </si>
  <si>
    <t>zárubeň dvoukřídlá ocelová pro dodatečnou montáž tl stěny 110-150mm rozměru 1450/1970, 2100mm</t>
  </si>
  <si>
    <t>-267186285</t>
  </si>
  <si>
    <t>Ostatní konstrukce a práce, bourání</t>
  </si>
  <si>
    <t>27</t>
  </si>
  <si>
    <t>949101111</t>
  </si>
  <si>
    <t>Lešení pomocné pracovní pro objekty pozemních staveb pro zatížení do 150 kg/m2, o výšce lešeňové podlahy do 1,9 m</t>
  </si>
  <si>
    <t>267189066</t>
  </si>
  <si>
    <t>https://podminky.urs.cz/item/CS_URS_2025_01/949101111</t>
  </si>
  <si>
    <t>28</t>
  </si>
  <si>
    <t>952901111</t>
  </si>
  <si>
    <t>Vyčištění budov nebo objektů před předáním do užívání budov bytové nebo občanské výstavby, světlé výšky podlaží do 4 m</t>
  </si>
  <si>
    <t>838558118</t>
  </si>
  <si>
    <t>https://podminky.urs.cz/item/CS_URS_2025_01/952901111</t>
  </si>
  <si>
    <t>Poznámka k položce:_x000D_
požadavek - vyčištění "dočista" včetně umytí oken</t>
  </si>
  <si>
    <t>23,81+7,08+2,73+1,4+4,14+52,11+20,75</t>
  </si>
  <si>
    <t>50</t>
  </si>
  <si>
    <t>29</t>
  </si>
  <si>
    <t>965045113</t>
  </si>
  <si>
    <t>Bourání potěrů tl. do 50 mm cementových nebo pískocementových, plochy přes 4 m2</t>
  </si>
  <si>
    <t>429182082</t>
  </si>
  <si>
    <t>https://podminky.urs.cz/item/CS_URS_2025_01/965045113</t>
  </si>
  <si>
    <t>965081213</t>
  </si>
  <si>
    <t>Bourání podlah z dlaždic bez podkladního lože nebo mazaniny, s jakoukoliv výplní spár keramických nebo xylolitových tl. do 10 mm, plochy přes 1 m2</t>
  </si>
  <si>
    <t>494879200</t>
  </si>
  <si>
    <t>https://podminky.urs.cz/item/CS_URS_2025_01/965081213</t>
  </si>
  <si>
    <t>31</t>
  </si>
  <si>
    <t>965081611</t>
  </si>
  <si>
    <t>Odsekání soklíků včetně otlučení podkladní omítky až na zdivo rovných</t>
  </si>
  <si>
    <t>m</t>
  </si>
  <si>
    <t>-812344170</t>
  </si>
  <si>
    <t>https://podminky.urs.cz/item/CS_URS_2025_01/965081611</t>
  </si>
  <si>
    <t>14,45*2+1,65*2+0,4*4-1,45-0,9*2-0,8*6-0,6+3,8*2+2,5</t>
  </si>
  <si>
    <t>3,78+0,3+1,87+4,8+0,5-0,9</t>
  </si>
  <si>
    <t>32</t>
  </si>
  <si>
    <t>967023693</t>
  </si>
  <si>
    <t>Přisekání (špicování) ploch kamenných nebo jiných s tvrdým povrchem pro nové povrchové vrstvy, plochy přes 2 m2</t>
  </si>
  <si>
    <t>955450156</t>
  </si>
  <si>
    <t>https://podminky.urs.cz/item/CS_URS_2025_01/967023693</t>
  </si>
  <si>
    <t>přisekání - srovnání po odsekání dlažby do malty - odhad srovnání po vybourání podkladu 20%</t>
  </si>
  <si>
    <t>(23,81+4,14+1,4+52,11)*0,2</t>
  </si>
  <si>
    <t>2,73*0,2</t>
  </si>
  <si>
    <t>33</t>
  </si>
  <si>
    <t>968062456</t>
  </si>
  <si>
    <t>Vybourání dřevěných rámů oken s křídly, dveřních zárubní, vrat, stěn, ostění nebo obkladů dveřních zárubní, plochy přes 2 m2</t>
  </si>
  <si>
    <t>-2094708476</t>
  </si>
  <si>
    <t>https://podminky.urs.cz/item/CS_URS_2025_01/968062456</t>
  </si>
  <si>
    <t>dveře s nadsvětlíkem</t>
  </si>
  <si>
    <t>0,9*3,0</t>
  </si>
  <si>
    <t>34</t>
  </si>
  <si>
    <t>968072456</t>
  </si>
  <si>
    <t>Vybourání kovových rámů oken s křídly, dveřních zárubní, vrat, stěn, ostění nebo obkladů dveřních zárubní, plochy přes 2 m2</t>
  </si>
  <si>
    <t>-738015266</t>
  </si>
  <si>
    <t>https://podminky.urs.cz/item/CS_URS_2025_01/968072456</t>
  </si>
  <si>
    <t>1,45*1,97*2</t>
  </si>
  <si>
    <t>35</t>
  </si>
  <si>
    <t>977311111</t>
  </si>
  <si>
    <t>Řezání stávajících betonových mazanin bez vyztužení hloubky do 50 mm</t>
  </si>
  <si>
    <t>-1824350199</t>
  </si>
  <si>
    <t>https://podminky.urs.cz/item/CS_URS_2025_01/977311111</t>
  </si>
  <si>
    <t>2*2*4</t>
  </si>
  <si>
    <t>36</t>
  </si>
  <si>
    <t>977332122</t>
  </si>
  <si>
    <t>Frézování drážek ve stěnách a stropech z cihel včetně omítky do 50x50 mm</t>
  </si>
  <si>
    <t>1882698798</t>
  </si>
  <si>
    <t>https://podminky.urs.cz/item/CS_URS_2025_01/977332122</t>
  </si>
  <si>
    <t>37</t>
  </si>
  <si>
    <t>977343212</t>
  </si>
  <si>
    <t>Frézování drážek pro vodiče v podlahách z betonu, rozměru do 50x50 mm</t>
  </si>
  <si>
    <t>-1322042068</t>
  </si>
  <si>
    <t>https://podminky.urs.cz/item/CS_URS_2025_01/977343212</t>
  </si>
  <si>
    <t>2*4</t>
  </si>
  <si>
    <t>38</t>
  </si>
  <si>
    <t>978011121</t>
  </si>
  <si>
    <t>Otlučení vápenných nebo vápenocementových omítek vnitřních ploch stropů, v rozsahu přes 5 do 10 %</t>
  </si>
  <si>
    <t>1699857467</t>
  </si>
  <si>
    <t>https://podminky.urs.cz/item/CS_URS_2025_01/978011121</t>
  </si>
  <si>
    <t>39</t>
  </si>
  <si>
    <t>978013141</t>
  </si>
  <si>
    <t>Otlučení vápenných nebo vápenocementových omítek vnitřních ploch stěn s vyškrabáním spar, s očištěním zdiva, v rozsahu přes 10 do 30 %</t>
  </si>
  <si>
    <t>676853872</t>
  </si>
  <si>
    <t>https://podminky.urs.cz/item/CS_URS_2025_01/978013141</t>
  </si>
  <si>
    <t>odpočet obkladů</t>
  </si>
  <si>
    <t>-66,623</t>
  </si>
  <si>
    <t>-10,8</t>
  </si>
  <si>
    <t>40</t>
  </si>
  <si>
    <t>978021161</t>
  </si>
  <si>
    <t>Otlučení cementových vnitřních ploch stěn, v rozsahu do 50 %</t>
  </si>
  <si>
    <t>991901959</t>
  </si>
  <si>
    <t>https://podminky.urs.cz/item/CS_URS_2025_01/978021161</t>
  </si>
  <si>
    <t>dočištění po osekání obkladů</t>
  </si>
  <si>
    <t>77,423</t>
  </si>
  <si>
    <t>41</t>
  </si>
  <si>
    <t>978021191</t>
  </si>
  <si>
    <t>Otlučení cementových vnitřních ploch stěn, v rozsahu do 100 %</t>
  </si>
  <si>
    <t>-1234825676</t>
  </si>
  <si>
    <t>https://podminky.urs.cz/item/CS_URS_2025_01/978021191</t>
  </si>
  <si>
    <t>dosekání pod části se stěrkou pro vyrovnání podkladu</t>
  </si>
  <si>
    <t>(3,0-1,8)*2,7</t>
  </si>
  <si>
    <t>dosekání pro vyšší obklad</t>
  </si>
  <si>
    <t>0,2*(2,0+2,4+1,4+1,0)*2-(0,6*0,2*3+1,25*0,2)+0,35*(0,2*2)</t>
  </si>
  <si>
    <t>0,2*(2,1+1,3)*2-0,8*0,2</t>
  </si>
  <si>
    <t>42</t>
  </si>
  <si>
    <t>978059541</t>
  </si>
  <si>
    <t>Odsekání obkladů stěn včetně otlučení podkladní omítky až na zdivo z obkládaček vnitřních, z jakýchkoliv materiálů, plochy přes 1 m2</t>
  </si>
  <si>
    <t>224830284</t>
  </si>
  <si>
    <t>https://podminky.urs.cz/item/CS_URS_2025_01/978059541</t>
  </si>
  <si>
    <t>1,8*(0,8+0,5+4,6+4,7+10,2+3,03+3,78)-(1,3*0,98*4+1,76*0,98)+0,35*(0,9+1,8*2)+0,15*0,98*10</t>
  </si>
  <si>
    <t>1,8*(2,0+2,4+1,4+1,0)*2-(0,6*1,8*3+1,25*0,98)+0,35*(0,98*2)</t>
  </si>
  <si>
    <t>1,8*(2,1+1,3)*2-0,8*1,8</t>
  </si>
  <si>
    <t>997</t>
  </si>
  <si>
    <t>Přesun sutě</t>
  </si>
  <si>
    <t>43</t>
  </si>
  <si>
    <t>997002611</t>
  </si>
  <si>
    <t>Nakládání suti a vybouraných hmot na dopravní prostředek pro vodorovné přemístění</t>
  </si>
  <si>
    <t>t</t>
  </si>
  <si>
    <t>1551214786</t>
  </si>
  <si>
    <t>https://podminky.urs.cz/item/CS_URS_2025_01/997002611</t>
  </si>
  <si>
    <t>44</t>
  </si>
  <si>
    <t>997013211</t>
  </si>
  <si>
    <t>Vnitrostaveništní doprava suti a vybouraných hmot vodorovně do 50 m s naložením ručně pro budovy a haly výšky do 6 m</t>
  </si>
  <si>
    <t>1159426320</t>
  </si>
  <si>
    <t>https://podminky.urs.cz/item/CS_URS_2025_01/997013211</t>
  </si>
  <si>
    <t>45</t>
  </si>
  <si>
    <t>997013501</t>
  </si>
  <si>
    <t>Odvoz suti a vybouraných hmot na skládku nebo meziskládku se složením, na vzdálenost do 1 km</t>
  </si>
  <si>
    <t>1286291345</t>
  </si>
  <si>
    <t>https://podminky.urs.cz/item/CS_URS_2025_01/997013501</t>
  </si>
  <si>
    <t>46</t>
  </si>
  <si>
    <t>997013509</t>
  </si>
  <si>
    <t>Odvoz suti a vybouraných hmot na skládku nebo meziskládku se složením, na vzdálenost Příplatek k ceně za každý další započatý 1 km přes 1 km</t>
  </si>
  <si>
    <t>-194800390</t>
  </si>
  <si>
    <t>https://podminky.urs.cz/item/CS_URS_2025_01/997013509</t>
  </si>
  <si>
    <t>31,965*15 'Přepočtené koeficientem množství</t>
  </si>
  <si>
    <t>47</t>
  </si>
  <si>
    <t>997013631</t>
  </si>
  <si>
    <t>Poplatek za uložení stavebního odpadu na skládce (skládkovné) směsného stavebního a demoličního zatříděného do Katalogu odpadů pod kódem 17 09 04</t>
  </si>
  <si>
    <t>-1731600318</t>
  </si>
  <si>
    <t>https://podminky.urs.cz/item/CS_URS_2025_01/997013631</t>
  </si>
  <si>
    <t>48</t>
  </si>
  <si>
    <t>997221611</t>
  </si>
  <si>
    <t>Nakládání na dopravní prostředky pro vodorovnou dopravu suti</t>
  </si>
  <si>
    <t>903936766</t>
  </si>
  <si>
    <t>https://podminky.urs.cz/item/CS_URS_2025_01/997221611</t>
  </si>
  <si>
    <t>998</t>
  </si>
  <si>
    <t>Přesun hmot</t>
  </si>
  <si>
    <t>49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</si>
  <si>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</si>
  <si>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</si>
  <si>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-575839789</t>
  </si>
  <si>
    <t>https://podminky.urs.cz/item/CS_URS_2025_01/998018001</t>
  </si>
  <si>
    <t>PSV</t>
  </si>
  <si>
    <t>Práce a dodávky PSV</t>
  </si>
  <si>
    <t>763</t>
  </si>
  <si>
    <t>Konstrukce suché výstavby</t>
  </si>
  <si>
    <t>763121714</t>
  </si>
  <si>
    <t>Stěna předsazená ze sádrokartonových desek ostatní konstrukce a práce na předsazených stěnách ze sádrokartonových desek základní penetrační nátěr</t>
  </si>
  <si>
    <t>-357512949</t>
  </si>
  <si>
    <t>https://podminky.urs.cz/item/CS_URS_2025_01/763121714</t>
  </si>
  <si>
    <t>51</t>
  </si>
  <si>
    <t>763164651</t>
  </si>
  <si>
    <t>Obklad konstrukcí sádrokartonovými deskami včetně ochranných úhelníků ve tvaru U rozvinuté šíře přes 1,2 m, opláštěný deskou standardní A, tl. 12,5 mm</t>
  </si>
  <si>
    <t>30278508</t>
  </si>
  <si>
    <t>https://podminky.urs.cz/item/CS_URS_2025_01/763164651</t>
  </si>
  <si>
    <t>zapláštění nadsvětlíku</t>
  </si>
  <si>
    <t>1,1*(1,0+0,5+1,0)</t>
  </si>
  <si>
    <t>52</t>
  </si>
  <si>
    <t>998763201</t>
  </si>
  <si>
    <t>Přesun hmot pro dřevostavby stanovený procentní sazbou (%) z ceny vodorovná dopravní vzdálenost do 50 m základní v objektech výšky přes 6 do 12 m</t>
  </si>
  <si>
    <t>%</t>
  </si>
  <si>
    <t>650731129</t>
  </si>
  <si>
    <t>https://podminky.urs.cz/item/CS_URS_2025_01/998763201</t>
  </si>
  <si>
    <t>766</t>
  </si>
  <si>
    <t>Konstrukce truhlářské</t>
  </si>
  <si>
    <t>53</t>
  </si>
  <si>
    <t>766491851</t>
  </si>
  <si>
    <t>Demontáž ostatních truhlářských konstrukcí prahů dveří jednokřídlových</t>
  </si>
  <si>
    <t>967980089</t>
  </si>
  <si>
    <t>https://podminky.urs.cz/item/CS_URS_2025_01/766491851</t>
  </si>
  <si>
    <t>54</t>
  </si>
  <si>
    <t>766491853</t>
  </si>
  <si>
    <t>Demontáž ostatních truhlářských konstrukcí prahů dveří dvoukřídlových</t>
  </si>
  <si>
    <t>395111853</t>
  </si>
  <si>
    <t>https://podminky.urs.cz/item/CS_URS_2025_01/766491853</t>
  </si>
  <si>
    <t>55</t>
  </si>
  <si>
    <t>766660001</t>
  </si>
  <si>
    <t>Montáž dveřních křídel dřevěných nebo plastových otevíravých do ocelové zárubně povrchově upravených jednokřídlových, šířky do 800 mm</t>
  </si>
  <si>
    <t>1248174997</t>
  </si>
  <si>
    <t>https://podminky.urs.cz/item/CS_URS_2025_01/766660001</t>
  </si>
  <si>
    <t>výměna dveří</t>
  </si>
  <si>
    <t>4+3</t>
  </si>
  <si>
    <t xml:space="preserve">úklid </t>
  </si>
  <si>
    <t>56</t>
  </si>
  <si>
    <t>61162014</t>
  </si>
  <si>
    <t>dveře jednokřídlé voštinové povrch fóliový plné 800x1970-2100mm</t>
  </si>
  <si>
    <t>298777523</t>
  </si>
  <si>
    <t>57</t>
  </si>
  <si>
    <t>61162012</t>
  </si>
  <si>
    <t>dveře jednokřídlé voštinové povrch fóliový plné 600x1970-2100mm</t>
  </si>
  <si>
    <t>1533371731</t>
  </si>
  <si>
    <t>58</t>
  </si>
  <si>
    <t>766660002</t>
  </si>
  <si>
    <t>Montáž dveřních křídel dřevěných nebo plastových otevíravých do ocelové zárubně povrchově upravených jednokřídlových, šířky přes 800 mm</t>
  </si>
  <si>
    <t>305690883</t>
  </si>
  <si>
    <t>https://podminky.urs.cz/item/CS_URS_2025_01/766660002</t>
  </si>
  <si>
    <t>59</t>
  </si>
  <si>
    <t>61162075</t>
  </si>
  <si>
    <t>dveře jednokřídlé voštinové povrch laminátový plné 900x1970-2100mm</t>
  </si>
  <si>
    <t>1727024719</t>
  </si>
  <si>
    <t>60</t>
  </si>
  <si>
    <t>766660021</t>
  </si>
  <si>
    <t>Montáž dveřních křídel dřevěných nebo plastových otevíravých do ocelové zárubně protipožárních jednokřídlových, šířky do 800 mm</t>
  </si>
  <si>
    <t>1715149563</t>
  </si>
  <si>
    <t>https://podminky.urs.cz/item/CS_URS_2025_01/766660021</t>
  </si>
  <si>
    <t>PP3</t>
  </si>
  <si>
    <t>61</t>
  </si>
  <si>
    <t>6116209R</t>
  </si>
  <si>
    <t>dveře jednokřídlé  protipožární EI (EW) 30 DP3-C   800x1970 včetně kování (panikové)</t>
  </si>
  <si>
    <t>2097076966</t>
  </si>
  <si>
    <t>62</t>
  </si>
  <si>
    <t>766660031</t>
  </si>
  <si>
    <t>Montáž dveřních křídel dřevěných nebo plastových otevíravých do ocelové zárubně protipožárních dvoukřídlových jakékoliv šířky</t>
  </si>
  <si>
    <t>307690557</t>
  </si>
  <si>
    <t>https://podminky.urs.cz/item/CS_URS_2025_01/766660031</t>
  </si>
  <si>
    <t>PP1, PP</t>
  </si>
  <si>
    <t>1+1</t>
  </si>
  <si>
    <t>63</t>
  </si>
  <si>
    <t>6116532R</t>
  </si>
  <si>
    <t>dveře dvoukřídlé é protipožární EI (EW) 30 DP3-C  1450x1970 včetně kování (panikové)</t>
  </si>
  <si>
    <t>1779309978</t>
  </si>
  <si>
    <t>64</t>
  </si>
  <si>
    <t>766691811</t>
  </si>
  <si>
    <t>Demontáž parapetních desek šířky do 300 mm</t>
  </si>
  <si>
    <t>-2024146133</t>
  </si>
  <si>
    <t>https://podminky.urs.cz/item/CS_URS_2025_01/766691811</t>
  </si>
  <si>
    <t>m.č.107</t>
  </si>
  <si>
    <t>1,17+1,3*4+1,76</t>
  </si>
  <si>
    <t>65</t>
  </si>
  <si>
    <t>766691914</t>
  </si>
  <si>
    <t>Ostatní práce vyvěšení nebo zavěšení křídel dřevěných dveřních, plochy do 2 m2</t>
  </si>
  <si>
    <t>327107177</t>
  </si>
  <si>
    <t>https://podminky.urs.cz/item/CS_URS_2025_01/766691914</t>
  </si>
  <si>
    <t>66</t>
  </si>
  <si>
    <t>766694116</t>
  </si>
  <si>
    <t>Montáž ostatních truhlářských konstrukcí parapetních desek dřevěných nebo plastových šířky do 300 mm</t>
  </si>
  <si>
    <t>-1270473570</t>
  </si>
  <si>
    <t>https://podminky.urs.cz/item/CS_URS_2025_01/766694116</t>
  </si>
  <si>
    <t>67</t>
  </si>
  <si>
    <t>60794102</t>
  </si>
  <si>
    <t>parapet dřevotřískový vnitřní povrch laminátový š 260mm</t>
  </si>
  <si>
    <t>431753337</t>
  </si>
  <si>
    <t>8,13*1,1</t>
  </si>
  <si>
    <t>68</t>
  </si>
  <si>
    <t>766695213</t>
  </si>
  <si>
    <t>Montáž ostatních truhlářských konstrukcí prahů dveří jednokřídlových, šířky přes 100 mm</t>
  </si>
  <si>
    <t>558541595</t>
  </si>
  <si>
    <t>https://podminky.urs.cz/item/CS_URS_2025_01/766695213</t>
  </si>
  <si>
    <t>3+5+2</t>
  </si>
  <si>
    <t>69</t>
  </si>
  <si>
    <t>61187121</t>
  </si>
  <si>
    <t>práh dveřní dřevěný dubový tl 20mm dl 620mm š 150mm</t>
  </si>
  <si>
    <t>-1648525836</t>
  </si>
  <si>
    <t>70</t>
  </si>
  <si>
    <t>61187161</t>
  </si>
  <si>
    <t>práh dveřní dřevěný dubový tl 20mm dl 820mm š 150mm</t>
  </si>
  <si>
    <t>1525017934</t>
  </si>
  <si>
    <t>71</t>
  </si>
  <si>
    <t>61187172</t>
  </si>
  <si>
    <t>práh dveřní dřevěný dubový tl 20mm dl 920mm š 70mm</t>
  </si>
  <si>
    <t>-1659473460</t>
  </si>
  <si>
    <t>72</t>
  </si>
  <si>
    <t>766695233</t>
  </si>
  <si>
    <t>Montáž ostatních truhlářských konstrukcí prahů dveří dvoukřídlových, šířky přes 100 mm</t>
  </si>
  <si>
    <t>2029548929</t>
  </si>
  <si>
    <t>https://podminky.urs.cz/item/CS_URS_2025_01/766695233</t>
  </si>
  <si>
    <t>73</t>
  </si>
  <si>
    <t>61187261</t>
  </si>
  <si>
    <t>práh dveřní dřevěný dubový tl 20mm dl 1470mm š 150mm</t>
  </si>
  <si>
    <t>1794368027</t>
  </si>
  <si>
    <t>74</t>
  </si>
  <si>
    <t>998766201</t>
  </si>
  <si>
    <t>Přesun hmot pro konstrukce truhlářské stanovený procentní sazbou (%) z ceny vodorovná dopravní vzdálenost do 50 m základní v objektech výšky do 6 m</t>
  </si>
  <si>
    <t>1153137832</t>
  </si>
  <si>
    <t>https://podminky.urs.cz/item/CS_URS_2025_01/998766201</t>
  </si>
  <si>
    <t>771</t>
  </si>
  <si>
    <t>Podlahy z dlaždic</t>
  </si>
  <si>
    <t>75</t>
  </si>
  <si>
    <t>771571810</t>
  </si>
  <si>
    <t>Demontáž podlah z dlaždic keramických kladených do malty</t>
  </si>
  <si>
    <t>142886593</t>
  </si>
  <si>
    <t>https://podminky.urs.cz/item/CS_URS_2025_01/771571810</t>
  </si>
  <si>
    <t>76</t>
  </si>
  <si>
    <t>771121022</t>
  </si>
  <si>
    <t>Příprava podkladu před provedením dlažby broušení podlah nového podkladu betonového</t>
  </si>
  <si>
    <t>868218578</t>
  </si>
  <si>
    <t>https://podminky.urs.cz/item/CS_URS_2025_01/771121022</t>
  </si>
  <si>
    <t>77</t>
  </si>
  <si>
    <t>771121011</t>
  </si>
  <si>
    <t>Příprava podkladu před provedením dlažby nátěr penetrační na podlahu</t>
  </si>
  <si>
    <t>-1581853221</t>
  </si>
  <si>
    <t>https://podminky.urs.cz/item/CS_URS_2025_01/771121011</t>
  </si>
  <si>
    <t>78</t>
  </si>
  <si>
    <t>771151021</t>
  </si>
  <si>
    <t>Příprava podkladu před provedením dlažby samonivelační stěrka min. pevnosti 30 MPa, tloušťky do 3 mm</t>
  </si>
  <si>
    <t>522507893</t>
  </si>
  <si>
    <t>https://podminky.urs.cz/item/CS_URS_2025_01/771151021</t>
  </si>
  <si>
    <t>srovnání plochy pod nové dlažby</t>
  </si>
  <si>
    <t>79</t>
  </si>
  <si>
    <t>771474112</t>
  </si>
  <si>
    <t>Montáž soklů z dlaždic keramických lepených cementovým flexibilním lepidlem rovných, výšky přes 65 do 90 mm</t>
  </si>
  <si>
    <t>-493032151</t>
  </si>
  <si>
    <t>https://podminky.urs.cz/item/CS_URS_2025_01/771474112</t>
  </si>
  <si>
    <t>14,45*2+1,65*2+0,4*4</t>
  </si>
  <si>
    <t>(4,7+10,2+0,5+3,78)*2</t>
  </si>
  <si>
    <t>80</t>
  </si>
  <si>
    <t>59761135</t>
  </si>
  <si>
    <t>dlažba keramická slinutá nemrazuvzdorná povrch hladký/matný tl do 10mm přes 9 do 12ks/m2</t>
  </si>
  <si>
    <t>-607256084</t>
  </si>
  <si>
    <t>72,16*0,1*1,1</t>
  </si>
  <si>
    <t>7,938*1,1 'Přepočtené koeficientem množství</t>
  </si>
  <si>
    <t>81</t>
  </si>
  <si>
    <t>771574416</t>
  </si>
  <si>
    <t>Montáž podlah z dlaždic keramických lepených cementovým flexibilním lepidlem hladkých, tloušťky do 10 mm přes 9 do 12 ks/m2</t>
  </si>
  <si>
    <t>1284398787</t>
  </si>
  <si>
    <t>https://podminky.urs.cz/item/CS_URS_2025_01/771574416</t>
  </si>
  <si>
    <t xml:space="preserve"> nové dlažby</t>
  </si>
  <si>
    <t>82</t>
  </si>
  <si>
    <t>1210314701</t>
  </si>
  <si>
    <t>(23,81+4,14+1,4+52,11)*1,08</t>
  </si>
  <si>
    <t>2,73*1,1</t>
  </si>
  <si>
    <t>90,98*1,1 'Přepočtené koeficientem množství</t>
  </si>
  <si>
    <t>83</t>
  </si>
  <si>
    <t>771591000</t>
  </si>
  <si>
    <t>Příplatek za dilatace, lišty</t>
  </si>
  <si>
    <t>-559546322</t>
  </si>
  <si>
    <t>84</t>
  </si>
  <si>
    <t>771591112</t>
  </si>
  <si>
    <t>Izolace podlahy pod dlažbu nátěrem nebo stěrkou ve dvou vrstvách</t>
  </si>
  <si>
    <t>1864366688</t>
  </si>
  <si>
    <t>https://podminky.urs.cz/item/CS_URS_2025_01/771591112</t>
  </si>
  <si>
    <t>(1,4+4,14)*1,15</t>
  </si>
  <si>
    <t>85</t>
  </si>
  <si>
    <t>771591264</t>
  </si>
  <si>
    <t>Izolace podlahy pod dlažbu těsnícími izolačními pásy mezi podlahou a stěnu</t>
  </si>
  <si>
    <t>164344407</t>
  </si>
  <si>
    <t>https://podminky.urs.cz/item/CS_URS_2025_01/771591264</t>
  </si>
  <si>
    <t>(2,0+2,4+1,4+1,0)*2</t>
  </si>
  <si>
    <t>(2,1+1,3)*2</t>
  </si>
  <si>
    <t>86</t>
  </si>
  <si>
    <t>998771201</t>
  </si>
  <si>
    <t>Přesun hmot pro podlahy z dlaždic stanovený procentní sazbou (%) z ceny vodorovná dopravní vzdálenost do 50 m základní v objektech výšky do 6 m</t>
  </si>
  <si>
    <t>-1269911606</t>
  </si>
  <si>
    <t>https://podminky.urs.cz/item/CS_URS_2025_01/998771201</t>
  </si>
  <si>
    <t>776</t>
  </si>
  <si>
    <t>Podlahy povlakové</t>
  </si>
  <si>
    <t>87</t>
  </si>
  <si>
    <t>776201811</t>
  </si>
  <si>
    <t>Demontáž povlakových podlahovin lepených ručně bez podložky</t>
  </si>
  <si>
    <t>-1181784208</t>
  </si>
  <si>
    <t>https://podminky.urs.cz/item/CS_URS_2025_01/776201811</t>
  </si>
  <si>
    <t>7,08+20,75</t>
  </si>
  <si>
    <t>88</t>
  </si>
  <si>
    <t>776221111</t>
  </si>
  <si>
    <t>Montáž podlahovin z PVC lepením standardním lepidlem z pásů</t>
  </si>
  <si>
    <t>1967804797</t>
  </si>
  <si>
    <t>https://podminky.urs.cz/item/CS_URS_2025_01/776221111</t>
  </si>
  <si>
    <t>89</t>
  </si>
  <si>
    <t>28411148</t>
  </si>
  <si>
    <t>podlahovina vinylová homogenní protiskluzná se vsypem a výztuž. vrstvou, třída zátěže 34/43, hořlavost Bfl-s1 tl 2,00mm</t>
  </si>
  <si>
    <t>-595197226</t>
  </si>
  <si>
    <t>27,83*1,1</t>
  </si>
  <si>
    <t>30,613*1,1 'Přepočtené koeficientem množství</t>
  </si>
  <si>
    <t>90</t>
  </si>
  <si>
    <t>776410811</t>
  </si>
  <si>
    <t>Demontáž soklíků nebo lišt pryžových nebo plastových</t>
  </si>
  <si>
    <t>-1191137324</t>
  </si>
  <si>
    <t>https://podminky.urs.cz/item/CS_URS_2025_01/776410811</t>
  </si>
  <si>
    <t>(3,22+2,2+3,325+6,2)*2</t>
  </si>
  <si>
    <t>91</t>
  </si>
  <si>
    <t>776111116</t>
  </si>
  <si>
    <t>Příprava podkladu povlakových podlah a stěn broušení podlah stávajícího podkladu pro odstranění lepidla (po starých krytinách)</t>
  </si>
  <si>
    <t>1431312923</t>
  </si>
  <si>
    <t>https://podminky.urs.cz/item/CS_URS_2025_01/776111116</t>
  </si>
  <si>
    <t>20,75+7,08</t>
  </si>
  <si>
    <t>92</t>
  </si>
  <si>
    <t>776121321</t>
  </si>
  <si>
    <t>Příprava podkladu povlakových podlah a stěn penetrace neředěná podlah</t>
  </si>
  <si>
    <t>-595890779</t>
  </si>
  <si>
    <t>https://podminky.urs.cz/item/CS_URS_2025_01/776121321</t>
  </si>
  <si>
    <t>93</t>
  </si>
  <si>
    <t>776141121</t>
  </si>
  <si>
    <t>Příprava podkladu povlakových podlah a stěn vyrovnání samonivelační stěrkou podlah min.pevnosti 30 MPa, tloušťky do 3 mm</t>
  </si>
  <si>
    <t>-1835246770</t>
  </si>
  <si>
    <t>https://podminky.urs.cz/item/CS_URS_2025_01/776141121</t>
  </si>
  <si>
    <t>94</t>
  </si>
  <si>
    <t>998776201</t>
  </si>
  <si>
    <t>Přesun hmot pro podlahy povlakové stanovený procentní sazbou (%) z ceny vodorovná dopravní vzdálenost do 50 m základní v objektech výšky do 6 m</t>
  </si>
  <si>
    <t>-1614030995</t>
  </si>
  <si>
    <t>https://podminky.urs.cz/item/CS_URS_2025_01/998776201</t>
  </si>
  <si>
    <t>781</t>
  </si>
  <si>
    <t>Dokončovací práce - obklady</t>
  </si>
  <si>
    <t>95</t>
  </si>
  <si>
    <t>781121011</t>
  </si>
  <si>
    <t>Příprava podkladu před provedením obkladu nátěr penetrační na stěnu</t>
  </si>
  <si>
    <t>555554982</t>
  </si>
  <si>
    <t>https://podminky.urs.cz/item/CS_URS_2025_01/781121011</t>
  </si>
  <si>
    <t>96</t>
  </si>
  <si>
    <t>781472216</t>
  </si>
  <si>
    <t>Montáž keramických obkladů stěn lepených cementovým flexibilním lepidlem hladkých přes 9 do 12 ks/m2</t>
  </si>
  <si>
    <t>-50495316</t>
  </si>
  <si>
    <t>https://podminky.urs.cz/item/CS_URS_2025_01/781472216</t>
  </si>
  <si>
    <t>97</t>
  </si>
  <si>
    <t>RMAT0001</t>
  </si>
  <si>
    <t>obklad keramický</t>
  </si>
  <si>
    <t>-1291781534</t>
  </si>
  <si>
    <t>(2,0*(2,0+2,4+1,4+1,0)*2-(0,6*1,97*3+1,25*1,18)+0,35*(1,18*2))*1,1</t>
  </si>
  <si>
    <t>(2,0*(2,1+1,3)*2-0,8*1,97)*1,1</t>
  </si>
  <si>
    <t>98</t>
  </si>
  <si>
    <t>781492211</t>
  </si>
  <si>
    <t>Obklad - dokončující práce montáž profilu lepeného flexibilním cementovým lepidlem rohového</t>
  </si>
  <si>
    <t>991386178</t>
  </si>
  <si>
    <t>https://podminky.urs.cz/item/CS_URS_2025_01/781492211</t>
  </si>
  <si>
    <t>2,0+1,25+1,18*2</t>
  </si>
  <si>
    <t>99</t>
  </si>
  <si>
    <t>19416010</t>
  </si>
  <si>
    <t>lišta ukončovací hliníková 8mm</t>
  </si>
  <si>
    <t>1850932244</t>
  </si>
  <si>
    <t>5,61*1,1</t>
  </si>
  <si>
    <t>100</t>
  </si>
  <si>
    <t>781495190</t>
  </si>
  <si>
    <t>Příplatek k obkladům vnitřním za prostupy</t>
  </si>
  <si>
    <t>665337657</t>
  </si>
  <si>
    <t>101</t>
  </si>
  <si>
    <t>781571141</t>
  </si>
  <si>
    <t>Montáž keramických obkladů ostění lepených flexibilním lepidlem šířky ostění přes 200 do 400 mm</t>
  </si>
  <si>
    <t>-2130867534</t>
  </si>
  <si>
    <t>https://podminky.urs.cz/item/CS_URS_2025_01/781571141</t>
  </si>
  <si>
    <t>1,25+1,18*2</t>
  </si>
  <si>
    <t>102</t>
  </si>
  <si>
    <t>998781201</t>
  </si>
  <si>
    <t>Přesun hmot pro obklady keramické stanovený procentní sazbou (%) z ceny vodorovná dopravní vzdálenost do 50 m základní v objektech výšky do 6 m</t>
  </si>
  <si>
    <t>-1122237043</t>
  </si>
  <si>
    <t>https://podminky.urs.cz/item/CS_URS_2025_01/998781201</t>
  </si>
  <si>
    <t>783</t>
  </si>
  <si>
    <t>Dokončovací práce - nátěry</t>
  </si>
  <si>
    <t>103</t>
  </si>
  <si>
    <t>78385000X</t>
  </si>
  <si>
    <t>Nátěr zárubní jednokřídlových včetně očištění a připravy</t>
  </si>
  <si>
    <t>195319261</t>
  </si>
  <si>
    <t>104</t>
  </si>
  <si>
    <t>78385001X</t>
  </si>
  <si>
    <t>Nátěr zárubní dvoukřídlových včetně očištění a přípravy</t>
  </si>
  <si>
    <t>-45900198</t>
  </si>
  <si>
    <t>784</t>
  </si>
  <si>
    <t>Dokončovací práce - malby a tapety</t>
  </si>
  <si>
    <t>105</t>
  </si>
  <si>
    <t>784111010</t>
  </si>
  <si>
    <t>Příprava, tmelení drobných prasklinek, zakrytí , olepení ploch</t>
  </si>
  <si>
    <t>-1315394318</t>
  </si>
  <si>
    <t>106</t>
  </si>
  <si>
    <t>784121001</t>
  </si>
  <si>
    <t>Oškrabání malby v místnostech výšky do 3,80 m</t>
  </si>
  <si>
    <t>1838513680</t>
  </si>
  <si>
    <t>https://podminky.urs.cz/item/CS_URS_2025_01/784121001</t>
  </si>
  <si>
    <t>stropy</t>
  </si>
  <si>
    <t>stěny</t>
  </si>
  <si>
    <t>3,0*(14,45+1,65+0,4*2)*2</t>
  </si>
  <si>
    <t>3,0*(3,22+2,2)*2</t>
  </si>
  <si>
    <t>3,0*(3,325+6,2)*2</t>
  </si>
  <si>
    <t>3,0*(4,7+10,2+4,8+0,5)*2</t>
  </si>
  <si>
    <t>3,0*(2,0+2,4+1,4+1,0)*2</t>
  </si>
  <si>
    <t>3,0*(2,1+1,3)*2</t>
  </si>
  <si>
    <t>107</t>
  </si>
  <si>
    <t>784121011</t>
  </si>
  <si>
    <t>Rozmývání podkladu po oškrabání malby v místnostech výšky do 3,80 m</t>
  </si>
  <si>
    <t>817199223</t>
  </si>
  <si>
    <t>https://podminky.urs.cz/item/CS_URS_2025_01/784121011</t>
  </si>
  <si>
    <t>108</t>
  </si>
  <si>
    <t>784131017</t>
  </si>
  <si>
    <t>Odstranění tapet lepených výšky do 3,80 m bez makulatury stěn</t>
  </si>
  <si>
    <t>-1516476875</t>
  </si>
  <si>
    <t>https://podminky.urs.cz/item/CS_URS_2025_01/784131017</t>
  </si>
  <si>
    <t>3,0*(3,78+0,2*2)</t>
  </si>
  <si>
    <t>109</t>
  </si>
  <si>
    <t>784181001</t>
  </si>
  <si>
    <t>Pačokování jednonásobné v místnostech výšky do 3,80 m</t>
  </si>
  <si>
    <t>1953902909</t>
  </si>
  <si>
    <t>https://podminky.urs.cz/item/CS_URS_2025_01/784181001</t>
  </si>
  <si>
    <t>112,02+41,062+261,811</t>
  </si>
  <si>
    <t>110</t>
  </si>
  <si>
    <t>784221101</t>
  </si>
  <si>
    <t>Malby z malířských směsí otěruvzdorných za sucha dvojnásobné, bílé za sucha otěruvzdorné dobře v místnostech výšky do 3,80 m</t>
  </si>
  <si>
    <t>-276088731</t>
  </si>
  <si>
    <t>https://podminky.urs.cz/item/CS_URS_2025_01/784221101</t>
  </si>
  <si>
    <t>2,75+414,893</t>
  </si>
  <si>
    <t>111</t>
  </si>
  <si>
    <t>784661601</t>
  </si>
  <si>
    <t>Dekorační techniky-imitace betonu v místnostech výšky do 3,80 m</t>
  </si>
  <si>
    <t>-984381327</t>
  </si>
  <si>
    <t>https://podminky.urs.cz/item/CS_URS_2025_01/784661601</t>
  </si>
  <si>
    <t>HZS</t>
  </si>
  <si>
    <t>Hodinové zúčtovací sazby</t>
  </si>
  <si>
    <t>112</t>
  </si>
  <si>
    <t>HZS1302</t>
  </si>
  <si>
    <t>Hodinové zúčtovací sazby profesí HSV provádění konstrukcí zedník</t>
  </si>
  <si>
    <t>hod</t>
  </si>
  <si>
    <t>512</t>
  </si>
  <si>
    <t>1267678720</t>
  </si>
  <si>
    <t>https://podminky.urs.cz/item/CS_URS_2025_01/HZS1302</t>
  </si>
  <si>
    <t>Poznámka k položce:_x000D_
Výpomoce pro řemesla nad rámec specifikovaných konkrétně - sekání , hrubé  zapravení ,včetně drobného pomocného materiálu</t>
  </si>
  <si>
    <t>113</t>
  </si>
  <si>
    <t>094103000</t>
  </si>
  <si>
    <t>Náklady na vyklizení objektu</t>
  </si>
  <si>
    <t>1024</t>
  </si>
  <si>
    <t>68227164</t>
  </si>
  <si>
    <t>https://podminky.urs.cz/item/CS_URS_2025_01/094103000</t>
  </si>
  <si>
    <t>Poznámka k položce:_x000D_
Demontáže a vynesení stávajícího vybavení, instalací</t>
  </si>
  <si>
    <t>02 - ZTI, ÚT</t>
  </si>
  <si>
    <t xml:space="preserve">    725 - Zdravotechnika - zařizovací předměty</t>
  </si>
  <si>
    <t xml:space="preserve">    735 - Ústřední vytápění - otopná tělesa</t>
  </si>
  <si>
    <t>725</t>
  </si>
  <si>
    <t>Zdravotechnika - zařizovací předměty</t>
  </si>
  <si>
    <t>721B2001</t>
  </si>
  <si>
    <t>Výměna hydrantu včetně revize</t>
  </si>
  <si>
    <t>1420046611</t>
  </si>
  <si>
    <t>R</t>
  </si>
  <si>
    <t>725A2004</t>
  </si>
  <si>
    <t>WC kombi včetně přípojných potrubí a armatur - demontáž a výměna včetně propojení na stávající rozvody</t>
  </si>
  <si>
    <t>komplet</t>
  </si>
  <si>
    <t>ÚRS RYRO 2025 01</t>
  </si>
  <si>
    <t>-930218140</t>
  </si>
  <si>
    <t>https://podminky.urs.cz/item/CS_URS_2025_01/725A2004</t>
  </si>
  <si>
    <t>725A2005</t>
  </si>
  <si>
    <t>WC zavěšené včetně přípojných potrubí a armatur , modulu a stavební práce - úprava rozvodů</t>
  </si>
  <si>
    <t>858037833</t>
  </si>
  <si>
    <t>https://podminky.urs.cz/item/CS_URS_2025_01/725A2005</t>
  </si>
  <si>
    <t>725B2005</t>
  </si>
  <si>
    <t>Výlevka včetně přípojných potrubí a armatur - demontáž a výměna včetně napojení na stávající instalace</t>
  </si>
  <si>
    <t>672295412</t>
  </si>
  <si>
    <t>https://podminky.urs.cz/item/CS_URS_2025_01/725B2005</t>
  </si>
  <si>
    <t>725A2006</t>
  </si>
  <si>
    <t>Umyvadlo včetně přípojných potrubí a armatur - demontáž a výměna včetně napojení na stávající instalace</t>
  </si>
  <si>
    <t>-694639944</t>
  </si>
  <si>
    <t>https://podminky.urs.cz/item/CS_URS_2025_01/725A2006</t>
  </si>
  <si>
    <t>735</t>
  </si>
  <si>
    <t>Ústřední vytápění - otopná tělesa</t>
  </si>
  <si>
    <t>735151581A</t>
  </si>
  <si>
    <t>Otopné těleso panelové dvoudeskové 2 přídavné přestupní plochy výška/délka 600 včetně armatur</t>
  </si>
  <si>
    <t>197785689</t>
  </si>
  <si>
    <t>https://podminky.urs.cz/item/CS_URS_2025_01/735151581A</t>
  </si>
  <si>
    <t>735151822A</t>
  </si>
  <si>
    <t xml:space="preserve">Demontáž otopného tělesa panelového včetně armatur a likvidace </t>
  </si>
  <si>
    <t>-1996789150</t>
  </si>
  <si>
    <t>https://podminky.urs.cz/item/CS_URS_2025_01/735151822A</t>
  </si>
  <si>
    <t>735B1101</t>
  </si>
  <si>
    <t>Úprava rozvodů pro napojení nových otopných těles, vypuštění, napuštění systému, regulace</t>
  </si>
  <si>
    <t>soubor</t>
  </si>
  <si>
    <t>936916957</t>
  </si>
  <si>
    <t>https://podminky.urs.cz/item/CS_URS_2025_01/735B1101</t>
  </si>
  <si>
    <t>03 - elektroinstalace</t>
  </si>
  <si>
    <t xml:space="preserve">    740 - Demontáže</t>
  </si>
  <si>
    <t xml:space="preserve">    741 - Úpravy a doplnění OM (Rozváděč RE1 - neměřená i měřená část) / PV pro nový RK1, vč. nového RK1</t>
  </si>
  <si>
    <t xml:space="preserve">    742 - Elektroinstalace - silnoproudé rozvody</t>
  </si>
  <si>
    <t xml:space="preserve">    749 - Elektromontáže - HZS, ostatní práce a konstrukce</t>
  </si>
  <si>
    <t>740</t>
  </si>
  <si>
    <t>Demontáže</t>
  </si>
  <si>
    <t>Pol1</t>
  </si>
  <si>
    <t>Demontáž stáv. elektroinstalace související s řešenými prostory. Kabelová vedení související s elektroinstalací jiných než řešených prostor zachovat!</t>
  </si>
  <si>
    <t>Pol2</t>
  </si>
  <si>
    <t>Demontáže/úpravy ve stáv. hl. rozváděči</t>
  </si>
  <si>
    <t>Pol3</t>
  </si>
  <si>
    <t>Vyhledávání funkční kabeláže jiných prostor, popř. jejich úprava</t>
  </si>
  <si>
    <t>hod.</t>
  </si>
  <si>
    <t>741</t>
  </si>
  <si>
    <t>Úpravy a doplnění OM (Rozváděč RE1 - neměřená i měřená část) / PV pro nový RK1, vč. nového RK1</t>
  </si>
  <si>
    <t>Pol4</t>
  </si>
  <si>
    <t>Výměna FA ve stávající hl. rozváděči (FA In B20A/3, vč. výpletu vodiči H07V-K 10) - celek</t>
  </si>
  <si>
    <t>clk</t>
  </si>
  <si>
    <t>Pol5</t>
  </si>
  <si>
    <t>Rozváděč RKD (skříň, výbava, vodiče H07V-K, vč. jeho usazení a zapojení) - komplet dle schématu</t>
  </si>
  <si>
    <t>ks</t>
  </si>
  <si>
    <t>Pol6</t>
  </si>
  <si>
    <t>CYKY-J 4x10</t>
  </si>
  <si>
    <t>Pol7</t>
  </si>
  <si>
    <t>Lišta 40x40mm, bílá</t>
  </si>
  <si>
    <t>Pol8</t>
  </si>
  <si>
    <t>Požární ucpávky</t>
  </si>
  <si>
    <t>Pol9</t>
  </si>
  <si>
    <t>Pomocný a ochranný a podružný montážní materiál</t>
  </si>
  <si>
    <t>742</t>
  </si>
  <si>
    <t>Elektroinstalace - silnoproudé rozvody</t>
  </si>
  <si>
    <t>Pol10</t>
  </si>
  <si>
    <t>CYKY-J 3x2,5</t>
  </si>
  <si>
    <t>Pol11</t>
  </si>
  <si>
    <t>Ohebná el. instal. trubka pr. 25mm do betonu</t>
  </si>
  <si>
    <t>Pol12</t>
  </si>
  <si>
    <t>Lišta 20x20mm, bílá</t>
  </si>
  <si>
    <t>Pol13</t>
  </si>
  <si>
    <t>Vypínač řazení č.1, pod omítku - komplet</t>
  </si>
  <si>
    <t>Pol14</t>
  </si>
  <si>
    <t>Vypínač řazení č.5, pod omítku - komplet</t>
  </si>
  <si>
    <t>Pol15</t>
  </si>
  <si>
    <t>Vypínač řazení č.6, pod omítku - komplet</t>
  </si>
  <si>
    <t>Pol16</t>
  </si>
  <si>
    <t>Pol17</t>
  </si>
  <si>
    <t>Dvojnásobná zásuvka 250V, 16A, IP40, pod omítku - komplet</t>
  </si>
  <si>
    <t>Pol18</t>
  </si>
  <si>
    <t>CYKY-J 3x1,5</t>
  </si>
  <si>
    <t>Pol19</t>
  </si>
  <si>
    <t>CYKY-O 3x1,5</t>
  </si>
  <si>
    <t>Pol20</t>
  </si>
  <si>
    <t>Nouzové LED svítidlo s piktogramem ve směru úniku, svítí při výpadku napětí, SC 125 SA 3H MT IP44, 159lm, 4W, LED</t>
  </si>
  <si>
    <t>Pol21</t>
  </si>
  <si>
    <t>Krabice KU68, vč. osazení a sádrování</t>
  </si>
  <si>
    <t>Pol22</t>
  </si>
  <si>
    <t>Vykroužení kapsy pro krabici ve zdi</t>
  </si>
  <si>
    <t>Pol23</t>
  </si>
  <si>
    <t>Drážka ve zdi do šíře 20mm a hloubky 20mm</t>
  </si>
  <si>
    <t>Pol24</t>
  </si>
  <si>
    <t>Drážka v betonu do šíře 30mm a hloubky 30mm</t>
  </si>
  <si>
    <t>Pol25</t>
  </si>
  <si>
    <t>Pol26</t>
  </si>
  <si>
    <t>LED pásek CCT CCT18W12V, vč. zroje 230VAC/12VDC, AL profilu s difusorem</t>
  </si>
  <si>
    <t>Pol27</t>
  </si>
  <si>
    <t>Pomocný montážní a spojovací materiál</t>
  </si>
  <si>
    <t>ckl</t>
  </si>
  <si>
    <t>749</t>
  </si>
  <si>
    <t>Elektromontáže - HZS, ostatní práce a konstrukce</t>
  </si>
  <si>
    <t>Pol28</t>
  </si>
  <si>
    <t>Koordinace a plánování prací</t>
  </si>
  <si>
    <t>Pol29</t>
  </si>
  <si>
    <t>Přesun stávajícího telefonu. Přesná pozice bude koordinována v průběhu stavby s uživatelem prostoru</t>
  </si>
  <si>
    <t>Pol30</t>
  </si>
  <si>
    <t>Dokumentace DSPS</t>
  </si>
  <si>
    <t>clk.</t>
  </si>
  <si>
    <t>Pol31</t>
  </si>
  <si>
    <t>Přesun a doprava materiálu</t>
  </si>
  <si>
    <t>Pol32</t>
  </si>
  <si>
    <t>Výchozí revize EZ - instalace</t>
  </si>
  <si>
    <t>ckl.</t>
  </si>
  <si>
    <t>04 - Vedlejší rozpočtové náklady</t>
  </si>
  <si>
    <t>VRN - Vedlejší rozpočtové náklady</t>
  </si>
  <si>
    <t>VRN</t>
  </si>
  <si>
    <t>vedlejší rozpočtové náklady, zařízení staveniště, pronájmy ploch ..</t>
  </si>
  <si>
    <t>2059043855</t>
  </si>
  <si>
    <t>SEZNAM FIGUR</t>
  </si>
  <si>
    <t>Výměra</t>
  </si>
  <si>
    <t>VV0001</t>
  </si>
  <si>
    <t>Výkaz (1)</t>
  </si>
  <si>
    <t>0,4</t>
  </si>
  <si>
    <t>LED Svítidlo A - Liniové LED svítidlo, nestmívatelné, přisazené, LED 47W, 8143lm, Ra90, 4000K</t>
  </si>
  <si>
    <t>Ventilátor, pr. 125mm, 108m3/hod.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</si>
</sst>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52901111" TargetMode="External"/><Relationship Id="rId21" Type="http://schemas.openxmlformats.org/officeDocument/2006/relationships/hyperlink" Target="https://podminky.urs.cz/item/CS_URS_2025_01/632451451" TargetMode="External"/><Relationship Id="rId42" Type="http://schemas.openxmlformats.org/officeDocument/2006/relationships/hyperlink" Target="https://podminky.urs.cz/item/CS_URS_2025_01/997013211" TargetMode="External"/><Relationship Id="rId47" Type="http://schemas.openxmlformats.org/officeDocument/2006/relationships/hyperlink" Target="https://podminky.urs.cz/item/CS_URS_2025_01/998018001" TargetMode="External"/><Relationship Id="rId63" Type="http://schemas.openxmlformats.org/officeDocument/2006/relationships/hyperlink" Target="https://podminky.urs.cz/item/CS_URS_2025_01/771571810" TargetMode="External"/><Relationship Id="rId68" Type="http://schemas.openxmlformats.org/officeDocument/2006/relationships/hyperlink" Target="https://podminky.urs.cz/item/CS_URS_2025_01/771574416" TargetMode="External"/><Relationship Id="rId84" Type="http://schemas.openxmlformats.org/officeDocument/2006/relationships/hyperlink" Target="https://podminky.urs.cz/item/CS_URS_2025_01/784121001" TargetMode="External"/><Relationship Id="rId89" Type="http://schemas.openxmlformats.org/officeDocument/2006/relationships/hyperlink" Target="https://podminky.urs.cz/item/CS_URS_2025_01/784661601" TargetMode="External"/><Relationship Id="rId16" Type="http://schemas.openxmlformats.org/officeDocument/2006/relationships/hyperlink" Target="https://podminky.urs.cz/item/CS_URS_2025_01/612331191" TargetMode="External"/><Relationship Id="rId11" Type="http://schemas.openxmlformats.org/officeDocument/2006/relationships/hyperlink" Target="https://podminky.urs.cz/item/CS_URS_2025_01/612325422" TargetMode="External"/><Relationship Id="rId32" Type="http://schemas.openxmlformats.org/officeDocument/2006/relationships/hyperlink" Target="https://podminky.urs.cz/item/CS_URS_2025_01/968072456" TargetMode="External"/><Relationship Id="rId37" Type="http://schemas.openxmlformats.org/officeDocument/2006/relationships/hyperlink" Target="https://podminky.urs.cz/item/CS_URS_2025_01/978013141" TargetMode="External"/><Relationship Id="rId53" Type="http://schemas.openxmlformats.org/officeDocument/2006/relationships/hyperlink" Target="https://podminky.urs.cz/item/CS_URS_2025_01/766660001" TargetMode="External"/><Relationship Id="rId58" Type="http://schemas.openxmlformats.org/officeDocument/2006/relationships/hyperlink" Target="https://podminky.urs.cz/item/CS_URS_2025_01/766691914" TargetMode="External"/><Relationship Id="rId74" Type="http://schemas.openxmlformats.org/officeDocument/2006/relationships/hyperlink" Target="https://podminky.urs.cz/item/CS_URS_2025_01/776410811" TargetMode="External"/><Relationship Id="rId79" Type="http://schemas.openxmlformats.org/officeDocument/2006/relationships/hyperlink" Target="https://podminky.urs.cz/item/CS_URS_2025_01/781121011" TargetMode="External"/><Relationship Id="rId5" Type="http://schemas.openxmlformats.org/officeDocument/2006/relationships/hyperlink" Target="https://podminky.urs.cz/item/CS_URS_2025_01/611311131" TargetMode="External"/><Relationship Id="rId90" Type="http://schemas.openxmlformats.org/officeDocument/2006/relationships/hyperlink" Target="https://podminky.urs.cz/item/CS_URS_2025_01/HZS1302" TargetMode="External"/><Relationship Id="rId14" Type="http://schemas.openxmlformats.org/officeDocument/2006/relationships/hyperlink" Target="https://podminky.urs.cz/item/CS_URS_2025_01/612311131" TargetMode="External"/><Relationship Id="rId22" Type="http://schemas.openxmlformats.org/officeDocument/2006/relationships/hyperlink" Target="https://podminky.urs.cz/item/CS_URS_2025_01/632902221" TargetMode="External"/><Relationship Id="rId27" Type="http://schemas.openxmlformats.org/officeDocument/2006/relationships/hyperlink" Target="https://podminky.urs.cz/item/CS_URS_2025_01/965045113" TargetMode="External"/><Relationship Id="rId30" Type="http://schemas.openxmlformats.org/officeDocument/2006/relationships/hyperlink" Target="https://podminky.urs.cz/item/CS_URS_2025_01/967023693" TargetMode="External"/><Relationship Id="rId35" Type="http://schemas.openxmlformats.org/officeDocument/2006/relationships/hyperlink" Target="https://podminky.urs.cz/item/CS_URS_2025_01/977343212" TargetMode="External"/><Relationship Id="rId43" Type="http://schemas.openxmlformats.org/officeDocument/2006/relationships/hyperlink" Target="https://podminky.urs.cz/item/CS_URS_2025_01/997013501" TargetMode="External"/><Relationship Id="rId48" Type="http://schemas.openxmlformats.org/officeDocument/2006/relationships/hyperlink" Target="https://podminky.urs.cz/item/CS_URS_2025_01/763121714" TargetMode="External"/><Relationship Id="rId56" Type="http://schemas.openxmlformats.org/officeDocument/2006/relationships/hyperlink" Target="https://podminky.urs.cz/item/CS_URS_2025_01/766660031" TargetMode="External"/><Relationship Id="rId64" Type="http://schemas.openxmlformats.org/officeDocument/2006/relationships/hyperlink" Target="https://podminky.urs.cz/item/CS_URS_2025_01/771121022" TargetMode="External"/><Relationship Id="rId69" Type="http://schemas.openxmlformats.org/officeDocument/2006/relationships/hyperlink" Target="https://podminky.urs.cz/item/CS_URS_2025_01/771591112" TargetMode="External"/><Relationship Id="rId77" Type="http://schemas.openxmlformats.org/officeDocument/2006/relationships/hyperlink" Target="https://podminky.urs.cz/item/CS_URS_2025_01/776141121" TargetMode="External"/><Relationship Id="rId8" Type="http://schemas.openxmlformats.org/officeDocument/2006/relationships/hyperlink" Target="https://podminky.urs.cz/item/CS_URS_2025_01/612321121" TargetMode="External"/><Relationship Id="rId51" Type="http://schemas.openxmlformats.org/officeDocument/2006/relationships/hyperlink" Target="https://podminky.urs.cz/item/CS_URS_2025_01/766491851" TargetMode="External"/><Relationship Id="rId72" Type="http://schemas.openxmlformats.org/officeDocument/2006/relationships/hyperlink" Target="https://podminky.urs.cz/item/CS_URS_2025_01/776201811" TargetMode="External"/><Relationship Id="rId80" Type="http://schemas.openxmlformats.org/officeDocument/2006/relationships/hyperlink" Target="https://podminky.urs.cz/item/CS_URS_2025_01/781472216" TargetMode="External"/><Relationship Id="rId85" Type="http://schemas.openxmlformats.org/officeDocument/2006/relationships/hyperlink" Target="https://podminky.urs.cz/item/CS_URS_2025_01/784121011" TargetMode="External"/><Relationship Id="rId3" Type="http://schemas.openxmlformats.org/officeDocument/2006/relationships/hyperlink" Target="https://podminky.urs.cz/item/CS_URS_2025_01/611131121" TargetMode="External"/><Relationship Id="rId12" Type="http://schemas.openxmlformats.org/officeDocument/2006/relationships/hyperlink" Target="https://podminky.urs.cz/item/CS_URS_2025_01/612131121" TargetMode="External"/><Relationship Id="rId17" Type="http://schemas.openxmlformats.org/officeDocument/2006/relationships/hyperlink" Target="https://podminky.urs.cz/item/CS_URS_2025_01/619991011" TargetMode="External"/><Relationship Id="rId25" Type="http://schemas.openxmlformats.org/officeDocument/2006/relationships/hyperlink" Target="https://podminky.urs.cz/item/CS_URS_2025_01/949101111" TargetMode="External"/><Relationship Id="rId33" Type="http://schemas.openxmlformats.org/officeDocument/2006/relationships/hyperlink" Target="https://podminky.urs.cz/item/CS_URS_2025_01/977311111" TargetMode="External"/><Relationship Id="rId38" Type="http://schemas.openxmlformats.org/officeDocument/2006/relationships/hyperlink" Target="https://podminky.urs.cz/item/CS_URS_2025_01/978021161" TargetMode="External"/><Relationship Id="rId46" Type="http://schemas.openxmlformats.org/officeDocument/2006/relationships/hyperlink" Target="https://podminky.urs.cz/item/CS_URS_2025_01/997221611" TargetMode="External"/><Relationship Id="rId59" Type="http://schemas.openxmlformats.org/officeDocument/2006/relationships/hyperlink" Target="https://podminky.urs.cz/item/CS_URS_2025_01/766694116" TargetMode="External"/><Relationship Id="rId67" Type="http://schemas.openxmlformats.org/officeDocument/2006/relationships/hyperlink" Target="https://podminky.urs.cz/item/CS_URS_2025_01/771474112" TargetMode="External"/><Relationship Id="rId20" Type="http://schemas.openxmlformats.org/officeDocument/2006/relationships/hyperlink" Target="https://podminky.urs.cz/item/CS_URS_2025_01/632451293" TargetMode="External"/><Relationship Id="rId41" Type="http://schemas.openxmlformats.org/officeDocument/2006/relationships/hyperlink" Target="https://podminky.urs.cz/item/CS_URS_2025_01/997002611" TargetMode="External"/><Relationship Id="rId54" Type="http://schemas.openxmlformats.org/officeDocument/2006/relationships/hyperlink" Target="https://podminky.urs.cz/item/CS_URS_2025_01/766660002" TargetMode="External"/><Relationship Id="rId62" Type="http://schemas.openxmlformats.org/officeDocument/2006/relationships/hyperlink" Target="https://podminky.urs.cz/item/CS_URS_2025_01/998766201" TargetMode="External"/><Relationship Id="rId70" Type="http://schemas.openxmlformats.org/officeDocument/2006/relationships/hyperlink" Target="https://podminky.urs.cz/item/CS_URS_2025_01/771591264" TargetMode="External"/><Relationship Id="rId75" Type="http://schemas.openxmlformats.org/officeDocument/2006/relationships/hyperlink" Target="https://podminky.urs.cz/item/CS_URS_2025_01/776111116" TargetMode="External"/><Relationship Id="rId83" Type="http://schemas.openxmlformats.org/officeDocument/2006/relationships/hyperlink" Target="https://podminky.urs.cz/item/CS_URS_2025_01/998781201" TargetMode="External"/><Relationship Id="rId88" Type="http://schemas.openxmlformats.org/officeDocument/2006/relationships/hyperlink" Target="https://podminky.urs.cz/item/CS_URS_2025_01/784221101" TargetMode="External"/><Relationship Id="rId91" Type="http://schemas.openxmlformats.org/officeDocument/2006/relationships/hyperlink" Target="https://podminky.urs.cz/item/CS_URS_2025_01/094103000" TargetMode="External"/><Relationship Id="rId1" Type="http://schemas.openxmlformats.org/officeDocument/2006/relationships/hyperlink" Target="https://podminky.urs.cz/item/CS_URS_2025_01/611135101" TargetMode="External"/><Relationship Id="rId6" Type="http://schemas.openxmlformats.org/officeDocument/2006/relationships/hyperlink" Target="https://podminky.urs.cz/item/CS_URS_2025_01/612131101" TargetMode="External"/><Relationship Id="rId15" Type="http://schemas.openxmlformats.org/officeDocument/2006/relationships/hyperlink" Target="https://podminky.urs.cz/item/CS_URS_2025_01/612331121" TargetMode="External"/><Relationship Id="rId23" Type="http://schemas.openxmlformats.org/officeDocument/2006/relationships/hyperlink" Target="https://podminky.urs.cz/item/CS_URS_2025_01/642944121" TargetMode="External"/><Relationship Id="rId28" Type="http://schemas.openxmlformats.org/officeDocument/2006/relationships/hyperlink" Target="https://podminky.urs.cz/item/CS_URS_2025_01/965081213" TargetMode="External"/><Relationship Id="rId36" Type="http://schemas.openxmlformats.org/officeDocument/2006/relationships/hyperlink" Target="https://podminky.urs.cz/item/CS_URS_2025_01/978011121" TargetMode="External"/><Relationship Id="rId49" Type="http://schemas.openxmlformats.org/officeDocument/2006/relationships/hyperlink" Target="https://podminky.urs.cz/item/CS_URS_2025_01/763164651" TargetMode="External"/><Relationship Id="rId57" Type="http://schemas.openxmlformats.org/officeDocument/2006/relationships/hyperlink" Target="https://podminky.urs.cz/item/CS_URS_2025_01/766691811" TargetMode="External"/><Relationship Id="rId10" Type="http://schemas.openxmlformats.org/officeDocument/2006/relationships/hyperlink" Target="https://podminky.urs.cz/item/CS_URS_2025_01/612321191" TargetMode="External"/><Relationship Id="rId31" Type="http://schemas.openxmlformats.org/officeDocument/2006/relationships/hyperlink" Target="https://podminky.urs.cz/item/CS_URS_2025_01/968062456" TargetMode="External"/><Relationship Id="rId44" Type="http://schemas.openxmlformats.org/officeDocument/2006/relationships/hyperlink" Target="https://podminky.urs.cz/item/CS_URS_2025_01/997013509" TargetMode="External"/><Relationship Id="rId52" Type="http://schemas.openxmlformats.org/officeDocument/2006/relationships/hyperlink" Target="https://podminky.urs.cz/item/CS_URS_2025_01/766491853" TargetMode="External"/><Relationship Id="rId60" Type="http://schemas.openxmlformats.org/officeDocument/2006/relationships/hyperlink" Target="https://podminky.urs.cz/item/CS_URS_2025_01/766695213" TargetMode="External"/><Relationship Id="rId65" Type="http://schemas.openxmlformats.org/officeDocument/2006/relationships/hyperlink" Target="https://podminky.urs.cz/item/CS_URS_2025_01/771121011" TargetMode="External"/><Relationship Id="rId73" Type="http://schemas.openxmlformats.org/officeDocument/2006/relationships/hyperlink" Target="https://podminky.urs.cz/item/CS_URS_2025_01/776221111" TargetMode="External"/><Relationship Id="rId78" Type="http://schemas.openxmlformats.org/officeDocument/2006/relationships/hyperlink" Target="https://podminky.urs.cz/item/CS_URS_2025_01/998776201" TargetMode="External"/><Relationship Id="rId81" Type="http://schemas.openxmlformats.org/officeDocument/2006/relationships/hyperlink" Target="https://podminky.urs.cz/item/CS_URS_2025_01/781492211" TargetMode="External"/><Relationship Id="rId86" Type="http://schemas.openxmlformats.org/officeDocument/2006/relationships/hyperlink" Target="https://podminky.urs.cz/item/CS_URS_2025_01/784131017" TargetMode="External"/><Relationship Id="rId4" Type="http://schemas.openxmlformats.org/officeDocument/2006/relationships/hyperlink" Target="https://podminky.urs.cz/item/CS_URS_2025_01/611142001" TargetMode="External"/><Relationship Id="rId9" Type="http://schemas.openxmlformats.org/officeDocument/2006/relationships/hyperlink" Target="https://podminky.urs.cz/item/CS_URS_2025_01/612321141" TargetMode="External"/><Relationship Id="rId13" Type="http://schemas.openxmlformats.org/officeDocument/2006/relationships/hyperlink" Target="https://podminky.urs.cz/item/CS_URS_2025_01/612142001" TargetMode="External"/><Relationship Id="rId18" Type="http://schemas.openxmlformats.org/officeDocument/2006/relationships/hyperlink" Target="https://podminky.urs.cz/item/CS_URS_2025_01/619996145" TargetMode="External"/><Relationship Id="rId39" Type="http://schemas.openxmlformats.org/officeDocument/2006/relationships/hyperlink" Target="https://podminky.urs.cz/item/CS_URS_2025_01/978021191" TargetMode="External"/><Relationship Id="rId34" Type="http://schemas.openxmlformats.org/officeDocument/2006/relationships/hyperlink" Target="https://podminky.urs.cz/item/CS_URS_2025_01/977332122" TargetMode="External"/><Relationship Id="rId50" Type="http://schemas.openxmlformats.org/officeDocument/2006/relationships/hyperlink" Target="https://podminky.urs.cz/item/CS_URS_2025_01/998763201" TargetMode="External"/><Relationship Id="rId55" Type="http://schemas.openxmlformats.org/officeDocument/2006/relationships/hyperlink" Target="https://podminky.urs.cz/item/CS_URS_2025_01/766660021" TargetMode="External"/><Relationship Id="rId76" Type="http://schemas.openxmlformats.org/officeDocument/2006/relationships/hyperlink" Target="https://podminky.urs.cz/item/CS_URS_2025_01/776121321" TargetMode="External"/><Relationship Id="rId7" Type="http://schemas.openxmlformats.org/officeDocument/2006/relationships/hyperlink" Target="https://podminky.urs.cz/item/CS_URS_2025_01/612142001" TargetMode="External"/><Relationship Id="rId71" Type="http://schemas.openxmlformats.org/officeDocument/2006/relationships/hyperlink" Target="https://podminky.urs.cz/item/CS_URS_2025_01/998771201" TargetMode="External"/><Relationship Id="rId92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611325421" TargetMode="External"/><Relationship Id="rId29" Type="http://schemas.openxmlformats.org/officeDocument/2006/relationships/hyperlink" Target="https://podminky.urs.cz/item/CS_URS_2025_01/965081611" TargetMode="External"/><Relationship Id="rId24" Type="http://schemas.openxmlformats.org/officeDocument/2006/relationships/hyperlink" Target="https://podminky.urs.cz/item/CS_URS_2025_01/642944221" TargetMode="External"/><Relationship Id="rId40" Type="http://schemas.openxmlformats.org/officeDocument/2006/relationships/hyperlink" Target="https://podminky.urs.cz/item/CS_URS_2025_01/978059541" TargetMode="External"/><Relationship Id="rId45" Type="http://schemas.openxmlformats.org/officeDocument/2006/relationships/hyperlink" Target="https://podminky.urs.cz/item/CS_URS_2025_01/997013631" TargetMode="External"/><Relationship Id="rId66" Type="http://schemas.openxmlformats.org/officeDocument/2006/relationships/hyperlink" Target="https://podminky.urs.cz/item/CS_URS_2025_01/771151021" TargetMode="External"/><Relationship Id="rId87" Type="http://schemas.openxmlformats.org/officeDocument/2006/relationships/hyperlink" Target="https://podminky.urs.cz/item/CS_URS_2025_01/784181001" TargetMode="External"/><Relationship Id="rId61" Type="http://schemas.openxmlformats.org/officeDocument/2006/relationships/hyperlink" Target="https://podminky.urs.cz/item/CS_URS_2025_01/766695233" TargetMode="External"/><Relationship Id="rId82" Type="http://schemas.openxmlformats.org/officeDocument/2006/relationships/hyperlink" Target="https://podminky.urs.cz/item/CS_URS_2025_01/781571141" TargetMode="External"/><Relationship Id="rId19" Type="http://schemas.openxmlformats.org/officeDocument/2006/relationships/hyperlink" Target="https://podminky.urs.cz/item/CS_URS_2025_01/632451254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5_01/725B2005" TargetMode="External"/><Relationship Id="rId7" Type="http://schemas.openxmlformats.org/officeDocument/2006/relationships/hyperlink" Target="https://podminky.urs.cz/item/CS_URS_2025_01/735B1101" TargetMode="External"/><Relationship Id="rId2" Type="http://schemas.openxmlformats.org/officeDocument/2006/relationships/hyperlink" Target="https://podminky.urs.cz/item/CS_URS_2025_01/725A2005" TargetMode="External"/><Relationship Id="rId1" Type="http://schemas.openxmlformats.org/officeDocument/2006/relationships/hyperlink" Target="https://podminky.urs.cz/item/CS_URS_2025_01/725A2004" TargetMode="External"/><Relationship Id="rId6" Type="http://schemas.openxmlformats.org/officeDocument/2006/relationships/hyperlink" Target="https://podminky.urs.cz/item/CS_URS_2025_01/735151822A" TargetMode="External"/><Relationship Id="rId5" Type="http://schemas.openxmlformats.org/officeDocument/2006/relationships/hyperlink" Target="https://podminky.urs.cz/item/CS_URS_2025_01/735151581A" TargetMode="External"/><Relationship Id="rId4" Type="http://schemas.openxmlformats.org/officeDocument/2006/relationships/hyperlink" Target="https://podminky.urs.cz/item/CS_URS_2025_01/725A2006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baseColWidth="10" defaultColWidth="8.75" defaultRowHeight="11"/>
  <cols>
    <col min="1" max="1" width="8.25" customWidth="1"/>
    <col min="2" max="2" width="1.75" customWidth="1"/>
    <col min="3" max="3" width="4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" hidden="1" customWidth="1"/>
    <col min="54" max="54" width="25" hidden="1" customWidth="1"/>
    <col min="55" max="55" width="21.75" hidden="1" customWidth="1"/>
    <col min="56" max="56" width="19" hidden="1" customWidth="1"/>
    <col min="57" max="57" width="66.5" customWidth="1"/>
    <col min="71" max="91" width="9.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9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20"/>
      <c r="BE5" s="206" t="s">
        <v>15</v>
      </c>
      <c r="BS5" s="17" t="s">
        <v>6</v>
      </c>
    </row>
    <row r="6" spans="1:74" ht="37" customHeight="1">
      <c r="B6" s="20"/>
      <c r="D6" s="26" t="s">
        <v>16</v>
      </c>
      <c r="K6" s="210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20"/>
      <c r="BE6" s="207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07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07"/>
      <c r="BS8" s="17" t="s">
        <v>6</v>
      </c>
    </row>
    <row r="9" spans="1:74" ht="14.5" customHeight="1">
      <c r="B9" s="20"/>
      <c r="AR9" s="20"/>
      <c r="BE9" s="207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07"/>
      <c r="BS10" s="17" t="s">
        <v>6</v>
      </c>
    </row>
    <row r="11" spans="1:74" ht="18.5" customHeight="1">
      <c r="B11" s="20"/>
      <c r="E11" s="25" t="s">
        <v>27</v>
      </c>
      <c r="AK11" s="27" t="s">
        <v>28</v>
      </c>
      <c r="AN11" s="25" t="s">
        <v>19</v>
      </c>
      <c r="AR11" s="20"/>
      <c r="BE11" s="207"/>
      <c r="BS11" s="17" t="s">
        <v>6</v>
      </c>
    </row>
    <row r="12" spans="1:74" ht="7" customHeight="1">
      <c r="B12" s="20"/>
      <c r="AR12" s="20"/>
      <c r="BE12" s="207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07"/>
      <c r="BS13" s="17" t="s">
        <v>6</v>
      </c>
    </row>
    <row r="14" spans="1:74" ht="13">
      <c r="B14" s="20"/>
      <c r="E14" s="211" t="s">
        <v>30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7" t="s">
        <v>28</v>
      </c>
      <c r="AN14" s="29" t="s">
        <v>30</v>
      </c>
      <c r="AR14" s="20"/>
      <c r="BE14" s="207"/>
      <c r="BS14" s="17" t="s">
        <v>6</v>
      </c>
    </row>
    <row r="15" spans="1:74" ht="7" customHeight="1">
      <c r="B15" s="20"/>
      <c r="AR15" s="20"/>
      <c r="BE15" s="207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07"/>
      <c r="BS16" s="17" t="s">
        <v>4</v>
      </c>
    </row>
    <row r="17" spans="2:71" ht="18.5" customHeight="1">
      <c r="B17" s="20"/>
      <c r="E17" s="25" t="s">
        <v>32</v>
      </c>
      <c r="AK17" s="27" t="s">
        <v>28</v>
      </c>
      <c r="AN17" s="25" t="s">
        <v>19</v>
      </c>
      <c r="AR17" s="20"/>
      <c r="BE17" s="207"/>
      <c r="BS17" s="17" t="s">
        <v>33</v>
      </c>
    </row>
    <row r="18" spans="2:71" ht="7" customHeight="1">
      <c r="B18" s="20"/>
      <c r="AR18" s="20"/>
      <c r="BE18" s="207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07"/>
      <c r="BS19" s="17" t="s">
        <v>6</v>
      </c>
    </row>
    <row r="20" spans="2:71" ht="18.5" customHeight="1">
      <c r="B20" s="20"/>
      <c r="E20" s="25" t="s">
        <v>35</v>
      </c>
      <c r="AK20" s="27" t="s">
        <v>28</v>
      </c>
      <c r="AN20" s="25" t="s">
        <v>19</v>
      </c>
      <c r="AR20" s="20"/>
      <c r="BE20" s="207"/>
      <c r="BS20" s="17" t="s">
        <v>4</v>
      </c>
    </row>
    <row r="21" spans="2:71" ht="7" customHeight="1">
      <c r="B21" s="20"/>
      <c r="AR21" s="20"/>
      <c r="BE21" s="207"/>
    </row>
    <row r="22" spans="2:71" ht="12" customHeight="1">
      <c r="B22" s="20"/>
      <c r="D22" s="27" t="s">
        <v>36</v>
      </c>
      <c r="AR22" s="20"/>
      <c r="BE22" s="207"/>
    </row>
    <row r="23" spans="2:71" ht="47.25" customHeight="1">
      <c r="B23" s="20"/>
      <c r="E23" s="213" t="s">
        <v>37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20"/>
      <c r="BE23" s="207"/>
    </row>
    <row r="24" spans="2:71" ht="7" customHeight="1">
      <c r="B24" s="20"/>
      <c r="AR24" s="20"/>
      <c r="BE24" s="207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7"/>
    </row>
    <row r="26" spans="2:71" s="1" customFormat="1" ht="26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4">
        <f>ROUND(AG54,2)</f>
        <v>0</v>
      </c>
      <c r="AL26" s="215"/>
      <c r="AM26" s="215"/>
      <c r="AN26" s="215"/>
      <c r="AO26" s="215"/>
      <c r="AR26" s="32"/>
      <c r="BE26" s="207"/>
    </row>
    <row r="27" spans="2:71" s="1" customFormat="1" ht="7" customHeight="1">
      <c r="B27" s="32"/>
      <c r="AR27" s="32"/>
      <c r="BE27" s="207"/>
    </row>
    <row r="28" spans="2:71" s="1" customFormat="1" ht="13">
      <c r="B28" s="32"/>
      <c r="L28" s="216" t="s">
        <v>39</v>
      </c>
      <c r="M28" s="216"/>
      <c r="N28" s="216"/>
      <c r="O28" s="216"/>
      <c r="P28" s="216"/>
      <c r="W28" s="216" t="s">
        <v>40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41</v>
      </c>
      <c r="AL28" s="216"/>
      <c r="AM28" s="216"/>
      <c r="AN28" s="216"/>
      <c r="AO28" s="216"/>
      <c r="AR28" s="32"/>
      <c r="BE28" s="207"/>
    </row>
    <row r="29" spans="2:71" s="2" customFormat="1" ht="14.5" customHeight="1">
      <c r="B29" s="36"/>
      <c r="D29" s="27" t="s">
        <v>42</v>
      </c>
      <c r="F29" s="27" t="s">
        <v>43</v>
      </c>
      <c r="L29" s="201">
        <v>0.21</v>
      </c>
      <c r="M29" s="200"/>
      <c r="N29" s="200"/>
      <c r="O29" s="200"/>
      <c r="P29" s="200"/>
      <c r="W29" s="199">
        <f>ROUND(AZ54,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ROUND(AV54, 2)</f>
        <v>0</v>
      </c>
      <c r="AL29" s="200"/>
      <c r="AM29" s="200"/>
      <c r="AN29" s="200"/>
      <c r="AO29" s="200"/>
      <c r="AR29" s="36"/>
      <c r="BE29" s="208"/>
    </row>
    <row r="30" spans="2:71" s="2" customFormat="1" ht="14.5" customHeight="1">
      <c r="B30" s="36"/>
      <c r="F30" s="27" t="s">
        <v>44</v>
      </c>
      <c r="L30" s="201">
        <v>0.15</v>
      </c>
      <c r="M30" s="200"/>
      <c r="N30" s="200"/>
      <c r="O30" s="200"/>
      <c r="P30" s="200"/>
      <c r="W30" s="199">
        <f>ROUND(BA54,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ROUND(AW54, 2)</f>
        <v>0</v>
      </c>
      <c r="AL30" s="200"/>
      <c r="AM30" s="200"/>
      <c r="AN30" s="200"/>
      <c r="AO30" s="200"/>
      <c r="AR30" s="36"/>
      <c r="BE30" s="208"/>
    </row>
    <row r="31" spans="2:71" s="2" customFormat="1" ht="14.5" hidden="1" customHeight="1">
      <c r="B31" s="36"/>
      <c r="F31" s="27" t="s">
        <v>45</v>
      </c>
      <c r="L31" s="201">
        <v>0.21</v>
      </c>
      <c r="M31" s="200"/>
      <c r="N31" s="200"/>
      <c r="O31" s="200"/>
      <c r="P31" s="200"/>
      <c r="W31" s="199">
        <f>ROUND(BB54,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6"/>
      <c r="BE31" s="208"/>
    </row>
    <row r="32" spans="2:71" s="2" customFormat="1" ht="14.5" hidden="1" customHeight="1">
      <c r="B32" s="36"/>
      <c r="F32" s="27" t="s">
        <v>46</v>
      </c>
      <c r="L32" s="201">
        <v>0.15</v>
      </c>
      <c r="M32" s="200"/>
      <c r="N32" s="200"/>
      <c r="O32" s="200"/>
      <c r="P32" s="200"/>
      <c r="W32" s="199">
        <f>ROUND(BC54,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6"/>
      <c r="BE32" s="208"/>
    </row>
    <row r="33" spans="2:44" s="2" customFormat="1" ht="14.5" hidden="1" customHeight="1">
      <c r="B33" s="36"/>
      <c r="F33" s="27" t="s">
        <v>47</v>
      </c>
      <c r="L33" s="201">
        <v>0</v>
      </c>
      <c r="M33" s="200"/>
      <c r="N33" s="200"/>
      <c r="O33" s="200"/>
      <c r="P33" s="200"/>
      <c r="W33" s="199">
        <f>ROUND(BD54,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6"/>
    </row>
    <row r="34" spans="2:44" s="1" customFormat="1" ht="7" customHeight="1">
      <c r="B34" s="32"/>
      <c r="AR34" s="32"/>
    </row>
    <row r="35" spans="2:44" s="1" customFormat="1" ht="26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05" t="s">
        <v>50</v>
      </c>
      <c r="Y35" s="203"/>
      <c r="Z35" s="203"/>
      <c r="AA35" s="203"/>
      <c r="AB35" s="203"/>
      <c r="AC35" s="39"/>
      <c r="AD35" s="39"/>
      <c r="AE35" s="39"/>
      <c r="AF35" s="39"/>
      <c r="AG35" s="39"/>
      <c r="AH35" s="39"/>
      <c r="AI35" s="39"/>
      <c r="AJ35" s="39"/>
      <c r="AK35" s="202">
        <f>SUM(AK26:AK33)</f>
        <v>0</v>
      </c>
      <c r="AL35" s="203"/>
      <c r="AM35" s="203"/>
      <c r="AN35" s="203"/>
      <c r="AO35" s="204"/>
      <c r="AP35" s="37"/>
      <c r="AQ35" s="37"/>
      <c r="AR35" s="32"/>
    </row>
    <row r="36" spans="2:44" s="1" customFormat="1" ht="7" customHeight="1">
      <c r="B36" s="32"/>
      <c r="AR36" s="32"/>
    </row>
    <row r="37" spans="2:44" s="1" customFormat="1" ht="7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7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5" customHeight="1">
      <c r="B42" s="32"/>
      <c r="C42" s="21" t="s">
        <v>51</v>
      </c>
      <c r="AR42" s="32"/>
    </row>
    <row r="43" spans="2:44" s="1" customFormat="1" ht="7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2025-082</v>
      </c>
      <c r="AR44" s="45"/>
    </row>
    <row r="45" spans="2:44" s="4" customFormat="1" ht="37" customHeight="1">
      <c r="B45" s="46"/>
      <c r="C45" s="47" t="s">
        <v>16</v>
      </c>
      <c r="L45" s="226" t="str">
        <f>K6</f>
        <v>Stavební úpravy kadeřnictví Odry</v>
      </c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R45" s="46"/>
    </row>
    <row r="46" spans="2:44" s="1" customFormat="1" ht="7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Odry</v>
      </c>
      <c r="AI47" s="27" t="s">
        <v>23</v>
      </c>
      <c r="AM47" s="228" t="str">
        <f>IF(AN8= "","",AN8)</f>
        <v>5. 5. 2025</v>
      </c>
      <c r="AN47" s="228"/>
      <c r="AR47" s="32"/>
    </row>
    <row r="48" spans="2:44" s="1" customFormat="1" ht="7" customHeight="1">
      <c r="B48" s="32"/>
      <c r="AR48" s="32"/>
    </row>
    <row r="49" spans="1:91" s="1" customFormat="1" ht="15.25" customHeight="1">
      <c r="B49" s="32"/>
      <c r="C49" s="27" t="s">
        <v>25</v>
      </c>
      <c r="L49" s="3" t="str">
        <f>IF(E11= "","",E11)</f>
        <v>Kadeřnictví Odry</v>
      </c>
      <c r="AI49" s="27" t="s">
        <v>31</v>
      </c>
      <c r="AM49" s="229" t="str">
        <f>IF(E17="","",E17)</f>
        <v>ing.arch. Tomáš Kudělka</v>
      </c>
      <c r="AN49" s="230"/>
      <c r="AO49" s="230"/>
      <c r="AP49" s="230"/>
      <c r="AR49" s="32"/>
      <c r="AS49" s="231" t="s">
        <v>52</v>
      </c>
      <c r="AT49" s="232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29" t="str">
        <f>IF(E20="","",E20)</f>
        <v xml:space="preserve"> </v>
      </c>
      <c r="AN50" s="230"/>
      <c r="AO50" s="230"/>
      <c r="AP50" s="230"/>
      <c r="AR50" s="32"/>
      <c r="AS50" s="233"/>
      <c r="AT50" s="234"/>
      <c r="BD50" s="53"/>
    </row>
    <row r="51" spans="1:91" s="1" customFormat="1" ht="10.75" customHeight="1">
      <c r="B51" s="32"/>
      <c r="AR51" s="32"/>
      <c r="AS51" s="233"/>
      <c r="AT51" s="234"/>
      <c r="BD51" s="53"/>
    </row>
    <row r="52" spans="1:91" s="1" customFormat="1" ht="29.25" customHeight="1">
      <c r="B52" s="32"/>
      <c r="C52" s="222" t="s">
        <v>53</v>
      </c>
      <c r="D52" s="223"/>
      <c r="E52" s="223"/>
      <c r="F52" s="223"/>
      <c r="G52" s="223"/>
      <c r="H52" s="54"/>
      <c r="I52" s="225" t="s">
        <v>54</v>
      </c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4" t="s">
        <v>55</v>
      </c>
      <c r="AH52" s="223"/>
      <c r="AI52" s="223"/>
      <c r="AJ52" s="223"/>
      <c r="AK52" s="223"/>
      <c r="AL52" s="223"/>
      <c r="AM52" s="223"/>
      <c r="AN52" s="225" t="s">
        <v>56</v>
      </c>
      <c r="AO52" s="223"/>
      <c r="AP52" s="223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7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5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20">
        <f>ROUND(SUM(AG55:AG58),2)</f>
        <v>0</v>
      </c>
      <c r="AH54" s="220"/>
      <c r="AI54" s="220"/>
      <c r="AJ54" s="220"/>
      <c r="AK54" s="220"/>
      <c r="AL54" s="220"/>
      <c r="AM54" s="220"/>
      <c r="AN54" s="221">
        <f>SUM(AG54,AT54)</f>
        <v>0</v>
      </c>
      <c r="AO54" s="221"/>
      <c r="AP54" s="221"/>
      <c r="AQ54" s="64" t="s">
        <v>19</v>
      </c>
      <c r="AR54" s="60"/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19" t="s">
        <v>77</v>
      </c>
      <c r="E55" s="219"/>
      <c r="F55" s="219"/>
      <c r="G55" s="219"/>
      <c r="H55" s="219"/>
      <c r="I55" s="74"/>
      <c r="J55" s="219" t="s">
        <v>78</v>
      </c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  <c r="AF55" s="219"/>
      <c r="AG55" s="217">
        <f>'01 - stavební práce'!J30</f>
        <v>0</v>
      </c>
      <c r="AH55" s="218"/>
      <c r="AI55" s="218"/>
      <c r="AJ55" s="218"/>
      <c r="AK55" s="218"/>
      <c r="AL55" s="218"/>
      <c r="AM55" s="218"/>
      <c r="AN55" s="217">
        <f>SUM(AG55,AT55)</f>
        <v>0</v>
      </c>
      <c r="AO55" s="218"/>
      <c r="AP55" s="218"/>
      <c r="AQ55" s="75" t="s">
        <v>79</v>
      </c>
      <c r="AR55" s="72"/>
      <c r="AS55" s="76">
        <v>0</v>
      </c>
      <c r="AT55" s="77">
        <f>ROUND(SUM(AV55:AW55),2)</f>
        <v>0</v>
      </c>
      <c r="AU55" s="78">
        <f>'01 - stavební práce'!P93</f>
        <v>0</v>
      </c>
      <c r="AV55" s="77">
        <f>'01 - stavební práce'!J33</f>
        <v>0</v>
      </c>
      <c r="AW55" s="77">
        <f>'01 - stavební práce'!J34</f>
        <v>0</v>
      </c>
      <c r="AX55" s="77">
        <f>'01 - stavební práce'!J35</f>
        <v>0</v>
      </c>
      <c r="AY55" s="77">
        <f>'01 - stavební práce'!J36</f>
        <v>0</v>
      </c>
      <c r="AZ55" s="77">
        <f>'01 - stavební práce'!F33</f>
        <v>0</v>
      </c>
      <c r="BA55" s="77">
        <f>'01 - stavební práce'!F34</f>
        <v>0</v>
      </c>
      <c r="BB55" s="77">
        <f>'01 - stavební práce'!F35</f>
        <v>0</v>
      </c>
      <c r="BC55" s="77">
        <f>'01 - stavební práce'!F36</f>
        <v>0</v>
      </c>
      <c r="BD55" s="79">
        <f>'01 - stavební práce'!F37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19" t="s">
        <v>83</v>
      </c>
      <c r="E56" s="219"/>
      <c r="F56" s="219"/>
      <c r="G56" s="219"/>
      <c r="H56" s="219"/>
      <c r="I56" s="74"/>
      <c r="J56" s="219" t="s">
        <v>84</v>
      </c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7">
        <f>'02 - ZTI, ÚT'!J30</f>
        <v>0</v>
      </c>
      <c r="AH56" s="218"/>
      <c r="AI56" s="218"/>
      <c r="AJ56" s="218"/>
      <c r="AK56" s="218"/>
      <c r="AL56" s="218"/>
      <c r="AM56" s="218"/>
      <c r="AN56" s="217">
        <f>SUM(AG56,AT56)</f>
        <v>0</v>
      </c>
      <c r="AO56" s="218"/>
      <c r="AP56" s="218"/>
      <c r="AQ56" s="75" t="s">
        <v>79</v>
      </c>
      <c r="AR56" s="72"/>
      <c r="AS56" s="76">
        <v>0</v>
      </c>
      <c r="AT56" s="77">
        <f>ROUND(SUM(AV56:AW56),2)</f>
        <v>0</v>
      </c>
      <c r="AU56" s="78">
        <f>'02 - ZTI, ÚT'!P82</f>
        <v>0</v>
      </c>
      <c r="AV56" s="77">
        <f>'02 - ZTI, ÚT'!J33</f>
        <v>0</v>
      </c>
      <c r="AW56" s="77">
        <f>'02 - ZTI, ÚT'!J34</f>
        <v>0</v>
      </c>
      <c r="AX56" s="77">
        <f>'02 - ZTI, ÚT'!J35</f>
        <v>0</v>
      </c>
      <c r="AY56" s="77">
        <f>'02 - ZTI, ÚT'!J36</f>
        <v>0</v>
      </c>
      <c r="AZ56" s="77">
        <f>'02 - ZTI, ÚT'!F33</f>
        <v>0</v>
      </c>
      <c r="BA56" s="77">
        <f>'02 - ZTI, ÚT'!F34</f>
        <v>0</v>
      </c>
      <c r="BB56" s="77">
        <f>'02 - ZTI, ÚT'!F35</f>
        <v>0</v>
      </c>
      <c r="BC56" s="77">
        <f>'02 - ZTI, ÚT'!F36</f>
        <v>0</v>
      </c>
      <c r="BD56" s="79">
        <f>'02 - ZTI, ÚT'!F37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16.5" customHeight="1">
      <c r="A57" s="71" t="s">
        <v>76</v>
      </c>
      <c r="B57" s="72"/>
      <c r="C57" s="73"/>
      <c r="D57" s="219" t="s">
        <v>86</v>
      </c>
      <c r="E57" s="219"/>
      <c r="F57" s="219"/>
      <c r="G57" s="219"/>
      <c r="H57" s="219"/>
      <c r="I57" s="74"/>
      <c r="J57" s="219" t="s">
        <v>87</v>
      </c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  <c r="Z57" s="219"/>
      <c r="AA57" s="219"/>
      <c r="AB57" s="219"/>
      <c r="AC57" s="219"/>
      <c r="AD57" s="219"/>
      <c r="AE57" s="219"/>
      <c r="AF57" s="219"/>
      <c r="AG57" s="217">
        <f>'03 - elektroinstalace'!J30</f>
        <v>0</v>
      </c>
      <c r="AH57" s="218"/>
      <c r="AI57" s="218"/>
      <c r="AJ57" s="218"/>
      <c r="AK57" s="218"/>
      <c r="AL57" s="218"/>
      <c r="AM57" s="218"/>
      <c r="AN57" s="217">
        <f>SUM(AG57,AT57)</f>
        <v>0</v>
      </c>
      <c r="AO57" s="218"/>
      <c r="AP57" s="218"/>
      <c r="AQ57" s="75" t="s">
        <v>79</v>
      </c>
      <c r="AR57" s="72"/>
      <c r="AS57" s="76">
        <v>0</v>
      </c>
      <c r="AT57" s="77">
        <f>ROUND(SUM(AV57:AW57),2)</f>
        <v>0</v>
      </c>
      <c r="AU57" s="78">
        <f>'03 - elektroinstalace'!P84</f>
        <v>0</v>
      </c>
      <c r="AV57" s="77">
        <f>'03 - elektroinstalace'!J33</f>
        <v>0</v>
      </c>
      <c r="AW57" s="77">
        <f>'03 - elektroinstalace'!J34</f>
        <v>0</v>
      </c>
      <c r="AX57" s="77">
        <f>'03 - elektroinstalace'!J35</f>
        <v>0</v>
      </c>
      <c r="AY57" s="77">
        <f>'03 - elektroinstalace'!J36</f>
        <v>0</v>
      </c>
      <c r="AZ57" s="77">
        <f>'03 - elektroinstalace'!F33</f>
        <v>0</v>
      </c>
      <c r="BA57" s="77">
        <f>'03 - elektroinstalace'!F34</f>
        <v>0</v>
      </c>
      <c r="BB57" s="77">
        <f>'03 - elektroinstalace'!F35</f>
        <v>0</v>
      </c>
      <c r="BC57" s="77">
        <f>'03 - elektroinstalace'!F36</f>
        <v>0</v>
      </c>
      <c r="BD57" s="79">
        <f>'03 - elektroinstalace'!F37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16.5" customHeight="1">
      <c r="A58" s="71" t="s">
        <v>76</v>
      </c>
      <c r="B58" s="72"/>
      <c r="C58" s="73"/>
      <c r="D58" s="219" t="s">
        <v>89</v>
      </c>
      <c r="E58" s="219"/>
      <c r="F58" s="219"/>
      <c r="G58" s="219"/>
      <c r="H58" s="219"/>
      <c r="I58" s="74"/>
      <c r="J58" s="219" t="s">
        <v>90</v>
      </c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  <c r="AF58" s="219"/>
      <c r="AG58" s="217">
        <f>'04 - Vedlejší rozpočtové ...'!J30</f>
        <v>0</v>
      </c>
      <c r="AH58" s="218"/>
      <c r="AI58" s="218"/>
      <c r="AJ58" s="218"/>
      <c r="AK58" s="218"/>
      <c r="AL58" s="218"/>
      <c r="AM58" s="218"/>
      <c r="AN58" s="217">
        <f>SUM(AG58,AT58)</f>
        <v>0</v>
      </c>
      <c r="AO58" s="218"/>
      <c r="AP58" s="218"/>
      <c r="AQ58" s="75" t="s">
        <v>79</v>
      </c>
      <c r="AR58" s="72"/>
      <c r="AS58" s="81">
        <v>0</v>
      </c>
      <c r="AT58" s="82">
        <f>ROUND(SUM(AV58:AW58),2)</f>
        <v>0</v>
      </c>
      <c r="AU58" s="83">
        <f>'04 - Vedlejší rozpočtové ...'!P80</f>
        <v>0</v>
      </c>
      <c r="AV58" s="82">
        <f>'04 - Vedlejší rozpočtové ...'!J33</f>
        <v>0</v>
      </c>
      <c r="AW58" s="82">
        <f>'04 - Vedlejší rozpočtové ...'!J34</f>
        <v>0</v>
      </c>
      <c r="AX58" s="82">
        <f>'04 - Vedlejší rozpočtové ...'!J35</f>
        <v>0</v>
      </c>
      <c r="AY58" s="82">
        <f>'04 - Vedlejší rozpočtové ...'!J36</f>
        <v>0</v>
      </c>
      <c r="AZ58" s="82">
        <f>'04 - Vedlejší rozpočtové ...'!F33</f>
        <v>0</v>
      </c>
      <c r="BA58" s="82">
        <f>'04 - Vedlejší rozpočtové ...'!F34</f>
        <v>0</v>
      </c>
      <c r="BB58" s="82">
        <f>'04 - Vedlejší rozpočtové ...'!F35</f>
        <v>0</v>
      </c>
      <c r="BC58" s="82">
        <f>'04 - Vedlejší rozpočtové ...'!F36</f>
        <v>0</v>
      </c>
      <c r="BD58" s="84">
        <f>'04 - Vedlejší rozpočtové ...'!F37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1" customFormat="1" ht="30" customHeight="1">
      <c r="B59" s="32"/>
      <c r="AR59" s="32"/>
    </row>
    <row r="60" spans="1:91" s="1" customFormat="1" ht="7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sheetProtection algorithmName="SHA-512" hashValue="xL98k1eNigQdORNKeYwvmWcv2dz8F6Mt/9xQkQLzf3lCuqw0C54wNKuBkjnN5Oxxp7bJVTnD6EMCWjh0zNKAvg==" saltValue="dfN7kwlZ8keYIUIvHhm1qK1RXsqQIY/StcS8MsLfnt2oHznlBNrZGrLH0m20ZM3uu8nwhQgHKbB9bK2kdPvfOQ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stavební práce'!C2" display="/" xr:uid="{00000000-0004-0000-0000-000000000000}"/>
    <hyperlink ref="A56" location="'02 - ZTI, ÚT'!C2" display="/" xr:uid="{00000000-0004-0000-0000-000001000000}"/>
    <hyperlink ref="A57" location="'03 - elektroinstalace'!C2" display="/" xr:uid="{00000000-0004-0000-0000-000002000000}"/>
    <hyperlink ref="A58" location="'04 - Vedlejší rozpočtové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79"/>
  <sheetViews>
    <sheetView showGridLines="0" topLeftCell="A72" workbookViewId="0"/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81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6" t="str">
        <f>'Rekapitulace stavby'!K6</f>
        <v>Stavební úpravy kadeřnictví Odry</v>
      </c>
      <c r="F7" s="237"/>
      <c r="G7" s="237"/>
      <c r="H7" s="237"/>
      <c r="L7" s="20"/>
    </row>
    <row r="8" spans="2:46" s="1" customFormat="1" ht="12" hidden="1" customHeight="1">
      <c r="B8" s="32"/>
      <c r="D8" s="27" t="s">
        <v>93</v>
      </c>
      <c r="L8" s="32"/>
    </row>
    <row r="9" spans="2:46" s="1" customFormat="1" ht="16.5" hidden="1" customHeight="1">
      <c r="B9" s="32"/>
      <c r="E9" s="226" t="s">
        <v>94</v>
      </c>
      <c r="F9" s="235"/>
      <c r="G9" s="235"/>
      <c r="H9" s="235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35</v>
      </c>
      <c r="I12" s="27" t="s">
        <v>23</v>
      </c>
      <c r="J12" s="49" t="str">
        <f>'Rekapitulace stavby'!AN8</f>
        <v>5. 5. 2025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hidden="1" customHeight="1">
      <c r="B15" s="32"/>
      <c r="E15" s="25" t="s">
        <v>95</v>
      </c>
      <c r="I15" s="27" t="s">
        <v>28</v>
      </c>
      <c r="J15" s="25" t="s">
        <v>19</v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13" t="s">
        <v>19</v>
      </c>
      <c r="F27" s="213"/>
      <c r="G27" s="213"/>
      <c r="H27" s="213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ROUND(J93,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ROUND((SUM(BE93:BE578)),  2)</f>
        <v>0</v>
      </c>
      <c r="I33" s="89">
        <v>0.21</v>
      </c>
      <c r="J33" s="88">
        <f>ROUND(((SUM(BE93:BE578))*I33),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ROUND((SUM(BF93:BF578)),  2)</f>
        <v>0</v>
      </c>
      <c r="I34" s="89">
        <v>0.15</v>
      </c>
      <c r="J34" s="88">
        <f>ROUND(((SUM(BF93:BF578))*I34),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ROUND((SUM(BG93:BG578)),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ROUND((SUM(BH93:BH578)),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ROUND((SUM(BI93:BI578)),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idden="1"/>
    <row r="42" spans="2:12" hidden="1"/>
    <row r="43" spans="2:12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96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6" t="str">
        <f>E7</f>
        <v>Stavební úpravy kadeřnictví Odry</v>
      </c>
      <c r="F48" s="237"/>
      <c r="G48" s="237"/>
      <c r="H48" s="237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26" t="str">
        <f>E9</f>
        <v>01 - stavební práce</v>
      </c>
      <c r="F50" s="235"/>
      <c r="G50" s="235"/>
      <c r="H50" s="235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5. 5. 2025</v>
      </c>
      <c r="L52" s="32"/>
    </row>
    <row r="53" spans="2:47" s="1" customFormat="1" ht="7" customHeight="1">
      <c r="B53" s="32"/>
      <c r="L53" s="32"/>
    </row>
    <row r="54" spans="2:47" s="1" customFormat="1" ht="25.75" customHeight="1">
      <c r="B54" s="32"/>
      <c r="C54" s="27" t="s">
        <v>25</v>
      </c>
      <c r="F54" s="25" t="str">
        <f>E15</f>
        <v>Gymnázium Mikuláše Koperníka Bílovec</v>
      </c>
      <c r="I54" s="27" t="s">
        <v>31</v>
      </c>
      <c r="J54" s="30" t="str">
        <f>E21</f>
        <v>ing.arch. Tomáš Kudělka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J93</f>
        <v>0</v>
      </c>
      <c r="L59" s="32"/>
      <c r="AU59" s="17" t="s">
        <v>99</v>
      </c>
    </row>
    <row r="60" spans="2:47" s="8" customFormat="1" ht="25" customHeight="1">
      <c r="B60" s="99"/>
      <c r="D60" s="100" t="s">
        <v>100</v>
      </c>
      <c r="E60" s="101"/>
      <c r="F60" s="101"/>
      <c r="G60" s="101"/>
      <c r="H60" s="101"/>
      <c r="I60" s="101"/>
      <c r="J60" s="102">
        <f>J94</f>
        <v>0</v>
      </c>
      <c r="L60" s="99"/>
    </row>
    <row r="61" spans="2:47" s="9" customFormat="1" ht="20" customHeight="1">
      <c r="B61" s="103"/>
      <c r="D61" s="104" t="s">
        <v>101</v>
      </c>
      <c r="E61" s="105"/>
      <c r="F61" s="105"/>
      <c r="G61" s="105"/>
      <c r="H61" s="105"/>
      <c r="I61" s="105"/>
      <c r="J61" s="106">
        <f>J95</f>
        <v>0</v>
      </c>
      <c r="L61" s="103"/>
    </row>
    <row r="62" spans="2:47" s="9" customFormat="1" ht="20" customHeight="1">
      <c r="B62" s="103"/>
      <c r="D62" s="104" t="s">
        <v>102</v>
      </c>
      <c r="E62" s="105"/>
      <c r="F62" s="105"/>
      <c r="G62" s="105"/>
      <c r="H62" s="105"/>
      <c r="I62" s="105"/>
      <c r="J62" s="106">
        <f>J222</f>
        <v>0</v>
      </c>
      <c r="L62" s="103"/>
    </row>
    <row r="63" spans="2:47" s="9" customFormat="1" ht="20" customHeight="1">
      <c r="B63" s="103"/>
      <c r="D63" s="104" t="s">
        <v>103</v>
      </c>
      <c r="E63" s="105"/>
      <c r="F63" s="105"/>
      <c r="G63" s="105"/>
      <c r="H63" s="105"/>
      <c r="I63" s="105"/>
      <c r="J63" s="106">
        <f>J327</f>
        <v>0</v>
      </c>
      <c r="L63" s="103"/>
    </row>
    <row r="64" spans="2:47" s="9" customFormat="1" ht="20" customHeight="1">
      <c r="B64" s="103"/>
      <c r="D64" s="104" t="s">
        <v>104</v>
      </c>
      <c r="E64" s="105"/>
      <c r="F64" s="105"/>
      <c r="G64" s="105"/>
      <c r="H64" s="105"/>
      <c r="I64" s="105"/>
      <c r="J64" s="106">
        <f>J341</f>
        <v>0</v>
      </c>
      <c r="L64" s="103"/>
    </row>
    <row r="65" spans="2:12" s="8" customFormat="1" ht="25" customHeight="1">
      <c r="B65" s="99"/>
      <c r="D65" s="100" t="s">
        <v>105</v>
      </c>
      <c r="E65" s="101"/>
      <c r="F65" s="101"/>
      <c r="G65" s="101"/>
      <c r="H65" s="101"/>
      <c r="I65" s="101"/>
      <c r="J65" s="102">
        <f>J344</f>
        <v>0</v>
      </c>
      <c r="L65" s="99"/>
    </row>
    <row r="66" spans="2:12" s="9" customFormat="1" ht="20" customHeight="1">
      <c r="B66" s="103"/>
      <c r="D66" s="104" t="s">
        <v>106</v>
      </c>
      <c r="E66" s="105"/>
      <c r="F66" s="105"/>
      <c r="G66" s="105"/>
      <c r="H66" s="105"/>
      <c r="I66" s="105"/>
      <c r="J66" s="106">
        <f>J345</f>
        <v>0</v>
      </c>
      <c r="L66" s="103"/>
    </row>
    <row r="67" spans="2:12" s="9" customFormat="1" ht="20" customHeight="1">
      <c r="B67" s="103"/>
      <c r="D67" s="104" t="s">
        <v>107</v>
      </c>
      <c r="E67" s="105"/>
      <c r="F67" s="105"/>
      <c r="G67" s="105"/>
      <c r="H67" s="105"/>
      <c r="I67" s="105"/>
      <c r="J67" s="106">
        <f>J354</f>
        <v>0</v>
      </c>
      <c r="L67" s="103"/>
    </row>
    <row r="68" spans="2:12" s="9" customFormat="1" ht="20" customHeight="1">
      <c r="B68" s="103"/>
      <c r="D68" s="104" t="s">
        <v>108</v>
      </c>
      <c r="E68" s="105"/>
      <c r="F68" s="105"/>
      <c r="G68" s="105"/>
      <c r="H68" s="105"/>
      <c r="I68" s="105"/>
      <c r="J68" s="106">
        <f>J414</f>
        <v>0</v>
      </c>
      <c r="L68" s="103"/>
    </row>
    <row r="69" spans="2:12" s="9" customFormat="1" ht="20" customHeight="1">
      <c r="B69" s="103"/>
      <c r="D69" s="104" t="s">
        <v>109</v>
      </c>
      <c r="E69" s="105"/>
      <c r="F69" s="105"/>
      <c r="G69" s="105"/>
      <c r="H69" s="105"/>
      <c r="I69" s="105"/>
      <c r="J69" s="106">
        <f>J474</f>
        <v>0</v>
      </c>
      <c r="L69" s="103"/>
    </row>
    <row r="70" spans="2:12" s="9" customFormat="1" ht="20" customHeight="1">
      <c r="B70" s="103"/>
      <c r="D70" s="104" t="s">
        <v>110</v>
      </c>
      <c r="E70" s="105"/>
      <c r="F70" s="105"/>
      <c r="G70" s="105"/>
      <c r="H70" s="105"/>
      <c r="I70" s="105"/>
      <c r="J70" s="106">
        <f>J496</f>
        <v>0</v>
      </c>
      <c r="L70" s="103"/>
    </row>
    <row r="71" spans="2:12" s="9" customFormat="1" ht="20" customHeight="1">
      <c r="B71" s="103"/>
      <c r="D71" s="104" t="s">
        <v>111</v>
      </c>
      <c r="E71" s="105"/>
      <c r="F71" s="105"/>
      <c r="G71" s="105"/>
      <c r="H71" s="105"/>
      <c r="I71" s="105"/>
      <c r="J71" s="106">
        <f>J528</f>
        <v>0</v>
      </c>
      <c r="L71" s="103"/>
    </row>
    <row r="72" spans="2:12" s="9" customFormat="1" ht="20" customHeight="1">
      <c r="B72" s="103"/>
      <c r="D72" s="104" t="s">
        <v>112</v>
      </c>
      <c r="E72" s="105"/>
      <c r="F72" s="105"/>
      <c r="G72" s="105"/>
      <c r="H72" s="105"/>
      <c r="I72" s="105"/>
      <c r="J72" s="106">
        <f>J534</f>
        <v>0</v>
      </c>
      <c r="L72" s="103"/>
    </row>
    <row r="73" spans="2:12" s="8" customFormat="1" ht="25" customHeight="1">
      <c r="B73" s="99"/>
      <c r="D73" s="100" t="s">
        <v>113</v>
      </c>
      <c r="E73" s="101"/>
      <c r="F73" s="101"/>
      <c r="G73" s="101"/>
      <c r="H73" s="101"/>
      <c r="I73" s="101"/>
      <c r="J73" s="102">
        <f>J572</f>
        <v>0</v>
      </c>
      <c r="L73" s="99"/>
    </row>
    <row r="74" spans="2:12" s="1" customFormat="1" ht="21.75" customHeight="1">
      <c r="B74" s="32"/>
      <c r="L74" s="32"/>
    </row>
    <row r="75" spans="2:12" s="1" customFormat="1" ht="7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7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5" customHeight="1">
      <c r="B80" s="32"/>
      <c r="C80" s="21" t="s">
        <v>114</v>
      </c>
      <c r="L80" s="32"/>
    </row>
    <row r="81" spans="2:65" s="1" customFormat="1" ht="7" customHeight="1">
      <c r="B81" s="32"/>
      <c r="L81" s="32"/>
    </row>
    <row r="82" spans="2:65" s="1" customFormat="1" ht="12" customHeight="1">
      <c r="B82" s="32"/>
      <c r="C82" s="27" t="s">
        <v>16</v>
      </c>
      <c r="L82" s="32"/>
    </row>
    <row r="83" spans="2:65" s="1" customFormat="1" ht="16.5" customHeight="1">
      <c r="B83" s="32"/>
      <c r="E83" s="236" t="str">
        <f>E7</f>
        <v>Stavební úpravy kadeřnictví Odry</v>
      </c>
      <c r="F83" s="237"/>
      <c r="G83" s="237"/>
      <c r="H83" s="237"/>
      <c r="L83" s="32"/>
    </row>
    <row r="84" spans="2:65" s="1" customFormat="1" ht="12" customHeight="1">
      <c r="B84" s="32"/>
      <c r="C84" s="27" t="s">
        <v>93</v>
      </c>
      <c r="L84" s="32"/>
    </row>
    <row r="85" spans="2:65" s="1" customFormat="1" ht="16.5" customHeight="1">
      <c r="B85" s="32"/>
      <c r="E85" s="226" t="str">
        <f>E9</f>
        <v>01 - stavební práce</v>
      </c>
      <c r="F85" s="235"/>
      <c r="G85" s="235"/>
      <c r="H85" s="235"/>
      <c r="L85" s="32"/>
    </row>
    <row r="86" spans="2:65" s="1" customFormat="1" ht="7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F12</f>
        <v xml:space="preserve"> </v>
      </c>
      <c r="I87" s="27" t="s">
        <v>23</v>
      </c>
      <c r="J87" s="49" t="str">
        <f>IF(J12="","",J12)</f>
        <v>5. 5. 2025</v>
      </c>
      <c r="L87" s="32"/>
    </row>
    <row r="88" spans="2:65" s="1" customFormat="1" ht="7" customHeight="1">
      <c r="B88" s="32"/>
      <c r="L88" s="32"/>
    </row>
    <row r="89" spans="2:65" s="1" customFormat="1" ht="25.75" customHeight="1">
      <c r="B89" s="32"/>
      <c r="C89" s="27" t="s">
        <v>25</v>
      </c>
      <c r="F89" s="25" t="str">
        <f>E15</f>
        <v>Gymnázium Mikuláše Koperníka Bílovec</v>
      </c>
      <c r="I89" s="27" t="s">
        <v>31</v>
      </c>
      <c r="J89" s="30" t="str">
        <f>E21</f>
        <v>ing.arch. Tomáš Kudělka</v>
      </c>
      <c r="L89" s="32"/>
    </row>
    <row r="90" spans="2:65" s="1" customFormat="1" ht="15.25" customHeight="1">
      <c r="B90" s="32"/>
      <c r="C90" s="27" t="s">
        <v>29</v>
      </c>
      <c r="F90" s="25" t="str">
        <f>IF(E18="","",E18)</f>
        <v>Vyplň údaj</v>
      </c>
      <c r="I90" s="27" t="s">
        <v>34</v>
      </c>
      <c r="J90" s="30" t="str">
        <f>E24</f>
        <v xml:space="preserve"> </v>
      </c>
      <c r="L90" s="32"/>
    </row>
    <row r="91" spans="2:65" s="1" customFormat="1" ht="10.25" customHeight="1">
      <c r="B91" s="32"/>
      <c r="L91" s="32"/>
    </row>
    <row r="92" spans="2:65" s="10" customFormat="1" ht="29.25" customHeight="1">
      <c r="B92" s="107"/>
      <c r="C92" s="108" t="s">
        <v>115</v>
      </c>
      <c r="D92" s="109" t="s">
        <v>57</v>
      </c>
      <c r="E92" s="109" t="s">
        <v>53</v>
      </c>
      <c r="F92" s="109" t="s">
        <v>54</v>
      </c>
      <c r="G92" s="109" t="s">
        <v>116</v>
      </c>
      <c r="H92" s="109" t="s">
        <v>117</v>
      </c>
      <c r="I92" s="109" t="s">
        <v>118</v>
      </c>
      <c r="J92" s="109" t="s">
        <v>98</v>
      </c>
      <c r="K92" s="110" t="s">
        <v>119</v>
      </c>
      <c r="L92" s="107"/>
      <c r="M92" s="56" t="s">
        <v>19</v>
      </c>
      <c r="N92" s="57" t="s">
        <v>42</v>
      </c>
      <c r="O92" s="57" t="s">
        <v>120</v>
      </c>
      <c r="P92" s="57" t="s">
        <v>121</v>
      </c>
      <c r="Q92" s="57" t="s">
        <v>122</v>
      </c>
      <c r="R92" s="57" t="s">
        <v>123</v>
      </c>
      <c r="S92" s="57" t="s">
        <v>124</v>
      </c>
      <c r="T92" s="58" t="s">
        <v>125</v>
      </c>
    </row>
    <row r="93" spans="2:65" s="1" customFormat="1" ht="22.75" customHeight="1">
      <c r="B93" s="32"/>
      <c r="C93" s="61" t="s">
        <v>126</v>
      </c>
      <c r="J93" s="111">
        <f>BK93</f>
        <v>0</v>
      </c>
      <c r="L93" s="32"/>
      <c r="M93" s="59"/>
      <c r="N93" s="50"/>
      <c r="O93" s="50"/>
      <c r="P93" s="112">
        <f>P94+P344+P572</f>
        <v>0</v>
      </c>
      <c r="Q93" s="50"/>
      <c r="R93" s="112">
        <f>R94+R344+R572</f>
        <v>30.722532269999991</v>
      </c>
      <c r="S93" s="50"/>
      <c r="T93" s="113">
        <f>T94+T344+T572</f>
        <v>31.964913089999992</v>
      </c>
      <c r="AT93" s="17" t="s">
        <v>71</v>
      </c>
      <c r="AU93" s="17" t="s">
        <v>99</v>
      </c>
      <c r="BK93" s="114">
        <f>BK94+BK344+BK572</f>
        <v>0</v>
      </c>
    </row>
    <row r="94" spans="2:65" s="11" customFormat="1" ht="26" customHeight="1">
      <c r="B94" s="115"/>
      <c r="D94" s="116" t="s">
        <v>71</v>
      </c>
      <c r="E94" s="117" t="s">
        <v>127</v>
      </c>
      <c r="F94" s="117" t="s">
        <v>128</v>
      </c>
      <c r="I94" s="118"/>
      <c r="J94" s="119">
        <f>BK94</f>
        <v>0</v>
      </c>
      <c r="L94" s="115"/>
      <c r="M94" s="120"/>
      <c r="P94" s="121">
        <f>P95+P222+P327+P341</f>
        <v>0</v>
      </c>
      <c r="R94" s="121">
        <f>R95+R222+R327+R341</f>
        <v>25.812313649999993</v>
      </c>
      <c r="T94" s="122">
        <f>T95+T222+T327+T341</f>
        <v>24.362647019999994</v>
      </c>
      <c r="AR94" s="116" t="s">
        <v>80</v>
      </c>
      <c r="AT94" s="123" t="s">
        <v>71</v>
      </c>
      <c r="AU94" s="123" t="s">
        <v>72</v>
      </c>
      <c r="AY94" s="116" t="s">
        <v>129</v>
      </c>
      <c r="BK94" s="124">
        <f>BK95+BK222+BK327+BK341</f>
        <v>0</v>
      </c>
    </row>
    <row r="95" spans="2:65" s="11" customFormat="1" ht="22.75" customHeight="1">
      <c r="B95" s="115"/>
      <c r="D95" s="116" t="s">
        <v>71</v>
      </c>
      <c r="E95" s="125" t="s">
        <v>130</v>
      </c>
      <c r="F95" s="125" t="s">
        <v>131</v>
      </c>
      <c r="I95" s="118"/>
      <c r="J95" s="126">
        <f>BK95</f>
        <v>0</v>
      </c>
      <c r="L95" s="115"/>
      <c r="M95" s="120"/>
      <c r="P95" s="121">
        <f>SUM(P96:P221)</f>
        <v>0</v>
      </c>
      <c r="R95" s="121">
        <f>SUM(R96:R221)</f>
        <v>25.802432849999992</v>
      </c>
      <c r="T95" s="122">
        <f>SUM(T96:T221)</f>
        <v>7.8460200000000004E-3</v>
      </c>
      <c r="AR95" s="116" t="s">
        <v>80</v>
      </c>
      <c r="AT95" s="123" t="s">
        <v>71</v>
      </c>
      <c r="AU95" s="123" t="s">
        <v>80</v>
      </c>
      <c r="AY95" s="116" t="s">
        <v>129</v>
      </c>
      <c r="BK95" s="124">
        <f>SUM(BK96:BK221)</f>
        <v>0</v>
      </c>
    </row>
    <row r="96" spans="2:65" s="1" customFormat="1" ht="24.25" customHeight="1">
      <c r="B96" s="32"/>
      <c r="C96" s="127" t="s">
        <v>80</v>
      </c>
      <c r="D96" s="127" t="s">
        <v>132</v>
      </c>
      <c r="E96" s="128" t="s">
        <v>133</v>
      </c>
      <c r="F96" s="129" t="s">
        <v>134</v>
      </c>
      <c r="G96" s="130" t="s">
        <v>135</v>
      </c>
      <c r="H96" s="131">
        <v>22.5</v>
      </c>
      <c r="I96" s="132"/>
      <c r="J96" s="133">
        <f>ROUND(I96*H96,2)</f>
        <v>0</v>
      </c>
      <c r="K96" s="129" t="s">
        <v>136</v>
      </c>
      <c r="L96" s="32"/>
      <c r="M96" s="134" t="s">
        <v>19</v>
      </c>
      <c r="N96" s="135" t="s">
        <v>43</v>
      </c>
      <c r="P96" s="136">
        <f>O96*H96</f>
        <v>0</v>
      </c>
      <c r="Q96" s="136">
        <v>5.6000000000000001E-2</v>
      </c>
      <c r="R96" s="136">
        <f>Q96*H96</f>
        <v>1.26</v>
      </c>
      <c r="S96" s="136">
        <v>0</v>
      </c>
      <c r="T96" s="137">
        <f>S96*H96</f>
        <v>0</v>
      </c>
      <c r="AR96" s="138" t="s">
        <v>137</v>
      </c>
      <c r="AT96" s="138" t="s">
        <v>132</v>
      </c>
      <c r="AU96" s="138" t="s">
        <v>82</v>
      </c>
      <c r="AY96" s="17" t="s">
        <v>129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137</v>
      </c>
      <c r="BM96" s="138" t="s">
        <v>138</v>
      </c>
    </row>
    <row r="97" spans="2:65" s="1" customFormat="1">
      <c r="B97" s="32"/>
      <c r="D97" s="140" t="s">
        <v>139</v>
      </c>
      <c r="F97" s="141" t="s">
        <v>140</v>
      </c>
      <c r="I97" s="142"/>
      <c r="L97" s="32"/>
      <c r="M97" s="143"/>
      <c r="T97" s="53"/>
      <c r="AT97" s="17" t="s">
        <v>139</v>
      </c>
      <c r="AU97" s="17" t="s">
        <v>82</v>
      </c>
    </row>
    <row r="98" spans="2:65" s="12" customFormat="1" ht="12">
      <c r="B98" s="144"/>
      <c r="D98" s="145" t="s">
        <v>141</v>
      </c>
      <c r="E98" s="146" t="s">
        <v>19</v>
      </c>
      <c r="F98" s="147" t="s">
        <v>142</v>
      </c>
      <c r="H98" s="146" t="s">
        <v>19</v>
      </c>
      <c r="I98" s="148"/>
      <c r="L98" s="144"/>
      <c r="M98" s="149"/>
      <c r="T98" s="150"/>
      <c r="AT98" s="146" t="s">
        <v>141</v>
      </c>
      <c r="AU98" s="146" t="s">
        <v>82</v>
      </c>
      <c r="AV98" s="12" t="s">
        <v>80</v>
      </c>
      <c r="AW98" s="12" t="s">
        <v>33</v>
      </c>
      <c r="AX98" s="12" t="s">
        <v>72</v>
      </c>
      <c r="AY98" s="146" t="s">
        <v>129</v>
      </c>
    </row>
    <row r="99" spans="2:65" s="13" customFormat="1" ht="12">
      <c r="B99" s="151"/>
      <c r="D99" s="145" t="s">
        <v>141</v>
      </c>
      <c r="E99" s="152" t="s">
        <v>19</v>
      </c>
      <c r="F99" s="153" t="s">
        <v>143</v>
      </c>
      <c r="H99" s="154">
        <v>22.5</v>
      </c>
      <c r="I99" s="155"/>
      <c r="L99" s="151"/>
      <c r="M99" s="156"/>
      <c r="T99" s="157"/>
      <c r="AT99" s="152" t="s">
        <v>141</v>
      </c>
      <c r="AU99" s="152" t="s">
        <v>82</v>
      </c>
      <c r="AV99" s="13" t="s">
        <v>82</v>
      </c>
      <c r="AW99" s="13" t="s">
        <v>33</v>
      </c>
      <c r="AX99" s="13" t="s">
        <v>80</v>
      </c>
      <c r="AY99" s="152" t="s">
        <v>129</v>
      </c>
    </row>
    <row r="100" spans="2:65" s="1" customFormat="1" ht="49" customHeight="1">
      <c r="B100" s="32"/>
      <c r="C100" s="127" t="s">
        <v>82</v>
      </c>
      <c r="D100" s="127" t="s">
        <v>132</v>
      </c>
      <c r="E100" s="128" t="s">
        <v>144</v>
      </c>
      <c r="F100" s="129" t="s">
        <v>145</v>
      </c>
      <c r="G100" s="130" t="s">
        <v>135</v>
      </c>
      <c r="H100" s="131">
        <v>112.02</v>
      </c>
      <c r="I100" s="132"/>
      <c r="J100" s="133">
        <f>ROUND(I100*H100,2)</f>
        <v>0</v>
      </c>
      <c r="K100" s="129" t="s">
        <v>136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5.7099999999999998E-3</v>
      </c>
      <c r="R100" s="136">
        <f>Q100*H100</f>
        <v>0.63963419999999993</v>
      </c>
      <c r="S100" s="136">
        <v>0</v>
      </c>
      <c r="T100" s="137">
        <f>S100*H100</f>
        <v>0</v>
      </c>
      <c r="AR100" s="138" t="s">
        <v>137</v>
      </c>
      <c r="AT100" s="138" t="s">
        <v>132</v>
      </c>
      <c r="AU100" s="138" t="s">
        <v>82</v>
      </c>
      <c r="AY100" s="17" t="s">
        <v>129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137</v>
      </c>
      <c r="BM100" s="138" t="s">
        <v>146</v>
      </c>
    </row>
    <row r="101" spans="2:65" s="1" customFormat="1">
      <c r="B101" s="32"/>
      <c r="D101" s="140" t="s">
        <v>139</v>
      </c>
      <c r="F101" s="141" t="s">
        <v>147</v>
      </c>
      <c r="I101" s="142"/>
      <c r="L101" s="32"/>
      <c r="M101" s="143"/>
      <c r="T101" s="53"/>
      <c r="AT101" s="17" t="s">
        <v>139</v>
      </c>
      <c r="AU101" s="17" t="s">
        <v>82</v>
      </c>
    </row>
    <row r="102" spans="2:65" s="13" customFormat="1" ht="12">
      <c r="B102" s="151"/>
      <c r="D102" s="145" t="s">
        <v>141</v>
      </c>
      <c r="E102" s="152" t="s">
        <v>19</v>
      </c>
      <c r="F102" s="153" t="s">
        <v>148</v>
      </c>
      <c r="H102" s="154">
        <v>109.29</v>
      </c>
      <c r="I102" s="155"/>
      <c r="L102" s="151"/>
      <c r="M102" s="156"/>
      <c r="T102" s="157"/>
      <c r="AT102" s="152" t="s">
        <v>141</v>
      </c>
      <c r="AU102" s="152" t="s">
        <v>82</v>
      </c>
      <c r="AV102" s="13" t="s">
        <v>82</v>
      </c>
      <c r="AW102" s="13" t="s">
        <v>33</v>
      </c>
      <c r="AX102" s="13" t="s">
        <v>72</v>
      </c>
      <c r="AY102" s="152" t="s">
        <v>129</v>
      </c>
    </row>
    <row r="103" spans="2:65" s="12" customFormat="1" ht="12">
      <c r="B103" s="144"/>
      <c r="D103" s="145" t="s">
        <v>141</v>
      </c>
      <c r="E103" s="146" t="s">
        <v>19</v>
      </c>
      <c r="F103" s="147" t="s">
        <v>149</v>
      </c>
      <c r="H103" s="146" t="s">
        <v>19</v>
      </c>
      <c r="I103" s="148"/>
      <c r="L103" s="144"/>
      <c r="M103" s="149"/>
      <c r="T103" s="150"/>
      <c r="AT103" s="146" t="s">
        <v>141</v>
      </c>
      <c r="AU103" s="146" t="s">
        <v>82</v>
      </c>
      <c r="AV103" s="12" t="s">
        <v>80</v>
      </c>
      <c r="AW103" s="12" t="s">
        <v>33</v>
      </c>
      <c r="AX103" s="12" t="s">
        <v>72</v>
      </c>
      <c r="AY103" s="146" t="s">
        <v>129</v>
      </c>
    </row>
    <row r="104" spans="2:65" s="13" customFormat="1" ht="12">
      <c r="B104" s="151"/>
      <c r="D104" s="145" t="s">
        <v>141</v>
      </c>
      <c r="E104" s="152" t="s">
        <v>19</v>
      </c>
      <c r="F104" s="153" t="s">
        <v>150</v>
      </c>
      <c r="H104" s="154">
        <v>2.73</v>
      </c>
      <c r="I104" s="155"/>
      <c r="L104" s="151"/>
      <c r="M104" s="156"/>
      <c r="T104" s="157"/>
      <c r="AT104" s="152" t="s">
        <v>141</v>
      </c>
      <c r="AU104" s="152" t="s">
        <v>82</v>
      </c>
      <c r="AV104" s="13" t="s">
        <v>82</v>
      </c>
      <c r="AW104" s="13" t="s">
        <v>33</v>
      </c>
      <c r="AX104" s="13" t="s">
        <v>72</v>
      </c>
      <c r="AY104" s="152" t="s">
        <v>129</v>
      </c>
    </row>
    <row r="105" spans="2:65" s="14" customFormat="1" ht="12">
      <c r="B105" s="158"/>
      <c r="D105" s="145" t="s">
        <v>141</v>
      </c>
      <c r="E105" s="159" t="s">
        <v>19</v>
      </c>
      <c r="F105" s="160" t="s">
        <v>151</v>
      </c>
      <c r="H105" s="161">
        <v>112.02</v>
      </c>
      <c r="I105" s="162"/>
      <c r="L105" s="158"/>
      <c r="M105" s="163"/>
      <c r="T105" s="164"/>
      <c r="AT105" s="159" t="s">
        <v>141</v>
      </c>
      <c r="AU105" s="159" t="s">
        <v>82</v>
      </c>
      <c r="AV105" s="14" t="s">
        <v>137</v>
      </c>
      <c r="AW105" s="14" t="s">
        <v>33</v>
      </c>
      <c r="AX105" s="14" t="s">
        <v>80</v>
      </c>
      <c r="AY105" s="159" t="s">
        <v>129</v>
      </c>
    </row>
    <row r="106" spans="2:65" s="1" customFormat="1" ht="24.25" customHeight="1">
      <c r="B106" s="32"/>
      <c r="C106" s="127" t="s">
        <v>152</v>
      </c>
      <c r="D106" s="127" t="s">
        <v>132</v>
      </c>
      <c r="E106" s="128" t="s">
        <v>153</v>
      </c>
      <c r="F106" s="129" t="s">
        <v>154</v>
      </c>
      <c r="G106" s="130" t="s">
        <v>135</v>
      </c>
      <c r="H106" s="131">
        <v>112.02</v>
      </c>
      <c r="I106" s="132"/>
      <c r="J106" s="133">
        <f>ROUND(I106*H106,2)</f>
        <v>0</v>
      </c>
      <c r="K106" s="129" t="s">
        <v>136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2.5999999999999998E-4</v>
      </c>
      <c r="R106" s="136">
        <f>Q106*H106</f>
        <v>2.9125199999999997E-2</v>
      </c>
      <c r="S106" s="136">
        <v>0</v>
      </c>
      <c r="T106" s="137">
        <f>S106*H106</f>
        <v>0</v>
      </c>
      <c r="AR106" s="138" t="s">
        <v>137</v>
      </c>
      <c r="AT106" s="138" t="s">
        <v>132</v>
      </c>
      <c r="AU106" s="138" t="s">
        <v>82</v>
      </c>
      <c r="AY106" s="17" t="s">
        <v>129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137</v>
      </c>
      <c r="BM106" s="138" t="s">
        <v>155</v>
      </c>
    </row>
    <row r="107" spans="2:65" s="1" customFormat="1">
      <c r="B107" s="32"/>
      <c r="D107" s="140" t="s">
        <v>139</v>
      </c>
      <c r="F107" s="141" t="s">
        <v>156</v>
      </c>
      <c r="I107" s="142"/>
      <c r="L107" s="32"/>
      <c r="M107" s="143"/>
      <c r="T107" s="53"/>
      <c r="AT107" s="17" t="s">
        <v>139</v>
      </c>
      <c r="AU107" s="17" t="s">
        <v>82</v>
      </c>
    </row>
    <row r="108" spans="2:65" s="1" customFormat="1" ht="37.75" customHeight="1">
      <c r="B108" s="32"/>
      <c r="C108" s="127" t="s">
        <v>137</v>
      </c>
      <c r="D108" s="127" t="s">
        <v>132</v>
      </c>
      <c r="E108" s="128" t="s">
        <v>157</v>
      </c>
      <c r="F108" s="129" t="s">
        <v>158</v>
      </c>
      <c r="G108" s="130" t="s">
        <v>135</v>
      </c>
      <c r="H108" s="131">
        <v>112</v>
      </c>
      <c r="I108" s="132"/>
      <c r="J108" s="133">
        <f>ROUND(I108*H108,2)</f>
        <v>0</v>
      </c>
      <c r="K108" s="129" t="s">
        <v>136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4.3800000000000002E-3</v>
      </c>
      <c r="R108" s="136">
        <f>Q108*H108</f>
        <v>0.49056</v>
      </c>
      <c r="S108" s="136">
        <v>0</v>
      </c>
      <c r="T108" s="137">
        <f>S108*H108</f>
        <v>0</v>
      </c>
      <c r="AR108" s="138" t="s">
        <v>137</v>
      </c>
      <c r="AT108" s="138" t="s">
        <v>132</v>
      </c>
      <c r="AU108" s="138" t="s">
        <v>82</v>
      </c>
      <c r="AY108" s="17" t="s">
        <v>129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137</v>
      </c>
      <c r="BM108" s="138" t="s">
        <v>159</v>
      </c>
    </row>
    <row r="109" spans="2:65" s="1" customFormat="1">
      <c r="B109" s="32"/>
      <c r="D109" s="140" t="s">
        <v>139</v>
      </c>
      <c r="F109" s="141" t="s">
        <v>160</v>
      </c>
      <c r="I109" s="142"/>
      <c r="L109" s="32"/>
      <c r="M109" s="143"/>
      <c r="T109" s="53"/>
      <c r="AT109" s="17" t="s">
        <v>139</v>
      </c>
      <c r="AU109" s="17" t="s">
        <v>82</v>
      </c>
    </row>
    <row r="110" spans="2:65" s="1" customFormat="1" ht="24.25" customHeight="1">
      <c r="B110" s="32"/>
      <c r="C110" s="127" t="s">
        <v>161</v>
      </c>
      <c r="D110" s="127" t="s">
        <v>132</v>
      </c>
      <c r="E110" s="128" t="s">
        <v>162</v>
      </c>
      <c r="F110" s="129" t="s">
        <v>163</v>
      </c>
      <c r="G110" s="130" t="s">
        <v>135</v>
      </c>
      <c r="H110" s="131">
        <v>112.02</v>
      </c>
      <c r="I110" s="132"/>
      <c r="J110" s="133">
        <f>ROUND(I110*H110,2)</f>
        <v>0</v>
      </c>
      <c r="K110" s="129" t="s">
        <v>136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4.0000000000000001E-3</v>
      </c>
      <c r="R110" s="136">
        <f>Q110*H110</f>
        <v>0.44807999999999998</v>
      </c>
      <c r="S110" s="136">
        <v>0</v>
      </c>
      <c r="T110" s="137">
        <f>S110*H110</f>
        <v>0</v>
      </c>
      <c r="AR110" s="138" t="s">
        <v>137</v>
      </c>
      <c r="AT110" s="138" t="s">
        <v>132</v>
      </c>
      <c r="AU110" s="138" t="s">
        <v>82</v>
      </c>
      <c r="AY110" s="17" t="s">
        <v>129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137</v>
      </c>
      <c r="BM110" s="138" t="s">
        <v>164</v>
      </c>
    </row>
    <row r="111" spans="2:65" s="1" customFormat="1">
      <c r="B111" s="32"/>
      <c r="D111" s="140" t="s">
        <v>139</v>
      </c>
      <c r="F111" s="141" t="s">
        <v>165</v>
      </c>
      <c r="I111" s="142"/>
      <c r="L111" s="32"/>
      <c r="M111" s="143"/>
      <c r="T111" s="53"/>
      <c r="AT111" s="17" t="s">
        <v>139</v>
      </c>
      <c r="AU111" s="17" t="s">
        <v>82</v>
      </c>
    </row>
    <row r="112" spans="2:65" s="1" customFormat="1" ht="24">
      <c r="B112" s="32"/>
      <c r="D112" s="145" t="s">
        <v>166</v>
      </c>
      <c r="F112" s="165" t="s">
        <v>167</v>
      </c>
      <c r="I112" s="142"/>
      <c r="L112" s="32"/>
      <c r="M112" s="143"/>
      <c r="T112" s="53"/>
      <c r="AT112" s="17" t="s">
        <v>166</v>
      </c>
      <c r="AU112" s="17" t="s">
        <v>82</v>
      </c>
    </row>
    <row r="113" spans="2:65" s="1" customFormat="1" ht="33" customHeight="1">
      <c r="B113" s="32"/>
      <c r="C113" s="127" t="s">
        <v>130</v>
      </c>
      <c r="D113" s="127" t="s">
        <v>132</v>
      </c>
      <c r="E113" s="128" t="s">
        <v>168</v>
      </c>
      <c r="F113" s="129" t="s">
        <v>169</v>
      </c>
      <c r="G113" s="130" t="s">
        <v>135</v>
      </c>
      <c r="H113" s="131">
        <v>101.82</v>
      </c>
      <c r="I113" s="132"/>
      <c r="J113" s="133">
        <f>ROUND(I113*H113,2)</f>
        <v>0</v>
      </c>
      <c r="K113" s="129" t="s">
        <v>136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7.3499999999999998E-3</v>
      </c>
      <c r="R113" s="136">
        <f>Q113*H113</f>
        <v>0.74837699999999996</v>
      </c>
      <c r="S113" s="136">
        <v>0</v>
      </c>
      <c r="T113" s="137">
        <f>S113*H113</f>
        <v>0</v>
      </c>
      <c r="AR113" s="138" t="s">
        <v>137</v>
      </c>
      <c r="AT113" s="138" t="s">
        <v>132</v>
      </c>
      <c r="AU113" s="138" t="s">
        <v>82</v>
      </c>
      <c r="AY113" s="17" t="s">
        <v>129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137</v>
      </c>
      <c r="BM113" s="138" t="s">
        <v>170</v>
      </c>
    </row>
    <row r="114" spans="2:65" s="1" customFormat="1">
      <c r="B114" s="32"/>
      <c r="D114" s="140" t="s">
        <v>139</v>
      </c>
      <c r="F114" s="141" t="s">
        <v>171</v>
      </c>
      <c r="I114" s="142"/>
      <c r="L114" s="32"/>
      <c r="M114" s="143"/>
      <c r="T114" s="53"/>
      <c r="AT114" s="17" t="s">
        <v>139</v>
      </c>
      <c r="AU114" s="17" t="s">
        <v>82</v>
      </c>
    </row>
    <row r="115" spans="2:65" s="12" customFormat="1" ht="12">
      <c r="B115" s="144"/>
      <c r="D115" s="145" t="s">
        <v>141</v>
      </c>
      <c r="E115" s="146" t="s">
        <v>19</v>
      </c>
      <c r="F115" s="147" t="s">
        <v>172</v>
      </c>
      <c r="H115" s="146" t="s">
        <v>19</v>
      </c>
      <c r="I115" s="148"/>
      <c r="L115" s="144"/>
      <c r="M115" s="149"/>
      <c r="T115" s="150"/>
      <c r="AT115" s="146" t="s">
        <v>141</v>
      </c>
      <c r="AU115" s="146" t="s">
        <v>82</v>
      </c>
      <c r="AV115" s="12" t="s">
        <v>80</v>
      </c>
      <c r="AW115" s="12" t="s">
        <v>33</v>
      </c>
      <c r="AX115" s="12" t="s">
        <v>72</v>
      </c>
      <c r="AY115" s="146" t="s">
        <v>129</v>
      </c>
    </row>
    <row r="116" spans="2:65" s="12" customFormat="1" ht="12">
      <c r="B116" s="144"/>
      <c r="D116" s="145" t="s">
        <v>141</v>
      </c>
      <c r="E116" s="146" t="s">
        <v>19</v>
      </c>
      <c r="F116" s="147" t="s">
        <v>173</v>
      </c>
      <c r="H116" s="146" t="s">
        <v>19</v>
      </c>
      <c r="I116" s="148"/>
      <c r="L116" s="144"/>
      <c r="M116" s="149"/>
      <c r="T116" s="150"/>
      <c r="AT116" s="146" t="s">
        <v>141</v>
      </c>
      <c r="AU116" s="146" t="s">
        <v>82</v>
      </c>
      <c r="AV116" s="12" t="s">
        <v>80</v>
      </c>
      <c r="AW116" s="12" t="s">
        <v>33</v>
      </c>
      <c r="AX116" s="12" t="s">
        <v>72</v>
      </c>
      <c r="AY116" s="146" t="s">
        <v>129</v>
      </c>
    </row>
    <row r="117" spans="2:65" s="13" customFormat="1" ht="24">
      <c r="B117" s="151"/>
      <c r="D117" s="145" t="s">
        <v>141</v>
      </c>
      <c r="E117" s="152" t="s">
        <v>19</v>
      </c>
      <c r="F117" s="153" t="s">
        <v>174</v>
      </c>
      <c r="H117" s="154">
        <v>23.004999999999999</v>
      </c>
      <c r="I117" s="155"/>
      <c r="L117" s="151"/>
      <c r="M117" s="156"/>
      <c r="T117" s="157"/>
      <c r="AT117" s="152" t="s">
        <v>141</v>
      </c>
      <c r="AU117" s="152" t="s">
        <v>82</v>
      </c>
      <c r="AV117" s="13" t="s">
        <v>82</v>
      </c>
      <c r="AW117" s="13" t="s">
        <v>33</v>
      </c>
      <c r="AX117" s="13" t="s">
        <v>72</v>
      </c>
      <c r="AY117" s="152" t="s">
        <v>129</v>
      </c>
    </row>
    <row r="118" spans="2:65" s="12" customFormat="1" ht="12">
      <c r="B118" s="144"/>
      <c r="D118" s="145" t="s">
        <v>141</v>
      </c>
      <c r="E118" s="146" t="s">
        <v>19</v>
      </c>
      <c r="F118" s="147" t="s">
        <v>175</v>
      </c>
      <c r="H118" s="146" t="s">
        <v>19</v>
      </c>
      <c r="I118" s="148"/>
      <c r="L118" s="144"/>
      <c r="M118" s="149"/>
      <c r="T118" s="150"/>
      <c r="AT118" s="146" t="s">
        <v>141</v>
      </c>
      <c r="AU118" s="146" t="s">
        <v>82</v>
      </c>
      <c r="AV118" s="12" t="s">
        <v>80</v>
      </c>
      <c r="AW118" s="12" t="s">
        <v>33</v>
      </c>
      <c r="AX118" s="12" t="s">
        <v>72</v>
      </c>
      <c r="AY118" s="146" t="s">
        <v>129</v>
      </c>
    </row>
    <row r="119" spans="2:65" s="13" customFormat="1" ht="12">
      <c r="B119" s="151"/>
      <c r="D119" s="145" t="s">
        <v>141</v>
      </c>
      <c r="E119" s="152" t="s">
        <v>19</v>
      </c>
      <c r="F119" s="153" t="s">
        <v>176</v>
      </c>
      <c r="H119" s="154">
        <v>12.023999999999999</v>
      </c>
      <c r="I119" s="155"/>
      <c r="L119" s="151"/>
      <c r="M119" s="156"/>
      <c r="T119" s="157"/>
      <c r="AT119" s="152" t="s">
        <v>141</v>
      </c>
      <c r="AU119" s="152" t="s">
        <v>82</v>
      </c>
      <c r="AV119" s="13" t="s">
        <v>82</v>
      </c>
      <c r="AW119" s="13" t="s">
        <v>33</v>
      </c>
      <c r="AX119" s="13" t="s">
        <v>72</v>
      </c>
      <c r="AY119" s="152" t="s">
        <v>129</v>
      </c>
    </row>
    <row r="120" spans="2:65" s="12" customFormat="1" ht="12">
      <c r="B120" s="144"/>
      <c r="D120" s="145" t="s">
        <v>141</v>
      </c>
      <c r="E120" s="146" t="s">
        <v>19</v>
      </c>
      <c r="F120" s="147" t="s">
        <v>177</v>
      </c>
      <c r="H120" s="146" t="s">
        <v>19</v>
      </c>
      <c r="I120" s="148"/>
      <c r="L120" s="144"/>
      <c r="M120" s="149"/>
      <c r="T120" s="150"/>
      <c r="AT120" s="146" t="s">
        <v>141</v>
      </c>
      <c r="AU120" s="146" t="s">
        <v>82</v>
      </c>
      <c r="AV120" s="12" t="s">
        <v>80</v>
      </c>
      <c r="AW120" s="12" t="s">
        <v>33</v>
      </c>
      <c r="AX120" s="12" t="s">
        <v>72</v>
      </c>
      <c r="AY120" s="146" t="s">
        <v>129</v>
      </c>
    </row>
    <row r="121" spans="2:65" s="12" customFormat="1" ht="12">
      <c r="B121" s="144"/>
      <c r="D121" s="145" t="s">
        <v>141</v>
      </c>
      <c r="E121" s="146" t="s">
        <v>19</v>
      </c>
      <c r="F121" s="147" t="s">
        <v>178</v>
      </c>
      <c r="H121" s="146" t="s">
        <v>19</v>
      </c>
      <c r="I121" s="148"/>
      <c r="L121" s="144"/>
      <c r="M121" s="149"/>
      <c r="T121" s="150"/>
      <c r="AT121" s="146" t="s">
        <v>141</v>
      </c>
      <c r="AU121" s="146" t="s">
        <v>82</v>
      </c>
      <c r="AV121" s="12" t="s">
        <v>80</v>
      </c>
      <c r="AW121" s="12" t="s">
        <v>33</v>
      </c>
      <c r="AX121" s="12" t="s">
        <v>72</v>
      </c>
      <c r="AY121" s="146" t="s">
        <v>129</v>
      </c>
    </row>
    <row r="122" spans="2:65" s="13" customFormat="1" ht="24">
      <c r="B122" s="151"/>
      <c r="D122" s="145" t="s">
        <v>141</v>
      </c>
      <c r="E122" s="152" t="s">
        <v>19</v>
      </c>
      <c r="F122" s="153" t="s">
        <v>179</v>
      </c>
      <c r="H122" s="154">
        <v>41.061999999999998</v>
      </c>
      <c r="I122" s="155"/>
      <c r="L122" s="151"/>
      <c r="M122" s="156"/>
      <c r="T122" s="157"/>
      <c r="AT122" s="152" t="s">
        <v>141</v>
      </c>
      <c r="AU122" s="152" t="s">
        <v>82</v>
      </c>
      <c r="AV122" s="13" t="s">
        <v>82</v>
      </c>
      <c r="AW122" s="13" t="s">
        <v>33</v>
      </c>
      <c r="AX122" s="13" t="s">
        <v>72</v>
      </c>
      <c r="AY122" s="152" t="s">
        <v>129</v>
      </c>
    </row>
    <row r="123" spans="2:65" s="12" customFormat="1" ht="12">
      <c r="B123" s="144"/>
      <c r="D123" s="145" t="s">
        <v>141</v>
      </c>
      <c r="E123" s="146" t="s">
        <v>19</v>
      </c>
      <c r="F123" s="147" t="s">
        <v>180</v>
      </c>
      <c r="H123" s="146" t="s">
        <v>19</v>
      </c>
      <c r="I123" s="148"/>
      <c r="L123" s="144"/>
      <c r="M123" s="149"/>
      <c r="T123" s="150"/>
      <c r="AT123" s="146" t="s">
        <v>141</v>
      </c>
      <c r="AU123" s="146" t="s">
        <v>82</v>
      </c>
      <c r="AV123" s="12" t="s">
        <v>80</v>
      </c>
      <c r="AW123" s="12" t="s">
        <v>33</v>
      </c>
      <c r="AX123" s="12" t="s">
        <v>72</v>
      </c>
      <c r="AY123" s="146" t="s">
        <v>129</v>
      </c>
    </row>
    <row r="124" spans="2:65" s="13" customFormat="1" ht="12">
      <c r="B124" s="151"/>
      <c r="D124" s="145" t="s">
        <v>141</v>
      </c>
      <c r="E124" s="152" t="s">
        <v>19</v>
      </c>
      <c r="F124" s="153" t="s">
        <v>181</v>
      </c>
      <c r="H124" s="154">
        <v>17.629000000000001</v>
      </c>
      <c r="I124" s="155"/>
      <c r="L124" s="151"/>
      <c r="M124" s="156"/>
      <c r="T124" s="157"/>
      <c r="AT124" s="152" t="s">
        <v>141</v>
      </c>
      <c r="AU124" s="152" t="s">
        <v>82</v>
      </c>
      <c r="AV124" s="13" t="s">
        <v>82</v>
      </c>
      <c r="AW124" s="13" t="s">
        <v>33</v>
      </c>
      <c r="AX124" s="13" t="s">
        <v>72</v>
      </c>
      <c r="AY124" s="152" t="s">
        <v>129</v>
      </c>
    </row>
    <row r="125" spans="2:65" s="13" customFormat="1" ht="12">
      <c r="B125" s="151"/>
      <c r="D125" s="145" t="s">
        <v>141</v>
      </c>
      <c r="E125" s="152" t="s">
        <v>19</v>
      </c>
      <c r="F125" s="153" t="s">
        <v>182</v>
      </c>
      <c r="H125" s="154">
        <v>8.1</v>
      </c>
      <c r="I125" s="155"/>
      <c r="L125" s="151"/>
      <c r="M125" s="156"/>
      <c r="T125" s="157"/>
      <c r="AT125" s="152" t="s">
        <v>141</v>
      </c>
      <c r="AU125" s="152" t="s">
        <v>82</v>
      </c>
      <c r="AV125" s="13" t="s">
        <v>82</v>
      </c>
      <c r="AW125" s="13" t="s">
        <v>33</v>
      </c>
      <c r="AX125" s="13" t="s">
        <v>72</v>
      </c>
      <c r="AY125" s="152" t="s">
        <v>129</v>
      </c>
    </row>
    <row r="126" spans="2:65" s="14" customFormat="1" ht="12">
      <c r="B126" s="158"/>
      <c r="D126" s="145" t="s">
        <v>141</v>
      </c>
      <c r="E126" s="159" t="s">
        <v>19</v>
      </c>
      <c r="F126" s="160" t="s">
        <v>151</v>
      </c>
      <c r="H126" s="161">
        <v>101.82</v>
      </c>
      <c r="I126" s="162"/>
      <c r="L126" s="158"/>
      <c r="M126" s="163"/>
      <c r="T126" s="164"/>
      <c r="AT126" s="159" t="s">
        <v>141</v>
      </c>
      <c r="AU126" s="159" t="s">
        <v>82</v>
      </c>
      <c r="AV126" s="14" t="s">
        <v>137</v>
      </c>
      <c r="AW126" s="14" t="s">
        <v>33</v>
      </c>
      <c r="AX126" s="14" t="s">
        <v>80</v>
      </c>
      <c r="AY126" s="159" t="s">
        <v>129</v>
      </c>
    </row>
    <row r="127" spans="2:65" s="1" customFormat="1" ht="37.75" customHeight="1">
      <c r="B127" s="32"/>
      <c r="C127" s="127" t="s">
        <v>183</v>
      </c>
      <c r="D127" s="127" t="s">
        <v>132</v>
      </c>
      <c r="E127" s="128" t="s">
        <v>184</v>
      </c>
      <c r="F127" s="129" t="s">
        <v>185</v>
      </c>
      <c r="G127" s="130" t="s">
        <v>135</v>
      </c>
      <c r="H127" s="131">
        <v>25.728999999999999</v>
      </c>
      <c r="I127" s="132"/>
      <c r="J127" s="133">
        <f>ROUND(I127*H127,2)</f>
        <v>0</v>
      </c>
      <c r="K127" s="129" t="s">
        <v>136</v>
      </c>
      <c r="L127" s="32"/>
      <c r="M127" s="134" t="s">
        <v>19</v>
      </c>
      <c r="N127" s="135" t="s">
        <v>43</v>
      </c>
      <c r="P127" s="136">
        <f>O127*H127</f>
        <v>0</v>
      </c>
      <c r="Q127" s="136">
        <v>4.3800000000000002E-3</v>
      </c>
      <c r="R127" s="136">
        <f>Q127*H127</f>
        <v>0.11269302</v>
      </c>
      <c r="S127" s="136">
        <v>0</v>
      </c>
      <c r="T127" s="137">
        <f>S127*H127</f>
        <v>0</v>
      </c>
      <c r="AR127" s="138" t="s">
        <v>137</v>
      </c>
      <c r="AT127" s="138" t="s">
        <v>132</v>
      </c>
      <c r="AU127" s="138" t="s">
        <v>82</v>
      </c>
      <c r="AY127" s="17" t="s">
        <v>129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137</v>
      </c>
      <c r="BM127" s="138" t="s">
        <v>186</v>
      </c>
    </row>
    <row r="128" spans="2:65" s="1" customFormat="1">
      <c r="B128" s="32"/>
      <c r="D128" s="140" t="s">
        <v>139</v>
      </c>
      <c r="F128" s="141" t="s">
        <v>187</v>
      </c>
      <c r="I128" s="142"/>
      <c r="L128" s="32"/>
      <c r="M128" s="143"/>
      <c r="T128" s="53"/>
      <c r="AT128" s="17" t="s">
        <v>139</v>
      </c>
      <c r="AU128" s="17" t="s">
        <v>82</v>
      </c>
    </row>
    <row r="129" spans="2:65" s="12" customFormat="1" ht="12">
      <c r="B129" s="144"/>
      <c r="D129" s="145" t="s">
        <v>141</v>
      </c>
      <c r="E129" s="146" t="s">
        <v>19</v>
      </c>
      <c r="F129" s="147" t="s">
        <v>188</v>
      </c>
      <c r="H129" s="146" t="s">
        <v>19</v>
      </c>
      <c r="I129" s="148"/>
      <c r="L129" s="144"/>
      <c r="M129" s="149"/>
      <c r="T129" s="150"/>
      <c r="AT129" s="146" t="s">
        <v>141</v>
      </c>
      <c r="AU129" s="146" t="s">
        <v>82</v>
      </c>
      <c r="AV129" s="12" t="s">
        <v>80</v>
      </c>
      <c r="AW129" s="12" t="s">
        <v>33</v>
      </c>
      <c r="AX129" s="12" t="s">
        <v>72</v>
      </c>
      <c r="AY129" s="146" t="s">
        <v>129</v>
      </c>
    </row>
    <row r="130" spans="2:65" s="13" customFormat="1" ht="12">
      <c r="B130" s="151"/>
      <c r="D130" s="145" t="s">
        <v>141</v>
      </c>
      <c r="E130" s="152" t="s">
        <v>19</v>
      </c>
      <c r="F130" s="153" t="s">
        <v>181</v>
      </c>
      <c r="H130" s="154">
        <v>17.629000000000001</v>
      </c>
      <c r="I130" s="155"/>
      <c r="L130" s="151"/>
      <c r="M130" s="156"/>
      <c r="T130" s="157"/>
      <c r="AT130" s="152" t="s">
        <v>141</v>
      </c>
      <c r="AU130" s="152" t="s">
        <v>82</v>
      </c>
      <c r="AV130" s="13" t="s">
        <v>82</v>
      </c>
      <c r="AW130" s="13" t="s">
        <v>33</v>
      </c>
      <c r="AX130" s="13" t="s">
        <v>72</v>
      </c>
      <c r="AY130" s="152" t="s">
        <v>129</v>
      </c>
    </row>
    <row r="131" spans="2:65" s="13" customFormat="1" ht="12">
      <c r="B131" s="151"/>
      <c r="D131" s="145" t="s">
        <v>141</v>
      </c>
      <c r="E131" s="152" t="s">
        <v>19</v>
      </c>
      <c r="F131" s="153" t="s">
        <v>182</v>
      </c>
      <c r="H131" s="154">
        <v>8.1</v>
      </c>
      <c r="I131" s="155"/>
      <c r="L131" s="151"/>
      <c r="M131" s="156"/>
      <c r="T131" s="157"/>
      <c r="AT131" s="152" t="s">
        <v>141</v>
      </c>
      <c r="AU131" s="152" t="s">
        <v>82</v>
      </c>
      <c r="AV131" s="13" t="s">
        <v>82</v>
      </c>
      <c r="AW131" s="13" t="s">
        <v>33</v>
      </c>
      <c r="AX131" s="13" t="s">
        <v>72</v>
      </c>
      <c r="AY131" s="152" t="s">
        <v>129</v>
      </c>
    </row>
    <row r="132" spans="2:65" s="14" customFormat="1" ht="12">
      <c r="B132" s="158"/>
      <c r="D132" s="145" t="s">
        <v>141</v>
      </c>
      <c r="E132" s="159" t="s">
        <v>19</v>
      </c>
      <c r="F132" s="160" t="s">
        <v>151</v>
      </c>
      <c r="H132" s="161">
        <v>25.728999999999999</v>
      </c>
      <c r="I132" s="162"/>
      <c r="L132" s="158"/>
      <c r="M132" s="163"/>
      <c r="T132" s="164"/>
      <c r="AT132" s="159" t="s">
        <v>141</v>
      </c>
      <c r="AU132" s="159" t="s">
        <v>82</v>
      </c>
      <c r="AV132" s="14" t="s">
        <v>137</v>
      </c>
      <c r="AW132" s="14" t="s">
        <v>33</v>
      </c>
      <c r="AX132" s="14" t="s">
        <v>80</v>
      </c>
      <c r="AY132" s="159" t="s">
        <v>129</v>
      </c>
    </row>
    <row r="133" spans="2:65" s="1" customFormat="1" ht="37.75" customHeight="1">
      <c r="B133" s="32"/>
      <c r="C133" s="127" t="s">
        <v>189</v>
      </c>
      <c r="D133" s="127" t="s">
        <v>132</v>
      </c>
      <c r="E133" s="128" t="s">
        <v>190</v>
      </c>
      <c r="F133" s="129" t="s">
        <v>191</v>
      </c>
      <c r="G133" s="130" t="s">
        <v>135</v>
      </c>
      <c r="H133" s="131">
        <v>25.728999999999999</v>
      </c>
      <c r="I133" s="132"/>
      <c r="J133" s="133">
        <f>ROUND(I133*H133,2)</f>
        <v>0</v>
      </c>
      <c r="K133" s="129" t="s">
        <v>136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1.54E-2</v>
      </c>
      <c r="R133" s="136">
        <f>Q133*H133</f>
        <v>0.39622659999999998</v>
      </c>
      <c r="S133" s="136">
        <v>0</v>
      </c>
      <c r="T133" s="137">
        <f>S133*H133</f>
        <v>0</v>
      </c>
      <c r="AR133" s="138" t="s">
        <v>137</v>
      </c>
      <c r="AT133" s="138" t="s">
        <v>132</v>
      </c>
      <c r="AU133" s="138" t="s">
        <v>82</v>
      </c>
      <c r="AY133" s="17" t="s">
        <v>129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137</v>
      </c>
      <c r="BM133" s="138" t="s">
        <v>192</v>
      </c>
    </row>
    <row r="134" spans="2:65" s="1" customFormat="1">
      <c r="B134" s="32"/>
      <c r="D134" s="140" t="s">
        <v>139</v>
      </c>
      <c r="F134" s="141" t="s">
        <v>193</v>
      </c>
      <c r="I134" s="142"/>
      <c r="L134" s="32"/>
      <c r="M134" s="143"/>
      <c r="T134" s="53"/>
      <c r="AT134" s="17" t="s">
        <v>139</v>
      </c>
      <c r="AU134" s="17" t="s">
        <v>82</v>
      </c>
    </row>
    <row r="135" spans="2:65" s="12" customFormat="1" ht="12">
      <c r="B135" s="144"/>
      <c r="D135" s="145" t="s">
        <v>141</v>
      </c>
      <c r="E135" s="146" t="s">
        <v>19</v>
      </c>
      <c r="F135" s="147" t="s">
        <v>194</v>
      </c>
      <c r="H135" s="146" t="s">
        <v>19</v>
      </c>
      <c r="I135" s="148"/>
      <c r="L135" s="144"/>
      <c r="M135" s="149"/>
      <c r="T135" s="150"/>
      <c r="AT135" s="146" t="s">
        <v>141</v>
      </c>
      <c r="AU135" s="146" t="s">
        <v>82</v>
      </c>
      <c r="AV135" s="12" t="s">
        <v>80</v>
      </c>
      <c r="AW135" s="12" t="s">
        <v>33</v>
      </c>
      <c r="AX135" s="12" t="s">
        <v>72</v>
      </c>
      <c r="AY135" s="146" t="s">
        <v>129</v>
      </c>
    </row>
    <row r="136" spans="2:65" s="13" customFormat="1" ht="12">
      <c r="B136" s="151"/>
      <c r="D136" s="145" t="s">
        <v>141</v>
      </c>
      <c r="E136" s="152" t="s">
        <v>19</v>
      </c>
      <c r="F136" s="153" t="s">
        <v>181</v>
      </c>
      <c r="H136" s="154">
        <v>17.629000000000001</v>
      </c>
      <c r="I136" s="155"/>
      <c r="L136" s="151"/>
      <c r="M136" s="156"/>
      <c r="T136" s="157"/>
      <c r="AT136" s="152" t="s">
        <v>141</v>
      </c>
      <c r="AU136" s="152" t="s">
        <v>82</v>
      </c>
      <c r="AV136" s="13" t="s">
        <v>82</v>
      </c>
      <c r="AW136" s="13" t="s">
        <v>33</v>
      </c>
      <c r="AX136" s="13" t="s">
        <v>72</v>
      </c>
      <c r="AY136" s="152" t="s">
        <v>129</v>
      </c>
    </row>
    <row r="137" spans="2:65" s="13" customFormat="1" ht="12">
      <c r="B137" s="151"/>
      <c r="D137" s="145" t="s">
        <v>141</v>
      </c>
      <c r="E137" s="152" t="s">
        <v>19</v>
      </c>
      <c r="F137" s="153" t="s">
        <v>182</v>
      </c>
      <c r="H137" s="154">
        <v>8.1</v>
      </c>
      <c r="I137" s="155"/>
      <c r="L137" s="151"/>
      <c r="M137" s="156"/>
      <c r="T137" s="157"/>
      <c r="AT137" s="152" t="s">
        <v>141</v>
      </c>
      <c r="AU137" s="152" t="s">
        <v>82</v>
      </c>
      <c r="AV137" s="13" t="s">
        <v>82</v>
      </c>
      <c r="AW137" s="13" t="s">
        <v>33</v>
      </c>
      <c r="AX137" s="13" t="s">
        <v>72</v>
      </c>
      <c r="AY137" s="152" t="s">
        <v>129</v>
      </c>
    </row>
    <row r="138" spans="2:65" s="14" customFormat="1" ht="12">
      <c r="B138" s="158"/>
      <c r="D138" s="145" t="s">
        <v>141</v>
      </c>
      <c r="E138" s="159" t="s">
        <v>19</v>
      </c>
      <c r="F138" s="160" t="s">
        <v>151</v>
      </c>
      <c r="H138" s="161">
        <v>25.728999999999999</v>
      </c>
      <c r="I138" s="162"/>
      <c r="L138" s="158"/>
      <c r="M138" s="163"/>
      <c r="T138" s="164"/>
      <c r="AT138" s="159" t="s">
        <v>141</v>
      </c>
      <c r="AU138" s="159" t="s">
        <v>82</v>
      </c>
      <c r="AV138" s="14" t="s">
        <v>137</v>
      </c>
      <c r="AW138" s="14" t="s">
        <v>33</v>
      </c>
      <c r="AX138" s="14" t="s">
        <v>80</v>
      </c>
      <c r="AY138" s="159" t="s">
        <v>129</v>
      </c>
    </row>
    <row r="139" spans="2:65" s="1" customFormat="1" ht="44.25" customHeight="1">
      <c r="B139" s="32"/>
      <c r="C139" s="127" t="s">
        <v>195</v>
      </c>
      <c r="D139" s="127" t="s">
        <v>132</v>
      </c>
      <c r="E139" s="128" t="s">
        <v>196</v>
      </c>
      <c r="F139" s="129" t="s">
        <v>197</v>
      </c>
      <c r="G139" s="130" t="s">
        <v>135</v>
      </c>
      <c r="H139" s="131">
        <v>41.061999999999998</v>
      </c>
      <c r="I139" s="132"/>
      <c r="J139" s="133">
        <f>ROUND(I139*H139,2)</f>
        <v>0</v>
      </c>
      <c r="K139" s="129" t="s">
        <v>136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1.8380000000000001E-2</v>
      </c>
      <c r="R139" s="136">
        <f>Q139*H139</f>
        <v>0.75471955999999996</v>
      </c>
      <c r="S139" s="136">
        <v>0</v>
      </c>
      <c r="T139" s="137">
        <f>S139*H139</f>
        <v>0</v>
      </c>
      <c r="AR139" s="138" t="s">
        <v>137</v>
      </c>
      <c r="AT139" s="138" t="s">
        <v>132</v>
      </c>
      <c r="AU139" s="138" t="s">
        <v>82</v>
      </c>
      <c r="AY139" s="17" t="s">
        <v>129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137</v>
      </c>
      <c r="BM139" s="138" t="s">
        <v>198</v>
      </c>
    </row>
    <row r="140" spans="2:65" s="1" customFormat="1">
      <c r="B140" s="32"/>
      <c r="D140" s="140" t="s">
        <v>139</v>
      </c>
      <c r="F140" s="141" t="s">
        <v>199</v>
      </c>
      <c r="I140" s="142"/>
      <c r="L140" s="32"/>
      <c r="M140" s="143"/>
      <c r="T140" s="53"/>
      <c r="AT140" s="17" t="s">
        <v>139</v>
      </c>
      <c r="AU140" s="17" t="s">
        <v>82</v>
      </c>
    </row>
    <row r="141" spans="2:65" s="12" customFormat="1" ht="12">
      <c r="B141" s="144"/>
      <c r="D141" s="145" t="s">
        <v>141</v>
      </c>
      <c r="E141" s="146" t="s">
        <v>19</v>
      </c>
      <c r="F141" s="147" t="s">
        <v>200</v>
      </c>
      <c r="H141" s="146" t="s">
        <v>19</v>
      </c>
      <c r="I141" s="148"/>
      <c r="L141" s="144"/>
      <c r="M141" s="149"/>
      <c r="T141" s="150"/>
      <c r="AT141" s="146" t="s">
        <v>141</v>
      </c>
      <c r="AU141" s="146" t="s">
        <v>82</v>
      </c>
      <c r="AV141" s="12" t="s">
        <v>80</v>
      </c>
      <c r="AW141" s="12" t="s">
        <v>33</v>
      </c>
      <c r="AX141" s="12" t="s">
        <v>72</v>
      </c>
      <c r="AY141" s="146" t="s">
        <v>129</v>
      </c>
    </row>
    <row r="142" spans="2:65" s="12" customFormat="1" ht="12">
      <c r="B142" s="144"/>
      <c r="D142" s="145" t="s">
        <v>141</v>
      </c>
      <c r="E142" s="146" t="s">
        <v>19</v>
      </c>
      <c r="F142" s="147" t="s">
        <v>178</v>
      </c>
      <c r="H142" s="146" t="s">
        <v>19</v>
      </c>
      <c r="I142" s="148"/>
      <c r="L142" s="144"/>
      <c r="M142" s="149"/>
      <c r="T142" s="150"/>
      <c r="AT142" s="146" t="s">
        <v>141</v>
      </c>
      <c r="AU142" s="146" t="s">
        <v>82</v>
      </c>
      <c r="AV142" s="12" t="s">
        <v>80</v>
      </c>
      <c r="AW142" s="12" t="s">
        <v>33</v>
      </c>
      <c r="AX142" s="12" t="s">
        <v>72</v>
      </c>
      <c r="AY142" s="146" t="s">
        <v>129</v>
      </c>
    </row>
    <row r="143" spans="2:65" s="13" customFormat="1" ht="24">
      <c r="B143" s="151"/>
      <c r="D143" s="145" t="s">
        <v>141</v>
      </c>
      <c r="E143" s="152" t="s">
        <v>19</v>
      </c>
      <c r="F143" s="153" t="s">
        <v>179</v>
      </c>
      <c r="H143" s="154">
        <v>41.061999999999998</v>
      </c>
      <c r="I143" s="155"/>
      <c r="L143" s="151"/>
      <c r="M143" s="156"/>
      <c r="T143" s="157"/>
      <c r="AT143" s="152" t="s">
        <v>141</v>
      </c>
      <c r="AU143" s="152" t="s">
        <v>82</v>
      </c>
      <c r="AV143" s="13" t="s">
        <v>82</v>
      </c>
      <c r="AW143" s="13" t="s">
        <v>33</v>
      </c>
      <c r="AX143" s="13" t="s">
        <v>72</v>
      </c>
      <c r="AY143" s="152" t="s">
        <v>129</v>
      </c>
    </row>
    <row r="144" spans="2:65" s="14" customFormat="1" ht="12">
      <c r="B144" s="158"/>
      <c r="D144" s="145" t="s">
        <v>141</v>
      </c>
      <c r="E144" s="159" t="s">
        <v>19</v>
      </c>
      <c r="F144" s="160" t="s">
        <v>151</v>
      </c>
      <c r="H144" s="161">
        <v>41.061999999999998</v>
      </c>
      <c r="I144" s="162"/>
      <c r="L144" s="158"/>
      <c r="M144" s="163"/>
      <c r="T144" s="164"/>
      <c r="AT144" s="159" t="s">
        <v>141</v>
      </c>
      <c r="AU144" s="159" t="s">
        <v>82</v>
      </c>
      <c r="AV144" s="14" t="s">
        <v>137</v>
      </c>
      <c r="AW144" s="14" t="s">
        <v>33</v>
      </c>
      <c r="AX144" s="14" t="s">
        <v>80</v>
      </c>
      <c r="AY144" s="159" t="s">
        <v>129</v>
      </c>
    </row>
    <row r="145" spans="2:65" s="1" customFormat="1" ht="44.25" customHeight="1">
      <c r="B145" s="32"/>
      <c r="C145" s="127" t="s">
        <v>201</v>
      </c>
      <c r="D145" s="127" t="s">
        <v>132</v>
      </c>
      <c r="E145" s="128" t="s">
        <v>202</v>
      </c>
      <c r="F145" s="129" t="s">
        <v>203</v>
      </c>
      <c r="G145" s="130" t="s">
        <v>135</v>
      </c>
      <c r="H145" s="131">
        <v>133.58199999999999</v>
      </c>
      <c r="I145" s="132"/>
      <c r="J145" s="133">
        <f>ROUND(I145*H145,2)</f>
        <v>0</v>
      </c>
      <c r="K145" s="129" t="s">
        <v>136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7.9000000000000008E-3</v>
      </c>
      <c r="R145" s="136">
        <f>Q145*H145</f>
        <v>1.0552978</v>
      </c>
      <c r="S145" s="136">
        <v>0</v>
      </c>
      <c r="T145" s="137">
        <f>S145*H145</f>
        <v>0</v>
      </c>
      <c r="AR145" s="138" t="s">
        <v>137</v>
      </c>
      <c r="AT145" s="138" t="s">
        <v>132</v>
      </c>
      <c r="AU145" s="138" t="s">
        <v>82</v>
      </c>
      <c r="AY145" s="17" t="s">
        <v>129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137</v>
      </c>
      <c r="BM145" s="138" t="s">
        <v>204</v>
      </c>
    </row>
    <row r="146" spans="2:65" s="1" customFormat="1">
      <c r="B146" s="32"/>
      <c r="D146" s="140" t="s">
        <v>139</v>
      </c>
      <c r="F146" s="141" t="s">
        <v>205</v>
      </c>
      <c r="I146" s="142"/>
      <c r="L146" s="32"/>
      <c r="M146" s="143"/>
      <c r="T146" s="53"/>
      <c r="AT146" s="17" t="s">
        <v>139</v>
      </c>
      <c r="AU146" s="17" t="s">
        <v>82</v>
      </c>
    </row>
    <row r="147" spans="2:65" s="13" customFormat="1" ht="12">
      <c r="B147" s="151"/>
      <c r="D147" s="145" t="s">
        <v>141</v>
      </c>
      <c r="E147" s="152" t="s">
        <v>19</v>
      </c>
      <c r="F147" s="153" t="s">
        <v>206</v>
      </c>
      <c r="H147" s="154">
        <v>133.58199999999999</v>
      </c>
      <c r="I147" s="155"/>
      <c r="L147" s="151"/>
      <c r="M147" s="156"/>
      <c r="T147" s="157"/>
      <c r="AT147" s="152" t="s">
        <v>141</v>
      </c>
      <c r="AU147" s="152" t="s">
        <v>82</v>
      </c>
      <c r="AV147" s="13" t="s">
        <v>82</v>
      </c>
      <c r="AW147" s="13" t="s">
        <v>33</v>
      </c>
      <c r="AX147" s="13" t="s">
        <v>80</v>
      </c>
      <c r="AY147" s="152" t="s">
        <v>129</v>
      </c>
    </row>
    <row r="148" spans="2:65" s="1" customFormat="1" ht="49" customHeight="1">
      <c r="B148" s="32"/>
      <c r="C148" s="127" t="s">
        <v>207</v>
      </c>
      <c r="D148" s="127" t="s">
        <v>132</v>
      </c>
      <c r="E148" s="128" t="s">
        <v>208</v>
      </c>
      <c r="F148" s="129" t="s">
        <v>209</v>
      </c>
      <c r="G148" s="130" t="s">
        <v>135</v>
      </c>
      <c r="H148" s="131">
        <v>261.81099999999998</v>
      </c>
      <c r="I148" s="132"/>
      <c r="J148" s="133">
        <f>ROUND(I148*H148,2)</f>
        <v>0</v>
      </c>
      <c r="K148" s="129" t="s">
        <v>136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1.7600000000000001E-2</v>
      </c>
      <c r="R148" s="136">
        <f>Q148*H148</f>
        <v>4.6078735999999996</v>
      </c>
      <c r="S148" s="136">
        <v>0</v>
      </c>
      <c r="T148" s="137">
        <f>S148*H148</f>
        <v>0</v>
      </c>
      <c r="AR148" s="138" t="s">
        <v>137</v>
      </c>
      <c r="AT148" s="138" t="s">
        <v>132</v>
      </c>
      <c r="AU148" s="138" t="s">
        <v>82</v>
      </c>
      <c r="AY148" s="17" t="s">
        <v>129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137</v>
      </c>
      <c r="BM148" s="138" t="s">
        <v>210</v>
      </c>
    </row>
    <row r="149" spans="2:65" s="1" customFormat="1">
      <c r="B149" s="32"/>
      <c r="D149" s="140" t="s">
        <v>139</v>
      </c>
      <c r="F149" s="141" t="s">
        <v>211</v>
      </c>
      <c r="I149" s="142"/>
      <c r="L149" s="32"/>
      <c r="M149" s="143"/>
      <c r="T149" s="53"/>
      <c r="AT149" s="17" t="s">
        <v>139</v>
      </c>
      <c r="AU149" s="17" t="s">
        <v>82</v>
      </c>
    </row>
    <row r="150" spans="2:65" s="12" customFormat="1" ht="12">
      <c r="B150" s="144"/>
      <c r="D150" s="145" t="s">
        <v>141</v>
      </c>
      <c r="E150" s="146" t="s">
        <v>19</v>
      </c>
      <c r="F150" s="147" t="s">
        <v>212</v>
      </c>
      <c r="H150" s="146" t="s">
        <v>19</v>
      </c>
      <c r="I150" s="148"/>
      <c r="L150" s="144"/>
      <c r="M150" s="149"/>
      <c r="T150" s="150"/>
      <c r="AT150" s="146" t="s">
        <v>141</v>
      </c>
      <c r="AU150" s="146" t="s">
        <v>82</v>
      </c>
      <c r="AV150" s="12" t="s">
        <v>80</v>
      </c>
      <c r="AW150" s="12" t="s">
        <v>33</v>
      </c>
      <c r="AX150" s="12" t="s">
        <v>72</v>
      </c>
      <c r="AY150" s="146" t="s">
        <v>129</v>
      </c>
    </row>
    <row r="151" spans="2:65" s="12" customFormat="1" ht="12">
      <c r="B151" s="144"/>
      <c r="D151" s="145" t="s">
        <v>141</v>
      </c>
      <c r="E151" s="146" t="s">
        <v>19</v>
      </c>
      <c r="F151" s="147" t="s">
        <v>213</v>
      </c>
      <c r="H151" s="146" t="s">
        <v>19</v>
      </c>
      <c r="I151" s="148"/>
      <c r="L151" s="144"/>
      <c r="M151" s="149"/>
      <c r="T151" s="150"/>
      <c r="AT151" s="146" t="s">
        <v>141</v>
      </c>
      <c r="AU151" s="146" t="s">
        <v>82</v>
      </c>
      <c r="AV151" s="12" t="s">
        <v>80</v>
      </c>
      <c r="AW151" s="12" t="s">
        <v>33</v>
      </c>
      <c r="AX151" s="12" t="s">
        <v>72</v>
      </c>
      <c r="AY151" s="146" t="s">
        <v>129</v>
      </c>
    </row>
    <row r="152" spans="2:65" s="13" customFormat="1" ht="24">
      <c r="B152" s="151"/>
      <c r="D152" s="145" t="s">
        <v>141</v>
      </c>
      <c r="E152" s="152" t="s">
        <v>19</v>
      </c>
      <c r="F152" s="153" t="s">
        <v>214</v>
      </c>
      <c r="H152" s="154">
        <v>84.36</v>
      </c>
      <c r="I152" s="155"/>
      <c r="L152" s="151"/>
      <c r="M152" s="156"/>
      <c r="T152" s="157"/>
      <c r="AT152" s="152" t="s">
        <v>141</v>
      </c>
      <c r="AU152" s="152" t="s">
        <v>82</v>
      </c>
      <c r="AV152" s="13" t="s">
        <v>82</v>
      </c>
      <c r="AW152" s="13" t="s">
        <v>33</v>
      </c>
      <c r="AX152" s="13" t="s">
        <v>72</v>
      </c>
      <c r="AY152" s="152" t="s">
        <v>129</v>
      </c>
    </row>
    <row r="153" spans="2:65" s="12" customFormat="1" ht="12">
      <c r="B153" s="144"/>
      <c r="D153" s="145" t="s">
        <v>141</v>
      </c>
      <c r="E153" s="146" t="s">
        <v>19</v>
      </c>
      <c r="F153" s="147" t="s">
        <v>215</v>
      </c>
      <c r="H153" s="146" t="s">
        <v>19</v>
      </c>
      <c r="I153" s="148"/>
      <c r="L153" s="144"/>
      <c r="M153" s="149"/>
      <c r="T153" s="150"/>
      <c r="AT153" s="146" t="s">
        <v>141</v>
      </c>
      <c r="AU153" s="146" t="s">
        <v>82</v>
      </c>
      <c r="AV153" s="12" t="s">
        <v>80</v>
      </c>
      <c r="AW153" s="12" t="s">
        <v>33</v>
      </c>
      <c r="AX153" s="12" t="s">
        <v>72</v>
      </c>
      <c r="AY153" s="146" t="s">
        <v>129</v>
      </c>
    </row>
    <row r="154" spans="2:65" s="13" customFormat="1" ht="24">
      <c r="B154" s="151"/>
      <c r="D154" s="145" t="s">
        <v>141</v>
      </c>
      <c r="E154" s="152" t="s">
        <v>19</v>
      </c>
      <c r="F154" s="153" t="s">
        <v>216</v>
      </c>
      <c r="H154" s="154">
        <v>31.419</v>
      </c>
      <c r="I154" s="155"/>
      <c r="L154" s="151"/>
      <c r="M154" s="156"/>
      <c r="T154" s="157"/>
      <c r="AT154" s="152" t="s">
        <v>141</v>
      </c>
      <c r="AU154" s="152" t="s">
        <v>82</v>
      </c>
      <c r="AV154" s="13" t="s">
        <v>82</v>
      </c>
      <c r="AW154" s="13" t="s">
        <v>33</v>
      </c>
      <c r="AX154" s="13" t="s">
        <v>72</v>
      </c>
      <c r="AY154" s="152" t="s">
        <v>129</v>
      </c>
    </row>
    <row r="155" spans="2:65" s="12" customFormat="1" ht="12">
      <c r="B155" s="144"/>
      <c r="D155" s="145" t="s">
        <v>141</v>
      </c>
      <c r="E155" s="146" t="s">
        <v>19</v>
      </c>
      <c r="F155" s="147" t="s">
        <v>217</v>
      </c>
      <c r="H155" s="146" t="s">
        <v>19</v>
      </c>
      <c r="I155" s="148"/>
      <c r="L155" s="144"/>
      <c r="M155" s="149"/>
      <c r="T155" s="150"/>
      <c r="AT155" s="146" t="s">
        <v>141</v>
      </c>
      <c r="AU155" s="146" t="s">
        <v>82</v>
      </c>
      <c r="AV155" s="12" t="s">
        <v>80</v>
      </c>
      <c r="AW155" s="12" t="s">
        <v>33</v>
      </c>
      <c r="AX155" s="12" t="s">
        <v>72</v>
      </c>
      <c r="AY155" s="146" t="s">
        <v>129</v>
      </c>
    </row>
    <row r="156" spans="2:65" s="13" customFormat="1" ht="36">
      <c r="B156" s="151"/>
      <c r="D156" s="145" t="s">
        <v>141</v>
      </c>
      <c r="E156" s="152" t="s">
        <v>19</v>
      </c>
      <c r="F156" s="153" t="s">
        <v>218</v>
      </c>
      <c r="H156" s="154">
        <v>56.84</v>
      </c>
      <c r="I156" s="155"/>
      <c r="L156" s="151"/>
      <c r="M156" s="156"/>
      <c r="T156" s="157"/>
      <c r="AT156" s="152" t="s">
        <v>141</v>
      </c>
      <c r="AU156" s="152" t="s">
        <v>82</v>
      </c>
      <c r="AV156" s="13" t="s">
        <v>82</v>
      </c>
      <c r="AW156" s="13" t="s">
        <v>33</v>
      </c>
      <c r="AX156" s="13" t="s">
        <v>72</v>
      </c>
      <c r="AY156" s="152" t="s">
        <v>129</v>
      </c>
    </row>
    <row r="157" spans="2:65" s="12" customFormat="1" ht="12">
      <c r="B157" s="144"/>
      <c r="D157" s="145" t="s">
        <v>141</v>
      </c>
      <c r="E157" s="146" t="s">
        <v>19</v>
      </c>
      <c r="F157" s="147" t="s">
        <v>219</v>
      </c>
      <c r="H157" s="146" t="s">
        <v>19</v>
      </c>
      <c r="I157" s="148"/>
      <c r="L157" s="144"/>
      <c r="M157" s="149"/>
      <c r="T157" s="150"/>
      <c r="AT157" s="146" t="s">
        <v>141</v>
      </c>
      <c r="AU157" s="146" t="s">
        <v>82</v>
      </c>
      <c r="AV157" s="12" t="s">
        <v>80</v>
      </c>
      <c r="AW157" s="12" t="s">
        <v>33</v>
      </c>
      <c r="AX157" s="12" t="s">
        <v>72</v>
      </c>
      <c r="AY157" s="146" t="s">
        <v>129</v>
      </c>
    </row>
    <row r="158" spans="2:65" s="13" customFormat="1" ht="48">
      <c r="B158" s="151"/>
      <c r="D158" s="145" t="s">
        <v>141</v>
      </c>
      <c r="E158" s="152" t="s">
        <v>19</v>
      </c>
      <c r="F158" s="153" t="s">
        <v>220</v>
      </c>
      <c r="H158" s="154">
        <v>110.474</v>
      </c>
      <c r="I158" s="155"/>
      <c r="L158" s="151"/>
      <c r="M158" s="156"/>
      <c r="T158" s="157"/>
      <c r="AT158" s="152" t="s">
        <v>141</v>
      </c>
      <c r="AU158" s="152" t="s">
        <v>82</v>
      </c>
      <c r="AV158" s="13" t="s">
        <v>82</v>
      </c>
      <c r="AW158" s="13" t="s">
        <v>33</v>
      </c>
      <c r="AX158" s="13" t="s">
        <v>72</v>
      </c>
      <c r="AY158" s="152" t="s">
        <v>129</v>
      </c>
    </row>
    <row r="159" spans="2:65" s="12" customFormat="1" ht="12">
      <c r="B159" s="144"/>
      <c r="D159" s="145" t="s">
        <v>141</v>
      </c>
      <c r="E159" s="146" t="s">
        <v>19</v>
      </c>
      <c r="F159" s="147" t="s">
        <v>173</v>
      </c>
      <c r="H159" s="146" t="s">
        <v>19</v>
      </c>
      <c r="I159" s="148"/>
      <c r="L159" s="144"/>
      <c r="M159" s="149"/>
      <c r="T159" s="150"/>
      <c r="AT159" s="146" t="s">
        <v>141</v>
      </c>
      <c r="AU159" s="146" t="s">
        <v>82</v>
      </c>
      <c r="AV159" s="12" t="s">
        <v>80</v>
      </c>
      <c r="AW159" s="12" t="s">
        <v>33</v>
      </c>
      <c r="AX159" s="12" t="s">
        <v>72</v>
      </c>
      <c r="AY159" s="146" t="s">
        <v>129</v>
      </c>
    </row>
    <row r="160" spans="2:65" s="13" customFormat="1" ht="24">
      <c r="B160" s="151"/>
      <c r="D160" s="145" t="s">
        <v>141</v>
      </c>
      <c r="E160" s="152" t="s">
        <v>19</v>
      </c>
      <c r="F160" s="153" t="s">
        <v>221</v>
      </c>
      <c r="H160" s="154">
        <v>37.317</v>
      </c>
      <c r="I160" s="155"/>
      <c r="L160" s="151"/>
      <c r="M160" s="156"/>
      <c r="T160" s="157"/>
      <c r="AT160" s="152" t="s">
        <v>141</v>
      </c>
      <c r="AU160" s="152" t="s">
        <v>82</v>
      </c>
      <c r="AV160" s="13" t="s">
        <v>82</v>
      </c>
      <c r="AW160" s="13" t="s">
        <v>33</v>
      </c>
      <c r="AX160" s="13" t="s">
        <v>72</v>
      </c>
      <c r="AY160" s="152" t="s">
        <v>129</v>
      </c>
    </row>
    <row r="161" spans="2:65" s="12" customFormat="1" ht="12">
      <c r="B161" s="144"/>
      <c r="D161" s="145" t="s">
        <v>141</v>
      </c>
      <c r="E161" s="146" t="s">
        <v>19</v>
      </c>
      <c r="F161" s="147" t="s">
        <v>222</v>
      </c>
      <c r="H161" s="146" t="s">
        <v>19</v>
      </c>
      <c r="I161" s="148"/>
      <c r="L161" s="144"/>
      <c r="M161" s="149"/>
      <c r="T161" s="150"/>
      <c r="AT161" s="146" t="s">
        <v>141</v>
      </c>
      <c r="AU161" s="146" t="s">
        <v>82</v>
      </c>
      <c r="AV161" s="12" t="s">
        <v>80</v>
      </c>
      <c r="AW161" s="12" t="s">
        <v>33</v>
      </c>
      <c r="AX161" s="12" t="s">
        <v>72</v>
      </c>
      <c r="AY161" s="146" t="s">
        <v>129</v>
      </c>
    </row>
    <row r="162" spans="2:65" s="13" customFormat="1" ht="24">
      <c r="B162" s="151"/>
      <c r="D162" s="145" t="s">
        <v>141</v>
      </c>
      <c r="E162" s="152" t="s">
        <v>19</v>
      </c>
      <c r="F162" s="153" t="s">
        <v>223</v>
      </c>
      <c r="H162" s="154">
        <v>-45.921999999999997</v>
      </c>
      <c r="I162" s="155"/>
      <c r="L162" s="151"/>
      <c r="M162" s="156"/>
      <c r="T162" s="157"/>
      <c r="AT162" s="152" t="s">
        <v>141</v>
      </c>
      <c r="AU162" s="152" t="s">
        <v>82</v>
      </c>
      <c r="AV162" s="13" t="s">
        <v>82</v>
      </c>
      <c r="AW162" s="13" t="s">
        <v>33</v>
      </c>
      <c r="AX162" s="13" t="s">
        <v>72</v>
      </c>
      <c r="AY162" s="152" t="s">
        <v>129</v>
      </c>
    </row>
    <row r="163" spans="2:65" s="13" customFormat="1" ht="24">
      <c r="B163" s="151"/>
      <c r="D163" s="145" t="s">
        <v>141</v>
      </c>
      <c r="E163" s="152" t="s">
        <v>19</v>
      </c>
      <c r="F163" s="153" t="s">
        <v>224</v>
      </c>
      <c r="H163" s="154">
        <v>-20.701000000000001</v>
      </c>
      <c r="I163" s="155"/>
      <c r="L163" s="151"/>
      <c r="M163" s="156"/>
      <c r="T163" s="157"/>
      <c r="AT163" s="152" t="s">
        <v>141</v>
      </c>
      <c r="AU163" s="152" t="s">
        <v>82</v>
      </c>
      <c r="AV163" s="13" t="s">
        <v>82</v>
      </c>
      <c r="AW163" s="13" t="s">
        <v>33</v>
      </c>
      <c r="AX163" s="13" t="s">
        <v>72</v>
      </c>
      <c r="AY163" s="152" t="s">
        <v>129</v>
      </c>
    </row>
    <row r="164" spans="2:65" s="15" customFormat="1" ht="12">
      <c r="B164" s="166"/>
      <c r="D164" s="145" t="s">
        <v>141</v>
      </c>
      <c r="E164" s="167" t="s">
        <v>19</v>
      </c>
      <c r="F164" s="168" t="s">
        <v>225</v>
      </c>
      <c r="H164" s="169">
        <v>253.78700000000001</v>
      </c>
      <c r="I164" s="170"/>
      <c r="L164" s="166"/>
      <c r="M164" s="171"/>
      <c r="T164" s="172"/>
      <c r="AT164" s="167" t="s">
        <v>141</v>
      </c>
      <c r="AU164" s="167" t="s">
        <v>82</v>
      </c>
      <c r="AV164" s="15" t="s">
        <v>152</v>
      </c>
      <c r="AW164" s="15" t="s">
        <v>33</v>
      </c>
      <c r="AX164" s="15" t="s">
        <v>72</v>
      </c>
      <c r="AY164" s="167" t="s">
        <v>129</v>
      </c>
    </row>
    <row r="165" spans="2:65" s="12" customFormat="1" ht="12">
      <c r="B165" s="144"/>
      <c r="D165" s="145" t="s">
        <v>141</v>
      </c>
      <c r="E165" s="146" t="s">
        <v>19</v>
      </c>
      <c r="F165" s="147" t="s">
        <v>175</v>
      </c>
      <c r="H165" s="146" t="s">
        <v>19</v>
      </c>
      <c r="I165" s="148"/>
      <c r="L165" s="144"/>
      <c r="M165" s="149"/>
      <c r="T165" s="150"/>
      <c r="AT165" s="146" t="s">
        <v>141</v>
      </c>
      <c r="AU165" s="146" t="s">
        <v>82</v>
      </c>
      <c r="AV165" s="12" t="s">
        <v>80</v>
      </c>
      <c r="AW165" s="12" t="s">
        <v>33</v>
      </c>
      <c r="AX165" s="12" t="s">
        <v>72</v>
      </c>
      <c r="AY165" s="146" t="s">
        <v>129</v>
      </c>
    </row>
    <row r="166" spans="2:65" s="13" customFormat="1" ht="12">
      <c r="B166" s="151"/>
      <c r="D166" s="145" t="s">
        <v>141</v>
      </c>
      <c r="E166" s="152" t="s">
        <v>19</v>
      </c>
      <c r="F166" s="153" t="s">
        <v>226</v>
      </c>
      <c r="H166" s="154">
        <v>18.824000000000002</v>
      </c>
      <c r="I166" s="155"/>
      <c r="L166" s="151"/>
      <c r="M166" s="156"/>
      <c r="T166" s="157"/>
      <c r="AT166" s="152" t="s">
        <v>141</v>
      </c>
      <c r="AU166" s="152" t="s">
        <v>82</v>
      </c>
      <c r="AV166" s="13" t="s">
        <v>82</v>
      </c>
      <c r="AW166" s="13" t="s">
        <v>33</v>
      </c>
      <c r="AX166" s="13" t="s">
        <v>72</v>
      </c>
      <c r="AY166" s="152" t="s">
        <v>129</v>
      </c>
    </row>
    <row r="167" spans="2:65" s="12" customFormat="1" ht="12">
      <c r="B167" s="144"/>
      <c r="D167" s="145" t="s">
        <v>141</v>
      </c>
      <c r="E167" s="146" t="s">
        <v>19</v>
      </c>
      <c r="F167" s="147" t="s">
        <v>222</v>
      </c>
      <c r="H167" s="146" t="s">
        <v>19</v>
      </c>
      <c r="I167" s="148"/>
      <c r="L167" s="144"/>
      <c r="M167" s="149"/>
      <c r="T167" s="150"/>
      <c r="AT167" s="146" t="s">
        <v>141</v>
      </c>
      <c r="AU167" s="146" t="s">
        <v>82</v>
      </c>
      <c r="AV167" s="12" t="s">
        <v>80</v>
      </c>
      <c r="AW167" s="12" t="s">
        <v>33</v>
      </c>
      <c r="AX167" s="12" t="s">
        <v>72</v>
      </c>
      <c r="AY167" s="146" t="s">
        <v>129</v>
      </c>
    </row>
    <row r="168" spans="2:65" s="13" customFormat="1" ht="12">
      <c r="B168" s="151"/>
      <c r="D168" s="145" t="s">
        <v>141</v>
      </c>
      <c r="E168" s="152" t="s">
        <v>19</v>
      </c>
      <c r="F168" s="153" t="s">
        <v>227</v>
      </c>
      <c r="H168" s="154">
        <v>-10.8</v>
      </c>
      <c r="I168" s="155"/>
      <c r="L168" s="151"/>
      <c r="M168" s="156"/>
      <c r="T168" s="157"/>
      <c r="AT168" s="152" t="s">
        <v>141</v>
      </c>
      <c r="AU168" s="152" t="s">
        <v>82</v>
      </c>
      <c r="AV168" s="13" t="s">
        <v>82</v>
      </c>
      <c r="AW168" s="13" t="s">
        <v>33</v>
      </c>
      <c r="AX168" s="13" t="s">
        <v>72</v>
      </c>
      <c r="AY168" s="152" t="s">
        <v>129</v>
      </c>
    </row>
    <row r="169" spans="2:65" s="15" customFormat="1" ht="12">
      <c r="B169" s="166"/>
      <c r="D169" s="145" t="s">
        <v>141</v>
      </c>
      <c r="E169" s="167" t="s">
        <v>19</v>
      </c>
      <c r="F169" s="168" t="s">
        <v>225</v>
      </c>
      <c r="H169" s="169">
        <v>8.0239999999999991</v>
      </c>
      <c r="I169" s="170"/>
      <c r="L169" s="166"/>
      <c r="M169" s="171"/>
      <c r="T169" s="172"/>
      <c r="AT169" s="167" t="s">
        <v>141</v>
      </c>
      <c r="AU169" s="167" t="s">
        <v>82</v>
      </c>
      <c r="AV169" s="15" t="s">
        <v>152</v>
      </c>
      <c r="AW169" s="15" t="s">
        <v>33</v>
      </c>
      <c r="AX169" s="15" t="s">
        <v>72</v>
      </c>
      <c r="AY169" s="167" t="s">
        <v>129</v>
      </c>
    </row>
    <row r="170" spans="2:65" s="14" customFormat="1" ht="12">
      <c r="B170" s="158"/>
      <c r="D170" s="145" t="s">
        <v>141</v>
      </c>
      <c r="E170" s="159" t="s">
        <v>19</v>
      </c>
      <c r="F170" s="160" t="s">
        <v>151</v>
      </c>
      <c r="H170" s="161">
        <v>261.81099999999998</v>
      </c>
      <c r="I170" s="162"/>
      <c r="L170" s="158"/>
      <c r="M170" s="163"/>
      <c r="T170" s="164"/>
      <c r="AT170" s="159" t="s">
        <v>141</v>
      </c>
      <c r="AU170" s="159" t="s">
        <v>82</v>
      </c>
      <c r="AV170" s="14" t="s">
        <v>137</v>
      </c>
      <c r="AW170" s="14" t="s">
        <v>33</v>
      </c>
      <c r="AX170" s="14" t="s">
        <v>80</v>
      </c>
      <c r="AY170" s="159" t="s">
        <v>129</v>
      </c>
    </row>
    <row r="171" spans="2:65" s="1" customFormat="1" ht="24.25" customHeight="1">
      <c r="B171" s="32"/>
      <c r="C171" s="127" t="s">
        <v>228</v>
      </c>
      <c r="D171" s="127" t="s">
        <v>132</v>
      </c>
      <c r="E171" s="128" t="s">
        <v>229</v>
      </c>
      <c r="F171" s="129" t="s">
        <v>230</v>
      </c>
      <c r="G171" s="130" t="s">
        <v>135</v>
      </c>
      <c r="H171" s="131">
        <v>261.81099999999998</v>
      </c>
      <c r="I171" s="132"/>
      <c r="J171" s="133">
        <f>ROUND(I171*H171,2)</f>
        <v>0</v>
      </c>
      <c r="K171" s="129" t="s">
        <v>136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2.5999999999999998E-4</v>
      </c>
      <c r="R171" s="136">
        <f>Q171*H171</f>
        <v>6.8070859999999983E-2</v>
      </c>
      <c r="S171" s="136">
        <v>0</v>
      </c>
      <c r="T171" s="137">
        <f>S171*H171</f>
        <v>0</v>
      </c>
      <c r="AR171" s="138" t="s">
        <v>137</v>
      </c>
      <c r="AT171" s="138" t="s">
        <v>132</v>
      </c>
      <c r="AU171" s="138" t="s">
        <v>82</v>
      </c>
      <c r="AY171" s="17" t="s">
        <v>129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137</v>
      </c>
      <c r="BM171" s="138" t="s">
        <v>231</v>
      </c>
    </row>
    <row r="172" spans="2:65" s="1" customFormat="1">
      <c r="B172" s="32"/>
      <c r="D172" s="140" t="s">
        <v>139</v>
      </c>
      <c r="F172" s="141" t="s">
        <v>232</v>
      </c>
      <c r="I172" s="142"/>
      <c r="L172" s="32"/>
      <c r="M172" s="143"/>
      <c r="T172" s="53"/>
      <c r="AT172" s="17" t="s">
        <v>139</v>
      </c>
      <c r="AU172" s="17" t="s">
        <v>82</v>
      </c>
    </row>
    <row r="173" spans="2:65" s="1" customFormat="1" ht="37.75" customHeight="1">
      <c r="B173" s="32"/>
      <c r="C173" s="127" t="s">
        <v>233</v>
      </c>
      <c r="D173" s="127" t="s">
        <v>132</v>
      </c>
      <c r="E173" s="128" t="s">
        <v>184</v>
      </c>
      <c r="F173" s="129" t="s">
        <v>185</v>
      </c>
      <c r="G173" s="130" t="s">
        <v>135</v>
      </c>
      <c r="H173" s="131">
        <v>261.81099999999998</v>
      </c>
      <c r="I173" s="132"/>
      <c r="J173" s="133">
        <f>ROUND(I173*H173,2)</f>
        <v>0</v>
      </c>
      <c r="K173" s="129" t="s">
        <v>136</v>
      </c>
      <c r="L173" s="32"/>
      <c r="M173" s="134" t="s">
        <v>19</v>
      </c>
      <c r="N173" s="135" t="s">
        <v>43</v>
      </c>
      <c r="P173" s="136">
        <f>O173*H173</f>
        <v>0</v>
      </c>
      <c r="Q173" s="136">
        <v>4.3800000000000002E-3</v>
      </c>
      <c r="R173" s="136">
        <f>Q173*H173</f>
        <v>1.1467321799999999</v>
      </c>
      <c r="S173" s="136">
        <v>0</v>
      </c>
      <c r="T173" s="137">
        <f>S173*H173</f>
        <v>0</v>
      </c>
      <c r="AR173" s="138" t="s">
        <v>137</v>
      </c>
      <c r="AT173" s="138" t="s">
        <v>132</v>
      </c>
      <c r="AU173" s="138" t="s">
        <v>82</v>
      </c>
      <c r="AY173" s="17" t="s">
        <v>129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137</v>
      </c>
      <c r="BM173" s="138" t="s">
        <v>234</v>
      </c>
    </row>
    <row r="174" spans="2:65" s="1" customFormat="1">
      <c r="B174" s="32"/>
      <c r="D174" s="140" t="s">
        <v>139</v>
      </c>
      <c r="F174" s="141" t="s">
        <v>187</v>
      </c>
      <c r="I174" s="142"/>
      <c r="L174" s="32"/>
      <c r="M174" s="143"/>
      <c r="T174" s="53"/>
      <c r="AT174" s="17" t="s">
        <v>139</v>
      </c>
      <c r="AU174" s="17" t="s">
        <v>82</v>
      </c>
    </row>
    <row r="175" spans="2:65" s="1" customFormat="1" ht="24.25" customHeight="1">
      <c r="B175" s="32"/>
      <c r="C175" s="127" t="s">
        <v>235</v>
      </c>
      <c r="D175" s="127" t="s">
        <v>132</v>
      </c>
      <c r="E175" s="128" t="s">
        <v>236</v>
      </c>
      <c r="F175" s="129" t="s">
        <v>237</v>
      </c>
      <c r="G175" s="130" t="s">
        <v>135</v>
      </c>
      <c r="H175" s="131">
        <v>261.81099999999998</v>
      </c>
      <c r="I175" s="132"/>
      <c r="J175" s="133">
        <f>ROUND(I175*H175,2)</f>
        <v>0</v>
      </c>
      <c r="K175" s="129" t="s">
        <v>136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4.0000000000000001E-3</v>
      </c>
      <c r="R175" s="136">
        <f>Q175*H175</f>
        <v>1.0472439999999998</v>
      </c>
      <c r="S175" s="136">
        <v>0</v>
      </c>
      <c r="T175" s="137">
        <f>S175*H175</f>
        <v>0</v>
      </c>
      <c r="AR175" s="138" t="s">
        <v>137</v>
      </c>
      <c r="AT175" s="138" t="s">
        <v>132</v>
      </c>
      <c r="AU175" s="138" t="s">
        <v>82</v>
      </c>
      <c r="AY175" s="17" t="s">
        <v>129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137</v>
      </c>
      <c r="BM175" s="138" t="s">
        <v>238</v>
      </c>
    </row>
    <row r="176" spans="2:65" s="1" customFormat="1">
      <c r="B176" s="32"/>
      <c r="D176" s="140" t="s">
        <v>139</v>
      </c>
      <c r="F176" s="141" t="s">
        <v>239</v>
      </c>
      <c r="I176" s="142"/>
      <c r="L176" s="32"/>
      <c r="M176" s="143"/>
      <c r="T176" s="53"/>
      <c r="AT176" s="17" t="s">
        <v>139</v>
      </c>
      <c r="AU176" s="17" t="s">
        <v>82</v>
      </c>
    </row>
    <row r="177" spans="2:65" s="1" customFormat="1" ht="24">
      <c r="B177" s="32"/>
      <c r="D177" s="145" t="s">
        <v>166</v>
      </c>
      <c r="F177" s="165" t="s">
        <v>167</v>
      </c>
      <c r="I177" s="142"/>
      <c r="L177" s="32"/>
      <c r="M177" s="143"/>
      <c r="T177" s="53"/>
      <c r="AT177" s="17" t="s">
        <v>166</v>
      </c>
      <c r="AU177" s="17" t="s">
        <v>82</v>
      </c>
    </row>
    <row r="178" spans="2:65" s="1" customFormat="1" ht="37.75" customHeight="1">
      <c r="B178" s="32"/>
      <c r="C178" s="127" t="s">
        <v>8</v>
      </c>
      <c r="D178" s="127" t="s">
        <v>132</v>
      </c>
      <c r="E178" s="128" t="s">
        <v>240</v>
      </c>
      <c r="F178" s="129" t="s">
        <v>241</v>
      </c>
      <c r="G178" s="130" t="s">
        <v>135</v>
      </c>
      <c r="H178" s="131">
        <v>35.029000000000003</v>
      </c>
      <c r="I178" s="132"/>
      <c r="J178" s="133">
        <f>ROUND(I178*H178,2)</f>
        <v>0</v>
      </c>
      <c r="K178" s="129" t="s">
        <v>136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2.1000000000000001E-2</v>
      </c>
      <c r="R178" s="136">
        <f>Q178*H178</f>
        <v>0.73560900000000007</v>
      </c>
      <c r="S178" s="136">
        <v>0</v>
      </c>
      <c r="T178" s="137">
        <f>S178*H178</f>
        <v>0</v>
      </c>
      <c r="AR178" s="138" t="s">
        <v>137</v>
      </c>
      <c r="AT178" s="138" t="s">
        <v>132</v>
      </c>
      <c r="AU178" s="138" t="s">
        <v>82</v>
      </c>
      <c r="AY178" s="17" t="s">
        <v>129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137</v>
      </c>
      <c r="BM178" s="138" t="s">
        <v>242</v>
      </c>
    </row>
    <row r="179" spans="2:65" s="1" customFormat="1">
      <c r="B179" s="32"/>
      <c r="D179" s="140" t="s">
        <v>139</v>
      </c>
      <c r="F179" s="141" t="s">
        <v>243</v>
      </c>
      <c r="I179" s="142"/>
      <c r="L179" s="32"/>
      <c r="M179" s="143"/>
      <c r="T179" s="53"/>
      <c r="AT179" s="17" t="s">
        <v>139</v>
      </c>
      <c r="AU179" s="17" t="s">
        <v>82</v>
      </c>
    </row>
    <row r="180" spans="2:65" s="12" customFormat="1" ht="12">
      <c r="B180" s="144"/>
      <c r="D180" s="145" t="s">
        <v>141</v>
      </c>
      <c r="E180" s="146" t="s">
        <v>19</v>
      </c>
      <c r="F180" s="147" t="s">
        <v>244</v>
      </c>
      <c r="H180" s="146" t="s">
        <v>19</v>
      </c>
      <c r="I180" s="148"/>
      <c r="L180" s="144"/>
      <c r="M180" s="149"/>
      <c r="T180" s="150"/>
      <c r="AT180" s="146" t="s">
        <v>141</v>
      </c>
      <c r="AU180" s="146" t="s">
        <v>82</v>
      </c>
      <c r="AV180" s="12" t="s">
        <v>80</v>
      </c>
      <c r="AW180" s="12" t="s">
        <v>33</v>
      </c>
      <c r="AX180" s="12" t="s">
        <v>72</v>
      </c>
      <c r="AY180" s="146" t="s">
        <v>129</v>
      </c>
    </row>
    <row r="181" spans="2:65" s="12" customFormat="1" ht="12">
      <c r="B181" s="144"/>
      <c r="D181" s="145" t="s">
        <v>141</v>
      </c>
      <c r="E181" s="146" t="s">
        <v>19</v>
      </c>
      <c r="F181" s="147" t="s">
        <v>173</v>
      </c>
      <c r="H181" s="146" t="s">
        <v>19</v>
      </c>
      <c r="I181" s="148"/>
      <c r="L181" s="144"/>
      <c r="M181" s="149"/>
      <c r="T181" s="150"/>
      <c r="AT181" s="146" t="s">
        <v>141</v>
      </c>
      <c r="AU181" s="146" t="s">
        <v>82</v>
      </c>
      <c r="AV181" s="12" t="s">
        <v>80</v>
      </c>
      <c r="AW181" s="12" t="s">
        <v>33</v>
      </c>
      <c r="AX181" s="12" t="s">
        <v>72</v>
      </c>
      <c r="AY181" s="146" t="s">
        <v>129</v>
      </c>
    </row>
    <row r="182" spans="2:65" s="13" customFormat="1" ht="24">
      <c r="B182" s="151"/>
      <c r="D182" s="145" t="s">
        <v>141</v>
      </c>
      <c r="E182" s="152" t="s">
        <v>19</v>
      </c>
      <c r="F182" s="153" t="s">
        <v>174</v>
      </c>
      <c r="H182" s="154">
        <v>23.004999999999999</v>
      </c>
      <c r="I182" s="155"/>
      <c r="L182" s="151"/>
      <c r="M182" s="156"/>
      <c r="T182" s="157"/>
      <c r="AT182" s="152" t="s">
        <v>141</v>
      </c>
      <c r="AU182" s="152" t="s">
        <v>82</v>
      </c>
      <c r="AV182" s="13" t="s">
        <v>82</v>
      </c>
      <c r="AW182" s="13" t="s">
        <v>33</v>
      </c>
      <c r="AX182" s="13" t="s">
        <v>72</v>
      </c>
      <c r="AY182" s="152" t="s">
        <v>129</v>
      </c>
    </row>
    <row r="183" spans="2:65" s="12" customFormat="1" ht="12">
      <c r="B183" s="144"/>
      <c r="D183" s="145" t="s">
        <v>141</v>
      </c>
      <c r="E183" s="146" t="s">
        <v>19</v>
      </c>
      <c r="F183" s="147" t="s">
        <v>175</v>
      </c>
      <c r="H183" s="146" t="s">
        <v>19</v>
      </c>
      <c r="I183" s="148"/>
      <c r="L183" s="144"/>
      <c r="M183" s="149"/>
      <c r="T183" s="150"/>
      <c r="AT183" s="146" t="s">
        <v>141</v>
      </c>
      <c r="AU183" s="146" t="s">
        <v>82</v>
      </c>
      <c r="AV183" s="12" t="s">
        <v>80</v>
      </c>
      <c r="AW183" s="12" t="s">
        <v>33</v>
      </c>
      <c r="AX183" s="12" t="s">
        <v>72</v>
      </c>
      <c r="AY183" s="146" t="s">
        <v>129</v>
      </c>
    </row>
    <row r="184" spans="2:65" s="13" customFormat="1" ht="12">
      <c r="B184" s="151"/>
      <c r="D184" s="145" t="s">
        <v>141</v>
      </c>
      <c r="E184" s="152" t="s">
        <v>19</v>
      </c>
      <c r="F184" s="153" t="s">
        <v>176</v>
      </c>
      <c r="H184" s="154">
        <v>12.023999999999999</v>
      </c>
      <c r="I184" s="155"/>
      <c r="L184" s="151"/>
      <c r="M184" s="156"/>
      <c r="T184" s="157"/>
      <c r="AT184" s="152" t="s">
        <v>141</v>
      </c>
      <c r="AU184" s="152" t="s">
        <v>82</v>
      </c>
      <c r="AV184" s="13" t="s">
        <v>82</v>
      </c>
      <c r="AW184" s="13" t="s">
        <v>33</v>
      </c>
      <c r="AX184" s="13" t="s">
        <v>72</v>
      </c>
      <c r="AY184" s="152" t="s">
        <v>129</v>
      </c>
    </row>
    <row r="185" spans="2:65" s="14" customFormat="1" ht="12">
      <c r="B185" s="158"/>
      <c r="D185" s="145" t="s">
        <v>141</v>
      </c>
      <c r="E185" s="159" t="s">
        <v>19</v>
      </c>
      <c r="F185" s="160" t="s">
        <v>151</v>
      </c>
      <c r="H185" s="161">
        <v>35.029000000000003</v>
      </c>
      <c r="I185" s="162"/>
      <c r="L185" s="158"/>
      <c r="M185" s="163"/>
      <c r="T185" s="164"/>
      <c r="AT185" s="159" t="s">
        <v>141</v>
      </c>
      <c r="AU185" s="159" t="s">
        <v>82</v>
      </c>
      <c r="AV185" s="14" t="s">
        <v>137</v>
      </c>
      <c r="AW185" s="14" t="s">
        <v>33</v>
      </c>
      <c r="AX185" s="14" t="s">
        <v>80</v>
      </c>
      <c r="AY185" s="159" t="s">
        <v>129</v>
      </c>
    </row>
    <row r="186" spans="2:65" s="1" customFormat="1" ht="44.25" customHeight="1">
      <c r="B186" s="32"/>
      <c r="C186" s="127" t="s">
        <v>245</v>
      </c>
      <c r="D186" s="127" t="s">
        <v>132</v>
      </c>
      <c r="E186" s="128" t="s">
        <v>246</v>
      </c>
      <c r="F186" s="129" t="s">
        <v>247</v>
      </c>
      <c r="G186" s="130" t="s">
        <v>135</v>
      </c>
      <c r="H186" s="131">
        <v>70.058000000000007</v>
      </c>
      <c r="I186" s="132"/>
      <c r="J186" s="133">
        <f>ROUND(I186*H186,2)</f>
        <v>0</v>
      </c>
      <c r="K186" s="129" t="s">
        <v>136</v>
      </c>
      <c r="L186" s="32"/>
      <c r="M186" s="134" t="s">
        <v>19</v>
      </c>
      <c r="N186" s="135" t="s">
        <v>43</v>
      </c>
      <c r="P186" s="136">
        <f>O186*H186</f>
        <v>0</v>
      </c>
      <c r="Q186" s="136">
        <v>1.0500000000000001E-2</v>
      </c>
      <c r="R186" s="136">
        <f>Q186*H186</f>
        <v>0.73560900000000007</v>
      </c>
      <c r="S186" s="136">
        <v>0</v>
      </c>
      <c r="T186" s="137">
        <f>S186*H186</f>
        <v>0</v>
      </c>
      <c r="AR186" s="138" t="s">
        <v>137</v>
      </c>
      <c r="AT186" s="138" t="s">
        <v>132</v>
      </c>
      <c r="AU186" s="138" t="s">
        <v>82</v>
      </c>
      <c r="AY186" s="17" t="s">
        <v>129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80</v>
      </c>
      <c r="BK186" s="139">
        <f>ROUND(I186*H186,2)</f>
        <v>0</v>
      </c>
      <c r="BL186" s="17" t="s">
        <v>137</v>
      </c>
      <c r="BM186" s="138" t="s">
        <v>248</v>
      </c>
    </row>
    <row r="187" spans="2:65" s="1" customFormat="1">
      <c r="B187" s="32"/>
      <c r="D187" s="140" t="s">
        <v>139</v>
      </c>
      <c r="F187" s="141" t="s">
        <v>249</v>
      </c>
      <c r="I187" s="142"/>
      <c r="L187" s="32"/>
      <c r="M187" s="143"/>
      <c r="T187" s="53"/>
      <c r="AT187" s="17" t="s">
        <v>139</v>
      </c>
      <c r="AU187" s="17" t="s">
        <v>82</v>
      </c>
    </row>
    <row r="188" spans="2:65" s="13" customFormat="1" ht="12">
      <c r="B188" s="151"/>
      <c r="D188" s="145" t="s">
        <v>141</v>
      </c>
      <c r="E188" s="152" t="s">
        <v>19</v>
      </c>
      <c r="F188" s="153" t="s">
        <v>250</v>
      </c>
      <c r="H188" s="154">
        <v>70.058000000000007</v>
      </c>
      <c r="I188" s="155"/>
      <c r="L188" s="151"/>
      <c r="M188" s="156"/>
      <c r="T188" s="157"/>
      <c r="AT188" s="152" t="s">
        <v>141</v>
      </c>
      <c r="AU188" s="152" t="s">
        <v>82</v>
      </c>
      <c r="AV188" s="13" t="s">
        <v>82</v>
      </c>
      <c r="AW188" s="13" t="s">
        <v>33</v>
      </c>
      <c r="AX188" s="13" t="s">
        <v>80</v>
      </c>
      <c r="AY188" s="152" t="s">
        <v>129</v>
      </c>
    </row>
    <row r="189" spans="2:65" s="1" customFormat="1" ht="33" customHeight="1">
      <c r="B189" s="32"/>
      <c r="C189" s="127" t="s">
        <v>251</v>
      </c>
      <c r="D189" s="127" t="s">
        <v>132</v>
      </c>
      <c r="E189" s="128" t="s">
        <v>252</v>
      </c>
      <c r="F189" s="129" t="s">
        <v>253</v>
      </c>
      <c r="G189" s="130" t="s">
        <v>135</v>
      </c>
      <c r="H189" s="131">
        <v>30.766999999999999</v>
      </c>
      <c r="I189" s="132"/>
      <c r="J189" s="133">
        <f>ROUND(I189*H189,2)</f>
        <v>0</v>
      </c>
      <c r="K189" s="129" t="s">
        <v>136</v>
      </c>
      <c r="L189" s="32"/>
      <c r="M189" s="134" t="s">
        <v>19</v>
      </c>
      <c r="N189" s="135" t="s">
        <v>43</v>
      </c>
      <c r="P189" s="136">
        <f>O189*H189</f>
        <v>0</v>
      </c>
      <c r="Q189" s="136">
        <v>9.0000000000000006E-5</v>
      </c>
      <c r="R189" s="136">
        <f>Q189*H189</f>
        <v>2.76903E-3</v>
      </c>
      <c r="S189" s="136">
        <v>6.0000000000000002E-5</v>
      </c>
      <c r="T189" s="137">
        <f>S189*H189</f>
        <v>1.8460200000000001E-3</v>
      </c>
      <c r="AR189" s="138" t="s">
        <v>137</v>
      </c>
      <c r="AT189" s="138" t="s">
        <v>132</v>
      </c>
      <c r="AU189" s="138" t="s">
        <v>82</v>
      </c>
      <c r="AY189" s="17" t="s">
        <v>129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137</v>
      </c>
      <c r="BM189" s="138" t="s">
        <v>254</v>
      </c>
    </row>
    <row r="190" spans="2:65" s="1" customFormat="1">
      <c r="B190" s="32"/>
      <c r="D190" s="140" t="s">
        <v>139</v>
      </c>
      <c r="F190" s="141" t="s">
        <v>255</v>
      </c>
      <c r="I190" s="142"/>
      <c r="L190" s="32"/>
      <c r="M190" s="143"/>
      <c r="T190" s="53"/>
      <c r="AT190" s="17" t="s">
        <v>139</v>
      </c>
      <c r="AU190" s="17" t="s">
        <v>82</v>
      </c>
    </row>
    <row r="191" spans="2:65" s="13" customFormat="1" ht="24">
      <c r="B191" s="151"/>
      <c r="D191" s="145" t="s">
        <v>141</v>
      </c>
      <c r="E191" s="152" t="s">
        <v>19</v>
      </c>
      <c r="F191" s="153" t="s">
        <v>256</v>
      </c>
      <c r="H191" s="154">
        <v>30.766999999999999</v>
      </c>
      <c r="I191" s="155"/>
      <c r="L191" s="151"/>
      <c r="M191" s="156"/>
      <c r="T191" s="157"/>
      <c r="AT191" s="152" t="s">
        <v>141</v>
      </c>
      <c r="AU191" s="152" t="s">
        <v>82</v>
      </c>
      <c r="AV191" s="13" t="s">
        <v>82</v>
      </c>
      <c r="AW191" s="13" t="s">
        <v>33</v>
      </c>
      <c r="AX191" s="13" t="s">
        <v>80</v>
      </c>
      <c r="AY191" s="152" t="s">
        <v>129</v>
      </c>
    </row>
    <row r="192" spans="2:65" s="1" customFormat="1" ht="37.75" customHeight="1">
      <c r="B192" s="32"/>
      <c r="C192" s="127" t="s">
        <v>257</v>
      </c>
      <c r="D192" s="127" t="s">
        <v>132</v>
      </c>
      <c r="E192" s="128" t="s">
        <v>258</v>
      </c>
      <c r="F192" s="129" t="s">
        <v>259</v>
      </c>
      <c r="G192" s="130" t="s">
        <v>135</v>
      </c>
      <c r="H192" s="131">
        <v>30</v>
      </c>
      <c r="I192" s="132"/>
      <c r="J192" s="133">
        <f>ROUND(I192*H192,2)</f>
        <v>0</v>
      </c>
      <c r="K192" s="129" t="s">
        <v>136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2.2000000000000001E-4</v>
      </c>
      <c r="R192" s="136">
        <f>Q192*H192</f>
        <v>6.6E-3</v>
      </c>
      <c r="S192" s="136">
        <v>2.0000000000000001E-4</v>
      </c>
      <c r="T192" s="137">
        <f>S192*H192</f>
        <v>6.0000000000000001E-3</v>
      </c>
      <c r="AR192" s="138" t="s">
        <v>137</v>
      </c>
      <c r="AT192" s="138" t="s">
        <v>132</v>
      </c>
      <c r="AU192" s="138" t="s">
        <v>82</v>
      </c>
      <c r="AY192" s="17" t="s">
        <v>129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80</v>
      </c>
      <c r="BK192" s="139">
        <f>ROUND(I192*H192,2)</f>
        <v>0</v>
      </c>
      <c r="BL192" s="17" t="s">
        <v>137</v>
      </c>
      <c r="BM192" s="138" t="s">
        <v>260</v>
      </c>
    </row>
    <row r="193" spans="2:65" s="1" customFormat="1">
      <c r="B193" s="32"/>
      <c r="D193" s="140" t="s">
        <v>139</v>
      </c>
      <c r="F193" s="141" t="s">
        <v>261</v>
      </c>
      <c r="I193" s="142"/>
      <c r="L193" s="32"/>
      <c r="M193" s="143"/>
      <c r="T193" s="53"/>
      <c r="AT193" s="17" t="s">
        <v>139</v>
      </c>
      <c r="AU193" s="17" t="s">
        <v>82</v>
      </c>
    </row>
    <row r="194" spans="2:65" s="12" customFormat="1" ht="12">
      <c r="B194" s="144"/>
      <c r="D194" s="145" t="s">
        <v>141</v>
      </c>
      <c r="E194" s="146" t="s">
        <v>19</v>
      </c>
      <c r="F194" s="147" t="s">
        <v>262</v>
      </c>
      <c r="H194" s="146" t="s">
        <v>19</v>
      </c>
      <c r="I194" s="148"/>
      <c r="L194" s="144"/>
      <c r="M194" s="149"/>
      <c r="T194" s="150"/>
      <c r="AT194" s="146" t="s">
        <v>141</v>
      </c>
      <c r="AU194" s="146" t="s">
        <v>82</v>
      </c>
      <c r="AV194" s="12" t="s">
        <v>80</v>
      </c>
      <c r="AW194" s="12" t="s">
        <v>33</v>
      </c>
      <c r="AX194" s="12" t="s">
        <v>72</v>
      </c>
      <c r="AY194" s="146" t="s">
        <v>129</v>
      </c>
    </row>
    <row r="195" spans="2:65" s="13" customFormat="1" ht="12">
      <c r="B195" s="151"/>
      <c r="D195" s="145" t="s">
        <v>141</v>
      </c>
      <c r="E195" s="152" t="s">
        <v>19</v>
      </c>
      <c r="F195" s="153" t="s">
        <v>263</v>
      </c>
      <c r="H195" s="154">
        <v>30</v>
      </c>
      <c r="I195" s="155"/>
      <c r="L195" s="151"/>
      <c r="M195" s="156"/>
      <c r="T195" s="157"/>
      <c r="AT195" s="152" t="s">
        <v>141</v>
      </c>
      <c r="AU195" s="152" t="s">
        <v>82</v>
      </c>
      <c r="AV195" s="13" t="s">
        <v>82</v>
      </c>
      <c r="AW195" s="13" t="s">
        <v>33</v>
      </c>
      <c r="AX195" s="13" t="s">
        <v>80</v>
      </c>
      <c r="AY195" s="152" t="s">
        <v>129</v>
      </c>
    </row>
    <row r="196" spans="2:65" s="1" customFormat="1" ht="24.25" customHeight="1">
      <c r="B196" s="32"/>
      <c r="C196" s="127" t="s">
        <v>264</v>
      </c>
      <c r="D196" s="127" t="s">
        <v>132</v>
      </c>
      <c r="E196" s="128" t="s">
        <v>265</v>
      </c>
      <c r="F196" s="129" t="s">
        <v>266</v>
      </c>
      <c r="G196" s="130" t="s">
        <v>135</v>
      </c>
      <c r="H196" s="131">
        <v>84.19</v>
      </c>
      <c r="I196" s="132"/>
      <c r="J196" s="133">
        <f>ROUND(I196*H196,2)</f>
        <v>0</v>
      </c>
      <c r="K196" s="129" t="s">
        <v>136</v>
      </c>
      <c r="L196" s="32"/>
      <c r="M196" s="134" t="s">
        <v>19</v>
      </c>
      <c r="N196" s="135" t="s">
        <v>43</v>
      </c>
      <c r="P196" s="136">
        <f>O196*H196</f>
        <v>0</v>
      </c>
      <c r="Q196" s="136">
        <v>0.11</v>
      </c>
      <c r="R196" s="136">
        <f>Q196*H196</f>
        <v>9.2608999999999995</v>
      </c>
      <c r="S196" s="136">
        <v>0</v>
      </c>
      <c r="T196" s="137">
        <f>S196*H196</f>
        <v>0</v>
      </c>
      <c r="AR196" s="138" t="s">
        <v>137</v>
      </c>
      <c r="AT196" s="138" t="s">
        <v>132</v>
      </c>
      <c r="AU196" s="138" t="s">
        <v>82</v>
      </c>
      <c r="AY196" s="17" t="s">
        <v>129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80</v>
      </c>
      <c r="BK196" s="139">
        <f>ROUND(I196*H196,2)</f>
        <v>0</v>
      </c>
      <c r="BL196" s="17" t="s">
        <v>137</v>
      </c>
      <c r="BM196" s="138" t="s">
        <v>267</v>
      </c>
    </row>
    <row r="197" spans="2:65" s="1" customFormat="1">
      <c r="B197" s="32"/>
      <c r="D197" s="140" t="s">
        <v>139</v>
      </c>
      <c r="F197" s="141" t="s">
        <v>268</v>
      </c>
      <c r="I197" s="142"/>
      <c r="L197" s="32"/>
      <c r="M197" s="143"/>
      <c r="T197" s="53"/>
      <c r="AT197" s="17" t="s">
        <v>139</v>
      </c>
      <c r="AU197" s="17" t="s">
        <v>82</v>
      </c>
    </row>
    <row r="198" spans="2:65" s="13" customFormat="1" ht="12">
      <c r="B198" s="151"/>
      <c r="D198" s="145" t="s">
        <v>141</v>
      </c>
      <c r="E198" s="152" t="s">
        <v>19</v>
      </c>
      <c r="F198" s="153" t="s">
        <v>269</v>
      </c>
      <c r="H198" s="154">
        <v>81.459999999999994</v>
      </c>
      <c r="I198" s="155"/>
      <c r="L198" s="151"/>
      <c r="M198" s="156"/>
      <c r="T198" s="157"/>
      <c r="AT198" s="152" t="s">
        <v>141</v>
      </c>
      <c r="AU198" s="152" t="s">
        <v>82</v>
      </c>
      <c r="AV198" s="13" t="s">
        <v>82</v>
      </c>
      <c r="AW198" s="13" t="s">
        <v>33</v>
      </c>
      <c r="AX198" s="13" t="s">
        <v>72</v>
      </c>
      <c r="AY198" s="152" t="s">
        <v>129</v>
      </c>
    </row>
    <row r="199" spans="2:65" s="12" customFormat="1" ht="12">
      <c r="B199" s="144"/>
      <c r="D199" s="145" t="s">
        <v>141</v>
      </c>
      <c r="E199" s="146" t="s">
        <v>19</v>
      </c>
      <c r="F199" s="147" t="s">
        <v>149</v>
      </c>
      <c r="H199" s="146" t="s">
        <v>19</v>
      </c>
      <c r="I199" s="148"/>
      <c r="L199" s="144"/>
      <c r="M199" s="149"/>
      <c r="T199" s="150"/>
      <c r="AT199" s="146" t="s">
        <v>141</v>
      </c>
      <c r="AU199" s="146" t="s">
        <v>82</v>
      </c>
      <c r="AV199" s="12" t="s">
        <v>80</v>
      </c>
      <c r="AW199" s="12" t="s">
        <v>33</v>
      </c>
      <c r="AX199" s="12" t="s">
        <v>72</v>
      </c>
      <c r="AY199" s="146" t="s">
        <v>129</v>
      </c>
    </row>
    <row r="200" spans="2:65" s="13" customFormat="1" ht="12">
      <c r="B200" s="151"/>
      <c r="D200" s="145" t="s">
        <v>141</v>
      </c>
      <c r="E200" s="152" t="s">
        <v>19</v>
      </c>
      <c r="F200" s="153" t="s">
        <v>150</v>
      </c>
      <c r="H200" s="154">
        <v>2.73</v>
      </c>
      <c r="I200" s="155"/>
      <c r="L200" s="151"/>
      <c r="M200" s="156"/>
      <c r="T200" s="157"/>
      <c r="AT200" s="152" t="s">
        <v>141</v>
      </c>
      <c r="AU200" s="152" t="s">
        <v>82</v>
      </c>
      <c r="AV200" s="13" t="s">
        <v>82</v>
      </c>
      <c r="AW200" s="13" t="s">
        <v>33</v>
      </c>
      <c r="AX200" s="13" t="s">
        <v>72</v>
      </c>
      <c r="AY200" s="152" t="s">
        <v>129</v>
      </c>
    </row>
    <row r="201" spans="2:65" s="14" customFormat="1" ht="12">
      <c r="B201" s="158"/>
      <c r="D201" s="145" t="s">
        <v>141</v>
      </c>
      <c r="E201" s="159" t="s">
        <v>19</v>
      </c>
      <c r="F201" s="160" t="s">
        <v>151</v>
      </c>
      <c r="H201" s="161">
        <v>84.19</v>
      </c>
      <c r="I201" s="162"/>
      <c r="L201" s="158"/>
      <c r="M201" s="163"/>
      <c r="T201" s="164"/>
      <c r="AT201" s="159" t="s">
        <v>141</v>
      </c>
      <c r="AU201" s="159" t="s">
        <v>82</v>
      </c>
      <c r="AV201" s="14" t="s">
        <v>137</v>
      </c>
      <c r="AW201" s="14" t="s">
        <v>33</v>
      </c>
      <c r="AX201" s="14" t="s">
        <v>80</v>
      </c>
      <c r="AY201" s="159" t="s">
        <v>129</v>
      </c>
    </row>
    <row r="202" spans="2:65" s="1" customFormat="1" ht="37.75" customHeight="1">
      <c r="B202" s="32"/>
      <c r="C202" s="127" t="s">
        <v>270</v>
      </c>
      <c r="D202" s="127" t="s">
        <v>132</v>
      </c>
      <c r="E202" s="128" t="s">
        <v>271</v>
      </c>
      <c r="F202" s="129" t="s">
        <v>272</v>
      </c>
      <c r="G202" s="130" t="s">
        <v>135</v>
      </c>
      <c r="H202" s="131">
        <v>168.38</v>
      </c>
      <c r="I202" s="132"/>
      <c r="J202" s="133">
        <f>ROUND(I202*H202,2)</f>
        <v>0</v>
      </c>
      <c r="K202" s="129" t="s">
        <v>136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1.0999999999999999E-2</v>
      </c>
      <c r="R202" s="136">
        <f>Q202*H202</f>
        <v>1.8521799999999999</v>
      </c>
      <c r="S202" s="136">
        <v>0</v>
      </c>
      <c r="T202" s="137">
        <f>S202*H202</f>
        <v>0</v>
      </c>
      <c r="AR202" s="138" t="s">
        <v>137</v>
      </c>
      <c r="AT202" s="138" t="s">
        <v>132</v>
      </c>
      <c r="AU202" s="138" t="s">
        <v>82</v>
      </c>
      <c r="AY202" s="17" t="s">
        <v>129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137</v>
      </c>
      <c r="BM202" s="138" t="s">
        <v>273</v>
      </c>
    </row>
    <row r="203" spans="2:65" s="1" customFormat="1">
      <c r="B203" s="32"/>
      <c r="D203" s="140" t="s">
        <v>139</v>
      </c>
      <c r="F203" s="141" t="s">
        <v>274</v>
      </c>
      <c r="I203" s="142"/>
      <c r="L203" s="32"/>
      <c r="M203" s="143"/>
      <c r="T203" s="53"/>
      <c r="AT203" s="17" t="s">
        <v>139</v>
      </c>
      <c r="AU203" s="17" t="s">
        <v>82</v>
      </c>
    </row>
    <row r="204" spans="2:65" s="13" customFormat="1" ht="12">
      <c r="B204" s="151"/>
      <c r="D204" s="145" t="s">
        <v>141</v>
      </c>
      <c r="E204" s="152" t="s">
        <v>19</v>
      </c>
      <c r="F204" s="153" t="s">
        <v>275</v>
      </c>
      <c r="H204" s="154">
        <v>162.91999999999999</v>
      </c>
      <c r="I204" s="155"/>
      <c r="L204" s="151"/>
      <c r="M204" s="156"/>
      <c r="T204" s="157"/>
      <c r="AT204" s="152" t="s">
        <v>141</v>
      </c>
      <c r="AU204" s="152" t="s">
        <v>82</v>
      </c>
      <c r="AV204" s="13" t="s">
        <v>82</v>
      </c>
      <c r="AW204" s="13" t="s">
        <v>33</v>
      </c>
      <c r="AX204" s="13" t="s">
        <v>72</v>
      </c>
      <c r="AY204" s="152" t="s">
        <v>129</v>
      </c>
    </row>
    <row r="205" spans="2:65" s="12" customFormat="1" ht="12">
      <c r="B205" s="144"/>
      <c r="D205" s="145" t="s">
        <v>141</v>
      </c>
      <c r="E205" s="146" t="s">
        <v>19</v>
      </c>
      <c r="F205" s="147" t="s">
        <v>149</v>
      </c>
      <c r="H205" s="146" t="s">
        <v>19</v>
      </c>
      <c r="I205" s="148"/>
      <c r="L205" s="144"/>
      <c r="M205" s="149"/>
      <c r="T205" s="150"/>
      <c r="AT205" s="146" t="s">
        <v>141</v>
      </c>
      <c r="AU205" s="146" t="s">
        <v>82</v>
      </c>
      <c r="AV205" s="12" t="s">
        <v>80</v>
      </c>
      <c r="AW205" s="12" t="s">
        <v>33</v>
      </c>
      <c r="AX205" s="12" t="s">
        <v>72</v>
      </c>
      <c r="AY205" s="146" t="s">
        <v>129</v>
      </c>
    </row>
    <row r="206" spans="2:65" s="13" customFormat="1" ht="12">
      <c r="B206" s="151"/>
      <c r="D206" s="145" t="s">
        <v>141</v>
      </c>
      <c r="E206" s="152" t="s">
        <v>19</v>
      </c>
      <c r="F206" s="153" t="s">
        <v>276</v>
      </c>
      <c r="H206" s="154">
        <v>5.46</v>
      </c>
      <c r="I206" s="155"/>
      <c r="L206" s="151"/>
      <c r="M206" s="156"/>
      <c r="T206" s="157"/>
      <c r="AT206" s="152" t="s">
        <v>141</v>
      </c>
      <c r="AU206" s="152" t="s">
        <v>82</v>
      </c>
      <c r="AV206" s="13" t="s">
        <v>82</v>
      </c>
      <c r="AW206" s="13" t="s">
        <v>33</v>
      </c>
      <c r="AX206" s="13" t="s">
        <v>72</v>
      </c>
      <c r="AY206" s="152" t="s">
        <v>129</v>
      </c>
    </row>
    <row r="207" spans="2:65" s="14" customFormat="1" ht="12">
      <c r="B207" s="158"/>
      <c r="D207" s="145" t="s">
        <v>141</v>
      </c>
      <c r="E207" s="159" t="s">
        <v>19</v>
      </c>
      <c r="F207" s="160" t="s">
        <v>151</v>
      </c>
      <c r="H207" s="161">
        <v>168.38</v>
      </c>
      <c r="I207" s="162"/>
      <c r="L207" s="158"/>
      <c r="M207" s="163"/>
      <c r="T207" s="164"/>
      <c r="AT207" s="159" t="s">
        <v>141</v>
      </c>
      <c r="AU207" s="159" t="s">
        <v>82</v>
      </c>
      <c r="AV207" s="14" t="s">
        <v>137</v>
      </c>
      <c r="AW207" s="14" t="s">
        <v>33</v>
      </c>
      <c r="AX207" s="14" t="s">
        <v>80</v>
      </c>
      <c r="AY207" s="159" t="s">
        <v>129</v>
      </c>
    </row>
    <row r="208" spans="2:65" s="1" customFormat="1" ht="55.5" customHeight="1">
      <c r="B208" s="32"/>
      <c r="C208" s="127" t="s">
        <v>7</v>
      </c>
      <c r="D208" s="127" t="s">
        <v>132</v>
      </c>
      <c r="E208" s="128" t="s">
        <v>277</v>
      </c>
      <c r="F208" s="129" t="s">
        <v>278</v>
      </c>
      <c r="G208" s="130" t="s">
        <v>135</v>
      </c>
      <c r="H208" s="131">
        <v>0.8</v>
      </c>
      <c r="I208" s="132"/>
      <c r="J208" s="133">
        <f>ROUND(I208*H208,2)</f>
        <v>0</v>
      </c>
      <c r="K208" s="129" t="s">
        <v>136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0.1157</v>
      </c>
      <c r="R208" s="136">
        <f>Q208*H208</f>
        <v>9.2560000000000003E-2</v>
      </c>
      <c r="S208" s="136">
        <v>0</v>
      </c>
      <c r="T208" s="137">
        <f>S208*H208</f>
        <v>0</v>
      </c>
      <c r="AR208" s="138" t="s">
        <v>137</v>
      </c>
      <c r="AT208" s="138" t="s">
        <v>132</v>
      </c>
      <c r="AU208" s="138" t="s">
        <v>82</v>
      </c>
      <c r="AY208" s="17" t="s">
        <v>129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137</v>
      </c>
      <c r="BM208" s="138" t="s">
        <v>279</v>
      </c>
    </row>
    <row r="209" spans="2:65" s="1" customFormat="1">
      <c r="B209" s="32"/>
      <c r="D209" s="140" t="s">
        <v>139</v>
      </c>
      <c r="F209" s="141" t="s">
        <v>280</v>
      </c>
      <c r="I209" s="142"/>
      <c r="L209" s="32"/>
      <c r="M209" s="143"/>
      <c r="T209" s="53"/>
      <c r="AT209" s="17" t="s">
        <v>139</v>
      </c>
      <c r="AU209" s="17" t="s">
        <v>82</v>
      </c>
    </row>
    <row r="210" spans="2:65" s="12" customFormat="1" ht="12">
      <c r="B210" s="144"/>
      <c r="D210" s="145" t="s">
        <v>141</v>
      </c>
      <c r="E210" s="146" t="s">
        <v>19</v>
      </c>
      <c r="F210" s="147" t="s">
        <v>281</v>
      </c>
      <c r="H210" s="146" t="s">
        <v>19</v>
      </c>
      <c r="I210" s="148"/>
      <c r="L210" s="144"/>
      <c r="M210" s="149"/>
      <c r="T210" s="150"/>
      <c r="AT210" s="146" t="s">
        <v>141</v>
      </c>
      <c r="AU210" s="146" t="s">
        <v>82</v>
      </c>
      <c r="AV210" s="12" t="s">
        <v>80</v>
      </c>
      <c r="AW210" s="12" t="s">
        <v>33</v>
      </c>
      <c r="AX210" s="12" t="s">
        <v>72</v>
      </c>
      <c r="AY210" s="146" t="s">
        <v>129</v>
      </c>
    </row>
    <row r="211" spans="2:65" s="13" customFormat="1" ht="12">
      <c r="B211" s="151"/>
      <c r="D211" s="145" t="s">
        <v>141</v>
      </c>
      <c r="E211" s="152" t="s">
        <v>19</v>
      </c>
      <c r="F211" s="153" t="s">
        <v>282</v>
      </c>
      <c r="H211" s="154">
        <v>0.8</v>
      </c>
      <c r="I211" s="155"/>
      <c r="L211" s="151"/>
      <c r="M211" s="156"/>
      <c r="T211" s="157"/>
      <c r="AT211" s="152" t="s">
        <v>141</v>
      </c>
      <c r="AU211" s="152" t="s">
        <v>82</v>
      </c>
      <c r="AV211" s="13" t="s">
        <v>82</v>
      </c>
      <c r="AW211" s="13" t="s">
        <v>33</v>
      </c>
      <c r="AX211" s="13" t="s">
        <v>80</v>
      </c>
      <c r="AY211" s="152" t="s">
        <v>129</v>
      </c>
    </row>
    <row r="212" spans="2:65" s="1" customFormat="1" ht="33" customHeight="1">
      <c r="B212" s="32"/>
      <c r="C212" s="127" t="s">
        <v>283</v>
      </c>
      <c r="D212" s="127" t="s">
        <v>132</v>
      </c>
      <c r="E212" s="128" t="s">
        <v>284</v>
      </c>
      <c r="F212" s="129" t="s">
        <v>285</v>
      </c>
      <c r="G212" s="130" t="s">
        <v>135</v>
      </c>
      <c r="H212" s="131">
        <v>84.19</v>
      </c>
      <c r="I212" s="132"/>
      <c r="J212" s="133">
        <f>ROUND(I212*H212,2)</f>
        <v>0</v>
      </c>
      <c r="K212" s="129" t="s">
        <v>136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2.2000000000000001E-4</v>
      </c>
      <c r="R212" s="136">
        <f>Q212*H212</f>
        <v>1.8521800000000001E-2</v>
      </c>
      <c r="S212" s="136">
        <v>0</v>
      </c>
      <c r="T212" s="137">
        <f>S212*H212</f>
        <v>0</v>
      </c>
      <c r="AR212" s="138" t="s">
        <v>137</v>
      </c>
      <c r="AT212" s="138" t="s">
        <v>132</v>
      </c>
      <c r="AU212" s="138" t="s">
        <v>82</v>
      </c>
      <c r="AY212" s="17" t="s">
        <v>129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137</v>
      </c>
      <c r="BM212" s="138" t="s">
        <v>286</v>
      </c>
    </row>
    <row r="213" spans="2:65" s="1" customFormat="1">
      <c r="B213" s="32"/>
      <c r="D213" s="140" t="s">
        <v>139</v>
      </c>
      <c r="F213" s="141" t="s">
        <v>287</v>
      </c>
      <c r="I213" s="142"/>
      <c r="L213" s="32"/>
      <c r="M213" s="143"/>
      <c r="T213" s="53"/>
      <c r="AT213" s="17" t="s">
        <v>139</v>
      </c>
      <c r="AU213" s="17" t="s">
        <v>82</v>
      </c>
    </row>
    <row r="214" spans="2:65" s="1" customFormat="1" ht="37.75" customHeight="1">
      <c r="B214" s="32"/>
      <c r="C214" s="127" t="s">
        <v>288</v>
      </c>
      <c r="D214" s="127" t="s">
        <v>132</v>
      </c>
      <c r="E214" s="128" t="s">
        <v>289</v>
      </c>
      <c r="F214" s="129" t="s">
        <v>290</v>
      </c>
      <c r="G214" s="130" t="s">
        <v>291</v>
      </c>
      <c r="H214" s="131">
        <v>1</v>
      </c>
      <c r="I214" s="132"/>
      <c r="J214" s="133">
        <f>ROUND(I214*H214,2)</f>
        <v>0</v>
      </c>
      <c r="K214" s="129" t="s">
        <v>136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5.6439999999999997E-2</v>
      </c>
      <c r="R214" s="136">
        <f>Q214*H214</f>
        <v>5.6439999999999997E-2</v>
      </c>
      <c r="S214" s="136">
        <v>0</v>
      </c>
      <c r="T214" s="137">
        <f>S214*H214</f>
        <v>0</v>
      </c>
      <c r="AR214" s="138" t="s">
        <v>137</v>
      </c>
      <c r="AT214" s="138" t="s">
        <v>132</v>
      </c>
      <c r="AU214" s="138" t="s">
        <v>82</v>
      </c>
      <c r="AY214" s="17" t="s">
        <v>129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137</v>
      </c>
      <c r="BM214" s="138" t="s">
        <v>292</v>
      </c>
    </row>
    <row r="215" spans="2:65" s="1" customFormat="1">
      <c r="B215" s="32"/>
      <c r="D215" s="140" t="s">
        <v>139</v>
      </c>
      <c r="F215" s="141" t="s">
        <v>293</v>
      </c>
      <c r="I215" s="142"/>
      <c r="L215" s="32"/>
      <c r="M215" s="143"/>
      <c r="T215" s="53"/>
      <c r="AT215" s="17" t="s">
        <v>139</v>
      </c>
      <c r="AU215" s="17" t="s">
        <v>82</v>
      </c>
    </row>
    <row r="216" spans="2:65" s="1" customFormat="1" ht="33" customHeight="1">
      <c r="B216" s="32"/>
      <c r="C216" s="173" t="s">
        <v>294</v>
      </c>
      <c r="D216" s="173" t="s">
        <v>295</v>
      </c>
      <c r="E216" s="174" t="s">
        <v>296</v>
      </c>
      <c r="F216" s="175" t="s">
        <v>297</v>
      </c>
      <c r="G216" s="176" t="s">
        <v>291</v>
      </c>
      <c r="H216" s="177">
        <v>1</v>
      </c>
      <c r="I216" s="178"/>
      <c r="J216" s="179">
        <f>ROUND(I216*H216,2)</f>
        <v>0</v>
      </c>
      <c r="K216" s="175" t="s">
        <v>136</v>
      </c>
      <c r="L216" s="180"/>
      <c r="M216" s="181" t="s">
        <v>19</v>
      </c>
      <c r="N216" s="182" t="s">
        <v>43</v>
      </c>
      <c r="P216" s="136">
        <f>O216*H216</f>
        <v>0</v>
      </c>
      <c r="Q216" s="136">
        <v>1.7930000000000001E-2</v>
      </c>
      <c r="R216" s="136">
        <f>Q216*H216</f>
        <v>1.7930000000000001E-2</v>
      </c>
      <c r="S216" s="136">
        <v>0</v>
      </c>
      <c r="T216" s="137">
        <f>S216*H216</f>
        <v>0</v>
      </c>
      <c r="AR216" s="138" t="s">
        <v>189</v>
      </c>
      <c r="AT216" s="138" t="s">
        <v>295</v>
      </c>
      <c r="AU216" s="138" t="s">
        <v>82</v>
      </c>
      <c r="AY216" s="17" t="s">
        <v>129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80</v>
      </c>
      <c r="BK216" s="139">
        <f>ROUND(I216*H216,2)</f>
        <v>0</v>
      </c>
      <c r="BL216" s="17" t="s">
        <v>137</v>
      </c>
      <c r="BM216" s="138" t="s">
        <v>298</v>
      </c>
    </row>
    <row r="217" spans="2:65" s="1" customFormat="1" ht="24">
      <c r="B217" s="32"/>
      <c r="D217" s="145" t="s">
        <v>166</v>
      </c>
      <c r="F217" s="165" t="s">
        <v>299</v>
      </c>
      <c r="I217" s="142"/>
      <c r="L217" s="32"/>
      <c r="M217" s="143"/>
      <c r="T217" s="53"/>
      <c r="AT217" s="17" t="s">
        <v>166</v>
      </c>
      <c r="AU217" s="17" t="s">
        <v>82</v>
      </c>
    </row>
    <row r="218" spans="2:65" s="1" customFormat="1" ht="37.75" customHeight="1">
      <c r="B218" s="32"/>
      <c r="C218" s="127" t="s">
        <v>300</v>
      </c>
      <c r="D218" s="127" t="s">
        <v>132</v>
      </c>
      <c r="E218" s="128" t="s">
        <v>301</v>
      </c>
      <c r="F218" s="129" t="s">
        <v>302</v>
      </c>
      <c r="G218" s="130" t="s">
        <v>291</v>
      </c>
      <c r="H218" s="131">
        <v>2</v>
      </c>
      <c r="I218" s="132"/>
      <c r="J218" s="133">
        <f>ROUND(I218*H218,2)</f>
        <v>0</v>
      </c>
      <c r="K218" s="129" t="s">
        <v>136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9.0660000000000004E-2</v>
      </c>
      <c r="R218" s="136">
        <f>Q218*H218</f>
        <v>0.18132000000000001</v>
      </c>
      <c r="S218" s="136">
        <v>0</v>
      </c>
      <c r="T218" s="137">
        <f>S218*H218</f>
        <v>0</v>
      </c>
      <c r="AR218" s="138" t="s">
        <v>137</v>
      </c>
      <c r="AT218" s="138" t="s">
        <v>132</v>
      </c>
      <c r="AU218" s="138" t="s">
        <v>82</v>
      </c>
      <c r="AY218" s="17" t="s">
        <v>129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137</v>
      </c>
      <c r="BM218" s="138" t="s">
        <v>303</v>
      </c>
    </row>
    <row r="219" spans="2:65" s="1" customFormat="1">
      <c r="B219" s="32"/>
      <c r="D219" s="140" t="s">
        <v>139</v>
      </c>
      <c r="F219" s="141" t="s">
        <v>304</v>
      </c>
      <c r="I219" s="142"/>
      <c r="L219" s="32"/>
      <c r="M219" s="143"/>
      <c r="T219" s="53"/>
      <c r="AT219" s="17" t="s">
        <v>139</v>
      </c>
      <c r="AU219" s="17" t="s">
        <v>82</v>
      </c>
    </row>
    <row r="220" spans="2:65" s="1" customFormat="1" ht="33" customHeight="1">
      <c r="B220" s="32"/>
      <c r="C220" s="173" t="s">
        <v>305</v>
      </c>
      <c r="D220" s="173" t="s">
        <v>295</v>
      </c>
      <c r="E220" s="174" t="s">
        <v>306</v>
      </c>
      <c r="F220" s="175" t="s">
        <v>307</v>
      </c>
      <c r="G220" s="176" t="s">
        <v>291</v>
      </c>
      <c r="H220" s="177">
        <v>2</v>
      </c>
      <c r="I220" s="178"/>
      <c r="J220" s="179">
        <f>ROUND(I220*H220,2)</f>
        <v>0</v>
      </c>
      <c r="K220" s="175" t="s">
        <v>136</v>
      </c>
      <c r="L220" s="180"/>
      <c r="M220" s="181" t="s">
        <v>19</v>
      </c>
      <c r="N220" s="182" t="s">
        <v>43</v>
      </c>
      <c r="P220" s="136">
        <f>O220*H220</f>
        <v>0</v>
      </c>
      <c r="Q220" s="136">
        <v>1.8679999999999999E-2</v>
      </c>
      <c r="R220" s="136">
        <f>Q220*H220</f>
        <v>3.7359999999999997E-2</v>
      </c>
      <c r="S220" s="136">
        <v>0</v>
      </c>
      <c r="T220" s="137">
        <f>S220*H220</f>
        <v>0</v>
      </c>
      <c r="AR220" s="138" t="s">
        <v>189</v>
      </c>
      <c r="AT220" s="138" t="s">
        <v>295</v>
      </c>
      <c r="AU220" s="138" t="s">
        <v>82</v>
      </c>
      <c r="AY220" s="17" t="s">
        <v>129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137</v>
      </c>
      <c r="BM220" s="138" t="s">
        <v>308</v>
      </c>
    </row>
    <row r="221" spans="2:65" s="1" customFormat="1" ht="24">
      <c r="B221" s="32"/>
      <c r="D221" s="145" t="s">
        <v>166</v>
      </c>
      <c r="F221" s="165" t="s">
        <v>299</v>
      </c>
      <c r="I221" s="142"/>
      <c r="L221" s="32"/>
      <c r="M221" s="143"/>
      <c r="T221" s="53"/>
      <c r="AT221" s="17" t="s">
        <v>166</v>
      </c>
      <c r="AU221" s="17" t="s">
        <v>82</v>
      </c>
    </row>
    <row r="222" spans="2:65" s="11" customFormat="1" ht="22.75" customHeight="1">
      <c r="B222" s="115"/>
      <c r="D222" s="116" t="s">
        <v>71</v>
      </c>
      <c r="E222" s="125" t="s">
        <v>195</v>
      </c>
      <c r="F222" s="125" t="s">
        <v>309</v>
      </c>
      <c r="I222" s="118"/>
      <c r="J222" s="126">
        <f>BK222</f>
        <v>0</v>
      </c>
      <c r="L222" s="115"/>
      <c r="M222" s="120"/>
      <c r="P222" s="121">
        <f>SUM(P223:P326)</f>
        <v>0</v>
      </c>
      <c r="R222" s="121">
        <f>SUM(R223:R326)</f>
        <v>9.8808000000000003E-3</v>
      </c>
      <c r="T222" s="122">
        <f>SUM(T223:T326)</f>
        <v>24.354800999999995</v>
      </c>
      <c r="AR222" s="116" t="s">
        <v>80</v>
      </c>
      <c r="AT222" s="123" t="s">
        <v>71</v>
      </c>
      <c r="AU222" s="123" t="s">
        <v>80</v>
      </c>
      <c r="AY222" s="116" t="s">
        <v>129</v>
      </c>
      <c r="BK222" s="124">
        <f>SUM(BK223:BK326)</f>
        <v>0</v>
      </c>
    </row>
    <row r="223" spans="2:65" s="1" customFormat="1" ht="37.75" customHeight="1">
      <c r="B223" s="32"/>
      <c r="C223" s="127" t="s">
        <v>310</v>
      </c>
      <c r="D223" s="127" t="s">
        <v>132</v>
      </c>
      <c r="E223" s="128" t="s">
        <v>311</v>
      </c>
      <c r="F223" s="129" t="s">
        <v>312</v>
      </c>
      <c r="G223" s="130" t="s">
        <v>135</v>
      </c>
      <c r="H223" s="131">
        <v>112.02</v>
      </c>
      <c r="I223" s="132"/>
      <c r="J223" s="133">
        <f>ROUND(I223*H223,2)</f>
        <v>0</v>
      </c>
      <c r="K223" s="129" t="s">
        <v>136</v>
      </c>
      <c r="L223" s="32"/>
      <c r="M223" s="134" t="s">
        <v>19</v>
      </c>
      <c r="N223" s="135" t="s">
        <v>43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137</v>
      </c>
      <c r="AT223" s="138" t="s">
        <v>132</v>
      </c>
      <c r="AU223" s="138" t="s">
        <v>82</v>
      </c>
      <c r="AY223" s="17" t="s">
        <v>129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7" t="s">
        <v>80</v>
      </c>
      <c r="BK223" s="139">
        <f>ROUND(I223*H223,2)</f>
        <v>0</v>
      </c>
      <c r="BL223" s="17" t="s">
        <v>137</v>
      </c>
      <c r="BM223" s="138" t="s">
        <v>313</v>
      </c>
    </row>
    <row r="224" spans="2:65" s="1" customFormat="1">
      <c r="B224" s="32"/>
      <c r="D224" s="140" t="s">
        <v>139</v>
      </c>
      <c r="F224" s="141" t="s">
        <v>314</v>
      </c>
      <c r="I224" s="142"/>
      <c r="L224" s="32"/>
      <c r="M224" s="143"/>
      <c r="T224" s="53"/>
      <c r="AT224" s="17" t="s">
        <v>139</v>
      </c>
      <c r="AU224" s="17" t="s">
        <v>82</v>
      </c>
    </row>
    <row r="225" spans="2:65" s="13" customFormat="1" ht="12">
      <c r="B225" s="151"/>
      <c r="D225" s="145" t="s">
        <v>141</v>
      </c>
      <c r="E225" s="152" t="s">
        <v>19</v>
      </c>
      <c r="F225" s="153" t="s">
        <v>148</v>
      </c>
      <c r="H225" s="154">
        <v>109.29</v>
      </c>
      <c r="I225" s="155"/>
      <c r="L225" s="151"/>
      <c r="M225" s="156"/>
      <c r="T225" s="157"/>
      <c r="AT225" s="152" t="s">
        <v>141</v>
      </c>
      <c r="AU225" s="152" t="s">
        <v>82</v>
      </c>
      <c r="AV225" s="13" t="s">
        <v>82</v>
      </c>
      <c r="AW225" s="13" t="s">
        <v>33</v>
      </c>
      <c r="AX225" s="13" t="s">
        <v>72</v>
      </c>
      <c r="AY225" s="152" t="s">
        <v>129</v>
      </c>
    </row>
    <row r="226" spans="2:65" s="12" customFormat="1" ht="12">
      <c r="B226" s="144"/>
      <c r="D226" s="145" t="s">
        <v>141</v>
      </c>
      <c r="E226" s="146" t="s">
        <v>19</v>
      </c>
      <c r="F226" s="147" t="s">
        <v>149</v>
      </c>
      <c r="H226" s="146" t="s">
        <v>19</v>
      </c>
      <c r="I226" s="148"/>
      <c r="L226" s="144"/>
      <c r="M226" s="149"/>
      <c r="T226" s="150"/>
      <c r="AT226" s="146" t="s">
        <v>141</v>
      </c>
      <c r="AU226" s="146" t="s">
        <v>82</v>
      </c>
      <c r="AV226" s="12" t="s">
        <v>80</v>
      </c>
      <c r="AW226" s="12" t="s">
        <v>33</v>
      </c>
      <c r="AX226" s="12" t="s">
        <v>72</v>
      </c>
      <c r="AY226" s="146" t="s">
        <v>129</v>
      </c>
    </row>
    <row r="227" spans="2:65" s="13" customFormat="1" ht="12">
      <c r="B227" s="151"/>
      <c r="D227" s="145" t="s">
        <v>141</v>
      </c>
      <c r="E227" s="152" t="s">
        <v>19</v>
      </c>
      <c r="F227" s="153" t="s">
        <v>150</v>
      </c>
      <c r="H227" s="154">
        <v>2.73</v>
      </c>
      <c r="I227" s="155"/>
      <c r="L227" s="151"/>
      <c r="M227" s="156"/>
      <c r="T227" s="157"/>
      <c r="AT227" s="152" t="s">
        <v>141</v>
      </c>
      <c r="AU227" s="152" t="s">
        <v>82</v>
      </c>
      <c r="AV227" s="13" t="s">
        <v>82</v>
      </c>
      <c r="AW227" s="13" t="s">
        <v>33</v>
      </c>
      <c r="AX227" s="13" t="s">
        <v>72</v>
      </c>
      <c r="AY227" s="152" t="s">
        <v>129</v>
      </c>
    </row>
    <row r="228" spans="2:65" s="14" customFormat="1" ht="12">
      <c r="B228" s="158"/>
      <c r="D228" s="145" t="s">
        <v>141</v>
      </c>
      <c r="E228" s="159" t="s">
        <v>19</v>
      </c>
      <c r="F228" s="160" t="s">
        <v>151</v>
      </c>
      <c r="H228" s="161">
        <v>112.02</v>
      </c>
      <c r="I228" s="162"/>
      <c r="L228" s="158"/>
      <c r="M228" s="163"/>
      <c r="T228" s="164"/>
      <c r="AT228" s="159" t="s">
        <v>141</v>
      </c>
      <c r="AU228" s="159" t="s">
        <v>82</v>
      </c>
      <c r="AV228" s="14" t="s">
        <v>137</v>
      </c>
      <c r="AW228" s="14" t="s">
        <v>33</v>
      </c>
      <c r="AX228" s="14" t="s">
        <v>80</v>
      </c>
      <c r="AY228" s="159" t="s">
        <v>129</v>
      </c>
    </row>
    <row r="229" spans="2:65" s="1" customFormat="1" ht="37.75" customHeight="1">
      <c r="B229" s="32"/>
      <c r="C229" s="127" t="s">
        <v>315</v>
      </c>
      <c r="D229" s="127" t="s">
        <v>132</v>
      </c>
      <c r="E229" s="128" t="s">
        <v>316</v>
      </c>
      <c r="F229" s="129" t="s">
        <v>317</v>
      </c>
      <c r="G229" s="130" t="s">
        <v>135</v>
      </c>
      <c r="H229" s="131">
        <v>162.02000000000001</v>
      </c>
      <c r="I229" s="132"/>
      <c r="J229" s="133">
        <f>ROUND(I229*H229,2)</f>
        <v>0</v>
      </c>
      <c r="K229" s="129" t="s">
        <v>136</v>
      </c>
      <c r="L229" s="32"/>
      <c r="M229" s="134" t="s">
        <v>19</v>
      </c>
      <c r="N229" s="135" t="s">
        <v>43</v>
      </c>
      <c r="P229" s="136">
        <f>O229*H229</f>
        <v>0</v>
      </c>
      <c r="Q229" s="136">
        <v>4.0000000000000003E-5</v>
      </c>
      <c r="R229" s="136">
        <f>Q229*H229</f>
        <v>6.480800000000001E-3</v>
      </c>
      <c r="S229" s="136">
        <v>0</v>
      </c>
      <c r="T229" s="137">
        <f>S229*H229</f>
        <v>0</v>
      </c>
      <c r="AR229" s="138" t="s">
        <v>137</v>
      </c>
      <c r="AT229" s="138" t="s">
        <v>132</v>
      </c>
      <c r="AU229" s="138" t="s">
        <v>82</v>
      </c>
      <c r="AY229" s="17" t="s">
        <v>129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80</v>
      </c>
      <c r="BK229" s="139">
        <f>ROUND(I229*H229,2)</f>
        <v>0</v>
      </c>
      <c r="BL229" s="17" t="s">
        <v>137</v>
      </c>
      <c r="BM229" s="138" t="s">
        <v>318</v>
      </c>
    </row>
    <row r="230" spans="2:65" s="1" customFormat="1">
      <c r="B230" s="32"/>
      <c r="D230" s="140" t="s">
        <v>139</v>
      </c>
      <c r="F230" s="141" t="s">
        <v>319</v>
      </c>
      <c r="I230" s="142"/>
      <c r="L230" s="32"/>
      <c r="M230" s="143"/>
      <c r="T230" s="53"/>
      <c r="AT230" s="17" t="s">
        <v>139</v>
      </c>
      <c r="AU230" s="17" t="s">
        <v>82</v>
      </c>
    </row>
    <row r="231" spans="2:65" s="1" customFormat="1" ht="24">
      <c r="B231" s="32"/>
      <c r="D231" s="145" t="s">
        <v>166</v>
      </c>
      <c r="F231" s="165" t="s">
        <v>320</v>
      </c>
      <c r="I231" s="142"/>
      <c r="L231" s="32"/>
      <c r="M231" s="143"/>
      <c r="T231" s="53"/>
      <c r="AT231" s="17" t="s">
        <v>166</v>
      </c>
      <c r="AU231" s="17" t="s">
        <v>82</v>
      </c>
    </row>
    <row r="232" spans="2:65" s="13" customFormat="1" ht="12">
      <c r="B232" s="151"/>
      <c r="D232" s="145" t="s">
        <v>141</v>
      </c>
      <c r="E232" s="152" t="s">
        <v>19</v>
      </c>
      <c r="F232" s="153" t="s">
        <v>321</v>
      </c>
      <c r="H232" s="154">
        <v>112.02</v>
      </c>
      <c r="I232" s="155"/>
      <c r="L232" s="151"/>
      <c r="M232" s="156"/>
      <c r="T232" s="157"/>
      <c r="AT232" s="152" t="s">
        <v>141</v>
      </c>
      <c r="AU232" s="152" t="s">
        <v>82</v>
      </c>
      <c r="AV232" s="13" t="s">
        <v>82</v>
      </c>
      <c r="AW232" s="13" t="s">
        <v>33</v>
      </c>
      <c r="AX232" s="13" t="s">
        <v>72</v>
      </c>
      <c r="AY232" s="152" t="s">
        <v>129</v>
      </c>
    </row>
    <row r="233" spans="2:65" s="13" customFormat="1" ht="12">
      <c r="B233" s="151"/>
      <c r="D233" s="145" t="s">
        <v>141</v>
      </c>
      <c r="E233" s="152" t="s">
        <v>19</v>
      </c>
      <c r="F233" s="153" t="s">
        <v>322</v>
      </c>
      <c r="H233" s="154">
        <v>50</v>
      </c>
      <c r="I233" s="155"/>
      <c r="L233" s="151"/>
      <c r="M233" s="156"/>
      <c r="T233" s="157"/>
      <c r="AT233" s="152" t="s">
        <v>141</v>
      </c>
      <c r="AU233" s="152" t="s">
        <v>82</v>
      </c>
      <c r="AV233" s="13" t="s">
        <v>82</v>
      </c>
      <c r="AW233" s="13" t="s">
        <v>33</v>
      </c>
      <c r="AX233" s="13" t="s">
        <v>72</v>
      </c>
      <c r="AY233" s="152" t="s">
        <v>129</v>
      </c>
    </row>
    <row r="234" spans="2:65" s="14" customFormat="1" ht="12">
      <c r="B234" s="158"/>
      <c r="D234" s="145" t="s">
        <v>141</v>
      </c>
      <c r="E234" s="159" t="s">
        <v>19</v>
      </c>
      <c r="F234" s="160" t="s">
        <v>151</v>
      </c>
      <c r="H234" s="161">
        <v>162.02000000000001</v>
      </c>
      <c r="I234" s="162"/>
      <c r="L234" s="158"/>
      <c r="M234" s="163"/>
      <c r="T234" s="164"/>
      <c r="AT234" s="159" t="s">
        <v>141</v>
      </c>
      <c r="AU234" s="159" t="s">
        <v>82</v>
      </c>
      <c r="AV234" s="14" t="s">
        <v>137</v>
      </c>
      <c r="AW234" s="14" t="s">
        <v>33</v>
      </c>
      <c r="AX234" s="14" t="s">
        <v>80</v>
      </c>
      <c r="AY234" s="159" t="s">
        <v>129</v>
      </c>
    </row>
    <row r="235" spans="2:65" s="1" customFormat="1" ht="24.25" customHeight="1">
      <c r="B235" s="32"/>
      <c r="C235" s="127" t="s">
        <v>323</v>
      </c>
      <c r="D235" s="127" t="s">
        <v>132</v>
      </c>
      <c r="E235" s="128" t="s">
        <v>324</v>
      </c>
      <c r="F235" s="129" t="s">
        <v>325</v>
      </c>
      <c r="G235" s="130" t="s">
        <v>135</v>
      </c>
      <c r="H235" s="131">
        <v>84.19</v>
      </c>
      <c r="I235" s="132"/>
      <c r="J235" s="133">
        <f>ROUND(I235*H235,2)</f>
        <v>0</v>
      </c>
      <c r="K235" s="129" t="s">
        <v>136</v>
      </c>
      <c r="L235" s="32"/>
      <c r="M235" s="134" t="s">
        <v>19</v>
      </c>
      <c r="N235" s="135" t="s">
        <v>43</v>
      </c>
      <c r="P235" s="136">
        <f>O235*H235</f>
        <v>0</v>
      </c>
      <c r="Q235" s="136">
        <v>0</v>
      </c>
      <c r="R235" s="136">
        <f>Q235*H235</f>
        <v>0</v>
      </c>
      <c r="S235" s="136">
        <v>0.09</v>
      </c>
      <c r="T235" s="137">
        <f>S235*H235</f>
        <v>7.5770999999999997</v>
      </c>
      <c r="AR235" s="138" t="s">
        <v>137</v>
      </c>
      <c r="AT235" s="138" t="s">
        <v>132</v>
      </c>
      <c r="AU235" s="138" t="s">
        <v>82</v>
      </c>
      <c r="AY235" s="17" t="s">
        <v>129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80</v>
      </c>
      <c r="BK235" s="139">
        <f>ROUND(I235*H235,2)</f>
        <v>0</v>
      </c>
      <c r="BL235" s="17" t="s">
        <v>137</v>
      </c>
      <c r="BM235" s="138" t="s">
        <v>326</v>
      </c>
    </row>
    <row r="236" spans="2:65" s="1" customFormat="1">
      <c r="B236" s="32"/>
      <c r="D236" s="140" t="s">
        <v>139</v>
      </c>
      <c r="F236" s="141" t="s">
        <v>327</v>
      </c>
      <c r="I236" s="142"/>
      <c r="L236" s="32"/>
      <c r="M236" s="143"/>
      <c r="T236" s="53"/>
      <c r="AT236" s="17" t="s">
        <v>139</v>
      </c>
      <c r="AU236" s="17" t="s">
        <v>82</v>
      </c>
    </row>
    <row r="237" spans="2:65" s="1" customFormat="1" ht="44.25" customHeight="1">
      <c r="B237" s="32"/>
      <c r="C237" s="127" t="s">
        <v>263</v>
      </c>
      <c r="D237" s="127" t="s">
        <v>132</v>
      </c>
      <c r="E237" s="128" t="s">
        <v>328</v>
      </c>
      <c r="F237" s="129" t="s">
        <v>329</v>
      </c>
      <c r="G237" s="130" t="s">
        <v>135</v>
      </c>
      <c r="H237" s="131">
        <v>84.19</v>
      </c>
      <c r="I237" s="132"/>
      <c r="J237" s="133">
        <f>ROUND(I237*H237,2)</f>
        <v>0</v>
      </c>
      <c r="K237" s="129" t="s">
        <v>136</v>
      </c>
      <c r="L237" s="32"/>
      <c r="M237" s="134" t="s">
        <v>19</v>
      </c>
      <c r="N237" s="135" t="s">
        <v>43</v>
      </c>
      <c r="P237" s="136">
        <f>O237*H237</f>
        <v>0</v>
      </c>
      <c r="Q237" s="136">
        <v>0</v>
      </c>
      <c r="R237" s="136">
        <f>Q237*H237</f>
        <v>0</v>
      </c>
      <c r="S237" s="136">
        <v>3.5000000000000003E-2</v>
      </c>
      <c r="T237" s="137">
        <f>S237*H237</f>
        <v>2.94665</v>
      </c>
      <c r="AR237" s="138" t="s">
        <v>137</v>
      </c>
      <c r="AT237" s="138" t="s">
        <v>132</v>
      </c>
      <c r="AU237" s="138" t="s">
        <v>82</v>
      </c>
      <c r="AY237" s="17" t="s">
        <v>129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80</v>
      </c>
      <c r="BK237" s="139">
        <f>ROUND(I237*H237,2)</f>
        <v>0</v>
      </c>
      <c r="BL237" s="17" t="s">
        <v>137</v>
      </c>
      <c r="BM237" s="138" t="s">
        <v>330</v>
      </c>
    </row>
    <row r="238" spans="2:65" s="1" customFormat="1">
      <c r="B238" s="32"/>
      <c r="D238" s="140" t="s">
        <v>139</v>
      </c>
      <c r="F238" s="141" t="s">
        <v>331</v>
      </c>
      <c r="I238" s="142"/>
      <c r="L238" s="32"/>
      <c r="M238" s="143"/>
      <c r="T238" s="53"/>
      <c r="AT238" s="17" t="s">
        <v>139</v>
      </c>
      <c r="AU238" s="17" t="s">
        <v>82</v>
      </c>
    </row>
    <row r="239" spans="2:65" s="13" customFormat="1" ht="12">
      <c r="B239" s="151"/>
      <c r="D239" s="145" t="s">
        <v>141</v>
      </c>
      <c r="E239" s="152" t="s">
        <v>19</v>
      </c>
      <c r="F239" s="153" t="s">
        <v>269</v>
      </c>
      <c r="H239" s="154">
        <v>81.459999999999994</v>
      </c>
      <c r="I239" s="155"/>
      <c r="L239" s="151"/>
      <c r="M239" s="156"/>
      <c r="T239" s="157"/>
      <c r="AT239" s="152" t="s">
        <v>141</v>
      </c>
      <c r="AU239" s="152" t="s">
        <v>82</v>
      </c>
      <c r="AV239" s="13" t="s">
        <v>82</v>
      </c>
      <c r="AW239" s="13" t="s">
        <v>33</v>
      </c>
      <c r="AX239" s="13" t="s">
        <v>72</v>
      </c>
      <c r="AY239" s="152" t="s">
        <v>129</v>
      </c>
    </row>
    <row r="240" spans="2:65" s="12" customFormat="1" ht="12">
      <c r="B240" s="144"/>
      <c r="D240" s="145" t="s">
        <v>141</v>
      </c>
      <c r="E240" s="146" t="s">
        <v>19</v>
      </c>
      <c r="F240" s="147" t="s">
        <v>149</v>
      </c>
      <c r="H240" s="146" t="s">
        <v>19</v>
      </c>
      <c r="I240" s="148"/>
      <c r="L240" s="144"/>
      <c r="M240" s="149"/>
      <c r="T240" s="150"/>
      <c r="AT240" s="146" t="s">
        <v>141</v>
      </c>
      <c r="AU240" s="146" t="s">
        <v>82</v>
      </c>
      <c r="AV240" s="12" t="s">
        <v>80</v>
      </c>
      <c r="AW240" s="12" t="s">
        <v>33</v>
      </c>
      <c r="AX240" s="12" t="s">
        <v>72</v>
      </c>
      <c r="AY240" s="146" t="s">
        <v>129</v>
      </c>
    </row>
    <row r="241" spans="2:65" s="13" customFormat="1" ht="12">
      <c r="B241" s="151"/>
      <c r="D241" s="145" t="s">
        <v>141</v>
      </c>
      <c r="E241" s="152" t="s">
        <v>19</v>
      </c>
      <c r="F241" s="153" t="s">
        <v>150</v>
      </c>
      <c r="H241" s="154">
        <v>2.73</v>
      </c>
      <c r="I241" s="155"/>
      <c r="L241" s="151"/>
      <c r="M241" s="156"/>
      <c r="T241" s="157"/>
      <c r="AT241" s="152" t="s">
        <v>141</v>
      </c>
      <c r="AU241" s="152" t="s">
        <v>82</v>
      </c>
      <c r="AV241" s="13" t="s">
        <v>82</v>
      </c>
      <c r="AW241" s="13" t="s">
        <v>33</v>
      </c>
      <c r="AX241" s="13" t="s">
        <v>72</v>
      </c>
      <c r="AY241" s="152" t="s">
        <v>129</v>
      </c>
    </row>
    <row r="242" spans="2:65" s="14" customFormat="1" ht="12">
      <c r="B242" s="158"/>
      <c r="D242" s="145" t="s">
        <v>141</v>
      </c>
      <c r="E242" s="159" t="s">
        <v>19</v>
      </c>
      <c r="F242" s="160" t="s">
        <v>151</v>
      </c>
      <c r="H242" s="161">
        <v>84.19</v>
      </c>
      <c r="I242" s="162"/>
      <c r="L242" s="158"/>
      <c r="M242" s="163"/>
      <c r="T242" s="164"/>
      <c r="AT242" s="159" t="s">
        <v>141</v>
      </c>
      <c r="AU242" s="159" t="s">
        <v>82</v>
      </c>
      <c r="AV242" s="14" t="s">
        <v>137</v>
      </c>
      <c r="AW242" s="14" t="s">
        <v>33</v>
      </c>
      <c r="AX242" s="14" t="s">
        <v>80</v>
      </c>
      <c r="AY242" s="159" t="s">
        <v>129</v>
      </c>
    </row>
    <row r="243" spans="2:65" s="1" customFormat="1" ht="24.25" customHeight="1">
      <c r="B243" s="32"/>
      <c r="C243" s="127" t="s">
        <v>332</v>
      </c>
      <c r="D243" s="127" t="s">
        <v>132</v>
      </c>
      <c r="E243" s="128" t="s">
        <v>333</v>
      </c>
      <c r="F243" s="129" t="s">
        <v>334</v>
      </c>
      <c r="G243" s="130" t="s">
        <v>335</v>
      </c>
      <c r="H243" s="131">
        <v>45.6</v>
      </c>
      <c r="I243" s="132"/>
      <c r="J243" s="133">
        <f>ROUND(I243*H243,2)</f>
        <v>0</v>
      </c>
      <c r="K243" s="129" t="s">
        <v>136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0</v>
      </c>
      <c r="R243" s="136">
        <f>Q243*H243</f>
        <v>0</v>
      </c>
      <c r="S243" s="136">
        <v>8.9999999999999993E-3</v>
      </c>
      <c r="T243" s="137">
        <f>S243*H243</f>
        <v>0.41039999999999999</v>
      </c>
      <c r="AR243" s="138" t="s">
        <v>137</v>
      </c>
      <c r="AT243" s="138" t="s">
        <v>132</v>
      </c>
      <c r="AU243" s="138" t="s">
        <v>82</v>
      </c>
      <c r="AY243" s="17" t="s">
        <v>129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137</v>
      </c>
      <c r="BM243" s="138" t="s">
        <v>336</v>
      </c>
    </row>
    <row r="244" spans="2:65" s="1" customFormat="1">
      <c r="B244" s="32"/>
      <c r="D244" s="140" t="s">
        <v>139</v>
      </c>
      <c r="F244" s="141" t="s">
        <v>337</v>
      </c>
      <c r="I244" s="142"/>
      <c r="L244" s="32"/>
      <c r="M244" s="143"/>
      <c r="T244" s="53"/>
      <c r="AT244" s="17" t="s">
        <v>139</v>
      </c>
      <c r="AU244" s="17" t="s">
        <v>82</v>
      </c>
    </row>
    <row r="245" spans="2:65" s="13" customFormat="1" ht="12">
      <c r="B245" s="151"/>
      <c r="D245" s="145" t="s">
        <v>141</v>
      </c>
      <c r="E245" s="152" t="s">
        <v>19</v>
      </c>
      <c r="F245" s="153" t="s">
        <v>338</v>
      </c>
      <c r="H245" s="154">
        <v>35.25</v>
      </c>
      <c r="I245" s="155"/>
      <c r="L245" s="151"/>
      <c r="M245" s="156"/>
      <c r="T245" s="157"/>
      <c r="AT245" s="152" t="s">
        <v>141</v>
      </c>
      <c r="AU245" s="152" t="s">
        <v>82</v>
      </c>
      <c r="AV245" s="13" t="s">
        <v>82</v>
      </c>
      <c r="AW245" s="13" t="s">
        <v>33</v>
      </c>
      <c r="AX245" s="13" t="s">
        <v>72</v>
      </c>
      <c r="AY245" s="152" t="s">
        <v>129</v>
      </c>
    </row>
    <row r="246" spans="2:65" s="13" customFormat="1" ht="12">
      <c r="B246" s="151"/>
      <c r="D246" s="145" t="s">
        <v>141</v>
      </c>
      <c r="E246" s="152" t="s">
        <v>19</v>
      </c>
      <c r="F246" s="153" t="s">
        <v>339</v>
      </c>
      <c r="H246" s="154">
        <v>10.35</v>
      </c>
      <c r="I246" s="155"/>
      <c r="L246" s="151"/>
      <c r="M246" s="156"/>
      <c r="T246" s="157"/>
      <c r="AT246" s="152" t="s">
        <v>141</v>
      </c>
      <c r="AU246" s="152" t="s">
        <v>82</v>
      </c>
      <c r="AV246" s="13" t="s">
        <v>82</v>
      </c>
      <c r="AW246" s="13" t="s">
        <v>33</v>
      </c>
      <c r="AX246" s="13" t="s">
        <v>72</v>
      </c>
      <c r="AY246" s="152" t="s">
        <v>129</v>
      </c>
    </row>
    <row r="247" spans="2:65" s="14" customFormat="1" ht="12">
      <c r="B247" s="158"/>
      <c r="D247" s="145" t="s">
        <v>141</v>
      </c>
      <c r="E247" s="159" t="s">
        <v>19</v>
      </c>
      <c r="F247" s="160" t="s">
        <v>151</v>
      </c>
      <c r="H247" s="161">
        <v>45.6</v>
      </c>
      <c r="I247" s="162"/>
      <c r="L247" s="158"/>
      <c r="M247" s="163"/>
      <c r="T247" s="164"/>
      <c r="AT247" s="159" t="s">
        <v>141</v>
      </c>
      <c r="AU247" s="159" t="s">
        <v>82</v>
      </c>
      <c r="AV247" s="14" t="s">
        <v>137</v>
      </c>
      <c r="AW247" s="14" t="s">
        <v>33</v>
      </c>
      <c r="AX247" s="14" t="s">
        <v>80</v>
      </c>
      <c r="AY247" s="159" t="s">
        <v>129</v>
      </c>
    </row>
    <row r="248" spans="2:65" s="1" customFormat="1" ht="37.75" customHeight="1">
      <c r="B248" s="32"/>
      <c r="C248" s="127" t="s">
        <v>340</v>
      </c>
      <c r="D248" s="127" t="s">
        <v>132</v>
      </c>
      <c r="E248" s="128" t="s">
        <v>341</v>
      </c>
      <c r="F248" s="129" t="s">
        <v>342</v>
      </c>
      <c r="G248" s="130" t="s">
        <v>135</v>
      </c>
      <c r="H248" s="131">
        <v>16.838000000000001</v>
      </c>
      <c r="I248" s="132"/>
      <c r="J248" s="133">
        <f>ROUND(I248*H248,2)</f>
        <v>0</v>
      </c>
      <c r="K248" s="129" t="s">
        <v>136</v>
      </c>
      <c r="L248" s="32"/>
      <c r="M248" s="134" t="s">
        <v>19</v>
      </c>
      <c r="N248" s="135" t="s">
        <v>43</v>
      </c>
      <c r="P248" s="136">
        <f>O248*H248</f>
        <v>0</v>
      </c>
      <c r="Q248" s="136">
        <v>0</v>
      </c>
      <c r="R248" s="136">
        <f>Q248*H248</f>
        <v>0</v>
      </c>
      <c r="S248" s="136">
        <v>3.7999999999999999E-2</v>
      </c>
      <c r="T248" s="137">
        <f>S248*H248</f>
        <v>0.63984399999999997</v>
      </c>
      <c r="AR248" s="138" t="s">
        <v>137</v>
      </c>
      <c r="AT248" s="138" t="s">
        <v>132</v>
      </c>
      <c r="AU248" s="138" t="s">
        <v>82</v>
      </c>
      <c r="AY248" s="17" t="s">
        <v>129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137</v>
      </c>
      <c r="BM248" s="138" t="s">
        <v>343</v>
      </c>
    </row>
    <row r="249" spans="2:65" s="1" customFormat="1">
      <c r="B249" s="32"/>
      <c r="D249" s="140" t="s">
        <v>139</v>
      </c>
      <c r="F249" s="141" t="s">
        <v>344</v>
      </c>
      <c r="I249" s="142"/>
      <c r="L249" s="32"/>
      <c r="M249" s="143"/>
      <c r="T249" s="53"/>
      <c r="AT249" s="17" t="s">
        <v>139</v>
      </c>
      <c r="AU249" s="17" t="s">
        <v>82</v>
      </c>
    </row>
    <row r="250" spans="2:65" s="12" customFormat="1" ht="24">
      <c r="B250" s="144"/>
      <c r="D250" s="145" t="s">
        <v>141</v>
      </c>
      <c r="E250" s="146" t="s">
        <v>19</v>
      </c>
      <c r="F250" s="147" t="s">
        <v>345</v>
      </c>
      <c r="H250" s="146" t="s">
        <v>19</v>
      </c>
      <c r="I250" s="148"/>
      <c r="L250" s="144"/>
      <c r="M250" s="149"/>
      <c r="T250" s="150"/>
      <c r="AT250" s="146" t="s">
        <v>141</v>
      </c>
      <c r="AU250" s="146" t="s">
        <v>82</v>
      </c>
      <c r="AV250" s="12" t="s">
        <v>80</v>
      </c>
      <c r="AW250" s="12" t="s">
        <v>33</v>
      </c>
      <c r="AX250" s="12" t="s">
        <v>72</v>
      </c>
      <c r="AY250" s="146" t="s">
        <v>129</v>
      </c>
    </row>
    <row r="251" spans="2:65" s="13" customFormat="1" ht="12">
      <c r="B251" s="151"/>
      <c r="D251" s="145" t="s">
        <v>141</v>
      </c>
      <c r="E251" s="152" t="s">
        <v>19</v>
      </c>
      <c r="F251" s="153" t="s">
        <v>346</v>
      </c>
      <c r="H251" s="154">
        <v>16.292000000000002</v>
      </c>
      <c r="I251" s="155"/>
      <c r="L251" s="151"/>
      <c r="M251" s="156"/>
      <c r="T251" s="157"/>
      <c r="AT251" s="152" t="s">
        <v>141</v>
      </c>
      <c r="AU251" s="152" t="s">
        <v>82</v>
      </c>
      <c r="AV251" s="13" t="s">
        <v>82</v>
      </c>
      <c r="AW251" s="13" t="s">
        <v>33</v>
      </c>
      <c r="AX251" s="13" t="s">
        <v>72</v>
      </c>
      <c r="AY251" s="152" t="s">
        <v>129</v>
      </c>
    </row>
    <row r="252" spans="2:65" s="12" customFormat="1" ht="12">
      <c r="B252" s="144"/>
      <c r="D252" s="145" t="s">
        <v>141</v>
      </c>
      <c r="E252" s="146" t="s">
        <v>19</v>
      </c>
      <c r="F252" s="147" t="s">
        <v>149</v>
      </c>
      <c r="H252" s="146" t="s">
        <v>19</v>
      </c>
      <c r="I252" s="148"/>
      <c r="L252" s="144"/>
      <c r="M252" s="149"/>
      <c r="T252" s="150"/>
      <c r="AT252" s="146" t="s">
        <v>141</v>
      </c>
      <c r="AU252" s="146" t="s">
        <v>82</v>
      </c>
      <c r="AV252" s="12" t="s">
        <v>80</v>
      </c>
      <c r="AW252" s="12" t="s">
        <v>33</v>
      </c>
      <c r="AX252" s="12" t="s">
        <v>72</v>
      </c>
      <c r="AY252" s="146" t="s">
        <v>129</v>
      </c>
    </row>
    <row r="253" spans="2:65" s="13" customFormat="1" ht="12">
      <c r="B253" s="151"/>
      <c r="D253" s="145" t="s">
        <v>141</v>
      </c>
      <c r="E253" s="152" t="s">
        <v>19</v>
      </c>
      <c r="F253" s="153" t="s">
        <v>347</v>
      </c>
      <c r="H253" s="154">
        <v>0.54600000000000004</v>
      </c>
      <c r="I253" s="155"/>
      <c r="L253" s="151"/>
      <c r="M253" s="156"/>
      <c r="T253" s="157"/>
      <c r="AT253" s="152" t="s">
        <v>141</v>
      </c>
      <c r="AU253" s="152" t="s">
        <v>82</v>
      </c>
      <c r="AV253" s="13" t="s">
        <v>82</v>
      </c>
      <c r="AW253" s="13" t="s">
        <v>33</v>
      </c>
      <c r="AX253" s="13" t="s">
        <v>72</v>
      </c>
      <c r="AY253" s="152" t="s">
        <v>129</v>
      </c>
    </row>
    <row r="254" spans="2:65" s="14" customFormat="1" ht="12">
      <c r="B254" s="158"/>
      <c r="D254" s="145" t="s">
        <v>141</v>
      </c>
      <c r="E254" s="159" t="s">
        <v>19</v>
      </c>
      <c r="F254" s="160" t="s">
        <v>151</v>
      </c>
      <c r="H254" s="161">
        <v>16.838000000000001</v>
      </c>
      <c r="I254" s="162"/>
      <c r="L254" s="158"/>
      <c r="M254" s="163"/>
      <c r="T254" s="164"/>
      <c r="AT254" s="159" t="s">
        <v>141</v>
      </c>
      <c r="AU254" s="159" t="s">
        <v>82</v>
      </c>
      <c r="AV254" s="14" t="s">
        <v>137</v>
      </c>
      <c r="AW254" s="14" t="s">
        <v>33</v>
      </c>
      <c r="AX254" s="14" t="s">
        <v>80</v>
      </c>
      <c r="AY254" s="159" t="s">
        <v>129</v>
      </c>
    </row>
    <row r="255" spans="2:65" s="1" customFormat="1" ht="37.75" customHeight="1">
      <c r="B255" s="32"/>
      <c r="C255" s="127" t="s">
        <v>348</v>
      </c>
      <c r="D255" s="127" t="s">
        <v>132</v>
      </c>
      <c r="E255" s="128" t="s">
        <v>349</v>
      </c>
      <c r="F255" s="129" t="s">
        <v>350</v>
      </c>
      <c r="G255" s="130" t="s">
        <v>135</v>
      </c>
      <c r="H255" s="131">
        <v>2.7</v>
      </c>
      <c r="I255" s="132"/>
      <c r="J255" s="133">
        <f>ROUND(I255*H255,2)</f>
        <v>0</v>
      </c>
      <c r="K255" s="129" t="s">
        <v>136</v>
      </c>
      <c r="L255" s="32"/>
      <c r="M255" s="134" t="s">
        <v>19</v>
      </c>
      <c r="N255" s="135" t="s">
        <v>43</v>
      </c>
      <c r="P255" s="136">
        <f>O255*H255</f>
        <v>0</v>
      </c>
      <c r="Q255" s="136">
        <v>0</v>
      </c>
      <c r="R255" s="136">
        <f>Q255*H255</f>
        <v>0</v>
      </c>
      <c r="S255" s="136">
        <v>6.7000000000000004E-2</v>
      </c>
      <c r="T255" s="137">
        <f>S255*H255</f>
        <v>0.18090000000000003</v>
      </c>
      <c r="AR255" s="138" t="s">
        <v>137</v>
      </c>
      <c r="AT255" s="138" t="s">
        <v>132</v>
      </c>
      <c r="AU255" s="138" t="s">
        <v>82</v>
      </c>
      <c r="AY255" s="17" t="s">
        <v>129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80</v>
      </c>
      <c r="BK255" s="139">
        <f>ROUND(I255*H255,2)</f>
        <v>0</v>
      </c>
      <c r="BL255" s="17" t="s">
        <v>137</v>
      </c>
      <c r="BM255" s="138" t="s">
        <v>351</v>
      </c>
    </row>
    <row r="256" spans="2:65" s="1" customFormat="1">
      <c r="B256" s="32"/>
      <c r="D256" s="140" t="s">
        <v>139</v>
      </c>
      <c r="F256" s="141" t="s">
        <v>352</v>
      </c>
      <c r="I256" s="142"/>
      <c r="L256" s="32"/>
      <c r="M256" s="143"/>
      <c r="T256" s="53"/>
      <c r="AT256" s="17" t="s">
        <v>139</v>
      </c>
      <c r="AU256" s="17" t="s">
        <v>82</v>
      </c>
    </row>
    <row r="257" spans="2:65" s="12" customFormat="1" ht="12">
      <c r="B257" s="144"/>
      <c r="D257" s="145" t="s">
        <v>141</v>
      </c>
      <c r="E257" s="146" t="s">
        <v>19</v>
      </c>
      <c r="F257" s="147" t="s">
        <v>353</v>
      </c>
      <c r="H257" s="146" t="s">
        <v>19</v>
      </c>
      <c r="I257" s="148"/>
      <c r="L257" s="144"/>
      <c r="M257" s="149"/>
      <c r="T257" s="150"/>
      <c r="AT257" s="146" t="s">
        <v>141</v>
      </c>
      <c r="AU257" s="146" t="s">
        <v>82</v>
      </c>
      <c r="AV257" s="12" t="s">
        <v>80</v>
      </c>
      <c r="AW257" s="12" t="s">
        <v>33</v>
      </c>
      <c r="AX257" s="12" t="s">
        <v>72</v>
      </c>
      <c r="AY257" s="146" t="s">
        <v>129</v>
      </c>
    </row>
    <row r="258" spans="2:65" s="13" customFormat="1" ht="12">
      <c r="B258" s="151"/>
      <c r="D258" s="145" t="s">
        <v>141</v>
      </c>
      <c r="E258" s="152" t="s">
        <v>19</v>
      </c>
      <c r="F258" s="153" t="s">
        <v>354</v>
      </c>
      <c r="H258" s="154">
        <v>2.7</v>
      </c>
      <c r="I258" s="155"/>
      <c r="L258" s="151"/>
      <c r="M258" s="156"/>
      <c r="T258" s="157"/>
      <c r="AT258" s="152" t="s">
        <v>141</v>
      </c>
      <c r="AU258" s="152" t="s">
        <v>82</v>
      </c>
      <c r="AV258" s="13" t="s">
        <v>82</v>
      </c>
      <c r="AW258" s="13" t="s">
        <v>33</v>
      </c>
      <c r="AX258" s="13" t="s">
        <v>80</v>
      </c>
      <c r="AY258" s="152" t="s">
        <v>129</v>
      </c>
    </row>
    <row r="259" spans="2:65" s="1" customFormat="1" ht="37.75" customHeight="1">
      <c r="B259" s="32"/>
      <c r="C259" s="127" t="s">
        <v>355</v>
      </c>
      <c r="D259" s="127" t="s">
        <v>132</v>
      </c>
      <c r="E259" s="128" t="s">
        <v>356</v>
      </c>
      <c r="F259" s="129" t="s">
        <v>357</v>
      </c>
      <c r="G259" s="130" t="s">
        <v>135</v>
      </c>
      <c r="H259" s="131">
        <v>5.7130000000000001</v>
      </c>
      <c r="I259" s="132"/>
      <c r="J259" s="133">
        <f>ROUND(I259*H259,2)</f>
        <v>0</v>
      </c>
      <c r="K259" s="129" t="s">
        <v>136</v>
      </c>
      <c r="L259" s="32"/>
      <c r="M259" s="134" t="s">
        <v>19</v>
      </c>
      <c r="N259" s="135" t="s">
        <v>43</v>
      </c>
      <c r="P259" s="136">
        <f>O259*H259</f>
        <v>0</v>
      </c>
      <c r="Q259" s="136">
        <v>0</v>
      </c>
      <c r="R259" s="136">
        <f>Q259*H259</f>
        <v>0</v>
      </c>
      <c r="S259" s="136">
        <v>6.3E-2</v>
      </c>
      <c r="T259" s="137">
        <f>S259*H259</f>
        <v>0.35991899999999999</v>
      </c>
      <c r="AR259" s="138" t="s">
        <v>137</v>
      </c>
      <c r="AT259" s="138" t="s">
        <v>132</v>
      </c>
      <c r="AU259" s="138" t="s">
        <v>82</v>
      </c>
      <c r="AY259" s="17" t="s">
        <v>129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137</v>
      </c>
      <c r="BM259" s="138" t="s">
        <v>358</v>
      </c>
    </row>
    <row r="260" spans="2:65" s="1" customFormat="1">
      <c r="B260" s="32"/>
      <c r="D260" s="140" t="s">
        <v>139</v>
      </c>
      <c r="F260" s="141" t="s">
        <v>359</v>
      </c>
      <c r="I260" s="142"/>
      <c r="L260" s="32"/>
      <c r="M260" s="143"/>
      <c r="T260" s="53"/>
      <c r="AT260" s="17" t="s">
        <v>139</v>
      </c>
      <c r="AU260" s="17" t="s">
        <v>82</v>
      </c>
    </row>
    <row r="261" spans="2:65" s="13" customFormat="1" ht="12">
      <c r="B261" s="151"/>
      <c r="D261" s="145" t="s">
        <v>141</v>
      </c>
      <c r="E261" s="152" t="s">
        <v>19</v>
      </c>
      <c r="F261" s="153" t="s">
        <v>360</v>
      </c>
      <c r="H261" s="154">
        <v>5.7130000000000001</v>
      </c>
      <c r="I261" s="155"/>
      <c r="L261" s="151"/>
      <c r="M261" s="156"/>
      <c r="T261" s="157"/>
      <c r="AT261" s="152" t="s">
        <v>141</v>
      </c>
      <c r="AU261" s="152" t="s">
        <v>82</v>
      </c>
      <c r="AV261" s="13" t="s">
        <v>82</v>
      </c>
      <c r="AW261" s="13" t="s">
        <v>33</v>
      </c>
      <c r="AX261" s="13" t="s">
        <v>80</v>
      </c>
      <c r="AY261" s="152" t="s">
        <v>129</v>
      </c>
    </row>
    <row r="262" spans="2:65" s="1" customFormat="1" ht="24.25" customHeight="1">
      <c r="B262" s="32"/>
      <c r="C262" s="127" t="s">
        <v>361</v>
      </c>
      <c r="D262" s="127" t="s">
        <v>132</v>
      </c>
      <c r="E262" s="128" t="s">
        <v>362</v>
      </c>
      <c r="F262" s="129" t="s">
        <v>363</v>
      </c>
      <c r="G262" s="130" t="s">
        <v>335</v>
      </c>
      <c r="H262" s="131">
        <v>16</v>
      </c>
      <c r="I262" s="132"/>
      <c r="J262" s="133">
        <f>ROUND(I262*H262,2)</f>
        <v>0</v>
      </c>
      <c r="K262" s="129" t="s">
        <v>136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137</v>
      </c>
      <c r="AT262" s="138" t="s">
        <v>132</v>
      </c>
      <c r="AU262" s="138" t="s">
        <v>82</v>
      </c>
      <c r="AY262" s="17" t="s">
        <v>129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80</v>
      </c>
      <c r="BK262" s="139">
        <f>ROUND(I262*H262,2)</f>
        <v>0</v>
      </c>
      <c r="BL262" s="17" t="s">
        <v>137</v>
      </c>
      <c r="BM262" s="138" t="s">
        <v>364</v>
      </c>
    </row>
    <row r="263" spans="2:65" s="1" customFormat="1">
      <c r="B263" s="32"/>
      <c r="D263" s="140" t="s">
        <v>139</v>
      </c>
      <c r="F263" s="141" t="s">
        <v>365</v>
      </c>
      <c r="I263" s="142"/>
      <c r="L263" s="32"/>
      <c r="M263" s="143"/>
      <c r="T263" s="53"/>
      <c r="AT263" s="17" t="s">
        <v>139</v>
      </c>
      <c r="AU263" s="17" t="s">
        <v>82</v>
      </c>
    </row>
    <row r="264" spans="2:65" s="13" customFormat="1" ht="12">
      <c r="B264" s="151"/>
      <c r="D264" s="145" t="s">
        <v>141</v>
      </c>
      <c r="E264" s="152" t="s">
        <v>19</v>
      </c>
      <c r="F264" s="153" t="s">
        <v>366</v>
      </c>
      <c r="H264" s="154">
        <v>16</v>
      </c>
      <c r="I264" s="155"/>
      <c r="L264" s="151"/>
      <c r="M264" s="156"/>
      <c r="T264" s="157"/>
      <c r="AT264" s="152" t="s">
        <v>141</v>
      </c>
      <c r="AU264" s="152" t="s">
        <v>82</v>
      </c>
      <c r="AV264" s="13" t="s">
        <v>82</v>
      </c>
      <c r="AW264" s="13" t="s">
        <v>33</v>
      </c>
      <c r="AX264" s="13" t="s">
        <v>80</v>
      </c>
      <c r="AY264" s="152" t="s">
        <v>129</v>
      </c>
    </row>
    <row r="265" spans="2:65" s="1" customFormat="1" ht="24.25" customHeight="1">
      <c r="B265" s="32"/>
      <c r="C265" s="127" t="s">
        <v>367</v>
      </c>
      <c r="D265" s="127" t="s">
        <v>132</v>
      </c>
      <c r="E265" s="128" t="s">
        <v>368</v>
      </c>
      <c r="F265" s="129" t="s">
        <v>369</v>
      </c>
      <c r="G265" s="130" t="s">
        <v>335</v>
      </c>
      <c r="H265" s="131">
        <v>150</v>
      </c>
      <c r="I265" s="132"/>
      <c r="J265" s="133">
        <f>ROUND(I265*H265,2)</f>
        <v>0</v>
      </c>
      <c r="K265" s="129" t="s">
        <v>136</v>
      </c>
      <c r="L265" s="32"/>
      <c r="M265" s="134" t="s">
        <v>19</v>
      </c>
      <c r="N265" s="135" t="s">
        <v>43</v>
      </c>
      <c r="P265" s="136">
        <f>O265*H265</f>
        <v>0</v>
      </c>
      <c r="Q265" s="136">
        <v>2.0000000000000002E-5</v>
      </c>
      <c r="R265" s="136">
        <f>Q265*H265</f>
        <v>3.0000000000000001E-3</v>
      </c>
      <c r="S265" s="136">
        <v>3.0000000000000001E-3</v>
      </c>
      <c r="T265" s="137">
        <f>S265*H265</f>
        <v>0.45</v>
      </c>
      <c r="AR265" s="138" t="s">
        <v>137</v>
      </c>
      <c r="AT265" s="138" t="s">
        <v>132</v>
      </c>
      <c r="AU265" s="138" t="s">
        <v>82</v>
      </c>
      <c r="AY265" s="17" t="s">
        <v>129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80</v>
      </c>
      <c r="BK265" s="139">
        <f>ROUND(I265*H265,2)</f>
        <v>0</v>
      </c>
      <c r="BL265" s="17" t="s">
        <v>137</v>
      </c>
      <c r="BM265" s="138" t="s">
        <v>370</v>
      </c>
    </row>
    <row r="266" spans="2:65" s="1" customFormat="1">
      <c r="B266" s="32"/>
      <c r="D266" s="140" t="s">
        <v>139</v>
      </c>
      <c r="F266" s="141" t="s">
        <v>371</v>
      </c>
      <c r="I266" s="142"/>
      <c r="L266" s="32"/>
      <c r="M266" s="143"/>
      <c r="T266" s="53"/>
      <c r="AT266" s="17" t="s">
        <v>139</v>
      </c>
      <c r="AU266" s="17" t="s">
        <v>82</v>
      </c>
    </row>
    <row r="267" spans="2:65" s="1" customFormat="1" ht="24.25" customHeight="1">
      <c r="B267" s="32"/>
      <c r="C267" s="127" t="s">
        <v>372</v>
      </c>
      <c r="D267" s="127" t="s">
        <v>132</v>
      </c>
      <c r="E267" s="128" t="s">
        <v>373</v>
      </c>
      <c r="F267" s="129" t="s">
        <v>374</v>
      </c>
      <c r="G267" s="130" t="s">
        <v>335</v>
      </c>
      <c r="H267" s="131">
        <v>8</v>
      </c>
      <c r="I267" s="132"/>
      <c r="J267" s="133">
        <f>ROUND(I267*H267,2)</f>
        <v>0</v>
      </c>
      <c r="K267" s="129" t="s">
        <v>136</v>
      </c>
      <c r="L267" s="32"/>
      <c r="M267" s="134" t="s">
        <v>19</v>
      </c>
      <c r="N267" s="135" t="s">
        <v>43</v>
      </c>
      <c r="P267" s="136">
        <f>O267*H267</f>
        <v>0</v>
      </c>
      <c r="Q267" s="136">
        <v>5.0000000000000002E-5</v>
      </c>
      <c r="R267" s="136">
        <f>Q267*H267</f>
        <v>4.0000000000000002E-4</v>
      </c>
      <c r="S267" s="136">
        <v>5.0000000000000001E-3</v>
      </c>
      <c r="T267" s="137">
        <f>S267*H267</f>
        <v>0.04</v>
      </c>
      <c r="AR267" s="138" t="s">
        <v>137</v>
      </c>
      <c r="AT267" s="138" t="s">
        <v>132</v>
      </c>
      <c r="AU267" s="138" t="s">
        <v>82</v>
      </c>
      <c r="AY267" s="17" t="s">
        <v>129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7" t="s">
        <v>80</v>
      </c>
      <c r="BK267" s="139">
        <f>ROUND(I267*H267,2)</f>
        <v>0</v>
      </c>
      <c r="BL267" s="17" t="s">
        <v>137</v>
      </c>
      <c r="BM267" s="138" t="s">
        <v>375</v>
      </c>
    </row>
    <row r="268" spans="2:65" s="1" customFormat="1">
      <c r="B268" s="32"/>
      <c r="D268" s="140" t="s">
        <v>139</v>
      </c>
      <c r="F268" s="141" t="s">
        <v>376</v>
      </c>
      <c r="I268" s="142"/>
      <c r="L268" s="32"/>
      <c r="M268" s="143"/>
      <c r="T268" s="53"/>
      <c r="AT268" s="17" t="s">
        <v>139</v>
      </c>
      <c r="AU268" s="17" t="s">
        <v>82</v>
      </c>
    </row>
    <row r="269" spans="2:65" s="13" customFormat="1" ht="12">
      <c r="B269" s="151"/>
      <c r="D269" s="145" t="s">
        <v>141</v>
      </c>
      <c r="E269" s="152" t="s">
        <v>19</v>
      </c>
      <c r="F269" s="153" t="s">
        <v>377</v>
      </c>
      <c r="H269" s="154">
        <v>8</v>
      </c>
      <c r="I269" s="155"/>
      <c r="L269" s="151"/>
      <c r="M269" s="156"/>
      <c r="T269" s="157"/>
      <c r="AT269" s="152" t="s">
        <v>141</v>
      </c>
      <c r="AU269" s="152" t="s">
        <v>82</v>
      </c>
      <c r="AV269" s="13" t="s">
        <v>82</v>
      </c>
      <c r="AW269" s="13" t="s">
        <v>33</v>
      </c>
      <c r="AX269" s="13" t="s">
        <v>80</v>
      </c>
      <c r="AY269" s="152" t="s">
        <v>129</v>
      </c>
    </row>
    <row r="270" spans="2:65" s="1" customFormat="1" ht="33" customHeight="1">
      <c r="B270" s="32"/>
      <c r="C270" s="127" t="s">
        <v>378</v>
      </c>
      <c r="D270" s="127" t="s">
        <v>132</v>
      </c>
      <c r="E270" s="128" t="s">
        <v>379</v>
      </c>
      <c r="F270" s="129" t="s">
        <v>380</v>
      </c>
      <c r="G270" s="130" t="s">
        <v>135</v>
      </c>
      <c r="H270" s="131">
        <v>112.02</v>
      </c>
      <c r="I270" s="132"/>
      <c r="J270" s="133">
        <f>ROUND(I270*H270,2)</f>
        <v>0</v>
      </c>
      <c r="K270" s="129" t="s">
        <v>136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0</v>
      </c>
      <c r="R270" s="136">
        <f>Q270*H270</f>
        <v>0</v>
      </c>
      <c r="S270" s="136">
        <v>4.0000000000000001E-3</v>
      </c>
      <c r="T270" s="137">
        <f>S270*H270</f>
        <v>0.44807999999999998</v>
      </c>
      <c r="AR270" s="138" t="s">
        <v>137</v>
      </c>
      <c r="AT270" s="138" t="s">
        <v>132</v>
      </c>
      <c r="AU270" s="138" t="s">
        <v>82</v>
      </c>
      <c r="AY270" s="17" t="s">
        <v>129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137</v>
      </c>
      <c r="BM270" s="138" t="s">
        <v>381</v>
      </c>
    </row>
    <row r="271" spans="2:65" s="1" customFormat="1">
      <c r="B271" s="32"/>
      <c r="D271" s="140" t="s">
        <v>139</v>
      </c>
      <c r="F271" s="141" t="s">
        <v>382</v>
      </c>
      <c r="I271" s="142"/>
      <c r="L271" s="32"/>
      <c r="M271" s="143"/>
      <c r="T271" s="53"/>
      <c r="AT271" s="17" t="s">
        <v>139</v>
      </c>
      <c r="AU271" s="17" t="s">
        <v>82</v>
      </c>
    </row>
    <row r="272" spans="2:65" s="13" customFormat="1" ht="12">
      <c r="B272" s="151"/>
      <c r="D272" s="145" t="s">
        <v>141</v>
      </c>
      <c r="E272" s="152" t="s">
        <v>19</v>
      </c>
      <c r="F272" s="153" t="s">
        <v>148</v>
      </c>
      <c r="H272" s="154">
        <v>109.29</v>
      </c>
      <c r="I272" s="155"/>
      <c r="L272" s="151"/>
      <c r="M272" s="156"/>
      <c r="T272" s="157"/>
      <c r="AT272" s="152" t="s">
        <v>141</v>
      </c>
      <c r="AU272" s="152" t="s">
        <v>82</v>
      </c>
      <c r="AV272" s="13" t="s">
        <v>82</v>
      </c>
      <c r="AW272" s="13" t="s">
        <v>33</v>
      </c>
      <c r="AX272" s="13" t="s">
        <v>72</v>
      </c>
      <c r="AY272" s="152" t="s">
        <v>129</v>
      </c>
    </row>
    <row r="273" spans="2:65" s="12" customFormat="1" ht="12">
      <c r="B273" s="144"/>
      <c r="D273" s="145" t="s">
        <v>141</v>
      </c>
      <c r="E273" s="146" t="s">
        <v>19</v>
      </c>
      <c r="F273" s="147" t="s">
        <v>149</v>
      </c>
      <c r="H273" s="146" t="s">
        <v>19</v>
      </c>
      <c r="I273" s="148"/>
      <c r="L273" s="144"/>
      <c r="M273" s="149"/>
      <c r="T273" s="150"/>
      <c r="AT273" s="146" t="s">
        <v>141</v>
      </c>
      <c r="AU273" s="146" t="s">
        <v>82</v>
      </c>
      <c r="AV273" s="12" t="s">
        <v>80</v>
      </c>
      <c r="AW273" s="12" t="s">
        <v>33</v>
      </c>
      <c r="AX273" s="12" t="s">
        <v>72</v>
      </c>
      <c r="AY273" s="146" t="s">
        <v>129</v>
      </c>
    </row>
    <row r="274" spans="2:65" s="13" customFormat="1" ht="12">
      <c r="B274" s="151"/>
      <c r="D274" s="145" t="s">
        <v>141</v>
      </c>
      <c r="E274" s="152" t="s">
        <v>19</v>
      </c>
      <c r="F274" s="153" t="s">
        <v>150</v>
      </c>
      <c r="H274" s="154">
        <v>2.73</v>
      </c>
      <c r="I274" s="155"/>
      <c r="L274" s="151"/>
      <c r="M274" s="156"/>
      <c r="T274" s="157"/>
      <c r="AT274" s="152" t="s">
        <v>141</v>
      </c>
      <c r="AU274" s="152" t="s">
        <v>82</v>
      </c>
      <c r="AV274" s="13" t="s">
        <v>82</v>
      </c>
      <c r="AW274" s="13" t="s">
        <v>33</v>
      </c>
      <c r="AX274" s="13" t="s">
        <v>72</v>
      </c>
      <c r="AY274" s="152" t="s">
        <v>129</v>
      </c>
    </row>
    <row r="275" spans="2:65" s="14" customFormat="1" ht="12">
      <c r="B275" s="158"/>
      <c r="D275" s="145" t="s">
        <v>141</v>
      </c>
      <c r="E275" s="159" t="s">
        <v>19</v>
      </c>
      <c r="F275" s="160" t="s">
        <v>151</v>
      </c>
      <c r="H275" s="161">
        <v>112.02</v>
      </c>
      <c r="I275" s="162"/>
      <c r="L275" s="158"/>
      <c r="M275" s="163"/>
      <c r="T275" s="164"/>
      <c r="AT275" s="159" t="s">
        <v>141</v>
      </c>
      <c r="AU275" s="159" t="s">
        <v>82</v>
      </c>
      <c r="AV275" s="14" t="s">
        <v>137</v>
      </c>
      <c r="AW275" s="14" t="s">
        <v>33</v>
      </c>
      <c r="AX275" s="14" t="s">
        <v>80</v>
      </c>
      <c r="AY275" s="159" t="s">
        <v>129</v>
      </c>
    </row>
    <row r="276" spans="2:65" s="1" customFormat="1" ht="37.75" customHeight="1">
      <c r="B276" s="32"/>
      <c r="C276" s="127" t="s">
        <v>383</v>
      </c>
      <c r="D276" s="127" t="s">
        <v>132</v>
      </c>
      <c r="E276" s="128" t="s">
        <v>384</v>
      </c>
      <c r="F276" s="129" t="s">
        <v>385</v>
      </c>
      <c r="G276" s="130" t="s">
        <v>135</v>
      </c>
      <c r="H276" s="131">
        <v>261.81099999999998</v>
      </c>
      <c r="I276" s="132"/>
      <c r="J276" s="133">
        <f>ROUND(I276*H276,2)</f>
        <v>0</v>
      </c>
      <c r="K276" s="129" t="s">
        <v>136</v>
      </c>
      <c r="L276" s="32"/>
      <c r="M276" s="134" t="s">
        <v>19</v>
      </c>
      <c r="N276" s="135" t="s">
        <v>43</v>
      </c>
      <c r="P276" s="136">
        <f>O276*H276</f>
        <v>0</v>
      </c>
      <c r="Q276" s="136">
        <v>0</v>
      </c>
      <c r="R276" s="136">
        <f>Q276*H276</f>
        <v>0</v>
      </c>
      <c r="S276" s="136">
        <v>0.01</v>
      </c>
      <c r="T276" s="137">
        <f>S276*H276</f>
        <v>2.6181099999999997</v>
      </c>
      <c r="AR276" s="138" t="s">
        <v>137</v>
      </c>
      <c r="AT276" s="138" t="s">
        <v>132</v>
      </c>
      <c r="AU276" s="138" t="s">
        <v>82</v>
      </c>
      <c r="AY276" s="17" t="s">
        <v>129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7" t="s">
        <v>80</v>
      </c>
      <c r="BK276" s="139">
        <f>ROUND(I276*H276,2)</f>
        <v>0</v>
      </c>
      <c r="BL276" s="17" t="s">
        <v>137</v>
      </c>
      <c r="BM276" s="138" t="s">
        <v>386</v>
      </c>
    </row>
    <row r="277" spans="2:65" s="1" customFormat="1">
      <c r="B277" s="32"/>
      <c r="D277" s="140" t="s">
        <v>139</v>
      </c>
      <c r="F277" s="141" t="s">
        <v>387</v>
      </c>
      <c r="I277" s="142"/>
      <c r="L277" s="32"/>
      <c r="M277" s="143"/>
      <c r="T277" s="53"/>
      <c r="AT277" s="17" t="s">
        <v>139</v>
      </c>
      <c r="AU277" s="17" t="s">
        <v>82</v>
      </c>
    </row>
    <row r="278" spans="2:65" s="12" customFormat="1" ht="12">
      <c r="B278" s="144"/>
      <c r="D278" s="145" t="s">
        <v>141</v>
      </c>
      <c r="E278" s="146" t="s">
        <v>19</v>
      </c>
      <c r="F278" s="147" t="s">
        <v>212</v>
      </c>
      <c r="H278" s="146" t="s">
        <v>19</v>
      </c>
      <c r="I278" s="148"/>
      <c r="L278" s="144"/>
      <c r="M278" s="149"/>
      <c r="T278" s="150"/>
      <c r="AT278" s="146" t="s">
        <v>141</v>
      </c>
      <c r="AU278" s="146" t="s">
        <v>82</v>
      </c>
      <c r="AV278" s="12" t="s">
        <v>80</v>
      </c>
      <c r="AW278" s="12" t="s">
        <v>33</v>
      </c>
      <c r="AX278" s="12" t="s">
        <v>72</v>
      </c>
      <c r="AY278" s="146" t="s">
        <v>129</v>
      </c>
    </row>
    <row r="279" spans="2:65" s="12" customFormat="1" ht="12">
      <c r="B279" s="144"/>
      <c r="D279" s="145" t="s">
        <v>141</v>
      </c>
      <c r="E279" s="146" t="s">
        <v>19</v>
      </c>
      <c r="F279" s="147" t="s">
        <v>213</v>
      </c>
      <c r="H279" s="146" t="s">
        <v>19</v>
      </c>
      <c r="I279" s="148"/>
      <c r="L279" s="144"/>
      <c r="M279" s="149"/>
      <c r="T279" s="150"/>
      <c r="AT279" s="146" t="s">
        <v>141</v>
      </c>
      <c r="AU279" s="146" t="s">
        <v>82</v>
      </c>
      <c r="AV279" s="12" t="s">
        <v>80</v>
      </c>
      <c r="AW279" s="12" t="s">
        <v>33</v>
      </c>
      <c r="AX279" s="12" t="s">
        <v>72</v>
      </c>
      <c r="AY279" s="146" t="s">
        <v>129</v>
      </c>
    </row>
    <row r="280" spans="2:65" s="13" customFormat="1" ht="24">
      <c r="B280" s="151"/>
      <c r="D280" s="145" t="s">
        <v>141</v>
      </c>
      <c r="E280" s="152" t="s">
        <v>19</v>
      </c>
      <c r="F280" s="153" t="s">
        <v>214</v>
      </c>
      <c r="H280" s="154">
        <v>84.36</v>
      </c>
      <c r="I280" s="155"/>
      <c r="L280" s="151"/>
      <c r="M280" s="156"/>
      <c r="T280" s="157"/>
      <c r="AT280" s="152" t="s">
        <v>141</v>
      </c>
      <c r="AU280" s="152" t="s">
        <v>82</v>
      </c>
      <c r="AV280" s="13" t="s">
        <v>82</v>
      </c>
      <c r="AW280" s="13" t="s">
        <v>33</v>
      </c>
      <c r="AX280" s="13" t="s">
        <v>72</v>
      </c>
      <c r="AY280" s="152" t="s">
        <v>129</v>
      </c>
    </row>
    <row r="281" spans="2:65" s="12" customFormat="1" ht="12">
      <c r="B281" s="144"/>
      <c r="D281" s="145" t="s">
        <v>141</v>
      </c>
      <c r="E281" s="146" t="s">
        <v>19</v>
      </c>
      <c r="F281" s="147" t="s">
        <v>215</v>
      </c>
      <c r="H281" s="146" t="s">
        <v>19</v>
      </c>
      <c r="I281" s="148"/>
      <c r="L281" s="144"/>
      <c r="M281" s="149"/>
      <c r="T281" s="150"/>
      <c r="AT281" s="146" t="s">
        <v>141</v>
      </c>
      <c r="AU281" s="146" t="s">
        <v>82</v>
      </c>
      <c r="AV281" s="12" t="s">
        <v>80</v>
      </c>
      <c r="AW281" s="12" t="s">
        <v>33</v>
      </c>
      <c r="AX281" s="12" t="s">
        <v>72</v>
      </c>
      <c r="AY281" s="146" t="s">
        <v>129</v>
      </c>
    </row>
    <row r="282" spans="2:65" s="13" customFormat="1" ht="24">
      <c r="B282" s="151"/>
      <c r="D282" s="145" t="s">
        <v>141</v>
      </c>
      <c r="E282" s="152" t="s">
        <v>19</v>
      </c>
      <c r="F282" s="153" t="s">
        <v>216</v>
      </c>
      <c r="H282" s="154">
        <v>31.419</v>
      </c>
      <c r="I282" s="155"/>
      <c r="L282" s="151"/>
      <c r="M282" s="156"/>
      <c r="T282" s="157"/>
      <c r="AT282" s="152" t="s">
        <v>141</v>
      </c>
      <c r="AU282" s="152" t="s">
        <v>82</v>
      </c>
      <c r="AV282" s="13" t="s">
        <v>82</v>
      </c>
      <c r="AW282" s="13" t="s">
        <v>33</v>
      </c>
      <c r="AX282" s="13" t="s">
        <v>72</v>
      </c>
      <c r="AY282" s="152" t="s">
        <v>129</v>
      </c>
    </row>
    <row r="283" spans="2:65" s="12" customFormat="1" ht="12">
      <c r="B283" s="144"/>
      <c r="D283" s="145" t="s">
        <v>141</v>
      </c>
      <c r="E283" s="146" t="s">
        <v>19</v>
      </c>
      <c r="F283" s="147" t="s">
        <v>217</v>
      </c>
      <c r="H283" s="146" t="s">
        <v>19</v>
      </c>
      <c r="I283" s="148"/>
      <c r="L283" s="144"/>
      <c r="M283" s="149"/>
      <c r="T283" s="150"/>
      <c r="AT283" s="146" t="s">
        <v>141</v>
      </c>
      <c r="AU283" s="146" t="s">
        <v>82</v>
      </c>
      <c r="AV283" s="12" t="s">
        <v>80</v>
      </c>
      <c r="AW283" s="12" t="s">
        <v>33</v>
      </c>
      <c r="AX283" s="12" t="s">
        <v>72</v>
      </c>
      <c r="AY283" s="146" t="s">
        <v>129</v>
      </c>
    </row>
    <row r="284" spans="2:65" s="13" customFormat="1" ht="36">
      <c r="B284" s="151"/>
      <c r="D284" s="145" t="s">
        <v>141</v>
      </c>
      <c r="E284" s="152" t="s">
        <v>19</v>
      </c>
      <c r="F284" s="153" t="s">
        <v>218</v>
      </c>
      <c r="H284" s="154">
        <v>56.84</v>
      </c>
      <c r="I284" s="155"/>
      <c r="L284" s="151"/>
      <c r="M284" s="156"/>
      <c r="T284" s="157"/>
      <c r="AT284" s="152" t="s">
        <v>141</v>
      </c>
      <c r="AU284" s="152" t="s">
        <v>82</v>
      </c>
      <c r="AV284" s="13" t="s">
        <v>82</v>
      </c>
      <c r="AW284" s="13" t="s">
        <v>33</v>
      </c>
      <c r="AX284" s="13" t="s">
        <v>72</v>
      </c>
      <c r="AY284" s="152" t="s">
        <v>129</v>
      </c>
    </row>
    <row r="285" spans="2:65" s="12" customFormat="1" ht="12">
      <c r="B285" s="144"/>
      <c r="D285" s="145" t="s">
        <v>141</v>
      </c>
      <c r="E285" s="146" t="s">
        <v>19</v>
      </c>
      <c r="F285" s="147" t="s">
        <v>219</v>
      </c>
      <c r="H285" s="146" t="s">
        <v>19</v>
      </c>
      <c r="I285" s="148"/>
      <c r="L285" s="144"/>
      <c r="M285" s="149"/>
      <c r="T285" s="150"/>
      <c r="AT285" s="146" t="s">
        <v>141</v>
      </c>
      <c r="AU285" s="146" t="s">
        <v>82</v>
      </c>
      <c r="AV285" s="12" t="s">
        <v>80</v>
      </c>
      <c r="AW285" s="12" t="s">
        <v>33</v>
      </c>
      <c r="AX285" s="12" t="s">
        <v>72</v>
      </c>
      <c r="AY285" s="146" t="s">
        <v>129</v>
      </c>
    </row>
    <row r="286" spans="2:65" s="13" customFormat="1" ht="48">
      <c r="B286" s="151"/>
      <c r="D286" s="145" t="s">
        <v>141</v>
      </c>
      <c r="E286" s="152" t="s">
        <v>19</v>
      </c>
      <c r="F286" s="153" t="s">
        <v>220</v>
      </c>
      <c r="H286" s="154">
        <v>110.474</v>
      </c>
      <c r="I286" s="155"/>
      <c r="L286" s="151"/>
      <c r="M286" s="156"/>
      <c r="T286" s="157"/>
      <c r="AT286" s="152" t="s">
        <v>141</v>
      </c>
      <c r="AU286" s="152" t="s">
        <v>82</v>
      </c>
      <c r="AV286" s="13" t="s">
        <v>82</v>
      </c>
      <c r="AW286" s="13" t="s">
        <v>33</v>
      </c>
      <c r="AX286" s="13" t="s">
        <v>72</v>
      </c>
      <c r="AY286" s="152" t="s">
        <v>129</v>
      </c>
    </row>
    <row r="287" spans="2:65" s="12" customFormat="1" ht="12">
      <c r="B287" s="144"/>
      <c r="D287" s="145" t="s">
        <v>141</v>
      </c>
      <c r="E287" s="146" t="s">
        <v>19</v>
      </c>
      <c r="F287" s="147" t="s">
        <v>173</v>
      </c>
      <c r="H287" s="146" t="s">
        <v>19</v>
      </c>
      <c r="I287" s="148"/>
      <c r="L287" s="144"/>
      <c r="M287" s="149"/>
      <c r="T287" s="150"/>
      <c r="AT287" s="146" t="s">
        <v>141</v>
      </c>
      <c r="AU287" s="146" t="s">
        <v>82</v>
      </c>
      <c r="AV287" s="12" t="s">
        <v>80</v>
      </c>
      <c r="AW287" s="12" t="s">
        <v>33</v>
      </c>
      <c r="AX287" s="12" t="s">
        <v>72</v>
      </c>
      <c r="AY287" s="146" t="s">
        <v>129</v>
      </c>
    </row>
    <row r="288" spans="2:65" s="13" customFormat="1" ht="24">
      <c r="B288" s="151"/>
      <c r="D288" s="145" t="s">
        <v>141</v>
      </c>
      <c r="E288" s="152" t="s">
        <v>19</v>
      </c>
      <c r="F288" s="153" t="s">
        <v>221</v>
      </c>
      <c r="H288" s="154">
        <v>37.317</v>
      </c>
      <c r="I288" s="155"/>
      <c r="L288" s="151"/>
      <c r="M288" s="156"/>
      <c r="T288" s="157"/>
      <c r="AT288" s="152" t="s">
        <v>141</v>
      </c>
      <c r="AU288" s="152" t="s">
        <v>82</v>
      </c>
      <c r="AV288" s="13" t="s">
        <v>82</v>
      </c>
      <c r="AW288" s="13" t="s">
        <v>33</v>
      </c>
      <c r="AX288" s="13" t="s">
        <v>72</v>
      </c>
      <c r="AY288" s="152" t="s">
        <v>129</v>
      </c>
    </row>
    <row r="289" spans="2:65" s="15" customFormat="1" ht="12">
      <c r="B289" s="166"/>
      <c r="D289" s="145" t="s">
        <v>141</v>
      </c>
      <c r="E289" s="167" t="s">
        <v>19</v>
      </c>
      <c r="F289" s="168" t="s">
        <v>225</v>
      </c>
      <c r="H289" s="169">
        <v>320.41000000000003</v>
      </c>
      <c r="I289" s="170"/>
      <c r="L289" s="166"/>
      <c r="M289" s="171"/>
      <c r="T289" s="172"/>
      <c r="AT289" s="167" t="s">
        <v>141</v>
      </c>
      <c r="AU289" s="167" t="s">
        <v>82</v>
      </c>
      <c r="AV289" s="15" t="s">
        <v>152</v>
      </c>
      <c r="AW289" s="15" t="s">
        <v>33</v>
      </c>
      <c r="AX289" s="15" t="s">
        <v>72</v>
      </c>
      <c r="AY289" s="167" t="s">
        <v>129</v>
      </c>
    </row>
    <row r="290" spans="2:65" s="12" customFormat="1" ht="12">
      <c r="B290" s="144"/>
      <c r="D290" s="145" t="s">
        <v>141</v>
      </c>
      <c r="E290" s="146" t="s">
        <v>19</v>
      </c>
      <c r="F290" s="147" t="s">
        <v>388</v>
      </c>
      <c r="H290" s="146" t="s">
        <v>19</v>
      </c>
      <c r="I290" s="148"/>
      <c r="L290" s="144"/>
      <c r="M290" s="149"/>
      <c r="T290" s="150"/>
      <c r="AT290" s="146" t="s">
        <v>141</v>
      </c>
      <c r="AU290" s="146" t="s">
        <v>82</v>
      </c>
      <c r="AV290" s="12" t="s">
        <v>80</v>
      </c>
      <c r="AW290" s="12" t="s">
        <v>33</v>
      </c>
      <c r="AX290" s="12" t="s">
        <v>72</v>
      </c>
      <c r="AY290" s="146" t="s">
        <v>129</v>
      </c>
    </row>
    <row r="291" spans="2:65" s="13" customFormat="1" ht="12">
      <c r="B291" s="151"/>
      <c r="D291" s="145" t="s">
        <v>141</v>
      </c>
      <c r="E291" s="152" t="s">
        <v>19</v>
      </c>
      <c r="F291" s="153" t="s">
        <v>389</v>
      </c>
      <c r="H291" s="154">
        <v>-66.623000000000005</v>
      </c>
      <c r="I291" s="155"/>
      <c r="L291" s="151"/>
      <c r="M291" s="156"/>
      <c r="T291" s="157"/>
      <c r="AT291" s="152" t="s">
        <v>141</v>
      </c>
      <c r="AU291" s="152" t="s">
        <v>82</v>
      </c>
      <c r="AV291" s="13" t="s">
        <v>82</v>
      </c>
      <c r="AW291" s="13" t="s">
        <v>33</v>
      </c>
      <c r="AX291" s="13" t="s">
        <v>72</v>
      </c>
      <c r="AY291" s="152" t="s">
        <v>129</v>
      </c>
    </row>
    <row r="292" spans="2:65" s="12" customFormat="1" ht="12">
      <c r="B292" s="144"/>
      <c r="D292" s="145" t="s">
        <v>141</v>
      </c>
      <c r="E292" s="146" t="s">
        <v>19</v>
      </c>
      <c r="F292" s="147" t="s">
        <v>175</v>
      </c>
      <c r="H292" s="146" t="s">
        <v>19</v>
      </c>
      <c r="I292" s="148"/>
      <c r="L292" s="144"/>
      <c r="M292" s="149"/>
      <c r="T292" s="150"/>
      <c r="AT292" s="146" t="s">
        <v>141</v>
      </c>
      <c r="AU292" s="146" t="s">
        <v>82</v>
      </c>
      <c r="AV292" s="12" t="s">
        <v>80</v>
      </c>
      <c r="AW292" s="12" t="s">
        <v>33</v>
      </c>
      <c r="AX292" s="12" t="s">
        <v>72</v>
      </c>
      <c r="AY292" s="146" t="s">
        <v>129</v>
      </c>
    </row>
    <row r="293" spans="2:65" s="13" customFormat="1" ht="12">
      <c r="B293" s="151"/>
      <c r="D293" s="145" t="s">
        <v>141</v>
      </c>
      <c r="E293" s="152" t="s">
        <v>19</v>
      </c>
      <c r="F293" s="153" t="s">
        <v>226</v>
      </c>
      <c r="H293" s="154">
        <v>18.824000000000002</v>
      </c>
      <c r="I293" s="155"/>
      <c r="L293" s="151"/>
      <c r="M293" s="156"/>
      <c r="T293" s="157"/>
      <c r="AT293" s="152" t="s">
        <v>141</v>
      </c>
      <c r="AU293" s="152" t="s">
        <v>82</v>
      </c>
      <c r="AV293" s="13" t="s">
        <v>82</v>
      </c>
      <c r="AW293" s="13" t="s">
        <v>33</v>
      </c>
      <c r="AX293" s="13" t="s">
        <v>72</v>
      </c>
      <c r="AY293" s="152" t="s">
        <v>129</v>
      </c>
    </row>
    <row r="294" spans="2:65" s="12" customFormat="1" ht="12">
      <c r="B294" s="144"/>
      <c r="D294" s="145" t="s">
        <v>141</v>
      </c>
      <c r="E294" s="146" t="s">
        <v>19</v>
      </c>
      <c r="F294" s="147" t="s">
        <v>388</v>
      </c>
      <c r="H294" s="146" t="s">
        <v>19</v>
      </c>
      <c r="I294" s="148"/>
      <c r="L294" s="144"/>
      <c r="M294" s="149"/>
      <c r="T294" s="150"/>
      <c r="AT294" s="146" t="s">
        <v>141</v>
      </c>
      <c r="AU294" s="146" t="s">
        <v>82</v>
      </c>
      <c r="AV294" s="12" t="s">
        <v>80</v>
      </c>
      <c r="AW294" s="12" t="s">
        <v>33</v>
      </c>
      <c r="AX294" s="12" t="s">
        <v>72</v>
      </c>
      <c r="AY294" s="146" t="s">
        <v>129</v>
      </c>
    </row>
    <row r="295" spans="2:65" s="13" customFormat="1" ht="12">
      <c r="B295" s="151"/>
      <c r="D295" s="145" t="s">
        <v>141</v>
      </c>
      <c r="E295" s="152" t="s">
        <v>19</v>
      </c>
      <c r="F295" s="153" t="s">
        <v>390</v>
      </c>
      <c r="H295" s="154">
        <v>-10.8</v>
      </c>
      <c r="I295" s="155"/>
      <c r="L295" s="151"/>
      <c r="M295" s="156"/>
      <c r="T295" s="157"/>
      <c r="AT295" s="152" t="s">
        <v>141</v>
      </c>
      <c r="AU295" s="152" t="s">
        <v>82</v>
      </c>
      <c r="AV295" s="13" t="s">
        <v>82</v>
      </c>
      <c r="AW295" s="13" t="s">
        <v>33</v>
      </c>
      <c r="AX295" s="13" t="s">
        <v>72</v>
      </c>
      <c r="AY295" s="152" t="s">
        <v>129</v>
      </c>
    </row>
    <row r="296" spans="2:65" s="15" customFormat="1" ht="12">
      <c r="B296" s="166"/>
      <c r="D296" s="145" t="s">
        <v>141</v>
      </c>
      <c r="E296" s="167" t="s">
        <v>19</v>
      </c>
      <c r="F296" s="168" t="s">
        <v>225</v>
      </c>
      <c r="H296" s="169">
        <v>-58.598999999999997</v>
      </c>
      <c r="I296" s="170"/>
      <c r="L296" s="166"/>
      <c r="M296" s="171"/>
      <c r="T296" s="172"/>
      <c r="AT296" s="167" t="s">
        <v>141</v>
      </c>
      <c r="AU296" s="167" t="s">
        <v>82</v>
      </c>
      <c r="AV296" s="15" t="s">
        <v>152</v>
      </c>
      <c r="AW296" s="15" t="s">
        <v>33</v>
      </c>
      <c r="AX296" s="15" t="s">
        <v>72</v>
      </c>
      <c r="AY296" s="167" t="s">
        <v>129</v>
      </c>
    </row>
    <row r="297" spans="2:65" s="14" customFormat="1" ht="12">
      <c r="B297" s="158"/>
      <c r="D297" s="145" t="s">
        <v>141</v>
      </c>
      <c r="E297" s="159" t="s">
        <v>19</v>
      </c>
      <c r="F297" s="160" t="s">
        <v>151</v>
      </c>
      <c r="H297" s="161">
        <v>261.81099999999998</v>
      </c>
      <c r="I297" s="162"/>
      <c r="L297" s="158"/>
      <c r="M297" s="163"/>
      <c r="T297" s="164"/>
      <c r="AT297" s="159" t="s">
        <v>141</v>
      </c>
      <c r="AU297" s="159" t="s">
        <v>82</v>
      </c>
      <c r="AV297" s="14" t="s">
        <v>137</v>
      </c>
      <c r="AW297" s="14" t="s">
        <v>33</v>
      </c>
      <c r="AX297" s="14" t="s">
        <v>80</v>
      </c>
      <c r="AY297" s="159" t="s">
        <v>129</v>
      </c>
    </row>
    <row r="298" spans="2:65" s="1" customFormat="1" ht="24.25" customHeight="1">
      <c r="B298" s="32"/>
      <c r="C298" s="127" t="s">
        <v>391</v>
      </c>
      <c r="D298" s="127" t="s">
        <v>132</v>
      </c>
      <c r="E298" s="128" t="s">
        <v>392</v>
      </c>
      <c r="F298" s="129" t="s">
        <v>393</v>
      </c>
      <c r="G298" s="130" t="s">
        <v>135</v>
      </c>
      <c r="H298" s="131">
        <v>77.423000000000002</v>
      </c>
      <c r="I298" s="132"/>
      <c r="J298" s="133">
        <f>ROUND(I298*H298,2)</f>
        <v>0</v>
      </c>
      <c r="K298" s="129" t="s">
        <v>136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0</v>
      </c>
      <c r="R298" s="136">
        <f>Q298*H298</f>
        <v>0</v>
      </c>
      <c r="S298" s="136">
        <v>2.5000000000000001E-2</v>
      </c>
      <c r="T298" s="137">
        <f>S298*H298</f>
        <v>1.935575</v>
      </c>
      <c r="AR298" s="138" t="s">
        <v>137</v>
      </c>
      <c r="AT298" s="138" t="s">
        <v>132</v>
      </c>
      <c r="AU298" s="138" t="s">
        <v>82</v>
      </c>
      <c r="AY298" s="17" t="s">
        <v>129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80</v>
      </c>
      <c r="BK298" s="139">
        <f>ROUND(I298*H298,2)</f>
        <v>0</v>
      </c>
      <c r="BL298" s="17" t="s">
        <v>137</v>
      </c>
      <c r="BM298" s="138" t="s">
        <v>394</v>
      </c>
    </row>
    <row r="299" spans="2:65" s="1" customFormat="1">
      <c r="B299" s="32"/>
      <c r="D299" s="140" t="s">
        <v>139</v>
      </c>
      <c r="F299" s="141" t="s">
        <v>395</v>
      </c>
      <c r="I299" s="142"/>
      <c r="L299" s="32"/>
      <c r="M299" s="143"/>
      <c r="T299" s="53"/>
      <c r="AT299" s="17" t="s">
        <v>139</v>
      </c>
      <c r="AU299" s="17" t="s">
        <v>82</v>
      </c>
    </row>
    <row r="300" spans="2:65" s="12" customFormat="1" ht="12">
      <c r="B300" s="144"/>
      <c r="D300" s="145" t="s">
        <v>141</v>
      </c>
      <c r="E300" s="146" t="s">
        <v>19</v>
      </c>
      <c r="F300" s="147" t="s">
        <v>396</v>
      </c>
      <c r="H300" s="146" t="s">
        <v>19</v>
      </c>
      <c r="I300" s="148"/>
      <c r="L300" s="144"/>
      <c r="M300" s="149"/>
      <c r="T300" s="150"/>
      <c r="AT300" s="146" t="s">
        <v>141</v>
      </c>
      <c r="AU300" s="146" t="s">
        <v>82</v>
      </c>
      <c r="AV300" s="12" t="s">
        <v>80</v>
      </c>
      <c r="AW300" s="12" t="s">
        <v>33</v>
      </c>
      <c r="AX300" s="12" t="s">
        <v>72</v>
      </c>
      <c r="AY300" s="146" t="s">
        <v>129</v>
      </c>
    </row>
    <row r="301" spans="2:65" s="13" customFormat="1" ht="12">
      <c r="B301" s="151"/>
      <c r="D301" s="145" t="s">
        <v>141</v>
      </c>
      <c r="E301" s="152" t="s">
        <v>19</v>
      </c>
      <c r="F301" s="153" t="s">
        <v>397</v>
      </c>
      <c r="H301" s="154">
        <v>77.423000000000002</v>
      </c>
      <c r="I301" s="155"/>
      <c r="L301" s="151"/>
      <c r="M301" s="156"/>
      <c r="T301" s="157"/>
      <c r="AT301" s="152" t="s">
        <v>141</v>
      </c>
      <c r="AU301" s="152" t="s">
        <v>82</v>
      </c>
      <c r="AV301" s="13" t="s">
        <v>82</v>
      </c>
      <c r="AW301" s="13" t="s">
        <v>33</v>
      </c>
      <c r="AX301" s="13" t="s">
        <v>80</v>
      </c>
      <c r="AY301" s="152" t="s">
        <v>129</v>
      </c>
    </row>
    <row r="302" spans="2:65" s="1" customFormat="1" ht="24.25" customHeight="1">
      <c r="B302" s="32"/>
      <c r="C302" s="127" t="s">
        <v>398</v>
      </c>
      <c r="D302" s="127" t="s">
        <v>132</v>
      </c>
      <c r="E302" s="128" t="s">
        <v>399</v>
      </c>
      <c r="F302" s="129" t="s">
        <v>400</v>
      </c>
      <c r="G302" s="130" t="s">
        <v>135</v>
      </c>
      <c r="H302" s="131">
        <v>24.318999999999999</v>
      </c>
      <c r="I302" s="132"/>
      <c r="J302" s="133">
        <f>ROUND(I302*H302,2)</f>
        <v>0</v>
      </c>
      <c r="K302" s="129" t="s">
        <v>136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0</v>
      </c>
      <c r="R302" s="136">
        <f>Q302*H302</f>
        <v>0</v>
      </c>
      <c r="S302" s="136">
        <v>6.0999999999999999E-2</v>
      </c>
      <c r="T302" s="137">
        <f>S302*H302</f>
        <v>1.4834589999999999</v>
      </c>
      <c r="AR302" s="138" t="s">
        <v>137</v>
      </c>
      <c r="AT302" s="138" t="s">
        <v>132</v>
      </c>
      <c r="AU302" s="138" t="s">
        <v>82</v>
      </c>
      <c r="AY302" s="17" t="s">
        <v>129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80</v>
      </c>
      <c r="BK302" s="139">
        <f>ROUND(I302*H302,2)</f>
        <v>0</v>
      </c>
      <c r="BL302" s="17" t="s">
        <v>137</v>
      </c>
      <c r="BM302" s="138" t="s">
        <v>401</v>
      </c>
    </row>
    <row r="303" spans="2:65" s="1" customFormat="1">
      <c r="B303" s="32"/>
      <c r="D303" s="140" t="s">
        <v>139</v>
      </c>
      <c r="F303" s="141" t="s">
        <v>402</v>
      </c>
      <c r="I303" s="142"/>
      <c r="L303" s="32"/>
      <c r="M303" s="143"/>
      <c r="T303" s="53"/>
      <c r="AT303" s="17" t="s">
        <v>139</v>
      </c>
      <c r="AU303" s="17" t="s">
        <v>82</v>
      </c>
    </row>
    <row r="304" spans="2:65" s="12" customFormat="1" ht="12">
      <c r="B304" s="144"/>
      <c r="D304" s="145" t="s">
        <v>141</v>
      </c>
      <c r="E304" s="146" t="s">
        <v>19</v>
      </c>
      <c r="F304" s="147" t="s">
        <v>403</v>
      </c>
      <c r="H304" s="146" t="s">
        <v>19</v>
      </c>
      <c r="I304" s="148"/>
      <c r="L304" s="144"/>
      <c r="M304" s="149"/>
      <c r="T304" s="150"/>
      <c r="AT304" s="146" t="s">
        <v>141</v>
      </c>
      <c r="AU304" s="146" t="s">
        <v>82</v>
      </c>
      <c r="AV304" s="12" t="s">
        <v>80</v>
      </c>
      <c r="AW304" s="12" t="s">
        <v>33</v>
      </c>
      <c r="AX304" s="12" t="s">
        <v>72</v>
      </c>
      <c r="AY304" s="146" t="s">
        <v>129</v>
      </c>
    </row>
    <row r="305" spans="2:65" s="13" customFormat="1" ht="12">
      <c r="B305" s="151"/>
      <c r="D305" s="145" t="s">
        <v>141</v>
      </c>
      <c r="E305" s="152" t="s">
        <v>19</v>
      </c>
      <c r="F305" s="153" t="s">
        <v>181</v>
      </c>
      <c r="H305" s="154">
        <v>17.629000000000001</v>
      </c>
      <c r="I305" s="155"/>
      <c r="L305" s="151"/>
      <c r="M305" s="156"/>
      <c r="T305" s="157"/>
      <c r="AT305" s="152" t="s">
        <v>141</v>
      </c>
      <c r="AU305" s="152" t="s">
        <v>82</v>
      </c>
      <c r="AV305" s="13" t="s">
        <v>82</v>
      </c>
      <c r="AW305" s="13" t="s">
        <v>33</v>
      </c>
      <c r="AX305" s="13" t="s">
        <v>72</v>
      </c>
      <c r="AY305" s="152" t="s">
        <v>129</v>
      </c>
    </row>
    <row r="306" spans="2:65" s="13" customFormat="1" ht="12">
      <c r="B306" s="151"/>
      <c r="D306" s="145" t="s">
        <v>141</v>
      </c>
      <c r="E306" s="152" t="s">
        <v>19</v>
      </c>
      <c r="F306" s="153" t="s">
        <v>404</v>
      </c>
      <c r="H306" s="154">
        <v>3.24</v>
      </c>
      <c r="I306" s="155"/>
      <c r="L306" s="151"/>
      <c r="M306" s="156"/>
      <c r="T306" s="157"/>
      <c r="AT306" s="152" t="s">
        <v>141</v>
      </c>
      <c r="AU306" s="152" t="s">
        <v>82</v>
      </c>
      <c r="AV306" s="13" t="s">
        <v>82</v>
      </c>
      <c r="AW306" s="13" t="s">
        <v>33</v>
      </c>
      <c r="AX306" s="13" t="s">
        <v>72</v>
      </c>
      <c r="AY306" s="152" t="s">
        <v>129</v>
      </c>
    </row>
    <row r="307" spans="2:65" s="12" customFormat="1" ht="12">
      <c r="B307" s="144"/>
      <c r="D307" s="145" t="s">
        <v>141</v>
      </c>
      <c r="E307" s="146" t="s">
        <v>19</v>
      </c>
      <c r="F307" s="147" t="s">
        <v>405</v>
      </c>
      <c r="H307" s="146" t="s">
        <v>19</v>
      </c>
      <c r="I307" s="148"/>
      <c r="L307" s="144"/>
      <c r="M307" s="149"/>
      <c r="T307" s="150"/>
      <c r="AT307" s="146" t="s">
        <v>141</v>
      </c>
      <c r="AU307" s="146" t="s">
        <v>82</v>
      </c>
      <c r="AV307" s="12" t="s">
        <v>80</v>
      </c>
      <c r="AW307" s="12" t="s">
        <v>33</v>
      </c>
      <c r="AX307" s="12" t="s">
        <v>72</v>
      </c>
      <c r="AY307" s="146" t="s">
        <v>129</v>
      </c>
    </row>
    <row r="308" spans="2:65" s="12" customFormat="1" ht="12">
      <c r="B308" s="144"/>
      <c r="D308" s="145" t="s">
        <v>141</v>
      </c>
      <c r="E308" s="146" t="s">
        <v>19</v>
      </c>
      <c r="F308" s="147" t="s">
        <v>212</v>
      </c>
      <c r="H308" s="146" t="s">
        <v>19</v>
      </c>
      <c r="I308" s="148"/>
      <c r="L308" s="144"/>
      <c r="M308" s="149"/>
      <c r="T308" s="150"/>
      <c r="AT308" s="146" t="s">
        <v>141</v>
      </c>
      <c r="AU308" s="146" t="s">
        <v>82</v>
      </c>
      <c r="AV308" s="12" t="s">
        <v>80</v>
      </c>
      <c r="AW308" s="12" t="s">
        <v>33</v>
      </c>
      <c r="AX308" s="12" t="s">
        <v>72</v>
      </c>
      <c r="AY308" s="146" t="s">
        <v>129</v>
      </c>
    </row>
    <row r="309" spans="2:65" s="12" customFormat="1" ht="12">
      <c r="B309" s="144"/>
      <c r="D309" s="145" t="s">
        <v>141</v>
      </c>
      <c r="E309" s="146" t="s">
        <v>19</v>
      </c>
      <c r="F309" s="147" t="s">
        <v>173</v>
      </c>
      <c r="H309" s="146" t="s">
        <v>19</v>
      </c>
      <c r="I309" s="148"/>
      <c r="L309" s="144"/>
      <c r="M309" s="149"/>
      <c r="T309" s="150"/>
      <c r="AT309" s="146" t="s">
        <v>141</v>
      </c>
      <c r="AU309" s="146" t="s">
        <v>82</v>
      </c>
      <c r="AV309" s="12" t="s">
        <v>80</v>
      </c>
      <c r="AW309" s="12" t="s">
        <v>33</v>
      </c>
      <c r="AX309" s="12" t="s">
        <v>72</v>
      </c>
      <c r="AY309" s="146" t="s">
        <v>129</v>
      </c>
    </row>
    <row r="310" spans="2:65" s="13" customFormat="1" ht="24">
      <c r="B310" s="151"/>
      <c r="D310" s="145" t="s">
        <v>141</v>
      </c>
      <c r="E310" s="152" t="s">
        <v>19</v>
      </c>
      <c r="F310" s="153" t="s">
        <v>406</v>
      </c>
      <c r="H310" s="154">
        <v>2.25</v>
      </c>
      <c r="I310" s="155"/>
      <c r="L310" s="151"/>
      <c r="M310" s="156"/>
      <c r="T310" s="157"/>
      <c r="AT310" s="152" t="s">
        <v>141</v>
      </c>
      <c r="AU310" s="152" t="s">
        <v>82</v>
      </c>
      <c r="AV310" s="13" t="s">
        <v>82</v>
      </c>
      <c r="AW310" s="13" t="s">
        <v>33</v>
      </c>
      <c r="AX310" s="13" t="s">
        <v>72</v>
      </c>
      <c r="AY310" s="152" t="s">
        <v>129</v>
      </c>
    </row>
    <row r="311" spans="2:65" s="15" customFormat="1" ht="12">
      <c r="B311" s="166"/>
      <c r="D311" s="145" t="s">
        <v>141</v>
      </c>
      <c r="E311" s="167" t="s">
        <v>19</v>
      </c>
      <c r="F311" s="168" t="s">
        <v>225</v>
      </c>
      <c r="H311" s="169">
        <v>23.119</v>
      </c>
      <c r="I311" s="170"/>
      <c r="L311" s="166"/>
      <c r="M311" s="171"/>
      <c r="T311" s="172"/>
      <c r="AT311" s="167" t="s">
        <v>141</v>
      </c>
      <c r="AU311" s="167" t="s">
        <v>82</v>
      </c>
      <c r="AV311" s="15" t="s">
        <v>152</v>
      </c>
      <c r="AW311" s="15" t="s">
        <v>33</v>
      </c>
      <c r="AX311" s="15" t="s">
        <v>72</v>
      </c>
      <c r="AY311" s="167" t="s">
        <v>129</v>
      </c>
    </row>
    <row r="312" spans="2:65" s="12" customFormat="1" ht="12">
      <c r="B312" s="144"/>
      <c r="D312" s="145" t="s">
        <v>141</v>
      </c>
      <c r="E312" s="146" t="s">
        <v>19</v>
      </c>
      <c r="F312" s="147" t="s">
        <v>175</v>
      </c>
      <c r="H312" s="146" t="s">
        <v>19</v>
      </c>
      <c r="I312" s="148"/>
      <c r="L312" s="144"/>
      <c r="M312" s="149"/>
      <c r="T312" s="150"/>
      <c r="AT312" s="146" t="s">
        <v>141</v>
      </c>
      <c r="AU312" s="146" t="s">
        <v>82</v>
      </c>
      <c r="AV312" s="12" t="s">
        <v>80</v>
      </c>
      <c r="AW312" s="12" t="s">
        <v>33</v>
      </c>
      <c r="AX312" s="12" t="s">
        <v>72</v>
      </c>
      <c r="AY312" s="146" t="s">
        <v>129</v>
      </c>
    </row>
    <row r="313" spans="2:65" s="13" customFormat="1" ht="12">
      <c r="B313" s="151"/>
      <c r="D313" s="145" t="s">
        <v>141</v>
      </c>
      <c r="E313" s="152" t="s">
        <v>19</v>
      </c>
      <c r="F313" s="153" t="s">
        <v>407</v>
      </c>
      <c r="H313" s="154">
        <v>1.2</v>
      </c>
      <c r="I313" s="155"/>
      <c r="L313" s="151"/>
      <c r="M313" s="156"/>
      <c r="T313" s="157"/>
      <c r="AT313" s="152" t="s">
        <v>141</v>
      </c>
      <c r="AU313" s="152" t="s">
        <v>82</v>
      </c>
      <c r="AV313" s="13" t="s">
        <v>82</v>
      </c>
      <c r="AW313" s="13" t="s">
        <v>33</v>
      </c>
      <c r="AX313" s="13" t="s">
        <v>72</v>
      </c>
      <c r="AY313" s="152" t="s">
        <v>129</v>
      </c>
    </row>
    <row r="314" spans="2:65" s="15" customFormat="1" ht="12">
      <c r="B314" s="166"/>
      <c r="D314" s="145" t="s">
        <v>141</v>
      </c>
      <c r="E314" s="167" t="s">
        <v>19</v>
      </c>
      <c r="F314" s="168" t="s">
        <v>225</v>
      </c>
      <c r="H314" s="169">
        <v>1.2</v>
      </c>
      <c r="I314" s="170"/>
      <c r="L314" s="166"/>
      <c r="M314" s="171"/>
      <c r="T314" s="172"/>
      <c r="AT314" s="167" t="s">
        <v>141</v>
      </c>
      <c r="AU314" s="167" t="s">
        <v>82</v>
      </c>
      <c r="AV314" s="15" t="s">
        <v>152</v>
      </c>
      <c r="AW314" s="15" t="s">
        <v>33</v>
      </c>
      <c r="AX314" s="15" t="s">
        <v>72</v>
      </c>
      <c r="AY314" s="167" t="s">
        <v>129</v>
      </c>
    </row>
    <row r="315" spans="2:65" s="14" customFormat="1" ht="12">
      <c r="B315" s="158"/>
      <c r="D315" s="145" t="s">
        <v>141</v>
      </c>
      <c r="E315" s="159" t="s">
        <v>19</v>
      </c>
      <c r="F315" s="160" t="s">
        <v>151</v>
      </c>
      <c r="H315" s="161">
        <v>24.318999999999999</v>
      </c>
      <c r="I315" s="162"/>
      <c r="L315" s="158"/>
      <c r="M315" s="163"/>
      <c r="T315" s="164"/>
      <c r="AT315" s="159" t="s">
        <v>141</v>
      </c>
      <c r="AU315" s="159" t="s">
        <v>82</v>
      </c>
      <c r="AV315" s="14" t="s">
        <v>137</v>
      </c>
      <c r="AW315" s="14" t="s">
        <v>33</v>
      </c>
      <c r="AX315" s="14" t="s">
        <v>80</v>
      </c>
      <c r="AY315" s="159" t="s">
        <v>129</v>
      </c>
    </row>
    <row r="316" spans="2:65" s="1" customFormat="1" ht="37.75" customHeight="1">
      <c r="B316" s="32"/>
      <c r="C316" s="127" t="s">
        <v>408</v>
      </c>
      <c r="D316" s="127" t="s">
        <v>132</v>
      </c>
      <c r="E316" s="128" t="s">
        <v>409</v>
      </c>
      <c r="F316" s="129" t="s">
        <v>410</v>
      </c>
      <c r="G316" s="130" t="s">
        <v>135</v>
      </c>
      <c r="H316" s="131">
        <v>77.423000000000002</v>
      </c>
      <c r="I316" s="132"/>
      <c r="J316" s="133">
        <f>ROUND(I316*H316,2)</f>
        <v>0</v>
      </c>
      <c r="K316" s="129" t="s">
        <v>136</v>
      </c>
      <c r="L316" s="32"/>
      <c r="M316" s="134" t="s">
        <v>19</v>
      </c>
      <c r="N316" s="135" t="s">
        <v>43</v>
      </c>
      <c r="P316" s="136">
        <f>O316*H316</f>
        <v>0</v>
      </c>
      <c r="Q316" s="136">
        <v>0</v>
      </c>
      <c r="R316" s="136">
        <f>Q316*H316</f>
        <v>0</v>
      </c>
      <c r="S316" s="136">
        <v>6.8000000000000005E-2</v>
      </c>
      <c r="T316" s="137">
        <f>S316*H316</f>
        <v>5.2647640000000004</v>
      </c>
      <c r="AR316" s="138" t="s">
        <v>137</v>
      </c>
      <c r="AT316" s="138" t="s">
        <v>132</v>
      </c>
      <c r="AU316" s="138" t="s">
        <v>82</v>
      </c>
      <c r="AY316" s="17" t="s">
        <v>129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80</v>
      </c>
      <c r="BK316" s="139">
        <f>ROUND(I316*H316,2)</f>
        <v>0</v>
      </c>
      <c r="BL316" s="17" t="s">
        <v>137</v>
      </c>
      <c r="BM316" s="138" t="s">
        <v>411</v>
      </c>
    </row>
    <row r="317" spans="2:65" s="1" customFormat="1">
      <c r="B317" s="32"/>
      <c r="D317" s="140" t="s">
        <v>139</v>
      </c>
      <c r="F317" s="141" t="s">
        <v>412</v>
      </c>
      <c r="I317" s="142"/>
      <c r="L317" s="32"/>
      <c r="M317" s="143"/>
      <c r="T317" s="53"/>
      <c r="AT317" s="17" t="s">
        <v>139</v>
      </c>
      <c r="AU317" s="17" t="s">
        <v>82</v>
      </c>
    </row>
    <row r="318" spans="2:65" s="12" customFormat="1" ht="12">
      <c r="B318" s="144"/>
      <c r="D318" s="145" t="s">
        <v>141</v>
      </c>
      <c r="E318" s="146" t="s">
        <v>19</v>
      </c>
      <c r="F318" s="147" t="s">
        <v>219</v>
      </c>
      <c r="H318" s="146" t="s">
        <v>19</v>
      </c>
      <c r="I318" s="148"/>
      <c r="L318" s="144"/>
      <c r="M318" s="149"/>
      <c r="T318" s="150"/>
      <c r="AT318" s="146" t="s">
        <v>141</v>
      </c>
      <c r="AU318" s="146" t="s">
        <v>82</v>
      </c>
      <c r="AV318" s="12" t="s">
        <v>80</v>
      </c>
      <c r="AW318" s="12" t="s">
        <v>33</v>
      </c>
      <c r="AX318" s="12" t="s">
        <v>72</v>
      </c>
      <c r="AY318" s="146" t="s">
        <v>129</v>
      </c>
    </row>
    <row r="319" spans="2:65" s="13" customFormat="1" ht="24">
      <c r="B319" s="151"/>
      <c r="D319" s="145" t="s">
        <v>141</v>
      </c>
      <c r="E319" s="152" t="s">
        <v>19</v>
      </c>
      <c r="F319" s="153" t="s">
        <v>413</v>
      </c>
      <c r="H319" s="154">
        <v>45.921999999999997</v>
      </c>
      <c r="I319" s="155"/>
      <c r="L319" s="151"/>
      <c r="M319" s="156"/>
      <c r="T319" s="157"/>
      <c r="AT319" s="152" t="s">
        <v>141</v>
      </c>
      <c r="AU319" s="152" t="s">
        <v>82</v>
      </c>
      <c r="AV319" s="13" t="s">
        <v>82</v>
      </c>
      <c r="AW319" s="13" t="s">
        <v>33</v>
      </c>
      <c r="AX319" s="13" t="s">
        <v>72</v>
      </c>
      <c r="AY319" s="152" t="s">
        <v>129</v>
      </c>
    </row>
    <row r="320" spans="2:65" s="12" customFormat="1" ht="12">
      <c r="B320" s="144"/>
      <c r="D320" s="145" t="s">
        <v>141</v>
      </c>
      <c r="E320" s="146" t="s">
        <v>19</v>
      </c>
      <c r="F320" s="147" t="s">
        <v>173</v>
      </c>
      <c r="H320" s="146" t="s">
        <v>19</v>
      </c>
      <c r="I320" s="148"/>
      <c r="L320" s="144"/>
      <c r="M320" s="149"/>
      <c r="T320" s="150"/>
      <c r="AT320" s="146" t="s">
        <v>141</v>
      </c>
      <c r="AU320" s="146" t="s">
        <v>82</v>
      </c>
      <c r="AV320" s="12" t="s">
        <v>80</v>
      </c>
      <c r="AW320" s="12" t="s">
        <v>33</v>
      </c>
      <c r="AX320" s="12" t="s">
        <v>72</v>
      </c>
      <c r="AY320" s="146" t="s">
        <v>129</v>
      </c>
    </row>
    <row r="321" spans="2:65" s="13" customFormat="1" ht="24">
      <c r="B321" s="151"/>
      <c r="D321" s="145" t="s">
        <v>141</v>
      </c>
      <c r="E321" s="152" t="s">
        <v>19</v>
      </c>
      <c r="F321" s="153" t="s">
        <v>414</v>
      </c>
      <c r="H321" s="154">
        <v>20.701000000000001</v>
      </c>
      <c r="I321" s="155"/>
      <c r="L321" s="151"/>
      <c r="M321" s="156"/>
      <c r="T321" s="157"/>
      <c r="AT321" s="152" t="s">
        <v>141</v>
      </c>
      <c r="AU321" s="152" t="s">
        <v>82</v>
      </c>
      <c r="AV321" s="13" t="s">
        <v>82</v>
      </c>
      <c r="AW321" s="13" t="s">
        <v>33</v>
      </c>
      <c r="AX321" s="13" t="s">
        <v>72</v>
      </c>
      <c r="AY321" s="152" t="s">
        <v>129</v>
      </c>
    </row>
    <row r="322" spans="2:65" s="15" customFormat="1" ht="12">
      <c r="B322" s="166"/>
      <c r="D322" s="145" t="s">
        <v>141</v>
      </c>
      <c r="E322" s="167" t="s">
        <v>19</v>
      </c>
      <c r="F322" s="168" t="s">
        <v>225</v>
      </c>
      <c r="H322" s="169">
        <v>66.623000000000005</v>
      </c>
      <c r="I322" s="170"/>
      <c r="L322" s="166"/>
      <c r="M322" s="171"/>
      <c r="T322" s="172"/>
      <c r="AT322" s="167" t="s">
        <v>141</v>
      </c>
      <c r="AU322" s="167" t="s">
        <v>82</v>
      </c>
      <c r="AV322" s="15" t="s">
        <v>152</v>
      </c>
      <c r="AW322" s="15" t="s">
        <v>33</v>
      </c>
      <c r="AX322" s="15" t="s">
        <v>72</v>
      </c>
      <c r="AY322" s="167" t="s">
        <v>129</v>
      </c>
    </row>
    <row r="323" spans="2:65" s="12" customFormat="1" ht="12">
      <c r="B323" s="144"/>
      <c r="D323" s="145" t="s">
        <v>141</v>
      </c>
      <c r="E323" s="146" t="s">
        <v>19</v>
      </c>
      <c r="F323" s="147" t="s">
        <v>175</v>
      </c>
      <c r="H323" s="146" t="s">
        <v>19</v>
      </c>
      <c r="I323" s="148"/>
      <c r="L323" s="144"/>
      <c r="M323" s="149"/>
      <c r="T323" s="150"/>
      <c r="AT323" s="146" t="s">
        <v>141</v>
      </c>
      <c r="AU323" s="146" t="s">
        <v>82</v>
      </c>
      <c r="AV323" s="12" t="s">
        <v>80</v>
      </c>
      <c r="AW323" s="12" t="s">
        <v>33</v>
      </c>
      <c r="AX323" s="12" t="s">
        <v>72</v>
      </c>
      <c r="AY323" s="146" t="s">
        <v>129</v>
      </c>
    </row>
    <row r="324" spans="2:65" s="13" customFormat="1" ht="12">
      <c r="B324" s="151"/>
      <c r="D324" s="145" t="s">
        <v>141</v>
      </c>
      <c r="E324" s="152" t="s">
        <v>19</v>
      </c>
      <c r="F324" s="153" t="s">
        <v>415</v>
      </c>
      <c r="H324" s="154">
        <v>10.8</v>
      </c>
      <c r="I324" s="155"/>
      <c r="L324" s="151"/>
      <c r="M324" s="156"/>
      <c r="T324" s="157"/>
      <c r="AT324" s="152" t="s">
        <v>141</v>
      </c>
      <c r="AU324" s="152" t="s">
        <v>82</v>
      </c>
      <c r="AV324" s="13" t="s">
        <v>82</v>
      </c>
      <c r="AW324" s="13" t="s">
        <v>33</v>
      </c>
      <c r="AX324" s="13" t="s">
        <v>72</v>
      </c>
      <c r="AY324" s="152" t="s">
        <v>129</v>
      </c>
    </row>
    <row r="325" spans="2:65" s="15" customFormat="1" ht="12">
      <c r="B325" s="166"/>
      <c r="D325" s="145" t="s">
        <v>141</v>
      </c>
      <c r="E325" s="167" t="s">
        <v>19</v>
      </c>
      <c r="F325" s="168" t="s">
        <v>225</v>
      </c>
      <c r="H325" s="169">
        <v>10.8</v>
      </c>
      <c r="I325" s="170"/>
      <c r="L325" s="166"/>
      <c r="M325" s="171"/>
      <c r="T325" s="172"/>
      <c r="AT325" s="167" t="s">
        <v>141</v>
      </c>
      <c r="AU325" s="167" t="s">
        <v>82</v>
      </c>
      <c r="AV325" s="15" t="s">
        <v>152</v>
      </c>
      <c r="AW325" s="15" t="s">
        <v>33</v>
      </c>
      <c r="AX325" s="15" t="s">
        <v>72</v>
      </c>
      <c r="AY325" s="167" t="s">
        <v>129</v>
      </c>
    </row>
    <row r="326" spans="2:65" s="14" customFormat="1" ht="12">
      <c r="B326" s="158"/>
      <c r="D326" s="145" t="s">
        <v>141</v>
      </c>
      <c r="E326" s="159" t="s">
        <v>19</v>
      </c>
      <c r="F326" s="160" t="s">
        <v>151</v>
      </c>
      <c r="H326" s="161">
        <v>77.423000000000002</v>
      </c>
      <c r="I326" s="162"/>
      <c r="L326" s="158"/>
      <c r="M326" s="163"/>
      <c r="T326" s="164"/>
      <c r="AT326" s="159" t="s">
        <v>141</v>
      </c>
      <c r="AU326" s="159" t="s">
        <v>82</v>
      </c>
      <c r="AV326" s="14" t="s">
        <v>137</v>
      </c>
      <c r="AW326" s="14" t="s">
        <v>33</v>
      </c>
      <c r="AX326" s="14" t="s">
        <v>80</v>
      </c>
      <c r="AY326" s="159" t="s">
        <v>129</v>
      </c>
    </row>
    <row r="327" spans="2:65" s="11" customFormat="1" ht="22.75" customHeight="1">
      <c r="B327" s="115"/>
      <c r="D327" s="116" t="s">
        <v>71</v>
      </c>
      <c r="E327" s="125" t="s">
        <v>416</v>
      </c>
      <c r="F327" s="125" t="s">
        <v>417</v>
      </c>
      <c r="I327" s="118"/>
      <c r="J327" s="126">
        <f>BK327</f>
        <v>0</v>
      </c>
      <c r="L327" s="115"/>
      <c r="M327" s="120"/>
      <c r="P327" s="121">
        <f>SUM(P328:P340)</f>
        <v>0</v>
      </c>
      <c r="R327" s="121">
        <f>SUM(R328:R340)</f>
        <v>0</v>
      </c>
      <c r="T327" s="122">
        <f>SUM(T328:T340)</f>
        <v>0</v>
      </c>
      <c r="AR327" s="116" t="s">
        <v>80</v>
      </c>
      <c r="AT327" s="123" t="s">
        <v>71</v>
      </c>
      <c r="AU327" s="123" t="s">
        <v>80</v>
      </c>
      <c r="AY327" s="116" t="s">
        <v>129</v>
      </c>
      <c r="BK327" s="124">
        <f>SUM(BK328:BK340)</f>
        <v>0</v>
      </c>
    </row>
    <row r="328" spans="2:65" s="1" customFormat="1" ht="24.25" customHeight="1">
      <c r="B328" s="32"/>
      <c r="C328" s="127" t="s">
        <v>418</v>
      </c>
      <c r="D328" s="127" t="s">
        <v>132</v>
      </c>
      <c r="E328" s="128" t="s">
        <v>419</v>
      </c>
      <c r="F328" s="129" t="s">
        <v>420</v>
      </c>
      <c r="G328" s="130" t="s">
        <v>421</v>
      </c>
      <c r="H328" s="131">
        <v>31.965</v>
      </c>
      <c r="I328" s="132"/>
      <c r="J328" s="133">
        <f>ROUND(I328*H328,2)</f>
        <v>0</v>
      </c>
      <c r="K328" s="129" t="s">
        <v>136</v>
      </c>
      <c r="L328" s="32"/>
      <c r="M328" s="134" t="s">
        <v>19</v>
      </c>
      <c r="N328" s="135" t="s">
        <v>43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137</v>
      </c>
      <c r="AT328" s="138" t="s">
        <v>132</v>
      </c>
      <c r="AU328" s="138" t="s">
        <v>82</v>
      </c>
      <c r="AY328" s="17" t="s">
        <v>129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80</v>
      </c>
      <c r="BK328" s="139">
        <f>ROUND(I328*H328,2)</f>
        <v>0</v>
      </c>
      <c r="BL328" s="17" t="s">
        <v>137</v>
      </c>
      <c r="BM328" s="138" t="s">
        <v>422</v>
      </c>
    </row>
    <row r="329" spans="2:65" s="1" customFormat="1">
      <c r="B329" s="32"/>
      <c r="D329" s="140" t="s">
        <v>139</v>
      </c>
      <c r="F329" s="141" t="s">
        <v>423</v>
      </c>
      <c r="I329" s="142"/>
      <c r="L329" s="32"/>
      <c r="M329" s="143"/>
      <c r="T329" s="53"/>
      <c r="AT329" s="17" t="s">
        <v>139</v>
      </c>
      <c r="AU329" s="17" t="s">
        <v>82</v>
      </c>
    </row>
    <row r="330" spans="2:65" s="1" customFormat="1" ht="37.75" customHeight="1">
      <c r="B330" s="32"/>
      <c r="C330" s="127" t="s">
        <v>424</v>
      </c>
      <c r="D330" s="127" t="s">
        <v>132</v>
      </c>
      <c r="E330" s="128" t="s">
        <v>425</v>
      </c>
      <c r="F330" s="129" t="s">
        <v>426</v>
      </c>
      <c r="G330" s="130" t="s">
        <v>421</v>
      </c>
      <c r="H330" s="131">
        <v>31.965</v>
      </c>
      <c r="I330" s="132"/>
      <c r="J330" s="133">
        <f>ROUND(I330*H330,2)</f>
        <v>0</v>
      </c>
      <c r="K330" s="129" t="s">
        <v>136</v>
      </c>
      <c r="L330" s="32"/>
      <c r="M330" s="134" t="s">
        <v>19</v>
      </c>
      <c r="N330" s="135" t="s">
        <v>43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137</v>
      </c>
      <c r="AT330" s="138" t="s">
        <v>132</v>
      </c>
      <c r="AU330" s="138" t="s">
        <v>82</v>
      </c>
      <c r="AY330" s="17" t="s">
        <v>129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80</v>
      </c>
      <c r="BK330" s="139">
        <f>ROUND(I330*H330,2)</f>
        <v>0</v>
      </c>
      <c r="BL330" s="17" t="s">
        <v>137</v>
      </c>
      <c r="BM330" s="138" t="s">
        <v>427</v>
      </c>
    </row>
    <row r="331" spans="2:65" s="1" customFormat="1">
      <c r="B331" s="32"/>
      <c r="D331" s="140" t="s">
        <v>139</v>
      </c>
      <c r="F331" s="141" t="s">
        <v>428</v>
      </c>
      <c r="I331" s="142"/>
      <c r="L331" s="32"/>
      <c r="M331" s="143"/>
      <c r="T331" s="53"/>
      <c r="AT331" s="17" t="s">
        <v>139</v>
      </c>
      <c r="AU331" s="17" t="s">
        <v>82</v>
      </c>
    </row>
    <row r="332" spans="2:65" s="1" customFormat="1" ht="33" customHeight="1">
      <c r="B332" s="32"/>
      <c r="C332" s="127" t="s">
        <v>429</v>
      </c>
      <c r="D332" s="127" t="s">
        <v>132</v>
      </c>
      <c r="E332" s="128" t="s">
        <v>430</v>
      </c>
      <c r="F332" s="129" t="s">
        <v>431</v>
      </c>
      <c r="G332" s="130" t="s">
        <v>421</v>
      </c>
      <c r="H332" s="131">
        <v>31.965</v>
      </c>
      <c r="I332" s="132"/>
      <c r="J332" s="133">
        <f>ROUND(I332*H332,2)</f>
        <v>0</v>
      </c>
      <c r="K332" s="129" t="s">
        <v>136</v>
      </c>
      <c r="L332" s="32"/>
      <c r="M332" s="134" t="s">
        <v>19</v>
      </c>
      <c r="N332" s="135" t="s">
        <v>43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137</v>
      </c>
      <c r="AT332" s="138" t="s">
        <v>132</v>
      </c>
      <c r="AU332" s="138" t="s">
        <v>82</v>
      </c>
      <c r="AY332" s="17" t="s">
        <v>129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7" t="s">
        <v>80</v>
      </c>
      <c r="BK332" s="139">
        <f>ROUND(I332*H332,2)</f>
        <v>0</v>
      </c>
      <c r="BL332" s="17" t="s">
        <v>137</v>
      </c>
      <c r="BM332" s="138" t="s">
        <v>432</v>
      </c>
    </row>
    <row r="333" spans="2:65" s="1" customFormat="1">
      <c r="B333" s="32"/>
      <c r="D333" s="140" t="s">
        <v>139</v>
      </c>
      <c r="F333" s="141" t="s">
        <v>433</v>
      </c>
      <c r="I333" s="142"/>
      <c r="L333" s="32"/>
      <c r="M333" s="143"/>
      <c r="T333" s="53"/>
      <c r="AT333" s="17" t="s">
        <v>139</v>
      </c>
      <c r="AU333" s="17" t="s">
        <v>82</v>
      </c>
    </row>
    <row r="334" spans="2:65" s="1" customFormat="1" ht="44.25" customHeight="1">
      <c r="B334" s="32"/>
      <c r="C334" s="127" t="s">
        <v>434</v>
      </c>
      <c r="D334" s="127" t="s">
        <v>132</v>
      </c>
      <c r="E334" s="128" t="s">
        <v>435</v>
      </c>
      <c r="F334" s="129" t="s">
        <v>436</v>
      </c>
      <c r="G334" s="130" t="s">
        <v>421</v>
      </c>
      <c r="H334" s="131">
        <v>479.47500000000002</v>
      </c>
      <c r="I334" s="132"/>
      <c r="J334" s="133">
        <f>ROUND(I334*H334,2)</f>
        <v>0</v>
      </c>
      <c r="K334" s="129" t="s">
        <v>136</v>
      </c>
      <c r="L334" s="32"/>
      <c r="M334" s="134" t="s">
        <v>19</v>
      </c>
      <c r="N334" s="135" t="s">
        <v>43</v>
      </c>
      <c r="P334" s="136">
        <f>O334*H334</f>
        <v>0</v>
      </c>
      <c r="Q334" s="136">
        <v>0</v>
      </c>
      <c r="R334" s="136">
        <f>Q334*H334</f>
        <v>0</v>
      </c>
      <c r="S334" s="136">
        <v>0</v>
      </c>
      <c r="T334" s="137">
        <f>S334*H334</f>
        <v>0</v>
      </c>
      <c r="AR334" s="138" t="s">
        <v>137</v>
      </c>
      <c r="AT334" s="138" t="s">
        <v>132</v>
      </c>
      <c r="AU334" s="138" t="s">
        <v>82</v>
      </c>
      <c r="AY334" s="17" t="s">
        <v>129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7" t="s">
        <v>80</v>
      </c>
      <c r="BK334" s="139">
        <f>ROUND(I334*H334,2)</f>
        <v>0</v>
      </c>
      <c r="BL334" s="17" t="s">
        <v>137</v>
      </c>
      <c r="BM334" s="138" t="s">
        <v>437</v>
      </c>
    </row>
    <row r="335" spans="2:65" s="1" customFormat="1">
      <c r="B335" s="32"/>
      <c r="D335" s="140" t="s">
        <v>139</v>
      </c>
      <c r="F335" s="141" t="s">
        <v>438</v>
      </c>
      <c r="I335" s="142"/>
      <c r="L335" s="32"/>
      <c r="M335" s="143"/>
      <c r="T335" s="53"/>
      <c r="AT335" s="17" t="s">
        <v>139</v>
      </c>
      <c r="AU335" s="17" t="s">
        <v>82</v>
      </c>
    </row>
    <row r="336" spans="2:65" s="13" customFormat="1" ht="12">
      <c r="B336" s="151"/>
      <c r="D336" s="145" t="s">
        <v>141</v>
      </c>
      <c r="F336" s="153" t="s">
        <v>439</v>
      </c>
      <c r="H336" s="154">
        <v>479.47500000000002</v>
      </c>
      <c r="I336" s="155"/>
      <c r="L336" s="151"/>
      <c r="M336" s="156"/>
      <c r="T336" s="157"/>
      <c r="AT336" s="152" t="s">
        <v>141</v>
      </c>
      <c r="AU336" s="152" t="s">
        <v>82</v>
      </c>
      <c r="AV336" s="13" t="s">
        <v>82</v>
      </c>
      <c r="AW336" s="13" t="s">
        <v>4</v>
      </c>
      <c r="AX336" s="13" t="s">
        <v>80</v>
      </c>
      <c r="AY336" s="152" t="s">
        <v>129</v>
      </c>
    </row>
    <row r="337" spans="2:65" s="1" customFormat="1" ht="44.25" customHeight="1">
      <c r="B337" s="32"/>
      <c r="C337" s="127" t="s">
        <v>440</v>
      </c>
      <c r="D337" s="127" t="s">
        <v>132</v>
      </c>
      <c r="E337" s="128" t="s">
        <v>441</v>
      </c>
      <c r="F337" s="129" t="s">
        <v>442</v>
      </c>
      <c r="G337" s="130" t="s">
        <v>421</v>
      </c>
      <c r="H337" s="131">
        <v>31.965</v>
      </c>
      <c r="I337" s="132"/>
      <c r="J337" s="133">
        <f>ROUND(I337*H337,2)</f>
        <v>0</v>
      </c>
      <c r="K337" s="129" t="s">
        <v>136</v>
      </c>
      <c r="L337" s="32"/>
      <c r="M337" s="134" t="s">
        <v>19</v>
      </c>
      <c r="N337" s="135" t="s">
        <v>43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137</v>
      </c>
      <c r="AT337" s="138" t="s">
        <v>132</v>
      </c>
      <c r="AU337" s="138" t="s">
        <v>82</v>
      </c>
      <c r="AY337" s="17" t="s">
        <v>129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7" t="s">
        <v>80</v>
      </c>
      <c r="BK337" s="139">
        <f>ROUND(I337*H337,2)</f>
        <v>0</v>
      </c>
      <c r="BL337" s="17" t="s">
        <v>137</v>
      </c>
      <c r="BM337" s="138" t="s">
        <v>443</v>
      </c>
    </row>
    <row r="338" spans="2:65" s="1" customFormat="1">
      <c r="B338" s="32"/>
      <c r="D338" s="140" t="s">
        <v>139</v>
      </c>
      <c r="F338" s="141" t="s">
        <v>444</v>
      </c>
      <c r="I338" s="142"/>
      <c r="L338" s="32"/>
      <c r="M338" s="143"/>
      <c r="T338" s="53"/>
      <c r="AT338" s="17" t="s">
        <v>139</v>
      </c>
      <c r="AU338" s="17" t="s">
        <v>82</v>
      </c>
    </row>
    <row r="339" spans="2:65" s="1" customFormat="1" ht="24.25" customHeight="1">
      <c r="B339" s="32"/>
      <c r="C339" s="127" t="s">
        <v>445</v>
      </c>
      <c r="D339" s="127" t="s">
        <v>132</v>
      </c>
      <c r="E339" s="128" t="s">
        <v>446</v>
      </c>
      <c r="F339" s="129" t="s">
        <v>447</v>
      </c>
      <c r="G339" s="130" t="s">
        <v>421</v>
      </c>
      <c r="H339" s="131">
        <v>31.965</v>
      </c>
      <c r="I339" s="132"/>
      <c r="J339" s="133">
        <f>ROUND(I339*H339,2)</f>
        <v>0</v>
      </c>
      <c r="K339" s="129" t="s">
        <v>136</v>
      </c>
      <c r="L339" s="32"/>
      <c r="M339" s="134" t="s">
        <v>19</v>
      </c>
      <c r="N339" s="135" t="s">
        <v>43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137</v>
      </c>
      <c r="AT339" s="138" t="s">
        <v>132</v>
      </c>
      <c r="AU339" s="138" t="s">
        <v>82</v>
      </c>
      <c r="AY339" s="17" t="s">
        <v>129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80</v>
      </c>
      <c r="BK339" s="139">
        <f>ROUND(I339*H339,2)</f>
        <v>0</v>
      </c>
      <c r="BL339" s="17" t="s">
        <v>137</v>
      </c>
      <c r="BM339" s="138" t="s">
        <v>448</v>
      </c>
    </row>
    <row r="340" spans="2:65" s="1" customFormat="1">
      <c r="B340" s="32"/>
      <c r="D340" s="140" t="s">
        <v>139</v>
      </c>
      <c r="F340" s="141" t="s">
        <v>449</v>
      </c>
      <c r="I340" s="142"/>
      <c r="L340" s="32"/>
      <c r="M340" s="143"/>
      <c r="T340" s="53"/>
      <c r="AT340" s="17" t="s">
        <v>139</v>
      </c>
      <c r="AU340" s="17" t="s">
        <v>82</v>
      </c>
    </row>
    <row r="341" spans="2:65" s="11" customFormat="1" ht="22.75" customHeight="1">
      <c r="B341" s="115"/>
      <c r="D341" s="116" t="s">
        <v>71</v>
      </c>
      <c r="E341" s="125" t="s">
        <v>450</v>
      </c>
      <c r="F341" s="125" t="s">
        <v>451</v>
      </c>
      <c r="I341" s="118"/>
      <c r="J341" s="126">
        <f>BK341</f>
        <v>0</v>
      </c>
      <c r="L341" s="115"/>
      <c r="M341" s="120"/>
      <c r="P341" s="121">
        <f>SUM(P342:P343)</f>
        <v>0</v>
      </c>
      <c r="R341" s="121">
        <f>SUM(R342:R343)</f>
        <v>0</v>
      </c>
      <c r="T341" s="122">
        <f>SUM(T342:T343)</f>
        <v>0</v>
      </c>
      <c r="AR341" s="116" t="s">
        <v>80</v>
      </c>
      <c r="AT341" s="123" t="s">
        <v>71</v>
      </c>
      <c r="AU341" s="123" t="s">
        <v>80</v>
      </c>
      <c r="AY341" s="116" t="s">
        <v>129</v>
      </c>
      <c r="BK341" s="124">
        <f>SUM(BK342:BK343)</f>
        <v>0</v>
      </c>
    </row>
    <row r="342" spans="2:65" s="1" customFormat="1" ht="55.5" customHeight="1">
      <c r="B342" s="32"/>
      <c r="C342" s="127" t="s">
        <v>452</v>
      </c>
      <c r="D342" s="127" t="s">
        <v>132</v>
      </c>
      <c r="E342" s="128" t="s">
        <v>453</v>
      </c>
      <c r="F342" s="129" t="s">
        <v>454</v>
      </c>
      <c r="G342" s="130" t="s">
        <v>421</v>
      </c>
      <c r="H342" s="131">
        <v>25.812000000000001</v>
      </c>
      <c r="I342" s="132"/>
      <c r="J342" s="133">
        <f>ROUND(I342*H342,2)</f>
        <v>0</v>
      </c>
      <c r="K342" s="129" t="s">
        <v>136</v>
      </c>
      <c r="L342" s="32"/>
      <c r="M342" s="134" t="s">
        <v>19</v>
      </c>
      <c r="N342" s="135" t="s">
        <v>43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137</v>
      </c>
      <c r="AT342" s="138" t="s">
        <v>132</v>
      </c>
      <c r="AU342" s="138" t="s">
        <v>82</v>
      </c>
      <c r="AY342" s="17" t="s">
        <v>129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80</v>
      </c>
      <c r="BK342" s="139">
        <f>ROUND(I342*H342,2)</f>
        <v>0</v>
      </c>
      <c r="BL342" s="17" t="s">
        <v>137</v>
      </c>
      <c r="BM342" s="138" t="s">
        <v>455</v>
      </c>
    </row>
    <row r="343" spans="2:65" s="1" customFormat="1">
      <c r="B343" s="32"/>
      <c r="D343" s="140" t="s">
        <v>139</v>
      </c>
      <c r="F343" s="141" t="s">
        <v>456</v>
      </c>
      <c r="I343" s="142"/>
      <c r="L343" s="32"/>
      <c r="M343" s="143"/>
      <c r="T343" s="53"/>
      <c r="AT343" s="17" t="s">
        <v>139</v>
      </c>
      <c r="AU343" s="17" t="s">
        <v>82</v>
      </c>
    </row>
    <row r="344" spans="2:65" s="11" customFormat="1" ht="26" customHeight="1">
      <c r="B344" s="115"/>
      <c r="D344" s="116" t="s">
        <v>71</v>
      </c>
      <c r="E344" s="117" t="s">
        <v>457</v>
      </c>
      <c r="F344" s="117" t="s">
        <v>458</v>
      </c>
      <c r="I344" s="118"/>
      <c r="J344" s="119">
        <f>BK344</f>
        <v>0</v>
      </c>
      <c r="L344" s="115"/>
      <c r="M344" s="120"/>
      <c r="P344" s="121">
        <f>P345+P354+P414+P474+P496+P528+P534</f>
        <v>0</v>
      </c>
      <c r="R344" s="121">
        <f>R345+R354+R414+R474+R496+R528+R534</f>
        <v>4.9102186199999993</v>
      </c>
      <c r="T344" s="122">
        <f>T345+T354+T414+T474+T496+T528+T534</f>
        <v>7.6022660699999989</v>
      </c>
      <c r="AR344" s="116" t="s">
        <v>82</v>
      </c>
      <c r="AT344" s="123" t="s">
        <v>71</v>
      </c>
      <c r="AU344" s="123" t="s">
        <v>72</v>
      </c>
      <c r="AY344" s="116" t="s">
        <v>129</v>
      </c>
      <c r="BK344" s="124">
        <f>BK345+BK354+BK414+BK474+BK496+BK528+BK534</f>
        <v>0</v>
      </c>
    </row>
    <row r="345" spans="2:65" s="11" customFormat="1" ht="22.75" customHeight="1">
      <c r="B345" s="115"/>
      <c r="D345" s="116" t="s">
        <v>71</v>
      </c>
      <c r="E345" s="125" t="s">
        <v>459</v>
      </c>
      <c r="F345" s="125" t="s">
        <v>460</v>
      </c>
      <c r="I345" s="118"/>
      <c r="J345" s="126">
        <f>BK345</f>
        <v>0</v>
      </c>
      <c r="L345" s="115"/>
      <c r="M345" s="120"/>
      <c r="P345" s="121">
        <f>SUM(P346:P353)</f>
        <v>0</v>
      </c>
      <c r="R345" s="121">
        <f>SUM(R346:R353)</f>
        <v>3.3577499999999996E-2</v>
      </c>
      <c r="T345" s="122">
        <f>SUM(T346:T353)</f>
        <v>0</v>
      </c>
      <c r="AR345" s="116" t="s">
        <v>82</v>
      </c>
      <c r="AT345" s="123" t="s">
        <v>71</v>
      </c>
      <c r="AU345" s="123" t="s">
        <v>80</v>
      </c>
      <c r="AY345" s="116" t="s">
        <v>129</v>
      </c>
      <c r="BK345" s="124">
        <f>SUM(BK346:BK353)</f>
        <v>0</v>
      </c>
    </row>
    <row r="346" spans="2:65" s="1" customFormat="1" ht="44.25" customHeight="1">
      <c r="B346" s="32"/>
      <c r="C346" s="127" t="s">
        <v>322</v>
      </c>
      <c r="D346" s="127" t="s">
        <v>132</v>
      </c>
      <c r="E346" s="128" t="s">
        <v>461</v>
      </c>
      <c r="F346" s="129" t="s">
        <v>462</v>
      </c>
      <c r="G346" s="130" t="s">
        <v>135</v>
      </c>
      <c r="H346" s="131">
        <v>2.75</v>
      </c>
      <c r="I346" s="132"/>
      <c r="J346" s="133">
        <f>ROUND(I346*H346,2)</f>
        <v>0</v>
      </c>
      <c r="K346" s="129" t="s">
        <v>136</v>
      </c>
      <c r="L346" s="32"/>
      <c r="M346" s="134" t="s">
        <v>19</v>
      </c>
      <c r="N346" s="135" t="s">
        <v>43</v>
      </c>
      <c r="P346" s="136">
        <f>O346*H346</f>
        <v>0</v>
      </c>
      <c r="Q346" s="136">
        <v>1E-4</v>
      </c>
      <c r="R346" s="136">
        <f>Q346*H346</f>
        <v>2.7500000000000002E-4</v>
      </c>
      <c r="S346" s="136">
        <v>0</v>
      </c>
      <c r="T346" s="137">
        <f>S346*H346</f>
        <v>0</v>
      </c>
      <c r="AR346" s="138" t="s">
        <v>245</v>
      </c>
      <c r="AT346" s="138" t="s">
        <v>132</v>
      </c>
      <c r="AU346" s="138" t="s">
        <v>82</v>
      </c>
      <c r="AY346" s="17" t="s">
        <v>129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80</v>
      </c>
      <c r="BK346" s="139">
        <f>ROUND(I346*H346,2)</f>
        <v>0</v>
      </c>
      <c r="BL346" s="17" t="s">
        <v>245</v>
      </c>
      <c r="BM346" s="138" t="s">
        <v>463</v>
      </c>
    </row>
    <row r="347" spans="2:65" s="1" customFormat="1">
      <c r="B347" s="32"/>
      <c r="D347" s="140" t="s">
        <v>139</v>
      </c>
      <c r="F347" s="141" t="s">
        <v>464</v>
      </c>
      <c r="I347" s="142"/>
      <c r="L347" s="32"/>
      <c r="M347" s="143"/>
      <c r="T347" s="53"/>
      <c r="AT347" s="17" t="s">
        <v>139</v>
      </c>
      <c r="AU347" s="17" t="s">
        <v>82</v>
      </c>
    </row>
    <row r="348" spans="2:65" s="1" customFormat="1" ht="44.25" customHeight="1">
      <c r="B348" s="32"/>
      <c r="C348" s="127" t="s">
        <v>465</v>
      </c>
      <c r="D348" s="127" t="s">
        <v>132</v>
      </c>
      <c r="E348" s="128" t="s">
        <v>466</v>
      </c>
      <c r="F348" s="129" t="s">
        <v>467</v>
      </c>
      <c r="G348" s="130" t="s">
        <v>135</v>
      </c>
      <c r="H348" s="131">
        <v>2.75</v>
      </c>
      <c r="I348" s="132"/>
      <c r="J348" s="133">
        <f>ROUND(I348*H348,2)</f>
        <v>0</v>
      </c>
      <c r="K348" s="129" t="s">
        <v>136</v>
      </c>
      <c r="L348" s="32"/>
      <c r="M348" s="134" t="s">
        <v>19</v>
      </c>
      <c r="N348" s="135" t="s">
        <v>43</v>
      </c>
      <c r="P348" s="136">
        <f>O348*H348</f>
        <v>0</v>
      </c>
      <c r="Q348" s="136">
        <v>1.2109999999999999E-2</v>
      </c>
      <c r="R348" s="136">
        <f>Q348*H348</f>
        <v>3.3302499999999999E-2</v>
      </c>
      <c r="S348" s="136">
        <v>0</v>
      </c>
      <c r="T348" s="137">
        <f>S348*H348</f>
        <v>0</v>
      </c>
      <c r="AR348" s="138" t="s">
        <v>245</v>
      </c>
      <c r="AT348" s="138" t="s">
        <v>132</v>
      </c>
      <c r="AU348" s="138" t="s">
        <v>82</v>
      </c>
      <c r="AY348" s="17" t="s">
        <v>129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80</v>
      </c>
      <c r="BK348" s="139">
        <f>ROUND(I348*H348,2)</f>
        <v>0</v>
      </c>
      <c r="BL348" s="17" t="s">
        <v>245</v>
      </c>
      <c r="BM348" s="138" t="s">
        <v>468</v>
      </c>
    </row>
    <row r="349" spans="2:65" s="1" customFormat="1">
      <c r="B349" s="32"/>
      <c r="D349" s="140" t="s">
        <v>139</v>
      </c>
      <c r="F349" s="141" t="s">
        <v>469</v>
      </c>
      <c r="I349" s="142"/>
      <c r="L349" s="32"/>
      <c r="M349" s="143"/>
      <c r="T349" s="53"/>
      <c r="AT349" s="17" t="s">
        <v>139</v>
      </c>
      <c r="AU349" s="17" t="s">
        <v>82</v>
      </c>
    </row>
    <row r="350" spans="2:65" s="12" customFormat="1" ht="12">
      <c r="B350" s="144"/>
      <c r="D350" s="145" t="s">
        <v>141</v>
      </c>
      <c r="E350" s="146" t="s">
        <v>19</v>
      </c>
      <c r="F350" s="147" t="s">
        <v>470</v>
      </c>
      <c r="H350" s="146" t="s">
        <v>19</v>
      </c>
      <c r="I350" s="148"/>
      <c r="L350" s="144"/>
      <c r="M350" s="149"/>
      <c r="T350" s="150"/>
      <c r="AT350" s="146" t="s">
        <v>141</v>
      </c>
      <c r="AU350" s="146" t="s">
        <v>82</v>
      </c>
      <c r="AV350" s="12" t="s">
        <v>80</v>
      </c>
      <c r="AW350" s="12" t="s">
        <v>33</v>
      </c>
      <c r="AX350" s="12" t="s">
        <v>72</v>
      </c>
      <c r="AY350" s="146" t="s">
        <v>129</v>
      </c>
    </row>
    <row r="351" spans="2:65" s="13" customFormat="1" ht="12">
      <c r="B351" s="151"/>
      <c r="D351" s="145" t="s">
        <v>141</v>
      </c>
      <c r="E351" s="152" t="s">
        <v>19</v>
      </c>
      <c r="F351" s="153" t="s">
        <v>471</v>
      </c>
      <c r="H351" s="154">
        <v>2.75</v>
      </c>
      <c r="I351" s="155"/>
      <c r="L351" s="151"/>
      <c r="M351" s="156"/>
      <c r="T351" s="157"/>
      <c r="AT351" s="152" t="s">
        <v>141</v>
      </c>
      <c r="AU351" s="152" t="s">
        <v>82</v>
      </c>
      <c r="AV351" s="13" t="s">
        <v>82</v>
      </c>
      <c r="AW351" s="13" t="s">
        <v>33</v>
      </c>
      <c r="AX351" s="13" t="s">
        <v>80</v>
      </c>
      <c r="AY351" s="152" t="s">
        <v>129</v>
      </c>
    </row>
    <row r="352" spans="2:65" s="1" customFormat="1" ht="44.25" customHeight="1">
      <c r="B352" s="32"/>
      <c r="C352" s="127" t="s">
        <v>472</v>
      </c>
      <c r="D352" s="127" t="s">
        <v>132</v>
      </c>
      <c r="E352" s="128" t="s">
        <v>473</v>
      </c>
      <c r="F352" s="129" t="s">
        <v>474</v>
      </c>
      <c r="G352" s="130" t="s">
        <v>475</v>
      </c>
      <c r="H352" s="183"/>
      <c r="I352" s="132"/>
      <c r="J352" s="133">
        <f>ROUND(I352*H352,2)</f>
        <v>0</v>
      </c>
      <c r="K352" s="129" t="s">
        <v>136</v>
      </c>
      <c r="L352" s="32"/>
      <c r="M352" s="134" t="s">
        <v>19</v>
      </c>
      <c r="N352" s="135" t="s">
        <v>43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245</v>
      </c>
      <c r="AT352" s="138" t="s">
        <v>132</v>
      </c>
      <c r="AU352" s="138" t="s">
        <v>82</v>
      </c>
      <c r="AY352" s="17" t="s">
        <v>129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7" t="s">
        <v>80</v>
      </c>
      <c r="BK352" s="139">
        <f>ROUND(I352*H352,2)</f>
        <v>0</v>
      </c>
      <c r="BL352" s="17" t="s">
        <v>245</v>
      </c>
      <c r="BM352" s="138" t="s">
        <v>476</v>
      </c>
    </row>
    <row r="353" spans="2:65" s="1" customFormat="1">
      <c r="B353" s="32"/>
      <c r="D353" s="140" t="s">
        <v>139</v>
      </c>
      <c r="F353" s="141" t="s">
        <v>477</v>
      </c>
      <c r="I353" s="142"/>
      <c r="L353" s="32"/>
      <c r="M353" s="143"/>
      <c r="T353" s="53"/>
      <c r="AT353" s="17" t="s">
        <v>139</v>
      </c>
      <c r="AU353" s="17" t="s">
        <v>82</v>
      </c>
    </row>
    <row r="354" spans="2:65" s="11" customFormat="1" ht="22.75" customHeight="1">
      <c r="B354" s="115"/>
      <c r="D354" s="116" t="s">
        <v>71</v>
      </c>
      <c r="E354" s="125" t="s">
        <v>478</v>
      </c>
      <c r="F354" s="125" t="s">
        <v>479</v>
      </c>
      <c r="I354" s="118"/>
      <c r="J354" s="126">
        <f>BK354</f>
        <v>0</v>
      </c>
      <c r="L354" s="115"/>
      <c r="M354" s="120"/>
      <c r="P354" s="121">
        <f>SUM(P355:P413)</f>
        <v>0</v>
      </c>
      <c r="R354" s="121">
        <f>SUM(R355:R413)</f>
        <v>0.32937199999999994</v>
      </c>
      <c r="T354" s="122">
        <f>SUM(T355:T413)</f>
        <v>0.39326</v>
      </c>
      <c r="AR354" s="116" t="s">
        <v>82</v>
      </c>
      <c r="AT354" s="123" t="s">
        <v>71</v>
      </c>
      <c r="AU354" s="123" t="s">
        <v>80</v>
      </c>
      <c r="AY354" s="116" t="s">
        <v>129</v>
      </c>
      <c r="BK354" s="124">
        <f>SUM(BK355:BK413)</f>
        <v>0</v>
      </c>
    </row>
    <row r="355" spans="2:65" s="1" customFormat="1" ht="24.25" customHeight="1">
      <c r="B355" s="32"/>
      <c r="C355" s="127" t="s">
        <v>480</v>
      </c>
      <c r="D355" s="127" t="s">
        <v>132</v>
      </c>
      <c r="E355" s="128" t="s">
        <v>481</v>
      </c>
      <c r="F355" s="129" t="s">
        <v>482</v>
      </c>
      <c r="G355" s="130" t="s">
        <v>291</v>
      </c>
      <c r="H355" s="131">
        <v>11</v>
      </c>
      <c r="I355" s="132"/>
      <c r="J355" s="133">
        <f>ROUND(I355*H355,2)</f>
        <v>0</v>
      </c>
      <c r="K355" s="129" t="s">
        <v>136</v>
      </c>
      <c r="L355" s="32"/>
      <c r="M355" s="134" t="s">
        <v>19</v>
      </c>
      <c r="N355" s="135" t="s">
        <v>43</v>
      </c>
      <c r="P355" s="136">
        <f>O355*H355</f>
        <v>0</v>
      </c>
      <c r="Q355" s="136">
        <v>0</v>
      </c>
      <c r="R355" s="136">
        <f>Q355*H355</f>
        <v>0</v>
      </c>
      <c r="S355" s="136">
        <v>1E-3</v>
      </c>
      <c r="T355" s="137">
        <f>S355*H355</f>
        <v>1.0999999999999999E-2</v>
      </c>
      <c r="AR355" s="138" t="s">
        <v>245</v>
      </c>
      <c r="AT355" s="138" t="s">
        <v>132</v>
      </c>
      <c r="AU355" s="138" t="s">
        <v>82</v>
      </c>
      <c r="AY355" s="17" t="s">
        <v>129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7" t="s">
        <v>80</v>
      </c>
      <c r="BK355" s="139">
        <f>ROUND(I355*H355,2)</f>
        <v>0</v>
      </c>
      <c r="BL355" s="17" t="s">
        <v>245</v>
      </c>
      <c r="BM355" s="138" t="s">
        <v>483</v>
      </c>
    </row>
    <row r="356" spans="2:65" s="1" customFormat="1">
      <c r="B356" s="32"/>
      <c r="D356" s="140" t="s">
        <v>139</v>
      </c>
      <c r="F356" s="141" t="s">
        <v>484</v>
      </c>
      <c r="I356" s="142"/>
      <c r="L356" s="32"/>
      <c r="M356" s="143"/>
      <c r="T356" s="53"/>
      <c r="AT356" s="17" t="s">
        <v>139</v>
      </c>
      <c r="AU356" s="17" t="s">
        <v>82</v>
      </c>
    </row>
    <row r="357" spans="2:65" s="1" customFormat="1" ht="24.25" customHeight="1">
      <c r="B357" s="32"/>
      <c r="C357" s="127" t="s">
        <v>485</v>
      </c>
      <c r="D357" s="127" t="s">
        <v>132</v>
      </c>
      <c r="E357" s="128" t="s">
        <v>486</v>
      </c>
      <c r="F357" s="129" t="s">
        <v>487</v>
      </c>
      <c r="G357" s="130" t="s">
        <v>291</v>
      </c>
      <c r="H357" s="131">
        <v>2</v>
      </c>
      <c r="I357" s="132"/>
      <c r="J357" s="133">
        <f>ROUND(I357*H357,2)</f>
        <v>0</v>
      </c>
      <c r="K357" s="129" t="s">
        <v>136</v>
      </c>
      <c r="L357" s="32"/>
      <c r="M357" s="134" t="s">
        <v>19</v>
      </c>
      <c r="N357" s="135" t="s">
        <v>43</v>
      </c>
      <c r="P357" s="136">
        <f>O357*H357</f>
        <v>0</v>
      </c>
      <c r="Q357" s="136">
        <v>0</v>
      </c>
      <c r="R357" s="136">
        <f>Q357*H357</f>
        <v>0</v>
      </c>
      <c r="S357" s="136">
        <v>3.0000000000000001E-3</v>
      </c>
      <c r="T357" s="137">
        <f>S357*H357</f>
        <v>6.0000000000000001E-3</v>
      </c>
      <c r="AR357" s="138" t="s">
        <v>245</v>
      </c>
      <c r="AT357" s="138" t="s">
        <v>132</v>
      </c>
      <c r="AU357" s="138" t="s">
        <v>82</v>
      </c>
      <c r="AY357" s="17" t="s">
        <v>129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80</v>
      </c>
      <c r="BK357" s="139">
        <f>ROUND(I357*H357,2)</f>
        <v>0</v>
      </c>
      <c r="BL357" s="17" t="s">
        <v>245</v>
      </c>
      <c r="BM357" s="138" t="s">
        <v>488</v>
      </c>
    </row>
    <row r="358" spans="2:65" s="1" customFormat="1">
      <c r="B358" s="32"/>
      <c r="D358" s="140" t="s">
        <v>139</v>
      </c>
      <c r="F358" s="141" t="s">
        <v>489</v>
      </c>
      <c r="I358" s="142"/>
      <c r="L358" s="32"/>
      <c r="M358" s="143"/>
      <c r="T358" s="53"/>
      <c r="AT358" s="17" t="s">
        <v>139</v>
      </c>
      <c r="AU358" s="17" t="s">
        <v>82</v>
      </c>
    </row>
    <row r="359" spans="2:65" s="1" customFormat="1" ht="37.75" customHeight="1">
      <c r="B359" s="32"/>
      <c r="C359" s="127" t="s">
        <v>490</v>
      </c>
      <c r="D359" s="127" t="s">
        <v>132</v>
      </c>
      <c r="E359" s="128" t="s">
        <v>491</v>
      </c>
      <c r="F359" s="129" t="s">
        <v>492</v>
      </c>
      <c r="G359" s="130" t="s">
        <v>291</v>
      </c>
      <c r="H359" s="131">
        <v>8</v>
      </c>
      <c r="I359" s="132"/>
      <c r="J359" s="133">
        <f>ROUND(I359*H359,2)</f>
        <v>0</v>
      </c>
      <c r="K359" s="129" t="s">
        <v>136</v>
      </c>
      <c r="L359" s="32"/>
      <c r="M359" s="134" t="s">
        <v>19</v>
      </c>
      <c r="N359" s="135" t="s">
        <v>43</v>
      </c>
      <c r="P359" s="136">
        <f>O359*H359</f>
        <v>0</v>
      </c>
      <c r="Q359" s="136">
        <v>0</v>
      </c>
      <c r="R359" s="136">
        <f>Q359*H359</f>
        <v>0</v>
      </c>
      <c r="S359" s="136">
        <v>0</v>
      </c>
      <c r="T359" s="137">
        <f>S359*H359</f>
        <v>0</v>
      </c>
      <c r="AR359" s="138" t="s">
        <v>245</v>
      </c>
      <c r="AT359" s="138" t="s">
        <v>132</v>
      </c>
      <c r="AU359" s="138" t="s">
        <v>82</v>
      </c>
      <c r="AY359" s="17" t="s">
        <v>129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7" t="s">
        <v>80</v>
      </c>
      <c r="BK359" s="139">
        <f>ROUND(I359*H359,2)</f>
        <v>0</v>
      </c>
      <c r="BL359" s="17" t="s">
        <v>245</v>
      </c>
      <c r="BM359" s="138" t="s">
        <v>493</v>
      </c>
    </row>
    <row r="360" spans="2:65" s="1" customFormat="1">
      <c r="B360" s="32"/>
      <c r="D360" s="140" t="s">
        <v>139</v>
      </c>
      <c r="F360" s="141" t="s">
        <v>494</v>
      </c>
      <c r="I360" s="142"/>
      <c r="L360" s="32"/>
      <c r="M360" s="143"/>
      <c r="T360" s="53"/>
      <c r="AT360" s="17" t="s">
        <v>139</v>
      </c>
      <c r="AU360" s="17" t="s">
        <v>82</v>
      </c>
    </row>
    <row r="361" spans="2:65" s="12" customFormat="1" ht="12">
      <c r="B361" s="144"/>
      <c r="D361" s="145" t="s">
        <v>141</v>
      </c>
      <c r="E361" s="146" t="s">
        <v>19</v>
      </c>
      <c r="F361" s="147" t="s">
        <v>495</v>
      </c>
      <c r="H361" s="146" t="s">
        <v>19</v>
      </c>
      <c r="I361" s="148"/>
      <c r="L361" s="144"/>
      <c r="M361" s="149"/>
      <c r="T361" s="150"/>
      <c r="AT361" s="146" t="s">
        <v>141</v>
      </c>
      <c r="AU361" s="146" t="s">
        <v>82</v>
      </c>
      <c r="AV361" s="12" t="s">
        <v>80</v>
      </c>
      <c r="AW361" s="12" t="s">
        <v>33</v>
      </c>
      <c r="AX361" s="12" t="s">
        <v>72</v>
      </c>
      <c r="AY361" s="146" t="s">
        <v>129</v>
      </c>
    </row>
    <row r="362" spans="2:65" s="13" customFormat="1" ht="12">
      <c r="B362" s="151"/>
      <c r="D362" s="145" t="s">
        <v>141</v>
      </c>
      <c r="E362" s="152" t="s">
        <v>19</v>
      </c>
      <c r="F362" s="153" t="s">
        <v>496</v>
      </c>
      <c r="H362" s="154">
        <v>7</v>
      </c>
      <c r="I362" s="155"/>
      <c r="L362" s="151"/>
      <c r="M362" s="156"/>
      <c r="T362" s="157"/>
      <c r="AT362" s="152" t="s">
        <v>141</v>
      </c>
      <c r="AU362" s="152" t="s">
        <v>82</v>
      </c>
      <c r="AV362" s="13" t="s">
        <v>82</v>
      </c>
      <c r="AW362" s="13" t="s">
        <v>33</v>
      </c>
      <c r="AX362" s="13" t="s">
        <v>72</v>
      </c>
      <c r="AY362" s="152" t="s">
        <v>129</v>
      </c>
    </row>
    <row r="363" spans="2:65" s="12" customFormat="1" ht="12">
      <c r="B363" s="144"/>
      <c r="D363" s="145" t="s">
        <v>141</v>
      </c>
      <c r="E363" s="146" t="s">
        <v>19</v>
      </c>
      <c r="F363" s="147" t="s">
        <v>497</v>
      </c>
      <c r="H363" s="146" t="s">
        <v>19</v>
      </c>
      <c r="I363" s="148"/>
      <c r="L363" s="144"/>
      <c r="M363" s="149"/>
      <c r="T363" s="150"/>
      <c r="AT363" s="146" t="s">
        <v>141</v>
      </c>
      <c r="AU363" s="146" t="s">
        <v>82</v>
      </c>
      <c r="AV363" s="12" t="s">
        <v>80</v>
      </c>
      <c r="AW363" s="12" t="s">
        <v>33</v>
      </c>
      <c r="AX363" s="12" t="s">
        <v>72</v>
      </c>
      <c r="AY363" s="146" t="s">
        <v>129</v>
      </c>
    </row>
    <row r="364" spans="2:65" s="13" customFormat="1" ht="12">
      <c r="B364" s="151"/>
      <c r="D364" s="145" t="s">
        <v>141</v>
      </c>
      <c r="E364" s="152" t="s">
        <v>19</v>
      </c>
      <c r="F364" s="153" t="s">
        <v>80</v>
      </c>
      <c r="H364" s="154">
        <v>1</v>
      </c>
      <c r="I364" s="155"/>
      <c r="L364" s="151"/>
      <c r="M364" s="156"/>
      <c r="T364" s="157"/>
      <c r="AT364" s="152" t="s">
        <v>141</v>
      </c>
      <c r="AU364" s="152" t="s">
        <v>82</v>
      </c>
      <c r="AV364" s="13" t="s">
        <v>82</v>
      </c>
      <c r="AW364" s="13" t="s">
        <v>33</v>
      </c>
      <c r="AX364" s="13" t="s">
        <v>72</v>
      </c>
      <c r="AY364" s="152" t="s">
        <v>129</v>
      </c>
    </row>
    <row r="365" spans="2:65" s="14" customFormat="1" ht="12">
      <c r="B365" s="158"/>
      <c r="D365" s="145" t="s">
        <v>141</v>
      </c>
      <c r="E365" s="159" t="s">
        <v>19</v>
      </c>
      <c r="F365" s="160" t="s">
        <v>151</v>
      </c>
      <c r="H365" s="161">
        <v>8</v>
      </c>
      <c r="I365" s="162"/>
      <c r="L365" s="158"/>
      <c r="M365" s="163"/>
      <c r="T365" s="164"/>
      <c r="AT365" s="159" t="s">
        <v>141</v>
      </c>
      <c r="AU365" s="159" t="s">
        <v>82</v>
      </c>
      <c r="AV365" s="14" t="s">
        <v>137</v>
      </c>
      <c r="AW365" s="14" t="s">
        <v>33</v>
      </c>
      <c r="AX365" s="14" t="s">
        <v>80</v>
      </c>
      <c r="AY365" s="159" t="s">
        <v>129</v>
      </c>
    </row>
    <row r="366" spans="2:65" s="1" customFormat="1" ht="24.25" customHeight="1">
      <c r="B366" s="32"/>
      <c r="C366" s="173" t="s">
        <v>498</v>
      </c>
      <c r="D366" s="173" t="s">
        <v>295</v>
      </c>
      <c r="E366" s="174" t="s">
        <v>499</v>
      </c>
      <c r="F366" s="175" t="s">
        <v>500</v>
      </c>
      <c r="G366" s="176" t="s">
        <v>291</v>
      </c>
      <c r="H366" s="177">
        <v>5</v>
      </c>
      <c r="I366" s="178"/>
      <c r="J366" s="179">
        <f>ROUND(I366*H366,2)</f>
        <v>0</v>
      </c>
      <c r="K366" s="175" t="s">
        <v>136</v>
      </c>
      <c r="L366" s="180"/>
      <c r="M366" s="181" t="s">
        <v>19</v>
      </c>
      <c r="N366" s="182" t="s">
        <v>43</v>
      </c>
      <c r="P366" s="136">
        <f>O366*H366</f>
        <v>0</v>
      </c>
      <c r="Q366" s="136">
        <v>1.6E-2</v>
      </c>
      <c r="R366" s="136">
        <f>Q366*H366</f>
        <v>0.08</v>
      </c>
      <c r="S366" s="136">
        <v>0</v>
      </c>
      <c r="T366" s="137">
        <f>S366*H366</f>
        <v>0</v>
      </c>
      <c r="AR366" s="138" t="s">
        <v>340</v>
      </c>
      <c r="AT366" s="138" t="s">
        <v>295</v>
      </c>
      <c r="AU366" s="138" t="s">
        <v>82</v>
      </c>
      <c r="AY366" s="17" t="s">
        <v>129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80</v>
      </c>
      <c r="BK366" s="139">
        <f>ROUND(I366*H366,2)</f>
        <v>0</v>
      </c>
      <c r="BL366" s="17" t="s">
        <v>245</v>
      </c>
      <c r="BM366" s="138" t="s">
        <v>501</v>
      </c>
    </row>
    <row r="367" spans="2:65" s="13" customFormat="1" ht="12">
      <c r="B367" s="151"/>
      <c r="D367" s="145" t="s">
        <v>141</v>
      </c>
      <c r="E367" s="152" t="s">
        <v>19</v>
      </c>
      <c r="F367" s="153" t="s">
        <v>137</v>
      </c>
      <c r="H367" s="154">
        <v>4</v>
      </c>
      <c r="I367" s="155"/>
      <c r="L367" s="151"/>
      <c r="M367" s="156"/>
      <c r="T367" s="157"/>
      <c r="AT367" s="152" t="s">
        <v>141</v>
      </c>
      <c r="AU367" s="152" t="s">
        <v>82</v>
      </c>
      <c r="AV367" s="13" t="s">
        <v>82</v>
      </c>
      <c r="AW367" s="13" t="s">
        <v>33</v>
      </c>
      <c r="AX367" s="13" t="s">
        <v>72</v>
      </c>
      <c r="AY367" s="152" t="s">
        <v>129</v>
      </c>
    </row>
    <row r="368" spans="2:65" s="13" customFormat="1" ht="12">
      <c r="B368" s="151"/>
      <c r="D368" s="145" t="s">
        <v>141</v>
      </c>
      <c r="E368" s="152" t="s">
        <v>19</v>
      </c>
      <c r="F368" s="153" t="s">
        <v>80</v>
      </c>
      <c r="H368" s="154">
        <v>1</v>
      </c>
      <c r="I368" s="155"/>
      <c r="L368" s="151"/>
      <c r="M368" s="156"/>
      <c r="T368" s="157"/>
      <c r="AT368" s="152" t="s">
        <v>141</v>
      </c>
      <c r="AU368" s="152" t="s">
        <v>82</v>
      </c>
      <c r="AV368" s="13" t="s">
        <v>82</v>
      </c>
      <c r="AW368" s="13" t="s">
        <v>33</v>
      </c>
      <c r="AX368" s="13" t="s">
        <v>72</v>
      </c>
      <c r="AY368" s="152" t="s">
        <v>129</v>
      </c>
    </row>
    <row r="369" spans="2:65" s="14" customFormat="1" ht="12">
      <c r="B369" s="158"/>
      <c r="D369" s="145" t="s">
        <v>141</v>
      </c>
      <c r="E369" s="159" t="s">
        <v>19</v>
      </c>
      <c r="F369" s="160" t="s">
        <v>151</v>
      </c>
      <c r="H369" s="161">
        <v>5</v>
      </c>
      <c r="I369" s="162"/>
      <c r="L369" s="158"/>
      <c r="M369" s="163"/>
      <c r="T369" s="164"/>
      <c r="AT369" s="159" t="s">
        <v>141</v>
      </c>
      <c r="AU369" s="159" t="s">
        <v>82</v>
      </c>
      <c r="AV369" s="14" t="s">
        <v>137</v>
      </c>
      <c r="AW369" s="14" t="s">
        <v>33</v>
      </c>
      <c r="AX369" s="14" t="s">
        <v>80</v>
      </c>
      <c r="AY369" s="159" t="s">
        <v>129</v>
      </c>
    </row>
    <row r="370" spans="2:65" s="1" customFormat="1" ht="24.25" customHeight="1">
      <c r="B370" s="32"/>
      <c r="C370" s="173" t="s">
        <v>502</v>
      </c>
      <c r="D370" s="173" t="s">
        <v>295</v>
      </c>
      <c r="E370" s="174" t="s">
        <v>503</v>
      </c>
      <c r="F370" s="175" t="s">
        <v>504</v>
      </c>
      <c r="G370" s="176" t="s">
        <v>291</v>
      </c>
      <c r="H370" s="177">
        <v>3</v>
      </c>
      <c r="I370" s="178"/>
      <c r="J370" s="179">
        <f>ROUND(I370*H370,2)</f>
        <v>0</v>
      </c>
      <c r="K370" s="175" t="s">
        <v>136</v>
      </c>
      <c r="L370" s="180"/>
      <c r="M370" s="181" t="s">
        <v>19</v>
      </c>
      <c r="N370" s="182" t="s">
        <v>43</v>
      </c>
      <c r="P370" s="136">
        <f>O370*H370</f>
        <v>0</v>
      </c>
      <c r="Q370" s="136">
        <v>1.2999999999999999E-2</v>
      </c>
      <c r="R370" s="136">
        <f>Q370*H370</f>
        <v>3.9E-2</v>
      </c>
      <c r="S370" s="136">
        <v>0</v>
      </c>
      <c r="T370" s="137">
        <f>S370*H370</f>
        <v>0</v>
      </c>
      <c r="AR370" s="138" t="s">
        <v>340</v>
      </c>
      <c r="AT370" s="138" t="s">
        <v>295</v>
      </c>
      <c r="AU370" s="138" t="s">
        <v>82</v>
      </c>
      <c r="AY370" s="17" t="s">
        <v>129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80</v>
      </c>
      <c r="BK370" s="139">
        <f>ROUND(I370*H370,2)</f>
        <v>0</v>
      </c>
      <c r="BL370" s="17" t="s">
        <v>245</v>
      </c>
      <c r="BM370" s="138" t="s">
        <v>505</v>
      </c>
    </row>
    <row r="371" spans="2:65" s="1" customFormat="1" ht="37.75" customHeight="1">
      <c r="B371" s="32"/>
      <c r="C371" s="127" t="s">
        <v>506</v>
      </c>
      <c r="D371" s="127" t="s">
        <v>132</v>
      </c>
      <c r="E371" s="128" t="s">
        <v>507</v>
      </c>
      <c r="F371" s="129" t="s">
        <v>508</v>
      </c>
      <c r="G371" s="130" t="s">
        <v>291</v>
      </c>
      <c r="H371" s="131">
        <v>2</v>
      </c>
      <c r="I371" s="132"/>
      <c r="J371" s="133">
        <f>ROUND(I371*H371,2)</f>
        <v>0</v>
      </c>
      <c r="K371" s="129" t="s">
        <v>136</v>
      </c>
      <c r="L371" s="32"/>
      <c r="M371" s="134" t="s">
        <v>19</v>
      </c>
      <c r="N371" s="135" t="s">
        <v>43</v>
      </c>
      <c r="P371" s="136">
        <f>O371*H371</f>
        <v>0</v>
      </c>
      <c r="Q371" s="136">
        <v>0</v>
      </c>
      <c r="R371" s="136">
        <f>Q371*H371</f>
        <v>0</v>
      </c>
      <c r="S371" s="136">
        <v>0</v>
      </c>
      <c r="T371" s="137">
        <f>S371*H371</f>
        <v>0</v>
      </c>
      <c r="AR371" s="138" t="s">
        <v>245</v>
      </c>
      <c r="AT371" s="138" t="s">
        <v>132</v>
      </c>
      <c r="AU371" s="138" t="s">
        <v>82</v>
      </c>
      <c r="AY371" s="17" t="s">
        <v>129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7" t="s">
        <v>80</v>
      </c>
      <c r="BK371" s="139">
        <f>ROUND(I371*H371,2)</f>
        <v>0</v>
      </c>
      <c r="BL371" s="17" t="s">
        <v>245</v>
      </c>
      <c r="BM371" s="138" t="s">
        <v>509</v>
      </c>
    </row>
    <row r="372" spans="2:65" s="1" customFormat="1">
      <c r="B372" s="32"/>
      <c r="D372" s="140" t="s">
        <v>139</v>
      </c>
      <c r="F372" s="141" t="s">
        <v>510</v>
      </c>
      <c r="I372" s="142"/>
      <c r="L372" s="32"/>
      <c r="M372" s="143"/>
      <c r="T372" s="53"/>
      <c r="AT372" s="17" t="s">
        <v>139</v>
      </c>
      <c r="AU372" s="17" t="s">
        <v>82</v>
      </c>
    </row>
    <row r="373" spans="2:65" s="12" customFormat="1" ht="12">
      <c r="B373" s="144"/>
      <c r="D373" s="145" t="s">
        <v>141</v>
      </c>
      <c r="E373" s="146" t="s">
        <v>19</v>
      </c>
      <c r="F373" s="147" t="s">
        <v>495</v>
      </c>
      <c r="H373" s="146" t="s">
        <v>19</v>
      </c>
      <c r="I373" s="148"/>
      <c r="L373" s="144"/>
      <c r="M373" s="149"/>
      <c r="T373" s="150"/>
      <c r="AT373" s="146" t="s">
        <v>141</v>
      </c>
      <c r="AU373" s="146" t="s">
        <v>82</v>
      </c>
      <c r="AV373" s="12" t="s">
        <v>80</v>
      </c>
      <c r="AW373" s="12" t="s">
        <v>33</v>
      </c>
      <c r="AX373" s="12" t="s">
        <v>72</v>
      </c>
      <c r="AY373" s="146" t="s">
        <v>129</v>
      </c>
    </row>
    <row r="374" spans="2:65" s="13" customFormat="1" ht="12">
      <c r="B374" s="151"/>
      <c r="D374" s="145" t="s">
        <v>141</v>
      </c>
      <c r="E374" s="152" t="s">
        <v>19</v>
      </c>
      <c r="F374" s="153" t="s">
        <v>82</v>
      </c>
      <c r="H374" s="154">
        <v>2</v>
      </c>
      <c r="I374" s="155"/>
      <c r="L374" s="151"/>
      <c r="M374" s="156"/>
      <c r="T374" s="157"/>
      <c r="AT374" s="152" t="s">
        <v>141</v>
      </c>
      <c r="AU374" s="152" t="s">
        <v>82</v>
      </c>
      <c r="AV374" s="13" t="s">
        <v>82</v>
      </c>
      <c r="AW374" s="13" t="s">
        <v>33</v>
      </c>
      <c r="AX374" s="13" t="s">
        <v>80</v>
      </c>
      <c r="AY374" s="152" t="s">
        <v>129</v>
      </c>
    </row>
    <row r="375" spans="2:65" s="1" customFormat="1" ht="24.25" customHeight="1">
      <c r="B375" s="32"/>
      <c r="C375" s="173" t="s">
        <v>511</v>
      </c>
      <c r="D375" s="173" t="s">
        <v>295</v>
      </c>
      <c r="E375" s="174" t="s">
        <v>512</v>
      </c>
      <c r="F375" s="175" t="s">
        <v>513</v>
      </c>
      <c r="G375" s="176" t="s">
        <v>291</v>
      </c>
      <c r="H375" s="177">
        <v>2</v>
      </c>
      <c r="I375" s="178"/>
      <c r="J375" s="179">
        <f>ROUND(I375*H375,2)</f>
        <v>0</v>
      </c>
      <c r="K375" s="175" t="s">
        <v>136</v>
      </c>
      <c r="L375" s="180"/>
      <c r="M375" s="181" t="s">
        <v>19</v>
      </c>
      <c r="N375" s="182" t="s">
        <v>43</v>
      </c>
      <c r="P375" s="136">
        <f>O375*H375</f>
        <v>0</v>
      </c>
      <c r="Q375" s="136">
        <v>1.7000000000000001E-2</v>
      </c>
      <c r="R375" s="136">
        <f>Q375*H375</f>
        <v>3.4000000000000002E-2</v>
      </c>
      <c r="S375" s="136">
        <v>0</v>
      </c>
      <c r="T375" s="137">
        <f>S375*H375</f>
        <v>0</v>
      </c>
      <c r="AR375" s="138" t="s">
        <v>340</v>
      </c>
      <c r="AT375" s="138" t="s">
        <v>295</v>
      </c>
      <c r="AU375" s="138" t="s">
        <v>82</v>
      </c>
      <c r="AY375" s="17" t="s">
        <v>129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7" t="s">
        <v>80</v>
      </c>
      <c r="BK375" s="139">
        <f>ROUND(I375*H375,2)</f>
        <v>0</v>
      </c>
      <c r="BL375" s="17" t="s">
        <v>245</v>
      </c>
      <c r="BM375" s="138" t="s">
        <v>514</v>
      </c>
    </row>
    <row r="376" spans="2:65" s="1" customFormat="1" ht="37.75" customHeight="1">
      <c r="B376" s="32"/>
      <c r="C376" s="127" t="s">
        <v>515</v>
      </c>
      <c r="D376" s="127" t="s">
        <v>132</v>
      </c>
      <c r="E376" s="128" t="s">
        <v>516</v>
      </c>
      <c r="F376" s="129" t="s">
        <v>517</v>
      </c>
      <c r="G376" s="130" t="s">
        <v>291</v>
      </c>
      <c r="H376" s="131">
        <v>1</v>
      </c>
      <c r="I376" s="132"/>
      <c r="J376" s="133">
        <f>ROUND(I376*H376,2)</f>
        <v>0</v>
      </c>
      <c r="K376" s="129" t="s">
        <v>136</v>
      </c>
      <c r="L376" s="32"/>
      <c r="M376" s="134" t="s">
        <v>19</v>
      </c>
      <c r="N376" s="135" t="s">
        <v>43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245</v>
      </c>
      <c r="AT376" s="138" t="s">
        <v>132</v>
      </c>
      <c r="AU376" s="138" t="s">
        <v>82</v>
      </c>
      <c r="AY376" s="17" t="s">
        <v>129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7" t="s">
        <v>80</v>
      </c>
      <c r="BK376" s="139">
        <f>ROUND(I376*H376,2)</f>
        <v>0</v>
      </c>
      <c r="BL376" s="17" t="s">
        <v>245</v>
      </c>
      <c r="BM376" s="138" t="s">
        <v>518</v>
      </c>
    </row>
    <row r="377" spans="2:65" s="1" customFormat="1">
      <c r="B377" s="32"/>
      <c r="D377" s="140" t="s">
        <v>139</v>
      </c>
      <c r="F377" s="141" t="s">
        <v>519</v>
      </c>
      <c r="I377" s="142"/>
      <c r="L377" s="32"/>
      <c r="M377" s="143"/>
      <c r="T377" s="53"/>
      <c r="AT377" s="17" t="s">
        <v>139</v>
      </c>
      <c r="AU377" s="17" t="s">
        <v>82</v>
      </c>
    </row>
    <row r="378" spans="2:65" s="12" customFormat="1" ht="12">
      <c r="B378" s="144"/>
      <c r="D378" s="145" t="s">
        <v>141</v>
      </c>
      <c r="E378" s="146" t="s">
        <v>19</v>
      </c>
      <c r="F378" s="147" t="s">
        <v>520</v>
      </c>
      <c r="H378" s="146" t="s">
        <v>19</v>
      </c>
      <c r="I378" s="148"/>
      <c r="L378" s="144"/>
      <c r="M378" s="149"/>
      <c r="T378" s="150"/>
      <c r="AT378" s="146" t="s">
        <v>141</v>
      </c>
      <c r="AU378" s="146" t="s">
        <v>82</v>
      </c>
      <c r="AV378" s="12" t="s">
        <v>80</v>
      </c>
      <c r="AW378" s="12" t="s">
        <v>33</v>
      </c>
      <c r="AX378" s="12" t="s">
        <v>72</v>
      </c>
      <c r="AY378" s="146" t="s">
        <v>129</v>
      </c>
    </row>
    <row r="379" spans="2:65" s="13" customFormat="1" ht="12">
      <c r="B379" s="151"/>
      <c r="D379" s="145" t="s">
        <v>141</v>
      </c>
      <c r="E379" s="152" t="s">
        <v>19</v>
      </c>
      <c r="F379" s="153" t="s">
        <v>80</v>
      </c>
      <c r="H379" s="154">
        <v>1</v>
      </c>
      <c r="I379" s="155"/>
      <c r="L379" s="151"/>
      <c r="M379" s="156"/>
      <c r="T379" s="157"/>
      <c r="AT379" s="152" t="s">
        <v>141</v>
      </c>
      <c r="AU379" s="152" t="s">
        <v>82</v>
      </c>
      <c r="AV379" s="13" t="s">
        <v>82</v>
      </c>
      <c r="AW379" s="13" t="s">
        <v>33</v>
      </c>
      <c r="AX379" s="13" t="s">
        <v>80</v>
      </c>
      <c r="AY379" s="152" t="s">
        <v>129</v>
      </c>
    </row>
    <row r="380" spans="2:65" s="1" customFormat="1" ht="24.25" customHeight="1">
      <c r="B380" s="32"/>
      <c r="C380" s="173" t="s">
        <v>521</v>
      </c>
      <c r="D380" s="173" t="s">
        <v>295</v>
      </c>
      <c r="E380" s="174" t="s">
        <v>522</v>
      </c>
      <c r="F380" s="175" t="s">
        <v>523</v>
      </c>
      <c r="G380" s="176" t="s">
        <v>291</v>
      </c>
      <c r="H380" s="177">
        <v>1</v>
      </c>
      <c r="I380" s="178"/>
      <c r="J380" s="179">
        <f>ROUND(I380*H380,2)</f>
        <v>0</v>
      </c>
      <c r="K380" s="175" t="s">
        <v>19</v>
      </c>
      <c r="L380" s="180"/>
      <c r="M380" s="181" t="s">
        <v>19</v>
      </c>
      <c r="N380" s="182" t="s">
        <v>43</v>
      </c>
      <c r="P380" s="136">
        <f>O380*H380</f>
        <v>0</v>
      </c>
      <c r="Q380" s="136">
        <v>2.1600000000000001E-2</v>
      </c>
      <c r="R380" s="136">
        <f>Q380*H380</f>
        <v>2.1600000000000001E-2</v>
      </c>
      <c r="S380" s="136">
        <v>0</v>
      </c>
      <c r="T380" s="137">
        <f>S380*H380</f>
        <v>0</v>
      </c>
      <c r="AR380" s="138" t="s">
        <v>340</v>
      </c>
      <c r="AT380" s="138" t="s">
        <v>295</v>
      </c>
      <c r="AU380" s="138" t="s">
        <v>82</v>
      </c>
      <c r="AY380" s="17" t="s">
        <v>129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7" t="s">
        <v>80</v>
      </c>
      <c r="BK380" s="139">
        <f>ROUND(I380*H380,2)</f>
        <v>0</v>
      </c>
      <c r="BL380" s="17" t="s">
        <v>245</v>
      </c>
      <c r="BM380" s="138" t="s">
        <v>524</v>
      </c>
    </row>
    <row r="381" spans="2:65" s="1" customFormat="1" ht="37.75" customHeight="1">
      <c r="B381" s="32"/>
      <c r="C381" s="127" t="s">
        <v>525</v>
      </c>
      <c r="D381" s="127" t="s">
        <v>132</v>
      </c>
      <c r="E381" s="128" t="s">
        <v>526</v>
      </c>
      <c r="F381" s="129" t="s">
        <v>527</v>
      </c>
      <c r="G381" s="130" t="s">
        <v>291</v>
      </c>
      <c r="H381" s="131">
        <v>2</v>
      </c>
      <c r="I381" s="132"/>
      <c r="J381" s="133">
        <f>ROUND(I381*H381,2)</f>
        <v>0</v>
      </c>
      <c r="K381" s="129" t="s">
        <v>136</v>
      </c>
      <c r="L381" s="32"/>
      <c r="M381" s="134" t="s">
        <v>19</v>
      </c>
      <c r="N381" s="135" t="s">
        <v>43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245</v>
      </c>
      <c r="AT381" s="138" t="s">
        <v>132</v>
      </c>
      <c r="AU381" s="138" t="s">
        <v>82</v>
      </c>
      <c r="AY381" s="17" t="s">
        <v>129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7" t="s">
        <v>80</v>
      </c>
      <c r="BK381" s="139">
        <f>ROUND(I381*H381,2)</f>
        <v>0</v>
      </c>
      <c r="BL381" s="17" t="s">
        <v>245</v>
      </c>
      <c r="BM381" s="138" t="s">
        <v>528</v>
      </c>
    </row>
    <row r="382" spans="2:65" s="1" customFormat="1">
      <c r="B382" s="32"/>
      <c r="D382" s="140" t="s">
        <v>139</v>
      </c>
      <c r="F382" s="141" t="s">
        <v>529</v>
      </c>
      <c r="I382" s="142"/>
      <c r="L382" s="32"/>
      <c r="M382" s="143"/>
      <c r="T382" s="53"/>
      <c r="AT382" s="17" t="s">
        <v>139</v>
      </c>
      <c r="AU382" s="17" t="s">
        <v>82</v>
      </c>
    </row>
    <row r="383" spans="2:65" s="12" customFormat="1" ht="12">
      <c r="B383" s="144"/>
      <c r="D383" s="145" t="s">
        <v>141</v>
      </c>
      <c r="E383" s="146" t="s">
        <v>19</v>
      </c>
      <c r="F383" s="147" t="s">
        <v>530</v>
      </c>
      <c r="H383" s="146" t="s">
        <v>19</v>
      </c>
      <c r="I383" s="148"/>
      <c r="L383" s="144"/>
      <c r="M383" s="149"/>
      <c r="T383" s="150"/>
      <c r="AT383" s="146" t="s">
        <v>141</v>
      </c>
      <c r="AU383" s="146" t="s">
        <v>82</v>
      </c>
      <c r="AV383" s="12" t="s">
        <v>80</v>
      </c>
      <c r="AW383" s="12" t="s">
        <v>33</v>
      </c>
      <c r="AX383" s="12" t="s">
        <v>72</v>
      </c>
      <c r="AY383" s="146" t="s">
        <v>129</v>
      </c>
    </row>
    <row r="384" spans="2:65" s="13" customFormat="1" ht="12">
      <c r="B384" s="151"/>
      <c r="D384" s="145" t="s">
        <v>141</v>
      </c>
      <c r="E384" s="152" t="s">
        <v>19</v>
      </c>
      <c r="F384" s="153" t="s">
        <v>531</v>
      </c>
      <c r="H384" s="154">
        <v>2</v>
      </c>
      <c r="I384" s="155"/>
      <c r="L384" s="151"/>
      <c r="M384" s="156"/>
      <c r="T384" s="157"/>
      <c r="AT384" s="152" t="s">
        <v>141</v>
      </c>
      <c r="AU384" s="152" t="s">
        <v>82</v>
      </c>
      <c r="AV384" s="13" t="s">
        <v>82</v>
      </c>
      <c r="AW384" s="13" t="s">
        <v>33</v>
      </c>
      <c r="AX384" s="13" t="s">
        <v>80</v>
      </c>
      <c r="AY384" s="152" t="s">
        <v>129</v>
      </c>
    </row>
    <row r="385" spans="2:65" s="1" customFormat="1" ht="24.25" customHeight="1">
      <c r="B385" s="32"/>
      <c r="C385" s="173" t="s">
        <v>532</v>
      </c>
      <c r="D385" s="173" t="s">
        <v>295</v>
      </c>
      <c r="E385" s="174" t="s">
        <v>533</v>
      </c>
      <c r="F385" s="175" t="s">
        <v>534</v>
      </c>
      <c r="G385" s="176" t="s">
        <v>291</v>
      </c>
      <c r="H385" s="177">
        <v>2</v>
      </c>
      <c r="I385" s="178"/>
      <c r="J385" s="179">
        <f>ROUND(I385*H385,2)</f>
        <v>0</v>
      </c>
      <c r="K385" s="175" t="s">
        <v>19</v>
      </c>
      <c r="L385" s="180"/>
      <c r="M385" s="181" t="s">
        <v>19</v>
      </c>
      <c r="N385" s="182" t="s">
        <v>43</v>
      </c>
      <c r="P385" s="136">
        <f>O385*H385</f>
        <v>0</v>
      </c>
      <c r="Q385" s="136">
        <v>4.7559999999999998E-2</v>
      </c>
      <c r="R385" s="136">
        <f>Q385*H385</f>
        <v>9.5119999999999996E-2</v>
      </c>
      <c r="S385" s="136">
        <v>0</v>
      </c>
      <c r="T385" s="137">
        <f>S385*H385</f>
        <v>0</v>
      </c>
      <c r="AR385" s="138" t="s">
        <v>340</v>
      </c>
      <c r="AT385" s="138" t="s">
        <v>295</v>
      </c>
      <c r="AU385" s="138" t="s">
        <v>82</v>
      </c>
      <c r="AY385" s="17" t="s">
        <v>129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7" t="s">
        <v>80</v>
      </c>
      <c r="BK385" s="139">
        <f>ROUND(I385*H385,2)</f>
        <v>0</v>
      </c>
      <c r="BL385" s="17" t="s">
        <v>245</v>
      </c>
      <c r="BM385" s="138" t="s">
        <v>535</v>
      </c>
    </row>
    <row r="386" spans="2:65" s="1" customFormat="1" ht="16.5" customHeight="1">
      <c r="B386" s="32"/>
      <c r="C386" s="127" t="s">
        <v>536</v>
      </c>
      <c r="D386" s="127" t="s">
        <v>132</v>
      </c>
      <c r="E386" s="128" t="s">
        <v>537</v>
      </c>
      <c r="F386" s="129" t="s">
        <v>538</v>
      </c>
      <c r="G386" s="130" t="s">
        <v>335</v>
      </c>
      <c r="H386" s="131">
        <v>8.1300000000000008</v>
      </c>
      <c r="I386" s="132"/>
      <c r="J386" s="133">
        <f>ROUND(I386*H386,2)</f>
        <v>0</v>
      </c>
      <c r="K386" s="129" t="s">
        <v>136</v>
      </c>
      <c r="L386" s="32"/>
      <c r="M386" s="134" t="s">
        <v>19</v>
      </c>
      <c r="N386" s="135" t="s">
        <v>43</v>
      </c>
      <c r="P386" s="136">
        <f>O386*H386</f>
        <v>0</v>
      </c>
      <c r="Q386" s="136">
        <v>0</v>
      </c>
      <c r="R386" s="136">
        <f>Q386*H386</f>
        <v>0</v>
      </c>
      <c r="S386" s="136">
        <v>2E-3</v>
      </c>
      <c r="T386" s="137">
        <f>S386*H386</f>
        <v>1.6260000000000004E-2</v>
      </c>
      <c r="AR386" s="138" t="s">
        <v>245</v>
      </c>
      <c r="AT386" s="138" t="s">
        <v>132</v>
      </c>
      <c r="AU386" s="138" t="s">
        <v>82</v>
      </c>
      <c r="AY386" s="17" t="s">
        <v>129</v>
      </c>
      <c r="BE386" s="139">
        <f>IF(N386="základní",J386,0)</f>
        <v>0</v>
      </c>
      <c r="BF386" s="139">
        <f>IF(N386="snížená",J386,0)</f>
        <v>0</v>
      </c>
      <c r="BG386" s="139">
        <f>IF(N386="zákl. přenesená",J386,0)</f>
        <v>0</v>
      </c>
      <c r="BH386" s="139">
        <f>IF(N386="sníž. přenesená",J386,0)</f>
        <v>0</v>
      </c>
      <c r="BI386" s="139">
        <f>IF(N386="nulová",J386,0)</f>
        <v>0</v>
      </c>
      <c r="BJ386" s="17" t="s">
        <v>80</v>
      </c>
      <c r="BK386" s="139">
        <f>ROUND(I386*H386,2)</f>
        <v>0</v>
      </c>
      <c r="BL386" s="17" t="s">
        <v>245</v>
      </c>
      <c r="BM386" s="138" t="s">
        <v>539</v>
      </c>
    </row>
    <row r="387" spans="2:65" s="1" customFormat="1">
      <c r="B387" s="32"/>
      <c r="D387" s="140" t="s">
        <v>139</v>
      </c>
      <c r="F387" s="141" t="s">
        <v>540</v>
      </c>
      <c r="I387" s="142"/>
      <c r="L387" s="32"/>
      <c r="M387" s="143"/>
      <c r="T387" s="53"/>
      <c r="AT387" s="17" t="s">
        <v>139</v>
      </c>
      <c r="AU387" s="17" t="s">
        <v>82</v>
      </c>
    </row>
    <row r="388" spans="2:65" s="12" customFormat="1" ht="12">
      <c r="B388" s="144"/>
      <c r="D388" s="145" t="s">
        <v>141</v>
      </c>
      <c r="E388" s="146" t="s">
        <v>19</v>
      </c>
      <c r="F388" s="147" t="s">
        <v>541</v>
      </c>
      <c r="H388" s="146" t="s">
        <v>19</v>
      </c>
      <c r="I388" s="148"/>
      <c r="L388" s="144"/>
      <c r="M388" s="149"/>
      <c r="T388" s="150"/>
      <c r="AT388" s="146" t="s">
        <v>141</v>
      </c>
      <c r="AU388" s="146" t="s">
        <v>82</v>
      </c>
      <c r="AV388" s="12" t="s">
        <v>80</v>
      </c>
      <c r="AW388" s="12" t="s">
        <v>33</v>
      </c>
      <c r="AX388" s="12" t="s">
        <v>72</v>
      </c>
      <c r="AY388" s="146" t="s">
        <v>129</v>
      </c>
    </row>
    <row r="389" spans="2:65" s="13" customFormat="1" ht="12">
      <c r="B389" s="151"/>
      <c r="D389" s="145" t="s">
        <v>141</v>
      </c>
      <c r="E389" s="152" t="s">
        <v>19</v>
      </c>
      <c r="F389" s="153" t="s">
        <v>542</v>
      </c>
      <c r="H389" s="154">
        <v>8.1300000000000008</v>
      </c>
      <c r="I389" s="155"/>
      <c r="L389" s="151"/>
      <c r="M389" s="156"/>
      <c r="T389" s="157"/>
      <c r="AT389" s="152" t="s">
        <v>141</v>
      </c>
      <c r="AU389" s="152" t="s">
        <v>82</v>
      </c>
      <c r="AV389" s="13" t="s">
        <v>82</v>
      </c>
      <c r="AW389" s="13" t="s">
        <v>33</v>
      </c>
      <c r="AX389" s="13" t="s">
        <v>80</v>
      </c>
      <c r="AY389" s="152" t="s">
        <v>129</v>
      </c>
    </row>
    <row r="390" spans="2:65" s="1" customFormat="1" ht="24.25" customHeight="1">
      <c r="B390" s="32"/>
      <c r="C390" s="127" t="s">
        <v>543</v>
      </c>
      <c r="D390" s="127" t="s">
        <v>132</v>
      </c>
      <c r="E390" s="128" t="s">
        <v>544</v>
      </c>
      <c r="F390" s="129" t="s">
        <v>545</v>
      </c>
      <c r="G390" s="130" t="s">
        <v>291</v>
      </c>
      <c r="H390" s="131">
        <v>15</v>
      </c>
      <c r="I390" s="132"/>
      <c r="J390" s="133">
        <f>ROUND(I390*H390,2)</f>
        <v>0</v>
      </c>
      <c r="K390" s="129" t="s">
        <v>136</v>
      </c>
      <c r="L390" s="32"/>
      <c r="M390" s="134" t="s">
        <v>19</v>
      </c>
      <c r="N390" s="135" t="s">
        <v>43</v>
      </c>
      <c r="P390" s="136">
        <f>O390*H390</f>
        <v>0</v>
      </c>
      <c r="Q390" s="136">
        <v>0</v>
      </c>
      <c r="R390" s="136">
        <f>Q390*H390</f>
        <v>0</v>
      </c>
      <c r="S390" s="136">
        <v>2.4E-2</v>
      </c>
      <c r="T390" s="137">
        <f>S390*H390</f>
        <v>0.36</v>
      </c>
      <c r="AR390" s="138" t="s">
        <v>245</v>
      </c>
      <c r="AT390" s="138" t="s">
        <v>132</v>
      </c>
      <c r="AU390" s="138" t="s">
        <v>82</v>
      </c>
      <c r="AY390" s="17" t="s">
        <v>129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80</v>
      </c>
      <c r="BK390" s="139">
        <f>ROUND(I390*H390,2)</f>
        <v>0</v>
      </c>
      <c r="BL390" s="17" t="s">
        <v>245</v>
      </c>
      <c r="BM390" s="138" t="s">
        <v>546</v>
      </c>
    </row>
    <row r="391" spans="2:65" s="1" customFormat="1">
      <c r="B391" s="32"/>
      <c r="D391" s="140" t="s">
        <v>139</v>
      </c>
      <c r="F391" s="141" t="s">
        <v>547</v>
      </c>
      <c r="I391" s="142"/>
      <c r="L391" s="32"/>
      <c r="M391" s="143"/>
      <c r="T391" s="53"/>
      <c r="AT391" s="17" t="s">
        <v>139</v>
      </c>
      <c r="AU391" s="17" t="s">
        <v>82</v>
      </c>
    </row>
    <row r="392" spans="2:65" s="1" customFormat="1" ht="33" customHeight="1">
      <c r="B392" s="32"/>
      <c r="C392" s="127" t="s">
        <v>548</v>
      </c>
      <c r="D392" s="127" t="s">
        <v>132</v>
      </c>
      <c r="E392" s="128" t="s">
        <v>549</v>
      </c>
      <c r="F392" s="129" t="s">
        <v>550</v>
      </c>
      <c r="G392" s="130" t="s">
        <v>335</v>
      </c>
      <c r="H392" s="131">
        <v>8.1300000000000008</v>
      </c>
      <c r="I392" s="132"/>
      <c r="J392" s="133">
        <f>ROUND(I392*H392,2)</f>
        <v>0</v>
      </c>
      <c r="K392" s="129" t="s">
        <v>136</v>
      </c>
      <c r="L392" s="32"/>
      <c r="M392" s="134" t="s">
        <v>19</v>
      </c>
      <c r="N392" s="135" t="s">
        <v>43</v>
      </c>
      <c r="P392" s="136">
        <f>O392*H392</f>
        <v>0</v>
      </c>
      <c r="Q392" s="136">
        <v>0</v>
      </c>
      <c r="R392" s="136">
        <f>Q392*H392</f>
        <v>0</v>
      </c>
      <c r="S392" s="136">
        <v>0</v>
      </c>
      <c r="T392" s="137">
        <f>S392*H392</f>
        <v>0</v>
      </c>
      <c r="AR392" s="138" t="s">
        <v>245</v>
      </c>
      <c r="AT392" s="138" t="s">
        <v>132</v>
      </c>
      <c r="AU392" s="138" t="s">
        <v>82</v>
      </c>
      <c r="AY392" s="17" t="s">
        <v>129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17" t="s">
        <v>80</v>
      </c>
      <c r="BK392" s="139">
        <f>ROUND(I392*H392,2)</f>
        <v>0</v>
      </c>
      <c r="BL392" s="17" t="s">
        <v>245</v>
      </c>
      <c r="BM392" s="138" t="s">
        <v>551</v>
      </c>
    </row>
    <row r="393" spans="2:65" s="1" customFormat="1">
      <c r="B393" s="32"/>
      <c r="D393" s="140" t="s">
        <v>139</v>
      </c>
      <c r="F393" s="141" t="s">
        <v>552</v>
      </c>
      <c r="I393" s="142"/>
      <c r="L393" s="32"/>
      <c r="M393" s="143"/>
      <c r="T393" s="53"/>
      <c r="AT393" s="17" t="s">
        <v>139</v>
      </c>
      <c r="AU393" s="17" t="s">
        <v>82</v>
      </c>
    </row>
    <row r="394" spans="2:65" s="12" customFormat="1" ht="12">
      <c r="B394" s="144"/>
      <c r="D394" s="145" t="s">
        <v>141</v>
      </c>
      <c r="E394" s="146" t="s">
        <v>19</v>
      </c>
      <c r="F394" s="147" t="s">
        <v>541</v>
      </c>
      <c r="H394" s="146" t="s">
        <v>19</v>
      </c>
      <c r="I394" s="148"/>
      <c r="L394" s="144"/>
      <c r="M394" s="149"/>
      <c r="T394" s="150"/>
      <c r="AT394" s="146" t="s">
        <v>141</v>
      </c>
      <c r="AU394" s="146" t="s">
        <v>82</v>
      </c>
      <c r="AV394" s="12" t="s">
        <v>80</v>
      </c>
      <c r="AW394" s="12" t="s">
        <v>33</v>
      </c>
      <c r="AX394" s="12" t="s">
        <v>72</v>
      </c>
      <c r="AY394" s="146" t="s">
        <v>129</v>
      </c>
    </row>
    <row r="395" spans="2:65" s="13" customFormat="1" ht="12">
      <c r="B395" s="151"/>
      <c r="D395" s="145" t="s">
        <v>141</v>
      </c>
      <c r="E395" s="152" t="s">
        <v>19</v>
      </c>
      <c r="F395" s="153" t="s">
        <v>542</v>
      </c>
      <c r="H395" s="154">
        <v>8.1300000000000008</v>
      </c>
      <c r="I395" s="155"/>
      <c r="L395" s="151"/>
      <c r="M395" s="156"/>
      <c r="T395" s="157"/>
      <c r="AT395" s="152" t="s">
        <v>141</v>
      </c>
      <c r="AU395" s="152" t="s">
        <v>82</v>
      </c>
      <c r="AV395" s="13" t="s">
        <v>82</v>
      </c>
      <c r="AW395" s="13" t="s">
        <v>33</v>
      </c>
      <c r="AX395" s="13" t="s">
        <v>80</v>
      </c>
      <c r="AY395" s="152" t="s">
        <v>129</v>
      </c>
    </row>
    <row r="396" spans="2:65" s="1" customFormat="1" ht="24.25" customHeight="1">
      <c r="B396" s="32"/>
      <c r="C396" s="173" t="s">
        <v>553</v>
      </c>
      <c r="D396" s="173" t="s">
        <v>295</v>
      </c>
      <c r="E396" s="174" t="s">
        <v>554</v>
      </c>
      <c r="F396" s="175" t="s">
        <v>555</v>
      </c>
      <c r="G396" s="176" t="s">
        <v>335</v>
      </c>
      <c r="H396" s="177">
        <v>8.9429999999999996</v>
      </c>
      <c r="I396" s="178"/>
      <c r="J396" s="179">
        <f>ROUND(I396*H396,2)</f>
        <v>0</v>
      </c>
      <c r="K396" s="175" t="s">
        <v>136</v>
      </c>
      <c r="L396" s="180"/>
      <c r="M396" s="181" t="s">
        <v>19</v>
      </c>
      <c r="N396" s="182" t="s">
        <v>43</v>
      </c>
      <c r="P396" s="136">
        <f>O396*H396</f>
        <v>0</v>
      </c>
      <c r="Q396" s="136">
        <v>4.0000000000000001E-3</v>
      </c>
      <c r="R396" s="136">
        <f>Q396*H396</f>
        <v>3.5771999999999998E-2</v>
      </c>
      <c r="S396" s="136">
        <v>0</v>
      </c>
      <c r="T396" s="137">
        <f>S396*H396</f>
        <v>0</v>
      </c>
      <c r="AR396" s="138" t="s">
        <v>340</v>
      </c>
      <c r="AT396" s="138" t="s">
        <v>295</v>
      </c>
      <c r="AU396" s="138" t="s">
        <v>82</v>
      </c>
      <c r="AY396" s="17" t="s">
        <v>129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7" t="s">
        <v>80</v>
      </c>
      <c r="BK396" s="139">
        <f>ROUND(I396*H396,2)</f>
        <v>0</v>
      </c>
      <c r="BL396" s="17" t="s">
        <v>245</v>
      </c>
      <c r="BM396" s="138" t="s">
        <v>556</v>
      </c>
    </row>
    <row r="397" spans="2:65" s="13" customFormat="1" ht="12">
      <c r="B397" s="151"/>
      <c r="D397" s="145" t="s">
        <v>141</v>
      </c>
      <c r="E397" s="152" t="s">
        <v>19</v>
      </c>
      <c r="F397" s="153" t="s">
        <v>557</v>
      </c>
      <c r="H397" s="154">
        <v>8.9429999999999996</v>
      </c>
      <c r="I397" s="155"/>
      <c r="L397" s="151"/>
      <c r="M397" s="156"/>
      <c r="T397" s="157"/>
      <c r="AT397" s="152" t="s">
        <v>141</v>
      </c>
      <c r="AU397" s="152" t="s">
        <v>82</v>
      </c>
      <c r="AV397" s="13" t="s">
        <v>82</v>
      </c>
      <c r="AW397" s="13" t="s">
        <v>33</v>
      </c>
      <c r="AX397" s="13" t="s">
        <v>80</v>
      </c>
      <c r="AY397" s="152" t="s">
        <v>129</v>
      </c>
    </row>
    <row r="398" spans="2:65" s="1" customFormat="1" ht="24.25" customHeight="1">
      <c r="B398" s="32"/>
      <c r="C398" s="127" t="s">
        <v>558</v>
      </c>
      <c r="D398" s="127" t="s">
        <v>132</v>
      </c>
      <c r="E398" s="128" t="s">
        <v>559</v>
      </c>
      <c r="F398" s="129" t="s">
        <v>560</v>
      </c>
      <c r="G398" s="130" t="s">
        <v>291</v>
      </c>
      <c r="H398" s="131">
        <v>11</v>
      </c>
      <c r="I398" s="132"/>
      <c r="J398" s="133">
        <f>ROUND(I398*H398,2)</f>
        <v>0</v>
      </c>
      <c r="K398" s="129" t="s">
        <v>136</v>
      </c>
      <c r="L398" s="32"/>
      <c r="M398" s="134" t="s">
        <v>19</v>
      </c>
      <c r="N398" s="135" t="s">
        <v>43</v>
      </c>
      <c r="P398" s="136">
        <f>O398*H398</f>
        <v>0</v>
      </c>
      <c r="Q398" s="136">
        <v>0</v>
      </c>
      <c r="R398" s="136">
        <f>Q398*H398</f>
        <v>0</v>
      </c>
      <c r="S398" s="136">
        <v>0</v>
      </c>
      <c r="T398" s="137">
        <f>S398*H398</f>
        <v>0</v>
      </c>
      <c r="AR398" s="138" t="s">
        <v>245</v>
      </c>
      <c r="AT398" s="138" t="s">
        <v>132</v>
      </c>
      <c r="AU398" s="138" t="s">
        <v>82</v>
      </c>
      <c r="AY398" s="17" t="s">
        <v>129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80</v>
      </c>
      <c r="BK398" s="139">
        <f>ROUND(I398*H398,2)</f>
        <v>0</v>
      </c>
      <c r="BL398" s="17" t="s">
        <v>245</v>
      </c>
      <c r="BM398" s="138" t="s">
        <v>561</v>
      </c>
    </row>
    <row r="399" spans="2:65" s="1" customFormat="1">
      <c r="B399" s="32"/>
      <c r="D399" s="140" t="s">
        <v>139</v>
      </c>
      <c r="F399" s="141" t="s">
        <v>562</v>
      </c>
      <c r="I399" s="142"/>
      <c r="L399" s="32"/>
      <c r="M399" s="143"/>
      <c r="T399" s="53"/>
      <c r="AT399" s="17" t="s">
        <v>139</v>
      </c>
      <c r="AU399" s="17" t="s">
        <v>82</v>
      </c>
    </row>
    <row r="400" spans="2:65" s="13" customFormat="1" ht="12">
      <c r="B400" s="151"/>
      <c r="D400" s="145" t="s">
        <v>141</v>
      </c>
      <c r="E400" s="152" t="s">
        <v>19</v>
      </c>
      <c r="F400" s="153" t="s">
        <v>563</v>
      </c>
      <c r="H400" s="154">
        <v>10</v>
      </c>
      <c r="I400" s="155"/>
      <c r="L400" s="151"/>
      <c r="M400" s="156"/>
      <c r="T400" s="157"/>
      <c r="AT400" s="152" t="s">
        <v>141</v>
      </c>
      <c r="AU400" s="152" t="s">
        <v>82</v>
      </c>
      <c r="AV400" s="13" t="s">
        <v>82</v>
      </c>
      <c r="AW400" s="13" t="s">
        <v>33</v>
      </c>
      <c r="AX400" s="13" t="s">
        <v>72</v>
      </c>
      <c r="AY400" s="152" t="s">
        <v>129</v>
      </c>
    </row>
    <row r="401" spans="2:65" s="13" customFormat="1" ht="12">
      <c r="B401" s="151"/>
      <c r="D401" s="145" t="s">
        <v>141</v>
      </c>
      <c r="E401" s="152" t="s">
        <v>19</v>
      </c>
      <c r="F401" s="153" t="s">
        <v>80</v>
      </c>
      <c r="H401" s="154">
        <v>1</v>
      </c>
      <c r="I401" s="155"/>
      <c r="L401" s="151"/>
      <c r="M401" s="156"/>
      <c r="T401" s="157"/>
      <c r="AT401" s="152" t="s">
        <v>141</v>
      </c>
      <c r="AU401" s="152" t="s">
        <v>82</v>
      </c>
      <c r="AV401" s="13" t="s">
        <v>82</v>
      </c>
      <c r="AW401" s="13" t="s">
        <v>33</v>
      </c>
      <c r="AX401" s="13" t="s">
        <v>72</v>
      </c>
      <c r="AY401" s="152" t="s">
        <v>129</v>
      </c>
    </row>
    <row r="402" spans="2:65" s="14" customFormat="1" ht="12">
      <c r="B402" s="158"/>
      <c r="D402" s="145" t="s">
        <v>141</v>
      </c>
      <c r="E402" s="159" t="s">
        <v>19</v>
      </c>
      <c r="F402" s="160" t="s">
        <v>151</v>
      </c>
      <c r="H402" s="161">
        <v>11</v>
      </c>
      <c r="I402" s="162"/>
      <c r="L402" s="158"/>
      <c r="M402" s="163"/>
      <c r="T402" s="164"/>
      <c r="AT402" s="159" t="s">
        <v>141</v>
      </c>
      <c r="AU402" s="159" t="s">
        <v>82</v>
      </c>
      <c r="AV402" s="14" t="s">
        <v>137</v>
      </c>
      <c r="AW402" s="14" t="s">
        <v>33</v>
      </c>
      <c r="AX402" s="14" t="s">
        <v>80</v>
      </c>
      <c r="AY402" s="159" t="s">
        <v>129</v>
      </c>
    </row>
    <row r="403" spans="2:65" s="1" customFormat="1" ht="24.25" customHeight="1">
      <c r="B403" s="32"/>
      <c r="C403" s="173" t="s">
        <v>564</v>
      </c>
      <c r="D403" s="173" t="s">
        <v>295</v>
      </c>
      <c r="E403" s="174" t="s">
        <v>565</v>
      </c>
      <c r="F403" s="175" t="s">
        <v>566</v>
      </c>
      <c r="G403" s="176" t="s">
        <v>291</v>
      </c>
      <c r="H403" s="177">
        <v>3</v>
      </c>
      <c r="I403" s="178"/>
      <c r="J403" s="179">
        <f>ROUND(I403*H403,2)</f>
        <v>0</v>
      </c>
      <c r="K403" s="175" t="s">
        <v>136</v>
      </c>
      <c r="L403" s="180"/>
      <c r="M403" s="181" t="s">
        <v>19</v>
      </c>
      <c r="N403" s="182" t="s">
        <v>43</v>
      </c>
      <c r="P403" s="136">
        <f>O403*H403</f>
        <v>0</v>
      </c>
      <c r="Q403" s="136">
        <v>1.3799999999999999E-3</v>
      </c>
      <c r="R403" s="136">
        <f>Q403*H403</f>
        <v>4.1399999999999996E-3</v>
      </c>
      <c r="S403" s="136">
        <v>0</v>
      </c>
      <c r="T403" s="137">
        <f>S403*H403</f>
        <v>0</v>
      </c>
      <c r="AR403" s="138" t="s">
        <v>340</v>
      </c>
      <c r="AT403" s="138" t="s">
        <v>295</v>
      </c>
      <c r="AU403" s="138" t="s">
        <v>82</v>
      </c>
      <c r="AY403" s="17" t="s">
        <v>129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80</v>
      </c>
      <c r="BK403" s="139">
        <f>ROUND(I403*H403,2)</f>
        <v>0</v>
      </c>
      <c r="BL403" s="17" t="s">
        <v>245</v>
      </c>
      <c r="BM403" s="138" t="s">
        <v>567</v>
      </c>
    </row>
    <row r="404" spans="2:65" s="1" customFormat="1" ht="24.25" customHeight="1">
      <c r="B404" s="32"/>
      <c r="C404" s="173" t="s">
        <v>568</v>
      </c>
      <c r="D404" s="173" t="s">
        <v>295</v>
      </c>
      <c r="E404" s="174" t="s">
        <v>569</v>
      </c>
      <c r="F404" s="175" t="s">
        <v>570</v>
      </c>
      <c r="G404" s="176" t="s">
        <v>291</v>
      </c>
      <c r="H404" s="177">
        <v>6</v>
      </c>
      <c r="I404" s="178"/>
      <c r="J404" s="179">
        <f>ROUND(I404*H404,2)</f>
        <v>0</v>
      </c>
      <c r="K404" s="175" t="s">
        <v>136</v>
      </c>
      <c r="L404" s="180"/>
      <c r="M404" s="181" t="s">
        <v>19</v>
      </c>
      <c r="N404" s="182" t="s">
        <v>43</v>
      </c>
      <c r="P404" s="136">
        <f>O404*H404</f>
        <v>0</v>
      </c>
      <c r="Q404" s="136">
        <v>1.8500000000000001E-3</v>
      </c>
      <c r="R404" s="136">
        <f>Q404*H404</f>
        <v>1.11E-2</v>
      </c>
      <c r="S404" s="136">
        <v>0</v>
      </c>
      <c r="T404" s="137">
        <f>S404*H404</f>
        <v>0</v>
      </c>
      <c r="AR404" s="138" t="s">
        <v>340</v>
      </c>
      <c r="AT404" s="138" t="s">
        <v>295</v>
      </c>
      <c r="AU404" s="138" t="s">
        <v>82</v>
      </c>
      <c r="AY404" s="17" t="s">
        <v>129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7" t="s">
        <v>80</v>
      </c>
      <c r="BK404" s="139">
        <f>ROUND(I404*H404,2)</f>
        <v>0</v>
      </c>
      <c r="BL404" s="17" t="s">
        <v>245</v>
      </c>
      <c r="BM404" s="138" t="s">
        <v>571</v>
      </c>
    </row>
    <row r="405" spans="2:65" s="13" customFormat="1" ht="12">
      <c r="B405" s="151"/>
      <c r="D405" s="145" t="s">
        <v>141</v>
      </c>
      <c r="E405" s="152" t="s">
        <v>19</v>
      </c>
      <c r="F405" s="153" t="s">
        <v>161</v>
      </c>
      <c r="H405" s="154">
        <v>5</v>
      </c>
      <c r="I405" s="155"/>
      <c r="L405" s="151"/>
      <c r="M405" s="156"/>
      <c r="T405" s="157"/>
      <c r="AT405" s="152" t="s">
        <v>141</v>
      </c>
      <c r="AU405" s="152" t="s">
        <v>82</v>
      </c>
      <c r="AV405" s="13" t="s">
        <v>82</v>
      </c>
      <c r="AW405" s="13" t="s">
        <v>33</v>
      </c>
      <c r="AX405" s="13" t="s">
        <v>72</v>
      </c>
      <c r="AY405" s="152" t="s">
        <v>129</v>
      </c>
    </row>
    <row r="406" spans="2:65" s="13" customFormat="1" ht="12">
      <c r="B406" s="151"/>
      <c r="D406" s="145" t="s">
        <v>141</v>
      </c>
      <c r="E406" s="152" t="s">
        <v>19</v>
      </c>
      <c r="F406" s="153" t="s">
        <v>80</v>
      </c>
      <c r="H406" s="154">
        <v>1</v>
      </c>
      <c r="I406" s="155"/>
      <c r="L406" s="151"/>
      <c r="M406" s="156"/>
      <c r="T406" s="157"/>
      <c r="AT406" s="152" t="s">
        <v>141</v>
      </c>
      <c r="AU406" s="152" t="s">
        <v>82</v>
      </c>
      <c r="AV406" s="13" t="s">
        <v>82</v>
      </c>
      <c r="AW406" s="13" t="s">
        <v>33</v>
      </c>
      <c r="AX406" s="13" t="s">
        <v>72</v>
      </c>
      <c r="AY406" s="152" t="s">
        <v>129</v>
      </c>
    </row>
    <row r="407" spans="2:65" s="14" customFormat="1" ht="12">
      <c r="B407" s="158"/>
      <c r="D407" s="145" t="s">
        <v>141</v>
      </c>
      <c r="E407" s="159" t="s">
        <v>19</v>
      </c>
      <c r="F407" s="160" t="s">
        <v>151</v>
      </c>
      <c r="H407" s="161">
        <v>6</v>
      </c>
      <c r="I407" s="162"/>
      <c r="L407" s="158"/>
      <c r="M407" s="163"/>
      <c r="T407" s="164"/>
      <c r="AT407" s="159" t="s">
        <v>141</v>
      </c>
      <c r="AU407" s="159" t="s">
        <v>82</v>
      </c>
      <c r="AV407" s="14" t="s">
        <v>137</v>
      </c>
      <c r="AW407" s="14" t="s">
        <v>33</v>
      </c>
      <c r="AX407" s="14" t="s">
        <v>80</v>
      </c>
      <c r="AY407" s="159" t="s">
        <v>129</v>
      </c>
    </row>
    <row r="408" spans="2:65" s="1" customFormat="1" ht="24.25" customHeight="1">
      <c r="B408" s="32"/>
      <c r="C408" s="173" t="s">
        <v>572</v>
      </c>
      <c r="D408" s="173" t="s">
        <v>295</v>
      </c>
      <c r="E408" s="174" t="s">
        <v>573</v>
      </c>
      <c r="F408" s="175" t="s">
        <v>574</v>
      </c>
      <c r="G408" s="176" t="s">
        <v>291</v>
      </c>
      <c r="H408" s="177">
        <v>2</v>
      </c>
      <c r="I408" s="178"/>
      <c r="J408" s="179">
        <f>ROUND(I408*H408,2)</f>
        <v>0</v>
      </c>
      <c r="K408" s="175" t="s">
        <v>136</v>
      </c>
      <c r="L408" s="180"/>
      <c r="M408" s="181" t="s">
        <v>19</v>
      </c>
      <c r="N408" s="182" t="s">
        <v>43</v>
      </c>
      <c r="P408" s="136">
        <f>O408*H408</f>
        <v>0</v>
      </c>
      <c r="Q408" s="136">
        <v>9.7000000000000005E-4</v>
      </c>
      <c r="R408" s="136">
        <f>Q408*H408</f>
        <v>1.9400000000000001E-3</v>
      </c>
      <c r="S408" s="136">
        <v>0</v>
      </c>
      <c r="T408" s="137">
        <f>S408*H408</f>
        <v>0</v>
      </c>
      <c r="AR408" s="138" t="s">
        <v>340</v>
      </c>
      <c r="AT408" s="138" t="s">
        <v>295</v>
      </c>
      <c r="AU408" s="138" t="s">
        <v>82</v>
      </c>
      <c r="AY408" s="17" t="s">
        <v>129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7" t="s">
        <v>80</v>
      </c>
      <c r="BK408" s="139">
        <f>ROUND(I408*H408,2)</f>
        <v>0</v>
      </c>
      <c r="BL408" s="17" t="s">
        <v>245</v>
      </c>
      <c r="BM408" s="138" t="s">
        <v>575</v>
      </c>
    </row>
    <row r="409" spans="2:65" s="1" customFormat="1" ht="24.25" customHeight="1">
      <c r="B409" s="32"/>
      <c r="C409" s="127" t="s">
        <v>576</v>
      </c>
      <c r="D409" s="127" t="s">
        <v>132</v>
      </c>
      <c r="E409" s="128" t="s">
        <v>577</v>
      </c>
      <c r="F409" s="129" t="s">
        <v>578</v>
      </c>
      <c r="G409" s="130" t="s">
        <v>291</v>
      </c>
      <c r="H409" s="131">
        <v>2</v>
      </c>
      <c r="I409" s="132"/>
      <c r="J409" s="133">
        <f>ROUND(I409*H409,2)</f>
        <v>0</v>
      </c>
      <c r="K409" s="129" t="s">
        <v>136</v>
      </c>
      <c r="L409" s="32"/>
      <c r="M409" s="134" t="s">
        <v>19</v>
      </c>
      <c r="N409" s="135" t="s">
        <v>43</v>
      </c>
      <c r="P409" s="136">
        <f>O409*H409</f>
        <v>0</v>
      </c>
      <c r="Q409" s="136">
        <v>0</v>
      </c>
      <c r="R409" s="136">
        <f>Q409*H409</f>
        <v>0</v>
      </c>
      <c r="S409" s="136">
        <v>0</v>
      </c>
      <c r="T409" s="137">
        <f>S409*H409</f>
        <v>0</v>
      </c>
      <c r="AR409" s="138" t="s">
        <v>245</v>
      </c>
      <c r="AT409" s="138" t="s">
        <v>132</v>
      </c>
      <c r="AU409" s="138" t="s">
        <v>82</v>
      </c>
      <c r="AY409" s="17" t="s">
        <v>129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80</v>
      </c>
      <c r="BK409" s="139">
        <f>ROUND(I409*H409,2)</f>
        <v>0</v>
      </c>
      <c r="BL409" s="17" t="s">
        <v>245</v>
      </c>
      <c r="BM409" s="138" t="s">
        <v>579</v>
      </c>
    </row>
    <row r="410" spans="2:65" s="1" customFormat="1">
      <c r="B410" s="32"/>
      <c r="D410" s="140" t="s">
        <v>139</v>
      </c>
      <c r="F410" s="141" t="s">
        <v>580</v>
      </c>
      <c r="I410" s="142"/>
      <c r="L410" s="32"/>
      <c r="M410" s="143"/>
      <c r="T410" s="53"/>
      <c r="AT410" s="17" t="s">
        <v>139</v>
      </c>
      <c r="AU410" s="17" t="s">
        <v>82</v>
      </c>
    </row>
    <row r="411" spans="2:65" s="1" customFormat="1" ht="24.25" customHeight="1">
      <c r="B411" s="32"/>
      <c r="C411" s="173" t="s">
        <v>581</v>
      </c>
      <c r="D411" s="173" t="s">
        <v>295</v>
      </c>
      <c r="E411" s="174" t="s">
        <v>582</v>
      </c>
      <c r="F411" s="175" t="s">
        <v>583</v>
      </c>
      <c r="G411" s="176" t="s">
        <v>291</v>
      </c>
      <c r="H411" s="177">
        <v>2</v>
      </c>
      <c r="I411" s="178"/>
      <c r="J411" s="179">
        <f>ROUND(I411*H411,2)</f>
        <v>0</v>
      </c>
      <c r="K411" s="175" t="s">
        <v>136</v>
      </c>
      <c r="L411" s="180"/>
      <c r="M411" s="181" t="s">
        <v>19</v>
      </c>
      <c r="N411" s="182" t="s">
        <v>43</v>
      </c>
      <c r="P411" s="136">
        <f>O411*H411</f>
        <v>0</v>
      </c>
      <c r="Q411" s="136">
        <v>3.3500000000000001E-3</v>
      </c>
      <c r="R411" s="136">
        <f>Q411*H411</f>
        <v>6.7000000000000002E-3</v>
      </c>
      <c r="S411" s="136">
        <v>0</v>
      </c>
      <c r="T411" s="137">
        <f>S411*H411</f>
        <v>0</v>
      </c>
      <c r="AR411" s="138" t="s">
        <v>340</v>
      </c>
      <c r="AT411" s="138" t="s">
        <v>295</v>
      </c>
      <c r="AU411" s="138" t="s">
        <v>82</v>
      </c>
      <c r="AY411" s="17" t="s">
        <v>129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7" t="s">
        <v>80</v>
      </c>
      <c r="BK411" s="139">
        <f>ROUND(I411*H411,2)</f>
        <v>0</v>
      </c>
      <c r="BL411" s="17" t="s">
        <v>245</v>
      </c>
      <c r="BM411" s="138" t="s">
        <v>584</v>
      </c>
    </row>
    <row r="412" spans="2:65" s="1" customFormat="1" ht="44.25" customHeight="1">
      <c r="B412" s="32"/>
      <c r="C412" s="127" t="s">
        <v>585</v>
      </c>
      <c r="D412" s="127" t="s">
        <v>132</v>
      </c>
      <c r="E412" s="128" t="s">
        <v>586</v>
      </c>
      <c r="F412" s="129" t="s">
        <v>587</v>
      </c>
      <c r="G412" s="130" t="s">
        <v>475</v>
      </c>
      <c r="H412" s="183"/>
      <c r="I412" s="132"/>
      <c r="J412" s="133">
        <f>ROUND(I412*H412,2)</f>
        <v>0</v>
      </c>
      <c r="K412" s="129" t="s">
        <v>136</v>
      </c>
      <c r="L412" s="32"/>
      <c r="M412" s="134" t="s">
        <v>19</v>
      </c>
      <c r="N412" s="135" t="s">
        <v>43</v>
      </c>
      <c r="P412" s="136">
        <f>O412*H412</f>
        <v>0</v>
      </c>
      <c r="Q412" s="136">
        <v>0</v>
      </c>
      <c r="R412" s="136">
        <f>Q412*H412</f>
        <v>0</v>
      </c>
      <c r="S412" s="136">
        <v>0</v>
      </c>
      <c r="T412" s="137">
        <f>S412*H412</f>
        <v>0</v>
      </c>
      <c r="AR412" s="138" t="s">
        <v>245</v>
      </c>
      <c r="AT412" s="138" t="s">
        <v>132</v>
      </c>
      <c r="AU412" s="138" t="s">
        <v>82</v>
      </c>
      <c r="AY412" s="17" t="s">
        <v>129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80</v>
      </c>
      <c r="BK412" s="139">
        <f>ROUND(I412*H412,2)</f>
        <v>0</v>
      </c>
      <c r="BL412" s="17" t="s">
        <v>245</v>
      </c>
      <c r="BM412" s="138" t="s">
        <v>588</v>
      </c>
    </row>
    <row r="413" spans="2:65" s="1" customFormat="1">
      <c r="B413" s="32"/>
      <c r="D413" s="140" t="s">
        <v>139</v>
      </c>
      <c r="F413" s="141" t="s">
        <v>589</v>
      </c>
      <c r="I413" s="142"/>
      <c r="L413" s="32"/>
      <c r="M413" s="143"/>
      <c r="T413" s="53"/>
      <c r="AT413" s="17" t="s">
        <v>139</v>
      </c>
      <c r="AU413" s="17" t="s">
        <v>82</v>
      </c>
    </row>
    <row r="414" spans="2:65" s="11" customFormat="1" ht="22.75" customHeight="1">
      <c r="B414" s="115"/>
      <c r="D414" s="116" t="s">
        <v>71</v>
      </c>
      <c r="E414" s="125" t="s">
        <v>590</v>
      </c>
      <c r="F414" s="125" t="s">
        <v>591</v>
      </c>
      <c r="I414" s="118"/>
      <c r="J414" s="126">
        <f>BK414</f>
        <v>0</v>
      </c>
      <c r="L414" s="115"/>
      <c r="M414" s="120"/>
      <c r="P414" s="121">
        <f>SUM(P415:P473)</f>
        <v>0</v>
      </c>
      <c r="R414" s="121">
        <f>SUM(R415:R473)</f>
        <v>3.3767202999999997</v>
      </c>
      <c r="T414" s="122">
        <f>SUM(T415:T473)</f>
        <v>7.0020822999999996</v>
      </c>
      <c r="AR414" s="116" t="s">
        <v>82</v>
      </c>
      <c r="AT414" s="123" t="s">
        <v>71</v>
      </c>
      <c r="AU414" s="123" t="s">
        <v>80</v>
      </c>
      <c r="AY414" s="116" t="s">
        <v>129</v>
      </c>
      <c r="BK414" s="124">
        <f>SUM(BK415:BK473)</f>
        <v>0</v>
      </c>
    </row>
    <row r="415" spans="2:65" s="1" customFormat="1" ht="24.25" customHeight="1">
      <c r="B415" s="32"/>
      <c r="C415" s="127" t="s">
        <v>592</v>
      </c>
      <c r="D415" s="127" t="s">
        <v>132</v>
      </c>
      <c r="E415" s="128" t="s">
        <v>593</v>
      </c>
      <c r="F415" s="129" t="s">
        <v>594</v>
      </c>
      <c r="G415" s="130" t="s">
        <v>135</v>
      </c>
      <c r="H415" s="131">
        <v>84.19</v>
      </c>
      <c r="I415" s="132"/>
      <c r="J415" s="133">
        <f>ROUND(I415*H415,2)</f>
        <v>0</v>
      </c>
      <c r="K415" s="129" t="s">
        <v>136</v>
      </c>
      <c r="L415" s="32"/>
      <c r="M415" s="134" t="s">
        <v>19</v>
      </c>
      <c r="N415" s="135" t="s">
        <v>43</v>
      </c>
      <c r="P415" s="136">
        <f>O415*H415</f>
        <v>0</v>
      </c>
      <c r="Q415" s="136">
        <v>0</v>
      </c>
      <c r="R415" s="136">
        <f>Q415*H415</f>
        <v>0</v>
      </c>
      <c r="S415" s="136">
        <v>8.3169999999999994E-2</v>
      </c>
      <c r="T415" s="137">
        <f>S415*H415</f>
        <v>7.0020822999999996</v>
      </c>
      <c r="AR415" s="138" t="s">
        <v>245</v>
      </c>
      <c r="AT415" s="138" t="s">
        <v>132</v>
      </c>
      <c r="AU415" s="138" t="s">
        <v>82</v>
      </c>
      <c r="AY415" s="17" t="s">
        <v>129</v>
      </c>
      <c r="BE415" s="139">
        <f>IF(N415="základní",J415,0)</f>
        <v>0</v>
      </c>
      <c r="BF415" s="139">
        <f>IF(N415="snížená",J415,0)</f>
        <v>0</v>
      </c>
      <c r="BG415" s="139">
        <f>IF(N415="zákl. přenesená",J415,0)</f>
        <v>0</v>
      </c>
      <c r="BH415" s="139">
        <f>IF(N415="sníž. přenesená",J415,0)</f>
        <v>0</v>
      </c>
      <c r="BI415" s="139">
        <f>IF(N415="nulová",J415,0)</f>
        <v>0</v>
      </c>
      <c r="BJ415" s="17" t="s">
        <v>80</v>
      </c>
      <c r="BK415" s="139">
        <f>ROUND(I415*H415,2)</f>
        <v>0</v>
      </c>
      <c r="BL415" s="17" t="s">
        <v>245</v>
      </c>
      <c r="BM415" s="138" t="s">
        <v>595</v>
      </c>
    </row>
    <row r="416" spans="2:65" s="1" customFormat="1">
      <c r="B416" s="32"/>
      <c r="D416" s="140" t="s">
        <v>139</v>
      </c>
      <c r="F416" s="141" t="s">
        <v>596</v>
      </c>
      <c r="I416" s="142"/>
      <c r="L416" s="32"/>
      <c r="M416" s="143"/>
      <c r="T416" s="53"/>
      <c r="AT416" s="17" t="s">
        <v>139</v>
      </c>
      <c r="AU416" s="17" t="s">
        <v>82</v>
      </c>
    </row>
    <row r="417" spans="2:65" s="13" customFormat="1" ht="12">
      <c r="B417" s="151"/>
      <c r="D417" s="145" t="s">
        <v>141</v>
      </c>
      <c r="E417" s="152" t="s">
        <v>19</v>
      </c>
      <c r="F417" s="153" t="s">
        <v>269</v>
      </c>
      <c r="H417" s="154">
        <v>81.459999999999994</v>
      </c>
      <c r="I417" s="155"/>
      <c r="L417" s="151"/>
      <c r="M417" s="156"/>
      <c r="T417" s="157"/>
      <c r="AT417" s="152" t="s">
        <v>141</v>
      </c>
      <c r="AU417" s="152" t="s">
        <v>82</v>
      </c>
      <c r="AV417" s="13" t="s">
        <v>82</v>
      </c>
      <c r="AW417" s="13" t="s">
        <v>33</v>
      </c>
      <c r="AX417" s="13" t="s">
        <v>72</v>
      </c>
      <c r="AY417" s="152" t="s">
        <v>129</v>
      </c>
    </row>
    <row r="418" spans="2:65" s="12" customFormat="1" ht="12">
      <c r="B418" s="144"/>
      <c r="D418" s="145" t="s">
        <v>141</v>
      </c>
      <c r="E418" s="146" t="s">
        <v>19</v>
      </c>
      <c r="F418" s="147" t="s">
        <v>497</v>
      </c>
      <c r="H418" s="146" t="s">
        <v>19</v>
      </c>
      <c r="I418" s="148"/>
      <c r="L418" s="144"/>
      <c r="M418" s="149"/>
      <c r="T418" s="150"/>
      <c r="AT418" s="146" t="s">
        <v>141</v>
      </c>
      <c r="AU418" s="146" t="s">
        <v>82</v>
      </c>
      <c r="AV418" s="12" t="s">
        <v>80</v>
      </c>
      <c r="AW418" s="12" t="s">
        <v>33</v>
      </c>
      <c r="AX418" s="12" t="s">
        <v>72</v>
      </c>
      <c r="AY418" s="146" t="s">
        <v>129</v>
      </c>
    </row>
    <row r="419" spans="2:65" s="13" customFormat="1" ht="12">
      <c r="B419" s="151"/>
      <c r="D419" s="145" t="s">
        <v>141</v>
      </c>
      <c r="E419" s="152" t="s">
        <v>19</v>
      </c>
      <c r="F419" s="153" t="s">
        <v>150</v>
      </c>
      <c r="H419" s="154">
        <v>2.73</v>
      </c>
      <c r="I419" s="155"/>
      <c r="L419" s="151"/>
      <c r="M419" s="156"/>
      <c r="T419" s="157"/>
      <c r="AT419" s="152" t="s">
        <v>141</v>
      </c>
      <c r="AU419" s="152" t="s">
        <v>82</v>
      </c>
      <c r="AV419" s="13" t="s">
        <v>82</v>
      </c>
      <c r="AW419" s="13" t="s">
        <v>33</v>
      </c>
      <c r="AX419" s="13" t="s">
        <v>72</v>
      </c>
      <c r="AY419" s="152" t="s">
        <v>129</v>
      </c>
    </row>
    <row r="420" spans="2:65" s="14" customFormat="1" ht="12">
      <c r="B420" s="158"/>
      <c r="D420" s="145" t="s">
        <v>141</v>
      </c>
      <c r="E420" s="159" t="s">
        <v>19</v>
      </c>
      <c r="F420" s="160" t="s">
        <v>151</v>
      </c>
      <c r="H420" s="161">
        <v>84.19</v>
      </c>
      <c r="I420" s="162"/>
      <c r="L420" s="158"/>
      <c r="M420" s="163"/>
      <c r="T420" s="164"/>
      <c r="AT420" s="159" t="s">
        <v>141</v>
      </c>
      <c r="AU420" s="159" t="s">
        <v>82</v>
      </c>
      <c r="AV420" s="14" t="s">
        <v>137</v>
      </c>
      <c r="AW420" s="14" t="s">
        <v>33</v>
      </c>
      <c r="AX420" s="14" t="s">
        <v>80</v>
      </c>
      <c r="AY420" s="159" t="s">
        <v>129</v>
      </c>
    </row>
    <row r="421" spans="2:65" s="1" customFormat="1" ht="24.25" customHeight="1">
      <c r="B421" s="32"/>
      <c r="C421" s="127" t="s">
        <v>597</v>
      </c>
      <c r="D421" s="127" t="s">
        <v>132</v>
      </c>
      <c r="E421" s="128" t="s">
        <v>598</v>
      </c>
      <c r="F421" s="129" t="s">
        <v>599</v>
      </c>
      <c r="G421" s="130" t="s">
        <v>135</v>
      </c>
      <c r="H421" s="131">
        <v>84.19</v>
      </c>
      <c r="I421" s="132"/>
      <c r="J421" s="133">
        <f>ROUND(I421*H421,2)</f>
        <v>0</v>
      </c>
      <c r="K421" s="129" t="s">
        <v>136</v>
      </c>
      <c r="L421" s="32"/>
      <c r="M421" s="134" t="s">
        <v>19</v>
      </c>
      <c r="N421" s="135" t="s">
        <v>43</v>
      </c>
      <c r="P421" s="136">
        <f>O421*H421</f>
        <v>0</v>
      </c>
      <c r="Q421" s="136">
        <v>0</v>
      </c>
      <c r="R421" s="136">
        <f>Q421*H421</f>
        <v>0</v>
      </c>
      <c r="S421" s="136">
        <v>0</v>
      </c>
      <c r="T421" s="137">
        <f>S421*H421</f>
        <v>0</v>
      </c>
      <c r="AR421" s="138" t="s">
        <v>245</v>
      </c>
      <c r="AT421" s="138" t="s">
        <v>132</v>
      </c>
      <c r="AU421" s="138" t="s">
        <v>82</v>
      </c>
      <c r="AY421" s="17" t="s">
        <v>129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7" t="s">
        <v>80</v>
      </c>
      <c r="BK421" s="139">
        <f>ROUND(I421*H421,2)</f>
        <v>0</v>
      </c>
      <c r="BL421" s="17" t="s">
        <v>245</v>
      </c>
      <c r="BM421" s="138" t="s">
        <v>600</v>
      </c>
    </row>
    <row r="422" spans="2:65" s="1" customFormat="1">
      <c r="B422" s="32"/>
      <c r="D422" s="140" t="s">
        <v>139</v>
      </c>
      <c r="F422" s="141" t="s">
        <v>601</v>
      </c>
      <c r="I422" s="142"/>
      <c r="L422" s="32"/>
      <c r="M422" s="143"/>
      <c r="T422" s="53"/>
      <c r="AT422" s="17" t="s">
        <v>139</v>
      </c>
      <c r="AU422" s="17" t="s">
        <v>82</v>
      </c>
    </row>
    <row r="423" spans="2:65" s="1" customFormat="1" ht="24.25" customHeight="1">
      <c r="B423" s="32"/>
      <c r="C423" s="127" t="s">
        <v>602</v>
      </c>
      <c r="D423" s="127" t="s">
        <v>132</v>
      </c>
      <c r="E423" s="128" t="s">
        <v>603</v>
      </c>
      <c r="F423" s="129" t="s">
        <v>604</v>
      </c>
      <c r="G423" s="130" t="s">
        <v>135</v>
      </c>
      <c r="H423" s="131">
        <v>84.19</v>
      </c>
      <c r="I423" s="132"/>
      <c r="J423" s="133">
        <f>ROUND(I423*H423,2)</f>
        <v>0</v>
      </c>
      <c r="K423" s="129" t="s">
        <v>136</v>
      </c>
      <c r="L423" s="32"/>
      <c r="M423" s="134" t="s">
        <v>19</v>
      </c>
      <c r="N423" s="135" t="s">
        <v>43</v>
      </c>
      <c r="P423" s="136">
        <f>O423*H423</f>
        <v>0</v>
      </c>
      <c r="Q423" s="136">
        <v>2.9999999999999997E-4</v>
      </c>
      <c r="R423" s="136">
        <f>Q423*H423</f>
        <v>2.5256999999999998E-2</v>
      </c>
      <c r="S423" s="136">
        <v>0</v>
      </c>
      <c r="T423" s="137">
        <f>S423*H423</f>
        <v>0</v>
      </c>
      <c r="AR423" s="138" t="s">
        <v>245</v>
      </c>
      <c r="AT423" s="138" t="s">
        <v>132</v>
      </c>
      <c r="AU423" s="138" t="s">
        <v>82</v>
      </c>
      <c r="AY423" s="17" t="s">
        <v>129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80</v>
      </c>
      <c r="BK423" s="139">
        <f>ROUND(I423*H423,2)</f>
        <v>0</v>
      </c>
      <c r="BL423" s="17" t="s">
        <v>245</v>
      </c>
      <c r="BM423" s="138" t="s">
        <v>605</v>
      </c>
    </row>
    <row r="424" spans="2:65" s="1" customFormat="1">
      <c r="B424" s="32"/>
      <c r="D424" s="140" t="s">
        <v>139</v>
      </c>
      <c r="F424" s="141" t="s">
        <v>606</v>
      </c>
      <c r="I424" s="142"/>
      <c r="L424" s="32"/>
      <c r="M424" s="143"/>
      <c r="T424" s="53"/>
      <c r="AT424" s="17" t="s">
        <v>139</v>
      </c>
      <c r="AU424" s="17" t="s">
        <v>82</v>
      </c>
    </row>
    <row r="425" spans="2:65" s="1" customFormat="1" ht="37.75" customHeight="1">
      <c r="B425" s="32"/>
      <c r="C425" s="127" t="s">
        <v>607</v>
      </c>
      <c r="D425" s="127" t="s">
        <v>132</v>
      </c>
      <c r="E425" s="128" t="s">
        <v>608</v>
      </c>
      <c r="F425" s="129" t="s">
        <v>609</v>
      </c>
      <c r="G425" s="130" t="s">
        <v>135</v>
      </c>
      <c r="H425" s="131">
        <v>84.19</v>
      </c>
      <c r="I425" s="132"/>
      <c r="J425" s="133">
        <f>ROUND(I425*H425,2)</f>
        <v>0</v>
      </c>
      <c r="K425" s="129" t="s">
        <v>136</v>
      </c>
      <c r="L425" s="32"/>
      <c r="M425" s="134" t="s">
        <v>19</v>
      </c>
      <c r="N425" s="135" t="s">
        <v>43</v>
      </c>
      <c r="P425" s="136">
        <f>O425*H425</f>
        <v>0</v>
      </c>
      <c r="Q425" s="136">
        <v>4.4999999999999997E-3</v>
      </c>
      <c r="R425" s="136">
        <f>Q425*H425</f>
        <v>0.37885499999999994</v>
      </c>
      <c r="S425" s="136">
        <v>0</v>
      </c>
      <c r="T425" s="137">
        <f>S425*H425</f>
        <v>0</v>
      </c>
      <c r="AR425" s="138" t="s">
        <v>245</v>
      </c>
      <c r="AT425" s="138" t="s">
        <v>132</v>
      </c>
      <c r="AU425" s="138" t="s">
        <v>82</v>
      </c>
      <c r="AY425" s="17" t="s">
        <v>129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7" t="s">
        <v>80</v>
      </c>
      <c r="BK425" s="139">
        <f>ROUND(I425*H425,2)</f>
        <v>0</v>
      </c>
      <c r="BL425" s="17" t="s">
        <v>245</v>
      </c>
      <c r="BM425" s="138" t="s">
        <v>610</v>
      </c>
    </row>
    <row r="426" spans="2:65" s="1" customFormat="1">
      <c r="B426" s="32"/>
      <c r="D426" s="140" t="s">
        <v>139</v>
      </c>
      <c r="F426" s="141" t="s">
        <v>611</v>
      </c>
      <c r="I426" s="142"/>
      <c r="L426" s="32"/>
      <c r="M426" s="143"/>
      <c r="T426" s="53"/>
      <c r="AT426" s="17" t="s">
        <v>139</v>
      </c>
      <c r="AU426" s="17" t="s">
        <v>82</v>
      </c>
    </row>
    <row r="427" spans="2:65" s="12" customFormat="1" ht="12">
      <c r="B427" s="144"/>
      <c r="D427" s="145" t="s">
        <v>141</v>
      </c>
      <c r="E427" s="146" t="s">
        <v>19</v>
      </c>
      <c r="F427" s="147" t="s">
        <v>612</v>
      </c>
      <c r="H427" s="146" t="s">
        <v>19</v>
      </c>
      <c r="I427" s="148"/>
      <c r="L427" s="144"/>
      <c r="M427" s="149"/>
      <c r="T427" s="150"/>
      <c r="AT427" s="146" t="s">
        <v>141</v>
      </c>
      <c r="AU427" s="146" t="s">
        <v>82</v>
      </c>
      <c r="AV427" s="12" t="s">
        <v>80</v>
      </c>
      <c r="AW427" s="12" t="s">
        <v>33</v>
      </c>
      <c r="AX427" s="12" t="s">
        <v>72</v>
      </c>
      <c r="AY427" s="146" t="s">
        <v>129</v>
      </c>
    </row>
    <row r="428" spans="2:65" s="13" customFormat="1" ht="12">
      <c r="B428" s="151"/>
      <c r="D428" s="145" t="s">
        <v>141</v>
      </c>
      <c r="E428" s="152" t="s">
        <v>19</v>
      </c>
      <c r="F428" s="153" t="s">
        <v>269</v>
      </c>
      <c r="H428" s="154">
        <v>81.459999999999994</v>
      </c>
      <c r="I428" s="155"/>
      <c r="L428" s="151"/>
      <c r="M428" s="156"/>
      <c r="T428" s="157"/>
      <c r="AT428" s="152" t="s">
        <v>141</v>
      </c>
      <c r="AU428" s="152" t="s">
        <v>82</v>
      </c>
      <c r="AV428" s="13" t="s">
        <v>82</v>
      </c>
      <c r="AW428" s="13" t="s">
        <v>33</v>
      </c>
      <c r="AX428" s="13" t="s">
        <v>72</v>
      </c>
      <c r="AY428" s="152" t="s">
        <v>129</v>
      </c>
    </row>
    <row r="429" spans="2:65" s="12" customFormat="1" ht="12">
      <c r="B429" s="144"/>
      <c r="D429" s="145" t="s">
        <v>141</v>
      </c>
      <c r="E429" s="146" t="s">
        <v>19</v>
      </c>
      <c r="F429" s="147" t="s">
        <v>497</v>
      </c>
      <c r="H429" s="146" t="s">
        <v>19</v>
      </c>
      <c r="I429" s="148"/>
      <c r="L429" s="144"/>
      <c r="M429" s="149"/>
      <c r="T429" s="150"/>
      <c r="AT429" s="146" t="s">
        <v>141</v>
      </c>
      <c r="AU429" s="146" t="s">
        <v>82</v>
      </c>
      <c r="AV429" s="12" t="s">
        <v>80</v>
      </c>
      <c r="AW429" s="12" t="s">
        <v>33</v>
      </c>
      <c r="AX429" s="12" t="s">
        <v>72</v>
      </c>
      <c r="AY429" s="146" t="s">
        <v>129</v>
      </c>
    </row>
    <row r="430" spans="2:65" s="13" customFormat="1" ht="12">
      <c r="B430" s="151"/>
      <c r="D430" s="145" t="s">
        <v>141</v>
      </c>
      <c r="E430" s="152" t="s">
        <v>19</v>
      </c>
      <c r="F430" s="153" t="s">
        <v>150</v>
      </c>
      <c r="H430" s="154">
        <v>2.73</v>
      </c>
      <c r="I430" s="155"/>
      <c r="L430" s="151"/>
      <c r="M430" s="156"/>
      <c r="T430" s="157"/>
      <c r="AT430" s="152" t="s">
        <v>141</v>
      </c>
      <c r="AU430" s="152" t="s">
        <v>82</v>
      </c>
      <c r="AV430" s="13" t="s">
        <v>82</v>
      </c>
      <c r="AW430" s="13" t="s">
        <v>33</v>
      </c>
      <c r="AX430" s="13" t="s">
        <v>72</v>
      </c>
      <c r="AY430" s="152" t="s">
        <v>129</v>
      </c>
    </row>
    <row r="431" spans="2:65" s="14" customFormat="1" ht="12">
      <c r="B431" s="158"/>
      <c r="D431" s="145" t="s">
        <v>141</v>
      </c>
      <c r="E431" s="159" t="s">
        <v>19</v>
      </c>
      <c r="F431" s="160" t="s">
        <v>151</v>
      </c>
      <c r="H431" s="161">
        <v>84.19</v>
      </c>
      <c r="I431" s="162"/>
      <c r="L431" s="158"/>
      <c r="M431" s="163"/>
      <c r="T431" s="164"/>
      <c r="AT431" s="159" t="s">
        <v>141</v>
      </c>
      <c r="AU431" s="159" t="s">
        <v>82</v>
      </c>
      <c r="AV431" s="14" t="s">
        <v>137</v>
      </c>
      <c r="AW431" s="14" t="s">
        <v>33</v>
      </c>
      <c r="AX431" s="14" t="s">
        <v>80</v>
      </c>
      <c r="AY431" s="159" t="s">
        <v>129</v>
      </c>
    </row>
    <row r="432" spans="2:65" s="1" customFormat="1" ht="37.75" customHeight="1">
      <c r="B432" s="32"/>
      <c r="C432" s="127" t="s">
        <v>613</v>
      </c>
      <c r="D432" s="127" t="s">
        <v>132</v>
      </c>
      <c r="E432" s="128" t="s">
        <v>614</v>
      </c>
      <c r="F432" s="129" t="s">
        <v>615</v>
      </c>
      <c r="G432" s="130" t="s">
        <v>335</v>
      </c>
      <c r="H432" s="131">
        <v>72.16</v>
      </c>
      <c r="I432" s="132"/>
      <c r="J432" s="133">
        <f>ROUND(I432*H432,2)</f>
        <v>0</v>
      </c>
      <c r="K432" s="129" t="s">
        <v>136</v>
      </c>
      <c r="L432" s="32"/>
      <c r="M432" s="134" t="s">
        <v>19</v>
      </c>
      <c r="N432" s="135" t="s">
        <v>43</v>
      </c>
      <c r="P432" s="136">
        <f>O432*H432</f>
        <v>0</v>
      </c>
      <c r="Q432" s="136">
        <v>4.2999999999999999E-4</v>
      </c>
      <c r="R432" s="136">
        <f>Q432*H432</f>
        <v>3.1028799999999999E-2</v>
      </c>
      <c r="S432" s="136">
        <v>0</v>
      </c>
      <c r="T432" s="137">
        <f>S432*H432</f>
        <v>0</v>
      </c>
      <c r="AR432" s="138" t="s">
        <v>245</v>
      </c>
      <c r="AT432" s="138" t="s">
        <v>132</v>
      </c>
      <c r="AU432" s="138" t="s">
        <v>82</v>
      </c>
      <c r="AY432" s="17" t="s">
        <v>129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80</v>
      </c>
      <c r="BK432" s="139">
        <f>ROUND(I432*H432,2)</f>
        <v>0</v>
      </c>
      <c r="BL432" s="17" t="s">
        <v>245</v>
      </c>
      <c r="BM432" s="138" t="s">
        <v>616</v>
      </c>
    </row>
    <row r="433" spans="2:65" s="1" customFormat="1">
      <c r="B433" s="32"/>
      <c r="D433" s="140" t="s">
        <v>139</v>
      </c>
      <c r="F433" s="141" t="s">
        <v>617</v>
      </c>
      <c r="I433" s="142"/>
      <c r="L433" s="32"/>
      <c r="M433" s="143"/>
      <c r="T433" s="53"/>
      <c r="AT433" s="17" t="s">
        <v>139</v>
      </c>
      <c r="AU433" s="17" t="s">
        <v>82</v>
      </c>
    </row>
    <row r="434" spans="2:65" s="13" customFormat="1" ht="12">
      <c r="B434" s="151"/>
      <c r="D434" s="145" t="s">
        <v>141</v>
      </c>
      <c r="E434" s="152" t="s">
        <v>19</v>
      </c>
      <c r="F434" s="153" t="s">
        <v>618</v>
      </c>
      <c r="H434" s="154">
        <v>33.799999999999997</v>
      </c>
      <c r="I434" s="155"/>
      <c r="L434" s="151"/>
      <c r="M434" s="156"/>
      <c r="T434" s="157"/>
      <c r="AT434" s="152" t="s">
        <v>141</v>
      </c>
      <c r="AU434" s="152" t="s">
        <v>82</v>
      </c>
      <c r="AV434" s="13" t="s">
        <v>82</v>
      </c>
      <c r="AW434" s="13" t="s">
        <v>33</v>
      </c>
      <c r="AX434" s="13" t="s">
        <v>72</v>
      </c>
      <c r="AY434" s="152" t="s">
        <v>129</v>
      </c>
    </row>
    <row r="435" spans="2:65" s="13" customFormat="1" ht="12">
      <c r="B435" s="151"/>
      <c r="D435" s="145" t="s">
        <v>141</v>
      </c>
      <c r="E435" s="152" t="s">
        <v>19</v>
      </c>
      <c r="F435" s="153" t="s">
        <v>619</v>
      </c>
      <c r="H435" s="154">
        <v>38.36</v>
      </c>
      <c r="I435" s="155"/>
      <c r="L435" s="151"/>
      <c r="M435" s="156"/>
      <c r="T435" s="157"/>
      <c r="AT435" s="152" t="s">
        <v>141</v>
      </c>
      <c r="AU435" s="152" t="s">
        <v>82</v>
      </c>
      <c r="AV435" s="13" t="s">
        <v>82</v>
      </c>
      <c r="AW435" s="13" t="s">
        <v>33</v>
      </c>
      <c r="AX435" s="13" t="s">
        <v>72</v>
      </c>
      <c r="AY435" s="152" t="s">
        <v>129</v>
      </c>
    </row>
    <row r="436" spans="2:65" s="14" customFormat="1" ht="12">
      <c r="B436" s="158"/>
      <c r="D436" s="145" t="s">
        <v>141</v>
      </c>
      <c r="E436" s="159" t="s">
        <v>19</v>
      </c>
      <c r="F436" s="160" t="s">
        <v>151</v>
      </c>
      <c r="H436" s="161">
        <v>72.16</v>
      </c>
      <c r="I436" s="162"/>
      <c r="L436" s="158"/>
      <c r="M436" s="163"/>
      <c r="T436" s="164"/>
      <c r="AT436" s="159" t="s">
        <v>141</v>
      </c>
      <c r="AU436" s="159" t="s">
        <v>82</v>
      </c>
      <c r="AV436" s="14" t="s">
        <v>137</v>
      </c>
      <c r="AW436" s="14" t="s">
        <v>33</v>
      </c>
      <c r="AX436" s="14" t="s">
        <v>80</v>
      </c>
      <c r="AY436" s="159" t="s">
        <v>129</v>
      </c>
    </row>
    <row r="437" spans="2:65" s="1" customFormat="1" ht="24.25" customHeight="1">
      <c r="B437" s="32"/>
      <c r="C437" s="173" t="s">
        <v>620</v>
      </c>
      <c r="D437" s="173" t="s">
        <v>295</v>
      </c>
      <c r="E437" s="174" t="s">
        <v>621</v>
      </c>
      <c r="F437" s="175" t="s">
        <v>622</v>
      </c>
      <c r="G437" s="176" t="s">
        <v>135</v>
      </c>
      <c r="H437" s="177">
        <v>8.7319999999999993</v>
      </c>
      <c r="I437" s="178"/>
      <c r="J437" s="179">
        <f>ROUND(I437*H437,2)</f>
        <v>0</v>
      </c>
      <c r="K437" s="175" t="s">
        <v>136</v>
      </c>
      <c r="L437" s="180"/>
      <c r="M437" s="181" t="s">
        <v>19</v>
      </c>
      <c r="N437" s="182" t="s">
        <v>43</v>
      </c>
      <c r="P437" s="136">
        <f>O437*H437</f>
        <v>0</v>
      </c>
      <c r="Q437" s="136">
        <v>2.1999999999999999E-2</v>
      </c>
      <c r="R437" s="136">
        <f>Q437*H437</f>
        <v>0.19210399999999997</v>
      </c>
      <c r="S437" s="136">
        <v>0</v>
      </c>
      <c r="T437" s="137">
        <f>S437*H437</f>
        <v>0</v>
      </c>
      <c r="AR437" s="138" t="s">
        <v>340</v>
      </c>
      <c r="AT437" s="138" t="s">
        <v>295</v>
      </c>
      <c r="AU437" s="138" t="s">
        <v>82</v>
      </c>
      <c r="AY437" s="17" t="s">
        <v>129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7" t="s">
        <v>80</v>
      </c>
      <c r="BK437" s="139">
        <f>ROUND(I437*H437,2)</f>
        <v>0</v>
      </c>
      <c r="BL437" s="17" t="s">
        <v>245</v>
      </c>
      <c r="BM437" s="138" t="s">
        <v>623</v>
      </c>
    </row>
    <row r="438" spans="2:65" s="13" customFormat="1" ht="12">
      <c r="B438" s="151"/>
      <c r="D438" s="145" t="s">
        <v>141</v>
      </c>
      <c r="E438" s="152" t="s">
        <v>19</v>
      </c>
      <c r="F438" s="153" t="s">
        <v>624</v>
      </c>
      <c r="H438" s="154">
        <v>7.9379999999999997</v>
      </c>
      <c r="I438" s="155"/>
      <c r="L438" s="151"/>
      <c r="M438" s="156"/>
      <c r="T438" s="157"/>
      <c r="AT438" s="152" t="s">
        <v>141</v>
      </c>
      <c r="AU438" s="152" t="s">
        <v>82</v>
      </c>
      <c r="AV438" s="13" t="s">
        <v>82</v>
      </c>
      <c r="AW438" s="13" t="s">
        <v>33</v>
      </c>
      <c r="AX438" s="13" t="s">
        <v>80</v>
      </c>
      <c r="AY438" s="152" t="s">
        <v>129</v>
      </c>
    </row>
    <row r="439" spans="2:65" s="13" customFormat="1" ht="12">
      <c r="B439" s="151"/>
      <c r="D439" s="145" t="s">
        <v>141</v>
      </c>
      <c r="F439" s="153" t="s">
        <v>625</v>
      </c>
      <c r="H439" s="154">
        <v>8.7319999999999993</v>
      </c>
      <c r="I439" s="155"/>
      <c r="L439" s="151"/>
      <c r="M439" s="156"/>
      <c r="T439" s="157"/>
      <c r="AT439" s="152" t="s">
        <v>141</v>
      </c>
      <c r="AU439" s="152" t="s">
        <v>82</v>
      </c>
      <c r="AV439" s="13" t="s">
        <v>82</v>
      </c>
      <c r="AW439" s="13" t="s">
        <v>4</v>
      </c>
      <c r="AX439" s="13" t="s">
        <v>80</v>
      </c>
      <c r="AY439" s="152" t="s">
        <v>129</v>
      </c>
    </row>
    <row r="440" spans="2:65" s="1" customFormat="1" ht="37.75" customHeight="1">
      <c r="B440" s="32"/>
      <c r="C440" s="127" t="s">
        <v>626</v>
      </c>
      <c r="D440" s="127" t="s">
        <v>132</v>
      </c>
      <c r="E440" s="128" t="s">
        <v>627</v>
      </c>
      <c r="F440" s="129" t="s">
        <v>628</v>
      </c>
      <c r="G440" s="130" t="s">
        <v>135</v>
      </c>
      <c r="H440" s="131">
        <v>84.19</v>
      </c>
      <c r="I440" s="132"/>
      <c r="J440" s="133">
        <f>ROUND(I440*H440,2)</f>
        <v>0</v>
      </c>
      <c r="K440" s="129" t="s">
        <v>136</v>
      </c>
      <c r="L440" s="32"/>
      <c r="M440" s="134" t="s">
        <v>19</v>
      </c>
      <c r="N440" s="135" t="s">
        <v>43</v>
      </c>
      <c r="P440" s="136">
        <f>O440*H440</f>
        <v>0</v>
      </c>
      <c r="Q440" s="136">
        <v>6.0000000000000001E-3</v>
      </c>
      <c r="R440" s="136">
        <f>Q440*H440</f>
        <v>0.50514000000000003</v>
      </c>
      <c r="S440" s="136">
        <v>0</v>
      </c>
      <c r="T440" s="137">
        <f>S440*H440</f>
        <v>0</v>
      </c>
      <c r="AR440" s="138" t="s">
        <v>245</v>
      </c>
      <c r="AT440" s="138" t="s">
        <v>132</v>
      </c>
      <c r="AU440" s="138" t="s">
        <v>82</v>
      </c>
      <c r="AY440" s="17" t="s">
        <v>129</v>
      </c>
      <c r="BE440" s="139">
        <f>IF(N440="základní",J440,0)</f>
        <v>0</v>
      </c>
      <c r="BF440" s="139">
        <f>IF(N440="snížená",J440,0)</f>
        <v>0</v>
      </c>
      <c r="BG440" s="139">
        <f>IF(N440="zákl. přenesená",J440,0)</f>
        <v>0</v>
      </c>
      <c r="BH440" s="139">
        <f>IF(N440="sníž. přenesená",J440,0)</f>
        <v>0</v>
      </c>
      <c r="BI440" s="139">
        <f>IF(N440="nulová",J440,0)</f>
        <v>0</v>
      </c>
      <c r="BJ440" s="17" t="s">
        <v>80</v>
      </c>
      <c r="BK440" s="139">
        <f>ROUND(I440*H440,2)</f>
        <v>0</v>
      </c>
      <c r="BL440" s="17" t="s">
        <v>245</v>
      </c>
      <c r="BM440" s="138" t="s">
        <v>629</v>
      </c>
    </row>
    <row r="441" spans="2:65" s="1" customFormat="1">
      <c r="B441" s="32"/>
      <c r="D441" s="140" t="s">
        <v>139</v>
      </c>
      <c r="F441" s="141" t="s">
        <v>630</v>
      </c>
      <c r="I441" s="142"/>
      <c r="L441" s="32"/>
      <c r="M441" s="143"/>
      <c r="T441" s="53"/>
      <c r="AT441" s="17" t="s">
        <v>139</v>
      </c>
      <c r="AU441" s="17" t="s">
        <v>82</v>
      </c>
    </row>
    <row r="442" spans="2:65" s="12" customFormat="1" ht="12">
      <c r="B442" s="144"/>
      <c r="D442" s="145" t="s">
        <v>141</v>
      </c>
      <c r="E442" s="146" t="s">
        <v>19</v>
      </c>
      <c r="F442" s="147" t="s">
        <v>631</v>
      </c>
      <c r="H442" s="146" t="s">
        <v>19</v>
      </c>
      <c r="I442" s="148"/>
      <c r="L442" s="144"/>
      <c r="M442" s="149"/>
      <c r="T442" s="150"/>
      <c r="AT442" s="146" t="s">
        <v>141</v>
      </c>
      <c r="AU442" s="146" t="s">
        <v>82</v>
      </c>
      <c r="AV442" s="12" t="s">
        <v>80</v>
      </c>
      <c r="AW442" s="12" t="s">
        <v>33</v>
      </c>
      <c r="AX442" s="12" t="s">
        <v>72</v>
      </c>
      <c r="AY442" s="146" t="s">
        <v>129</v>
      </c>
    </row>
    <row r="443" spans="2:65" s="13" customFormat="1" ht="12">
      <c r="B443" s="151"/>
      <c r="D443" s="145" t="s">
        <v>141</v>
      </c>
      <c r="E443" s="152" t="s">
        <v>19</v>
      </c>
      <c r="F443" s="153" t="s">
        <v>269</v>
      </c>
      <c r="H443" s="154">
        <v>81.459999999999994</v>
      </c>
      <c r="I443" s="155"/>
      <c r="L443" s="151"/>
      <c r="M443" s="156"/>
      <c r="T443" s="157"/>
      <c r="AT443" s="152" t="s">
        <v>141</v>
      </c>
      <c r="AU443" s="152" t="s">
        <v>82</v>
      </c>
      <c r="AV443" s="13" t="s">
        <v>82</v>
      </c>
      <c r="AW443" s="13" t="s">
        <v>33</v>
      </c>
      <c r="AX443" s="13" t="s">
        <v>72</v>
      </c>
      <c r="AY443" s="152" t="s">
        <v>129</v>
      </c>
    </row>
    <row r="444" spans="2:65" s="12" customFormat="1" ht="12">
      <c r="B444" s="144"/>
      <c r="D444" s="145" t="s">
        <v>141</v>
      </c>
      <c r="E444" s="146" t="s">
        <v>19</v>
      </c>
      <c r="F444" s="147" t="s">
        <v>497</v>
      </c>
      <c r="H444" s="146" t="s">
        <v>19</v>
      </c>
      <c r="I444" s="148"/>
      <c r="L444" s="144"/>
      <c r="M444" s="149"/>
      <c r="T444" s="150"/>
      <c r="AT444" s="146" t="s">
        <v>141</v>
      </c>
      <c r="AU444" s="146" t="s">
        <v>82</v>
      </c>
      <c r="AV444" s="12" t="s">
        <v>80</v>
      </c>
      <c r="AW444" s="12" t="s">
        <v>33</v>
      </c>
      <c r="AX444" s="12" t="s">
        <v>72</v>
      </c>
      <c r="AY444" s="146" t="s">
        <v>129</v>
      </c>
    </row>
    <row r="445" spans="2:65" s="13" customFormat="1" ht="12">
      <c r="B445" s="151"/>
      <c r="D445" s="145" t="s">
        <v>141</v>
      </c>
      <c r="E445" s="152" t="s">
        <v>19</v>
      </c>
      <c r="F445" s="153" t="s">
        <v>150</v>
      </c>
      <c r="H445" s="154">
        <v>2.73</v>
      </c>
      <c r="I445" s="155"/>
      <c r="L445" s="151"/>
      <c r="M445" s="156"/>
      <c r="T445" s="157"/>
      <c r="AT445" s="152" t="s">
        <v>141</v>
      </c>
      <c r="AU445" s="152" t="s">
        <v>82</v>
      </c>
      <c r="AV445" s="13" t="s">
        <v>82</v>
      </c>
      <c r="AW445" s="13" t="s">
        <v>33</v>
      </c>
      <c r="AX445" s="13" t="s">
        <v>72</v>
      </c>
      <c r="AY445" s="152" t="s">
        <v>129</v>
      </c>
    </row>
    <row r="446" spans="2:65" s="14" customFormat="1" ht="12">
      <c r="B446" s="158"/>
      <c r="D446" s="145" t="s">
        <v>141</v>
      </c>
      <c r="E446" s="159" t="s">
        <v>19</v>
      </c>
      <c r="F446" s="160" t="s">
        <v>151</v>
      </c>
      <c r="H446" s="161">
        <v>84.19</v>
      </c>
      <c r="I446" s="162"/>
      <c r="L446" s="158"/>
      <c r="M446" s="163"/>
      <c r="T446" s="164"/>
      <c r="AT446" s="159" t="s">
        <v>141</v>
      </c>
      <c r="AU446" s="159" t="s">
        <v>82</v>
      </c>
      <c r="AV446" s="14" t="s">
        <v>137</v>
      </c>
      <c r="AW446" s="14" t="s">
        <v>33</v>
      </c>
      <c r="AX446" s="14" t="s">
        <v>80</v>
      </c>
      <c r="AY446" s="159" t="s">
        <v>129</v>
      </c>
    </row>
    <row r="447" spans="2:65" s="1" customFormat="1" ht="24.25" customHeight="1">
      <c r="B447" s="32"/>
      <c r="C447" s="173" t="s">
        <v>632</v>
      </c>
      <c r="D447" s="173" t="s">
        <v>295</v>
      </c>
      <c r="E447" s="174" t="s">
        <v>621</v>
      </c>
      <c r="F447" s="175" t="s">
        <v>622</v>
      </c>
      <c r="G447" s="176" t="s">
        <v>135</v>
      </c>
      <c r="H447" s="177">
        <v>100.078</v>
      </c>
      <c r="I447" s="178"/>
      <c r="J447" s="179">
        <f>ROUND(I447*H447,2)</f>
        <v>0</v>
      </c>
      <c r="K447" s="175" t="s">
        <v>136</v>
      </c>
      <c r="L447" s="180"/>
      <c r="M447" s="181" t="s">
        <v>19</v>
      </c>
      <c r="N447" s="182" t="s">
        <v>43</v>
      </c>
      <c r="P447" s="136">
        <f>O447*H447</f>
        <v>0</v>
      </c>
      <c r="Q447" s="136">
        <v>2.1999999999999999E-2</v>
      </c>
      <c r="R447" s="136">
        <f>Q447*H447</f>
        <v>2.2017159999999998</v>
      </c>
      <c r="S447" s="136">
        <v>0</v>
      </c>
      <c r="T447" s="137">
        <f>S447*H447</f>
        <v>0</v>
      </c>
      <c r="AR447" s="138" t="s">
        <v>340</v>
      </c>
      <c r="AT447" s="138" t="s">
        <v>295</v>
      </c>
      <c r="AU447" s="138" t="s">
        <v>82</v>
      </c>
      <c r="AY447" s="17" t="s">
        <v>129</v>
      </c>
      <c r="BE447" s="139">
        <f>IF(N447="základní",J447,0)</f>
        <v>0</v>
      </c>
      <c r="BF447" s="139">
        <f>IF(N447="snížená",J447,0)</f>
        <v>0</v>
      </c>
      <c r="BG447" s="139">
        <f>IF(N447="zákl. přenesená",J447,0)</f>
        <v>0</v>
      </c>
      <c r="BH447" s="139">
        <f>IF(N447="sníž. přenesená",J447,0)</f>
        <v>0</v>
      </c>
      <c r="BI447" s="139">
        <f>IF(N447="nulová",J447,0)</f>
        <v>0</v>
      </c>
      <c r="BJ447" s="17" t="s">
        <v>80</v>
      </c>
      <c r="BK447" s="139">
        <f>ROUND(I447*H447,2)</f>
        <v>0</v>
      </c>
      <c r="BL447" s="17" t="s">
        <v>245</v>
      </c>
      <c r="BM447" s="138" t="s">
        <v>633</v>
      </c>
    </row>
    <row r="448" spans="2:65" s="12" customFormat="1" ht="12">
      <c r="B448" s="144"/>
      <c r="D448" s="145" t="s">
        <v>141</v>
      </c>
      <c r="E448" s="146" t="s">
        <v>19</v>
      </c>
      <c r="F448" s="147" t="s">
        <v>612</v>
      </c>
      <c r="H448" s="146" t="s">
        <v>19</v>
      </c>
      <c r="I448" s="148"/>
      <c r="L448" s="144"/>
      <c r="M448" s="149"/>
      <c r="T448" s="150"/>
      <c r="AT448" s="146" t="s">
        <v>141</v>
      </c>
      <c r="AU448" s="146" t="s">
        <v>82</v>
      </c>
      <c r="AV448" s="12" t="s">
        <v>80</v>
      </c>
      <c r="AW448" s="12" t="s">
        <v>33</v>
      </c>
      <c r="AX448" s="12" t="s">
        <v>72</v>
      </c>
      <c r="AY448" s="146" t="s">
        <v>129</v>
      </c>
    </row>
    <row r="449" spans="2:65" s="13" customFormat="1" ht="12">
      <c r="B449" s="151"/>
      <c r="D449" s="145" t="s">
        <v>141</v>
      </c>
      <c r="E449" s="152" t="s">
        <v>19</v>
      </c>
      <c r="F449" s="153" t="s">
        <v>634</v>
      </c>
      <c r="H449" s="154">
        <v>87.977000000000004</v>
      </c>
      <c r="I449" s="155"/>
      <c r="L449" s="151"/>
      <c r="M449" s="156"/>
      <c r="T449" s="157"/>
      <c r="AT449" s="152" t="s">
        <v>141</v>
      </c>
      <c r="AU449" s="152" t="s">
        <v>82</v>
      </c>
      <c r="AV449" s="13" t="s">
        <v>82</v>
      </c>
      <c r="AW449" s="13" t="s">
        <v>33</v>
      </c>
      <c r="AX449" s="13" t="s">
        <v>72</v>
      </c>
      <c r="AY449" s="152" t="s">
        <v>129</v>
      </c>
    </row>
    <row r="450" spans="2:65" s="12" customFormat="1" ht="12">
      <c r="B450" s="144"/>
      <c r="D450" s="145" t="s">
        <v>141</v>
      </c>
      <c r="E450" s="146" t="s">
        <v>19</v>
      </c>
      <c r="F450" s="147" t="s">
        <v>497</v>
      </c>
      <c r="H450" s="146" t="s">
        <v>19</v>
      </c>
      <c r="I450" s="148"/>
      <c r="L450" s="144"/>
      <c r="M450" s="149"/>
      <c r="T450" s="150"/>
      <c r="AT450" s="146" t="s">
        <v>141</v>
      </c>
      <c r="AU450" s="146" t="s">
        <v>82</v>
      </c>
      <c r="AV450" s="12" t="s">
        <v>80</v>
      </c>
      <c r="AW450" s="12" t="s">
        <v>33</v>
      </c>
      <c r="AX450" s="12" t="s">
        <v>72</v>
      </c>
      <c r="AY450" s="146" t="s">
        <v>129</v>
      </c>
    </row>
    <row r="451" spans="2:65" s="13" customFormat="1" ht="12">
      <c r="B451" s="151"/>
      <c r="D451" s="145" t="s">
        <v>141</v>
      </c>
      <c r="E451" s="152" t="s">
        <v>19</v>
      </c>
      <c r="F451" s="153" t="s">
        <v>635</v>
      </c>
      <c r="H451" s="154">
        <v>3.0030000000000001</v>
      </c>
      <c r="I451" s="155"/>
      <c r="L451" s="151"/>
      <c r="M451" s="156"/>
      <c r="T451" s="157"/>
      <c r="AT451" s="152" t="s">
        <v>141</v>
      </c>
      <c r="AU451" s="152" t="s">
        <v>82</v>
      </c>
      <c r="AV451" s="13" t="s">
        <v>82</v>
      </c>
      <c r="AW451" s="13" t="s">
        <v>33</v>
      </c>
      <c r="AX451" s="13" t="s">
        <v>72</v>
      </c>
      <c r="AY451" s="152" t="s">
        <v>129</v>
      </c>
    </row>
    <row r="452" spans="2:65" s="14" customFormat="1" ht="12">
      <c r="B452" s="158"/>
      <c r="D452" s="145" t="s">
        <v>141</v>
      </c>
      <c r="E452" s="159" t="s">
        <v>19</v>
      </c>
      <c r="F452" s="160" t="s">
        <v>151</v>
      </c>
      <c r="H452" s="161">
        <v>90.98</v>
      </c>
      <c r="I452" s="162"/>
      <c r="L452" s="158"/>
      <c r="M452" s="163"/>
      <c r="T452" s="164"/>
      <c r="AT452" s="159" t="s">
        <v>141</v>
      </c>
      <c r="AU452" s="159" t="s">
        <v>82</v>
      </c>
      <c r="AV452" s="14" t="s">
        <v>137</v>
      </c>
      <c r="AW452" s="14" t="s">
        <v>33</v>
      </c>
      <c r="AX452" s="14" t="s">
        <v>80</v>
      </c>
      <c r="AY452" s="159" t="s">
        <v>129</v>
      </c>
    </row>
    <row r="453" spans="2:65" s="13" customFormat="1" ht="12">
      <c r="B453" s="151"/>
      <c r="D453" s="145" t="s">
        <v>141</v>
      </c>
      <c r="F453" s="153" t="s">
        <v>636</v>
      </c>
      <c r="H453" s="154">
        <v>100.078</v>
      </c>
      <c r="I453" s="155"/>
      <c r="L453" s="151"/>
      <c r="M453" s="156"/>
      <c r="T453" s="157"/>
      <c r="AT453" s="152" t="s">
        <v>141</v>
      </c>
      <c r="AU453" s="152" t="s">
        <v>82</v>
      </c>
      <c r="AV453" s="13" t="s">
        <v>82</v>
      </c>
      <c r="AW453" s="13" t="s">
        <v>4</v>
      </c>
      <c r="AX453" s="13" t="s">
        <v>80</v>
      </c>
      <c r="AY453" s="152" t="s">
        <v>129</v>
      </c>
    </row>
    <row r="454" spans="2:65" s="1" customFormat="1" ht="16.5" customHeight="1">
      <c r="B454" s="32"/>
      <c r="C454" s="127" t="s">
        <v>637</v>
      </c>
      <c r="D454" s="127" t="s">
        <v>132</v>
      </c>
      <c r="E454" s="128" t="s">
        <v>638</v>
      </c>
      <c r="F454" s="129" t="s">
        <v>639</v>
      </c>
      <c r="G454" s="130" t="s">
        <v>135</v>
      </c>
      <c r="H454" s="131">
        <v>84.19</v>
      </c>
      <c r="I454" s="132"/>
      <c r="J454" s="133">
        <f>ROUND(I454*H454,2)</f>
        <v>0</v>
      </c>
      <c r="K454" s="129" t="s">
        <v>19</v>
      </c>
      <c r="L454" s="32"/>
      <c r="M454" s="134" t="s">
        <v>19</v>
      </c>
      <c r="N454" s="135" t="s">
        <v>43</v>
      </c>
      <c r="P454" s="136">
        <f>O454*H454</f>
        <v>0</v>
      </c>
      <c r="Q454" s="136">
        <v>0</v>
      </c>
      <c r="R454" s="136">
        <f>Q454*H454</f>
        <v>0</v>
      </c>
      <c r="S454" s="136">
        <v>0</v>
      </c>
      <c r="T454" s="137">
        <f>S454*H454</f>
        <v>0</v>
      </c>
      <c r="AR454" s="138" t="s">
        <v>245</v>
      </c>
      <c r="AT454" s="138" t="s">
        <v>132</v>
      </c>
      <c r="AU454" s="138" t="s">
        <v>82</v>
      </c>
      <c r="AY454" s="17" t="s">
        <v>129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80</v>
      </c>
      <c r="BK454" s="139">
        <f>ROUND(I454*H454,2)</f>
        <v>0</v>
      </c>
      <c r="BL454" s="17" t="s">
        <v>245</v>
      </c>
      <c r="BM454" s="138" t="s">
        <v>640</v>
      </c>
    </row>
    <row r="455" spans="2:65" s="12" customFormat="1" ht="12">
      <c r="B455" s="144"/>
      <c r="D455" s="145" t="s">
        <v>141</v>
      </c>
      <c r="E455" s="146" t="s">
        <v>19</v>
      </c>
      <c r="F455" s="147" t="s">
        <v>612</v>
      </c>
      <c r="H455" s="146" t="s">
        <v>19</v>
      </c>
      <c r="I455" s="148"/>
      <c r="L455" s="144"/>
      <c r="M455" s="149"/>
      <c r="T455" s="150"/>
      <c r="AT455" s="146" t="s">
        <v>141</v>
      </c>
      <c r="AU455" s="146" t="s">
        <v>82</v>
      </c>
      <c r="AV455" s="12" t="s">
        <v>80</v>
      </c>
      <c r="AW455" s="12" t="s">
        <v>33</v>
      </c>
      <c r="AX455" s="12" t="s">
        <v>72</v>
      </c>
      <c r="AY455" s="146" t="s">
        <v>129</v>
      </c>
    </row>
    <row r="456" spans="2:65" s="13" customFormat="1" ht="12">
      <c r="B456" s="151"/>
      <c r="D456" s="145" t="s">
        <v>141</v>
      </c>
      <c r="E456" s="152" t="s">
        <v>19</v>
      </c>
      <c r="F456" s="153" t="s">
        <v>269</v>
      </c>
      <c r="H456" s="154">
        <v>81.459999999999994</v>
      </c>
      <c r="I456" s="155"/>
      <c r="L456" s="151"/>
      <c r="M456" s="156"/>
      <c r="T456" s="157"/>
      <c r="AT456" s="152" t="s">
        <v>141</v>
      </c>
      <c r="AU456" s="152" t="s">
        <v>82</v>
      </c>
      <c r="AV456" s="13" t="s">
        <v>82</v>
      </c>
      <c r="AW456" s="13" t="s">
        <v>33</v>
      </c>
      <c r="AX456" s="13" t="s">
        <v>72</v>
      </c>
      <c r="AY456" s="152" t="s">
        <v>129</v>
      </c>
    </row>
    <row r="457" spans="2:65" s="12" customFormat="1" ht="12">
      <c r="B457" s="144"/>
      <c r="D457" s="145" t="s">
        <v>141</v>
      </c>
      <c r="E457" s="146" t="s">
        <v>19</v>
      </c>
      <c r="F457" s="147" t="s">
        <v>497</v>
      </c>
      <c r="H457" s="146" t="s">
        <v>19</v>
      </c>
      <c r="I457" s="148"/>
      <c r="L457" s="144"/>
      <c r="M457" s="149"/>
      <c r="T457" s="150"/>
      <c r="AT457" s="146" t="s">
        <v>141</v>
      </c>
      <c r="AU457" s="146" t="s">
        <v>82</v>
      </c>
      <c r="AV457" s="12" t="s">
        <v>80</v>
      </c>
      <c r="AW457" s="12" t="s">
        <v>33</v>
      </c>
      <c r="AX457" s="12" t="s">
        <v>72</v>
      </c>
      <c r="AY457" s="146" t="s">
        <v>129</v>
      </c>
    </row>
    <row r="458" spans="2:65" s="13" customFormat="1" ht="12">
      <c r="B458" s="151"/>
      <c r="D458" s="145" t="s">
        <v>141</v>
      </c>
      <c r="E458" s="152" t="s">
        <v>19</v>
      </c>
      <c r="F458" s="153" t="s">
        <v>150</v>
      </c>
      <c r="H458" s="154">
        <v>2.73</v>
      </c>
      <c r="I458" s="155"/>
      <c r="L458" s="151"/>
      <c r="M458" s="156"/>
      <c r="T458" s="157"/>
      <c r="AT458" s="152" t="s">
        <v>141</v>
      </c>
      <c r="AU458" s="152" t="s">
        <v>82</v>
      </c>
      <c r="AV458" s="13" t="s">
        <v>82</v>
      </c>
      <c r="AW458" s="13" t="s">
        <v>33</v>
      </c>
      <c r="AX458" s="13" t="s">
        <v>72</v>
      </c>
      <c r="AY458" s="152" t="s">
        <v>129</v>
      </c>
    </row>
    <row r="459" spans="2:65" s="14" customFormat="1" ht="12">
      <c r="B459" s="158"/>
      <c r="D459" s="145" t="s">
        <v>141</v>
      </c>
      <c r="E459" s="159" t="s">
        <v>19</v>
      </c>
      <c r="F459" s="160" t="s">
        <v>151</v>
      </c>
      <c r="H459" s="161">
        <v>84.19</v>
      </c>
      <c r="I459" s="162"/>
      <c r="L459" s="158"/>
      <c r="M459" s="163"/>
      <c r="T459" s="164"/>
      <c r="AT459" s="159" t="s">
        <v>141</v>
      </c>
      <c r="AU459" s="159" t="s">
        <v>82</v>
      </c>
      <c r="AV459" s="14" t="s">
        <v>137</v>
      </c>
      <c r="AW459" s="14" t="s">
        <v>33</v>
      </c>
      <c r="AX459" s="14" t="s">
        <v>80</v>
      </c>
      <c r="AY459" s="159" t="s">
        <v>129</v>
      </c>
    </row>
    <row r="460" spans="2:65" s="1" customFormat="1" ht="24.25" customHeight="1">
      <c r="B460" s="32"/>
      <c r="C460" s="127" t="s">
        <v>641</v>
      </c>
      <c r="D460" s="127" t="s">
        <v>132</v>
      </c>
      <c r="E460" s="128" t="s">
        <v>642</v>
      </c>
      <c r="F460" s="129" t="s">
        <v>643</v>
      </c>
      <c r="G460" s="130" t="s">
        <v>135</v>
      </c>
      <c r="H460" s="131">
        <v>9.1010000000000009</v>
      </c>
      <c r="I460" s="132"/>
      <c r="J460" s="133">
        <f>ROUND(I460*H460,2)</f>
        <v>0</v>
      </c>
      <c r="K460" s="129" t="s">
        <v>136</v>
      </c>
      <c r="L460" s="32"/>
      <c r="M460" s="134" t="s">
        <v>19</v>
      </c>
      <c r="N460" s="135" t="s">
        <v>43</v>
      </c>
      <c r="P460" s="136">
        <f>O460*H460</f>
        <v>0</v>
      </c>
      <c r="Q460" s="136">
        <v>1.5E-3</v>
      </c>
      <c r="R460" s="136">
        <f>Q460*H460</f>
        <v>1.3651500000000002E-2</v>
      </c>
      <c r="S460" s="136">
        <v>0</v>
      </c>
      <c r="T460" s="137">
        <f>S460*H460</f>
        <v>0</v>
      </c>
      <c r="AR460" s="138" t="s">
        <v>245</v>
      </c>
      <c r="AT460" s="138" t="s">
        <v>132</v>
      </c>
      <c r="AU460" s="138" t="s">
        <v>82</v>
      </c>
      <c r="AY460" s="17" t="s">
        <v>129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80</v>
      </c>
      <c r="BK460" s="139">
        <f>ROUND(I460*H460,2)</f>
        <v>0</v>
      </c>
      <c r="BL460" s="17" t="s">
        <v>245</v>
      </c>
      <c r="BM460" s="138" t="s">
        <v>644</v>
      </c>
    </row>
    <row r="461" spans="2:65" s="1" customFormat="1">
      <c r="B461" s="32"/>
      <c r="D461" s="140" t="s">
        <v>139</v>
      </c>
      <c r="F461" s="141" t="s">
        <v>645</v>
      </c>
      <c r="I461" s="142"/>
      <c r="L461" s="32"/>
      <c r="M461" s="143"/>
      <c r="T461" s="53"/>
      <c r="AT461" s="17" t="s">
        <v>139</v>
      </c>
      <c r="AU461" s="17" t="s">
        <v>82</v>
      </c>
    </row>
    <row r="462" spans="2:65" s="13" customFormat="1" ht="12">
      <c r="B462" s="151"/>
      <c r="D462" s="145" t="s">
        <v>141</v>
      </c>
      <c r="E462" s="152" t="s">
        <v>19</v>
      </c>
      <c r="F462" s="153" t="s">
        <v>646</v>
      </c>
      <c r="H462" s="154">
        <v>6.3710000000000004</v>
      </c>
      <c r="I462" s="155"/>
      <c r="L462" s="151"/>
      <c r="M462" s="156"/>
      <c r="T462" s="157"/>
      <c r="AT462" s="152" t="s">
        <v>141</v>
      </c>
      <c r="AU462" s="152" t="s">
        <v>82</v>
      </c>
      <c r="AV462" s="13" t="s">
        <v>82</v>
      </c>
      <c r="AW462" s="13" t="s">
        <v>33</v>
      </c>
      <c r="AX462" s="13" t="s">
        <v>72</v>
      </c>
      <c r="AY462" s="152" t="s">
        <v>129</v>
      </c>
    </row>
    <row r="463" spans="2:65" s="12" customFormat="1" ht="12">
      <c r="B463" s="144"/>
      <c r="D463" s="145" t="s">
        <v>141</v>
      </c>
      <c r="E463" s="146" t="s">
        <v>19</v>
      </c>
      <c r="F463" s="147" t="s">
        <v>149</v>
      </c>
      <c r="H463" s="146" t="s">
        <v>19</v>
      </c>
      <c r="I463" s="148"/>
      <c r="L463" s="144"/>
      <c r="M463" s="149"/>
      <c r="T463" s="150"/>
      <c r="AT463" s="146" t="s">
        <v>141</v>
      </c>
      <c r="AU463" s="146" t="s">
        <v>82</v>
      </c>
      <c r="AV463" s="12" t="s">
        <v>80</v>
      </c>
      <c r="AW463" s="12" t="s">
        <v>33</v>
      </c>
      <c r="AX463" s="12" t="s">
        <v>72</v>
      </c>
      <c r="AY463" s="146" t="s">
        <v>129</v>
      </c>
    </row>
    <row r="464" spans="2:65" s="13" customFormat="1" ht="12">
      <c r="B464" s="151"/>
      <c r="D464" s="145" t="s">
        <v>141</v>
      </c>
      <c r="E464" s="152" t="s">
        <v>19</v>
      </c>
      <c r="F464" s="153" t="s">
        <v>150</v>
      </c>
      <c r="H464" s="154">
        <v>2.73</v>
      </c>
      <c r="I464" s="155"/>
      <c r="L464" s="151"/>
      <c r="M464" s="156"/>
      <c r="T464" s="157"/>
      <c r="AT464" s="152" t="s">
        <v>141</v>
      </c>
      <c r="AU464" s="152" t="s">
        <v>82</v>
      </c>
      <c r="AV464" s="13" t="s">
        <v>82</v>
      </c>
      <c r="AW464" s="13" t="s">
        <v>33</v>
      </c>
      <c r="AX464" s="13" t="s">
        <v>72</v>
      </c>
      <c r="AY464" s="152" t="s">
        <v>129</v>
      </c>
    </row>
    <row r="465" spans="2:65" s="14" customFormat="1" ht="12">
      <c r="B465" s="158"/>
      <c r="D465" s="145" t="s">
        <v>141</v>
      </c>
      <c r="E465" s="159" t="s">
        <v>19</v>
      </c>
      <c r="F465" s="160" t="s">
        <v>151</v>
      </c>
      <c r="H465" s="161">
        <v>9.1010000000000009</v>
      </c>
      <c r="I465" s="162"/>
      <c r="L465" s="158"/>
      <c r="M465" s="163"/>
      <c r="T465" s="164"/>
      <c r="AT465" s="159" t="s">
        <v>141</v>
      </c>
      <c r="AU465" s="159" t="s">
        <v>82</v>
      </c>
      <c r="AV465" s="14" t="s">
        <v>137</v>
      </c>
      <c r="AW465" s="14" t="s">
        <v>33</v>
      </c>
      <c r="AX465" s="14" t="s">
        <v>80</v>
      </c>
      <c r="AY465" s="159" t="s">
        <v>129</v>
      </c>
    </row>
    <row r="466" spans="2:65" s="1" customFormat="1" ht="24.25" customHeight="1">
      <c r="B466" s="32"/>
      <c r="C466" s="127" t="s">
        <v>647</v>
      </c>
      <c r="D466" s="127" t="s">
        <v>132</v>
      </c>
      <c r="E466" s="128" t="s">
        <v>648</v>
      </c>
      <c r="F466" s="129" t="s">
        <v>649</v>
      </c>
      <c r="G466" s="130" t="s">
        <v>335</v>
      </c>
      <c r="H466" s="131">
        <v>20.399999999999999</v>
      </c>
      <c r="I466" s="132"/>
      <c r="J466" s="133">
        <f>ROUND(I466*H466,2)</f>
        <v>0</v>
      </c>
      <c r="K466" s="129" t="s">
        <v>136</v>
      </c>
      <c r="L466" s="32"/>
      <c r="M466" s="134" t="s">
        <v>19</v>
      </c>
      <c r="N466" s="135" t="s">
        <v>43</v>
      </c>
      <c r="P466" s="136">
        <f>O466*H466</f>
        <v>0</v>
      </c>
      <c r="Q466" s="136">
        <v>1.42E-3</v>
      </c>
      <c r="R466" s="136">
        <f>Q466*H466</f>
        <v>2.8967999999999997E-2</v>
      </c>
      <c r="S466" s="136">
        <v>0</v>
      </c>
      <c r="T466" s="137">
        <f>S466*H466</f>
        <v>0</v>
      </c>
      <c r="AR466" s="138" t="s">
        <v>245</v>
      </c>
      <c r="AT466" s="138" t="s">
        <v>132</v>
      </c>
      <c r="AU466" s="138" t="s">
        <v>82</v>
      </c>
      <c r="AY466" s="17" t="s">
        <v>129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7" t="s">
        <v>80</v>
      </c>
      <c r="BK466" s="139">
        <f>ROUND(I466*H466,2)</f>
        <v>0</v>
      </c>
      <c r="BL466" s="17" t="s">
        <v>245</v>
      </c>
      <c r="BM466" s="138" t="s">
        <v>650</v>
      </c>
    </row>
    <row r="467" spans="2:65" s="1" customFormat="1">
      <c r="B467" s="32"/>
      <c r="D467" s="140" t="s">
        <v>139</v>
      </c>
      <c r="F467" s="141" t="s">
        <v>651</v>
      </c>
      <c r="I467" s="142"/>
      <c r="L467" s="32"/>
      <c r="M467" s="143"/>
      <c r="T467" s="53"/>
      <c r="AT467" s="17" t="s">
        <v>139</v>
      </c>
      <c r="AU467" s="17" t="s">
        <v>82</v>
      </c>
    </row>
    <row r="468" spans="2:65" s="13" customFormat="1" ht="12">
      <c r="B468" s="151"/>
      <c r="D468" s="145" t="s">
        <v>141</v>
      </c>
      <c r="E468" s="152" t="s">
        <v>19</v>
      </c>
      <c r="F468" s="153" t="s">
        <v>652</v>
      </c>
      <c r="H468" s="154">
        <v>13.6</v>
      </c>
      <c r="I468" s="155"/>
      <c r="L468" s="151"/>
      <c r="M468" s="156"/>
      <c r="T468" s="157"/>
      <c r="AT468" s="152" t="s">
        <v>141</v>
      </c>
      <c r="AU468" s="152" t="s">
        <v>82</v>
      </c>
      <c r="AV468" s="13" t="s">
        <v>82</v>
      </c>
      <c r="AW468" s="13" t="s">
        <v>33</v>
      </c>
      <c r="AX468" s="13" t="s">
        <v>72</v>
      </c>
      <c r="AY468" s="152" t="s">
        <v>129</v>
      </c>
    </row>
    <row r="469" spans="2:65" s="12" customFormat="1" ht="12">
      <c r="B469" s="144"/>
      <c r="D469" s="145" t="s">
        <v>141</v>
      </c>
      <c r="E469" s="146" t="s">
        <v>19</v>
      </c>
      <c r="F469" s="147" t="s">
        <v>149</v>
      </c>
      <c r="H469" s="146" t="s">
        <v>19</v>
      </c>
      <c r="I469" s="148"/>
      <c r="L469" s="144"/>
      <c r="M469" s="149"/>
      <c r="T469" s="150"/>
      <c r="AT469" s="146" t="s">
        <v>141</v>
      </c>
      <c r="AU469" s="146" t="s">
        <v>82</v>
      </c>
      <c r="AV469" s="12" t="s">
        <v>80</v>
      </c>
      <c r="AW469" s="12" t="s">
        <v>33</v>
      </c>
      <c r="AX469" s="12" t="s">
        <v>72</v>
      </c>
      <c r="AY469" s="146" t="s">
        <v>129</v>
      </c>
    </row>
    <row r="470" spans="2:65" s="13" customFormat="1" ht="12">
      <c r="B470" s="151"/>
      <c r="D470" s="145" t="s">
        <v>141</v>
      </c>
      <c r="E470" s="152" t="s">
        <v>19</v>
      </c>
      <c r="F470" s="153" t="s">
        <v>653</v>
      </c>
      <c r="H470" s="154">
        <v>6.8</v>
      </c>
      <c r="I470" s="155"/>
      <c r="L470" s="151"/>
      <c r="M470" s="156"/>
      <c r="T470" s="157"/>
      <c r="AT470" s="152" t="s">
        <v>141</v>
      </c>
      <c r="AU470" s="152" t="s">
        <v>82</v>
      </c>
      <c r="AV470" s="13" t="s">
        <v>82</v>
      </c>
      <c r="AW470" s="13" t="s">
        <v>33</v>
      </c>
      <c r="AX470" s="13" t="s">
        <v>72</v>
      </c>
      <c r="AY470" s="152" t="s">
        <v>129</v>
      </c>
    </row>
    <row r="471" spans="2:65" s="14" customFormat="1" ht="12">
      <c r="B471" s="158"/>
      <c r="D471" s="145" t="s">
        <v>141</v>
      </c>
      <c r="E471" s="159" t="s">
        <v>19</v>
      </c>
      <c r="F471" s="160" t="s">
        <v>151</v>
      </c>
      <c r="H471" s="161">
        <v>20.399999999999999</v>
      </c>
      <c r="I471" s="162"/>
      <c r="L471" s="158"/>
      <c r="M471" s="163"/>
      <c r="T471" s="164"/>
      <c r="AT471" s="159" t="s">
        <v>141</v>
      </c>
      <c r="AU471" s="159" t="s">
        <v>82</v>
      </c>
      <c r="AV471" s="14" t="s">
        <v>137</v>
      </c>
      <c r="AW471" s="14" t="s">
        <v>33</v>
      </c>
      <c r="AX471" s="14" t="s">
        <v>80</v>
      </c>
      <c r="AY471" s="159" t="s">
        <v>129</v>
      </c>
    </row>
    <row r="472" spans="2:65" s="1" customFormat="1" ht="44.25" customHeight="1">
      <c r="B472" s="32"/>
      <c r="C472" s="127" t="s">
        <v>654</v>
      </c>
      <c r="D472" s="127" t="s">
        <v>132</v>
      </c>
      <c r="E472" s="128" t="s">
        <v>655</v>
      </c>
      <c r="F472" s="129" t="s">
        <v>656</v>
      </c>
      <c r="G472" s="130" t="s">
        <v>475</v>
      </c>
      <c r="H472" s="183"/>
      <c r="I472" s="132"/>
      <c r="J472" s="133">
        <f>ROUND(I472*H472,2)</f>
        <v>0</v>
      </c>
      <c r="K472" s="129" t="s">
        <v>136</v>
      </c>
      <c r="L472" s="32"/>
      <c r="M472" s="134" t="s">
        <v>19</v>
      </c>
      <c r="N472" s="135" t="s">
        <v>43</v>
      </c>
      <c r="P472" s="136">
        <f>O472*H472</f>
        <v>0</v>
      </c>
      <c r="Q472" s="136">
        <v>0</v>
      </c>
      <c r="R472" s="136">
        <f>Q472*H472</f>
        <v>0</v>
      </c>
      <c r="S472" s="136">
        <v>0</v>
      </c>
      <c r="T472" s="137">
        <f>S472*H472</f>
        <v>0</v>
      </c>
      <c r="AR472" s="138" t="s">
        <v>245</v>
      </c>
      <c r="AT472" s="138" t="s">
        <v>132</v>
      </c>
      <c r="AU472" s="138" t="s">
        <v>82</v>
      </c>
      <c r="AY472" s="17" t="s">
        <v>129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7" t="s">
        <v>80</v>
      </c>
      <c r="BK472" s="139">
        <f>ROUND(I472*H472,2)</f>
        <v>0</v>
      </c>
      <c r="BL472" s="17" t="s">
        <v>245</v>
      </c>
      <c r="BM472" s="138" t="s">
        <v>657</v>
      </c>
    </row>
    <row r="473" spans="2:65" s="1" customFormat="1">
      <c r="B473" s="32"/>
      <c r="D473" s="140" t="s">
        <v>139</v>
      </c>
      <c r="F473" s="141" t="s">
        <v>658</v>
      </c>
      <c r="I473" s="142"/>
      <c r="L473" s="32"/>
      <c r="M473" s="143"/>
      <c r="T473" s="53"/>
      <c r="AT473" s="17" t="s">
        <v>139</v>
      </c>
      <c r="AU473" s="17" t="s">
        <v>82</v>
      </c>
    </row>
    <row r="474" spans="2:65" s="11" customFormat="1" ht="22.75" customHeight="1">
      <c r="B474" s="115"/>
      <c r="D474" s="116" t="s">
        <v>71</v>
      </c>
      <c r="E474" s="125" t="s">
        <v>659</v>
      </c>
      <c r="F474" s="125" t="s">
        <v>660</v>
      </c>
      <c r="I474" s="118"/>
      <c r="J474" s="126">
        <f>BK474</f>
        <v>0</v>
      </c>
      <c r="L474" s="115"/>
      <c r="M474" s="120"/>
      <c r="P474" s="121">
        <f>SUM(P475:P495)</f>
        <v>0</v>
      </c>
      <c r="R474" s="121">
        <f>SUM(R475:R495)</f>
        <v>0.22670239999999997</v>
      </c>
      <c r="T474" s="122">
        <f>SUM(T475:T495)</f>
        <v>7.8542000000000001E-2</v>
      </c>
      <c r="AR474" s="116" t="s">
        <v>82</v>
      </c>
      <c r="AT474" s="123" t="s">
        <v>71</v>
      </c>
      <c r="AU474" s="123" t="s">
        <v>80</v>
      </c>
      <c r="AY474" s="116" t="s">
        <v>129</v>
      </c>
      <c r="BK474" s="124">
        <f>SUM(BK475:BK495)</f>
        <v>0</v>
      </c>
    </row>
    <row r="475" spans="2:65" s="1" customFormat="1" ht="24.25" customHeight="1">
      <c r="B475" s="32"/>
      <c r="C475" s="127" t="s">
        <v>661</v>
      </c>
      <c r="D475" s="127" t="s">
        <v>132</v>
      </c>
      <c r="E475" s="128" t="s">
        <v>662</v>
      </c>
      <c r="F475" s="129" t="s">
        <v>663</v>
      </c>
      <c r="G475" s="130" t="s">
        <v>135</v>
      </c>
      <c r="H475" s="131">
        <v>27.83</v>
      </c>
      <c r="I475" s="132"/>
      <c r="J475" s="133">
        <f>ROUND(I475*H475,2)</f>
        <v>0</v>
      </c>
      <c r="K475" s="129" t="s">
        <v>136</v>
      </c>
      <c r="L475" s="32"/>
      <c r="M475" s="134" t="s">
        <v>19</v>
      </c>
      <c r="N475" s="135" t="s">
        <v>43</v>
      </c>
      <c r="P475" s="136">
        <f>O475*H475</f>
        <v>0</v>
      </c>
      <c r="Q475" s="136">
        <v>0</v>
      </c>
      <c r="R475" s="136">
        <f>Q475*H475</f>
        <v>0</v>
      </c>
      <c r="S475" s="136">
        <v>2.5000000000000001E-3</v>
      </c>
      <c r="T475" s="137">
        <f>S475*H475</f>
        <v>6.9574999999999998E-2</v>
      </c>
      <c r="AR475" s="138" t="s">
        <v>245</v>
      </c>
      <c r="AT475" s="138" t="s">
        <v>132</v>
      </c>
      <c r="AU475" s="138" t="s">
        <v>82</v>
      </c>
      <c r="AY475" s="17" t="s">
        <v>129</v>
      </c>
      <c r="BE475" s="139">
        <f>IF(N475="základní",J475,0)</f>
        <v>0</v>
      </c>
      <c r="BF475" s="139">
        <f>IF(N475="snížená",J475,0)</f>
        <v>0</v>
      </c>
      <c r="BG475" s="139">
        <f>IF(N475="zákl. přenesená",J475,0)</f>
        <v>0</v>
      </c>
      <c r="BH475" s="139">
        <f>IF(N475="sníž. přenesená",J475,0)</f>
        <v>0</v>
      </c>
      <c r="BI475" s="139">
        <f>IF(N475="nulová",J475,0)</f>
        <v>0</v>
      </c>
      <c r="BJ475" s="17" t="s">
        <v>80</v>
      </c>
      <c r="BK475" s="139">
        <f>ROUND(I475*H475,2)</f>
        <v>0</v>
      </c>
      <c r="BL475" s="17" t="s">
        <v>245</v>
      </c>
      <c r="BM475" s="138" t="s">
        <v>664</v>
      </c>
    </row>
    <row r="476" spans="2:65" s="1" customFormat="1">
      <c r="B476" s="32"/>
      <c r="D476" s="140" t="s">
        <v>139</v>
      </c>
      <c r="F476" s="141" t="s">
        <v>665</v>
      </c>
      <c r="I476" s="142"/>
      <c r="L476" s="32"/>
      <c r="M476" s="143"/>
      <c r="T476" s="53"/>
      <c r="AT476" s="17" t="s">
        <v>139</v>
      </c>
      <c r="AU476" s="17" t="s">
        <v>82</v>
      </c>
    </row>
    <row r="477" spans="2:65" s="13" customFormat="1" ht="12">
      <c r="B477" s="151"/>
      <c r="D477" s="145" t="s">
        <v>141</v>
      </c>
      <c r="E477" s="152" t="s">
        <v>19</v>
      </c>
      <c r="F477" s="153" t="s">
        <v>666</v>
      </c>
      <c r="H477" s="154">
        <v>27.83</v>
      </c>
      <c r="I477" s="155"/>
      <c r="L477" s="151"/>
      <c r="M477" s="156"/>
      <c r="T477" s="157"/>
      <c r="AT477" s="152" t="s">
        <v>141</v>
      </c>
      <c r="AU477" s="152" t="s">
        <v>82</v>
      </c>
      <c r="AV477" s="13" t="s">
        <v>82</v>
      </c>
      <c r="AW477" s="13" t="s">
        <v>33</v>
      </c>
      <c r="AX477" s="13" t="s">
        <v>80</v>
      </c>
      <c r="AY477" s="152" t="s">
        <v>129</v>
      </c>
    </row>
    <row r="478" spans="2:65" s="1" customFormat="1" ht="24.25" customHeight="1">
      <c r="B478" s="32"/>
      <c r="C478" s="127" t="s">
        <v>667</v>
      </c>
      <c r="D478" s="127" t="s">
        <v>132</v>
      </c>
      <c r="E478" s="128" t="s">
        <v>668</v>
      </c>
      <c r="F478" s="129" t="s">
        <v>669</v>
      </c>
      <c r="G478" s="130" t="s">
        <v>135</v>
      </c>
      <c r="H478" s="131">
        <v>27.83</v>
      </c>
      <c r="I478" s="132"/>
      <c r="J478" s="133">
        <f>ROUND(I478*H478,2)</f>
        <v>0</v>
      </c>
      <c r="K478" s="129" t="s">
        <v>136</v>
      </c>
      <c r="L478" s="32"/>
      <c r="M478" s="134" t="s">
        <v>19</v>
      </c>
      <c r="N478" s="135" t="s">
        <v>43</v>
      </c>
      <c r="P478" s="136">
        <f>O478*H478</f>
        <v>0</v>
      </c>
      <c r="Q478" s="136">
        <v>2.9999999999999997E-4</v>
      </c>
      <c r="R478" s="136">
        <f>Q478*H478</f>
        <v>8.3489999999999988E-3</v>
      </c>
      <c r="S478" s="136">
        <v>0</v>
      </c>
      <c r="T478" s="137">
        <f>S478*H478</f>
        <v>0</v>
      </c>
      <c r="AR478" s="138" t="s">
        <v>245</v>
      </c>
      <c r="AT478" s="138" t="s">
        <v>132</v>
      </c>
      <c r="AU478" s="138" t="s">
        <v>82</v>
      </c>
      <c r="AY478" s="17" t="s">
        <v>129</v>
      </c>
      <c r="BE478" s="139">
        <f>IF(N478="základní",J478,0)</f>
        <v>0</v>
      </c>
      <c r="BF478" s="139">
        <f>IF(N478="snížená",J478,0)</f>
        <v>0</v>
      </c>
      <c r="BG478" s="139">
        <f>IF(N478="zákl. přenesená",J478,0)</f>
        <v>0</v>
      </c>
      <c r="BH478" s="139">
        <f>IF(N478="sníž. přenesená",J478,0)</f>
        <v>0</v>
      </c>
      <c r="BI478" s="139">
        <f>IF(N478="nulová",J478,0)</f>
        <v>0</v>
      </c>
      <c r="BJ478" s="17" t="s">
        <v>80</v>
      </c>
      <c r="BK478" s="139">
        <f>ROUND(I478*H478,2)</f>
        <v>0</v>
      </c>
      <c r="BL478" s="17" t="s">
        <v>245</v>
      </c>
      <c r="BM478" s="138" t="s">
        <v>670</v>
      </c>
    </row>
    <row r="479" spans="2:65" s="1" customFormat="1">
      <c r="B479" s="32"/>
      <c r="D479" s="140" t="s">
        <v>139</v>
      </c>
      <c r="F479" s="141" t="s">
        <v>671</v>
      </c>
      <c r="I479" s="142"/>
      <c r="L479" s="32"/>
      <c r="M479" s="143"/>
      <c r="T479" s="53"/>
      <c r="AT479" s="17" t="s">
        <v>139</v>
      </c>
      <c r="AU479" s="17" t="s">
        <v>82</v>
      </c>
    </row>
    <row r="480" spans="2:65" s="13" customFormat="1" ht="12">
      <c r="B480" s="151"/>
      <c r="D480" s="145" t="s">
        <v>141</v>
      </c>
      <c r="E480" s="152" t="s">
        <v>19</v>
      </c>
      <c r="F480" s="153" t="s">
        <v>666</v>
      </c>
      <c r="H480" s="154">
        <v>27.83</v>
      </c>
      <c r="I480" s="155"/>
      <c r="L480" s="151"/>
      <c r="M480" s="156"/>
      <c r="T480" s="157"/>
      <c r="AT480" s="152" t="s">
        <v>141</v>
      </c>
      <c r="AU480" s="152" t="s">
        <v>82</v>
      </c>
      <c r="AV480" s="13" t="s">
        <v>82</v>
      </c>
      <c r="AW480" s="13" t="s">
        <v>33</v>
      </c>
      <c r="AX480" s="13" t="s">
        <v>80</v>
      </c>
      <c r="AY480" s="152" t="s">
        <v>129</v>
      </c>
    </row>
    <row r="481" spans="2:65" s="1" customFormat="1" ht="37.75" customHeight="1">
      <c r="B481" s="32"/>
      <c r="C481" s="173" t="s">
        <v>672</v>
      </c>
      <c r="D481" s="173" t="s">
        <v>295</v>
      </c>
      <c r="E481" s="174" t="s">
        <v>673</v>
      </c>
      <c r="F481" s="175" t="s">
        <v>674</v>
      </c>
      <c r="G481" s="176" t="s">
        <v>135</v>
      </c>
      <c r="H481" s="177">
        <v>33.673999999999999</v>
      </c>
      <c r="I481" s="178"/>
      <c r="J481" s="179">
        <f>ROUND(I481*H481,2)</f>
        <v>0</v>
      </c>
      <c r="K481" s="175" t="s">
        <v>136</v>
      </c>
      <c r="L481" s="180"/>
      <c r="M481" s="181" t="s">
        <v>19</v>
      </c>
      <c r="N481" s="182" t="s">
        <v>43</v>
      </c>
      <c r="P481" s="136">
        <f>O481*H481</f>
        <v>0</v>
      </c>
      <c r="Q481" s="136">
        <v>2.5999999999999999E-3</v>
      </c>
      <c r="R481" s="136">
        <f>Q481*H481</f>
        <v>8.7552399999999989E-2</v>
      </c>
      <c r="S481" s="136">
        <v>0</v>
      </c>
      <c r="T481" s="137">
        <f>S481*H481</f>
        <v>0</v>
      </c>
      <c r="AR481" s="138" t="s">
        <v>340</v>
      </c>
      <c r="AT481" s="138" t="s">
        <v>295</v>
      </c>
      <c r="AU481" s="138" t="s">
        <v>82</v>
      </c>
      <c r="AY481" s="17" t="s">
        <v>129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7" t="s">
        <v>80</v>
      </c>
      <c r="BK481" s="139">
        <f>ROUND(I481*H481,2)</f>
        <v>0</v>
      </c>
      <c r="BL481" s="17" t="s">
        <v>245</v>
      </c>
      <c r="BM481" s="138" t="s">
        <v>675</v>
      </c>
    </row>
    <row r="482" spans="2:65" s="13" customFormat="1" ht="12">
      <c r="B482" s="151"/>
      <c r="D482" s="145" t="s">
        <v>141</v>
      </c>
      <c r="E482" s="152" t="s">
        <v>19</v>
      </c>
      <c r="F482" s="153" t="s">
        <v>676</v>
      </c>
      <c r="H482" s="154">
        <v>30.613</v>
      </c>
      <c r="I482" s="155"/>
      <c r="L482" s="151"/>
      <c r="M482" s="156"/>
      <c r="T482" s="157"/>
      <c r="AT482" s="152" t="s">
        <v>141</v>
      </c>
      <c r="AU482" s="152" t="s">
        <v>82</v>
      </c>
      <c r="AV482" s="13" t="s">
        <v>82</v>
      </c>
      <c r="AW482" s="13" t="s">
        <v>33</v>
      </c>
      <c r="AX482" s="13" t="s">
        <v>80</v>
      </c>
      <c r="AY482" s="152" t="s">
        <v>129</v>
      </c>
    </row>
    <row r="483" spans="2:65" s="13" customFormat="1" ht="12">
      <c r="B483" s="151"/>
      <c r="D483" s="145" t="s">
        <v>141</v>
      </c>
      <c r="F483" s="153" t="s">
        <v>677</v>
      </c>
      <c r="H483" s="154">
        <v>33.673999999999999</v>
      </c>
      <c r="I483" s="155"/>
      <c r="L483" s="151"/>
      <c r="M483" s="156"/>
      <c r="T483" s="157"/>
      <c r="AT483" s="152" t="s">
        <v>141</v>
      </c>
      <c r="AU483" s="152" t="s">
        <v>82</v>
      </c>
      <c r="AV483" s="13" t="s">
        <v>82</v>
      </c>
      <c r="AW483" s="13" t="s">
        <v>4</v>
      </c>
      <c r="AX483" s="13" t="s">
        <v>80</v>
      </c>
      <c r="AY483" s="152" t="s">
        <v>129</v>
      </c>
    </row>
    <row r="484" spans="2:65" s="1" customFormat="1" ht="21.75" customHeight="1">
      <c r="B484" s="32"/>
      <c r="C484" s="127" t="s">
        <v>678</v>
      </c>
      <c r="D484" s="127" t="s">
        <v>132</v>
      </c>
      <c r="E484" s="128" t="s">
        <v>679</v>
      </c>
      <c r="F484" s="129" t="s">
        <v>680</v>
      </c>
      <c r="G484" s="130" t="s">
        <v>335</v>
      </c>
      <c r="H484" s="131">
        <v>29.89</v>
      </c>
      <c r="I484" s="132"/>
      <c r="J484" s="133">
        <f>ROUND(I484*H484,2)</f>
        <v>0</v>
      </c>
      <c r="K484" s="129" t="s">
        <v>136</v>
      </c>
      <c r="L484" s="32"/>
      <c r="M484" s="134" t="s">
        <v>19</v>
      </c>
      <c r="N484" s="135" t="s">
        <v>43</v>
      </c>
      <c r="P484" s="136">
        <f>O484*H484</f>
        <v>0</v>
      </c>
      <c r="Q484" s="136">
        <v>0</v>
      </c>
      <c r="R484" s="136">
        <f>Q484*H484</f>
        <v>0</v>
      </c>
      <c r="S484" s="136">
        <v>2.9999999999999997E-4</v>
      </c>
      <c r="T484" s="137">
        <f>S484*H484</f>
        <v>8.9669999999999993E-3</v>
      </c>
      <c r="AR484" s="138" t="s">
        <v>245</v>
      </c>
      <c r="AT484" s="138" t="s">
        <v>132</v>
      </c>
      <c r="AU484" s="138" t="s">
        <v>82</v>
      </c>
      <c r="AY484" s="17" t="s">
        <v>129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7" t="s">
        <v>80</v>
      </c>
      <c r="BK484" s="139">
        <f>ROUND(I484*H484,2)</f>
        <v>0</v>
      </c>
      <c r="BL484" s="17" t="s">
        <v>245</v>
      </c>
      <c r="BM484" s="138" t="s">
        <v>681</v>
      </c>
    </row>
    <row r="485" spans="2:65" s="1" customFormat="1">
      <c r="B485" s="32"/>
      <c r="D485" s="140" t="s">
        <v>139</v>
      </c>
      <c r="F485" s="141" t="s">
        <v>682</v>
      </c>
      <c r="I485" s="142"/>
      <c r="L485" s="32"/>
      <c r="M485" s="143"/>
      <c r="T485" s="53"/>
      <c r="AT485" s="17" t="s">
        <v>139</v>
      </c>
      <c r="AU485" s="17" t="s">
        <v>82</v>
      </c>
    </row>
    <row r="486" spans="2:65" s="13" customFormat="1" ht="12">
      <c r="B486" s="151"/>
      <c r="D486" s="145" t="s">
        <v>141</v>
      </c>
      <c r="E486" s="152" t="s">
        <v>19</v>
      </c>
      <c r="F486" s="153" t="s">
        <v>683</v>
      </c>
      <c r="H486" s="154">
        <v>29.89</v>
      </c>
      <c r="I486" s="155"/>
      <c r="L486" s="151"/>
      <c r="M486" s="156"/>
      <c r="T486" s="157"/>
      <c r="AT486" s="152" t="s">
        <v>141</v>
      </c>
      <c r="AU486" s="152" t="s">
        <v>82</v>
      </c>
      <c r="AV486" s="13" t="s">
        <v>82</v>
      </c>
      <c r="AW486" s="13" t="s">
        <v>33</v>
      </c>
      <c r="AX486" s="13" t="s">
        <v>80</v>
      </c>
      <c r="AY486" s="152" t="s">
        <v>129</v>
      </c>
    </row>
    <row r="487" spans="2:65" s="1" customFormat="1" ht="37.75" customHeight="1">
      <c r="B487" s="32"/>
      <c r="C487" s="127" t="s">
        <v>684</v>
      </c>
      <c r="D487" s="127" t="s">
        <v>132</v>
      </c>
      <c r="E487" s="128" t="s">
        <v>685</v>
      </c>
      <c r="F487" s="129" t="s">
        <v>686</v>
      </c>
      <c r="G487" s="130" t="s">
        <v>135</v>
      </c>
      <c r="H487" s="131">
        <v>27.83</v>
      </c>
      <c r="I487" s="132"/>
      <c r="J487" s="133">
        <f>ROUND(I487*H487,2)</f>
        <v>0</v>
      </c>
      <c r="K487" s="129" t="s">
        <v>136</v>
      </c>
      <c r="L487" s="32"/>
      <c r="M487" s="134" t="s">
        <v>19</v>
      </c>
      <c r="N487" s="135" t="s">
        <v>43</v>
      </c>
      <c r="P487" s="136">
        <f>O487*H487</f>
        <v>0</v>
      </c>
      <c r="Q487" s="136">
        <v>0</v>
      </c>
      <c r="R487" s="136">
        <f>Q487*H487</f>
        <v>0</v>
      </c>
      <c r="S487" s="136">
        <v>0</v>
      </c>
      <c r="T487" s="137">
        <f>S487*H487</f>
        <v>0</v>
      </c>
      <c r="AR487" s="138" t="s">
        <v>245</v>
      </c>
      <c r="AT487" s="138" t="s">
        <v>132</v>
      </c>
      <c r="AU487" s="138" t="s">
        <v>82</v>
      </c>
      <c r="AY487" s="17" t="s">
        <v>129</v>
      </c>
      <c r="BE487" s="139">
        <f>IF(N487="základní",J487,0)</f>
        <v>0</v>
      </c>
      <c r="BF487" s="139">
        <f>IF(N487="snížená",J487,0)</f>
        <v>0</v>
      </c>
      <c r="BG487" s="139">
        <f>IF(N487="zákl. přenesená",J487,0)</f>
        <v>0</v>
      </c>
      <c r="BH487" s="139">
        <f>IF(N487="sníž. přenesená",J487,0)</f>
        <v>0</v>
      </c>
      <c r="BI487" s="139">
        <f>IF(N487="nulová",J487,0)</f>
        <v>0</v>
      </c>
      <c r="BJ487" s="17" t="s">
        <v>80</v>
      </c>
      <c r="BK487" s="139">
        <f>ROUND(I487*H487,2)</f>
        <v>0</v>
      </c>
      <c r="BL487" s="17" t="s">
        <v>245</v>
      </c>
      <c r="BM487" s="138" t="s">
        <v>687</v>
      </c>
    </row>
    <row r="488" spans="2:65" s="1" customFormat="1">
      <c r="B488" s="32"/>
      <c r="D488" s="140" t="s">
        <v>139</v>
      </c>
      <c r="F488" s="141" t="s">
        <v>688</v>
      </c>
      <c r="I488" s="142"/>
      <c r="L488" s="32"/>
      <c r="M488" s="143"/>
      <c r="T488" s="53"/>
      <c r="AT488" s="17" t="s">
        <v>139</v>
      </c>
      <c r="AU488" s="17" t="s">
        <v>82</v>
      </c>
    </row>
    <row r="489" spans="2:65" s="13" customFormat="1" ht="12">
      <c r="B489" s="151"/>
      <c r="D489" s="145" t="s">
        <v>141</v>
      </c>
      <c r="E489" s="152" t="s">
        <v>19</v>
      </c>
      <c r="F489" s="153" t="s">
        <v>689</v>
      </c>
      <c r="H489" s="154">
        <v>27.83</v>
      </c>
      <c r="I489" s="155"/>
      <c r="L489" s="151"/>
      <c r="M489" s="156"/>
      <c r="T489" s="157"/>
      <c r="AT489" s="152" t="s">
        <v>141</v>
      </c>
      <c r="AU489" s="152" t="s">
        <v>82</v>
      </c>
      <c r="AV489" s="13" t="s">
        <v>82</v>
      </c>
      <c r="AW489" s="13" t="s">
        <v>33</v>
      </c>
      <c r="AX489" s="13" t="s">
        <v>80</v>
      </c>
      <c r="AY489" s="152" t="s">
        <v>129</v>
      </c>
    </row>
    <row r="490" spans="2:65" s="1" customFormat="1" ht="24.25" customHeight="1">
      <c r="B490" s="32"/>
      <c r="C490" s="127" t="s">
        <v>690</v>
      </c>
      <c r="D490" s="127" t="s">
        <v>132</v>
      </c>
      <c r="E490" s="128" t="s">
        <v>691</v>
      </c>
      <c r="F490" s="129" t="s">
        <v>692</v>
      </c>
      <c r="G490" s="130" t="s">
        <v>135</v>
      </c>
      <c r="H490" s="131">
        <v>27.83</v>
      </c>
      <c r="I490" s="132"/>
      <c r="J490" s="133">
        <f>ROUND(I490*H490,2)</f>
        <v>0</v>
      </c>
      <c r="K490" s="129" t="s">
        <v>136</v>
      </c>
      <c r="L490" s="32"/>
      <c r="M490" s="134" t="s">
        <v>19</v>
      </c>
      <c r="N490" s="135" t="s">
        <v>43</v>
      </c>
      <c r="P490" s="136">
        <f>O490*H490</f>
        <v>0</v>
      </c>
      <c r="Q490" s="136">
        <v>2.0000000000000001E-4</v>
      </c>
      <c r="R490" s="136">
        <f>Q490*H490</f>
        <v>5.5659999999999998E-3</v>
      </c>
      <c r="S490" s="136">
        <v>0</v>
      </c>
      <c r="T490" s="137">
        <f>S490*H490</f>
        <v>0</v>
      </c>
      <c r="AR490" s="138" t="s">
        <v>245</v>
      </c>
      <c r="AT490" s="138" t="s">
        <v>132</v>
      </c>
      <c r="AU490" s="138" t="s">
        <v>82</v>
      </c>
      <c r="AY490" s="17" t="s">
        <v>129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80</v>
      </c>
      <c r="BK490" s="139">
        <f>ROUND(I490*H490,2)</f>
        <v>0</v>
      </c>
      <c r="BL490" s="17" t="s">
        <v>245</v>
      </c>
      <c r="BM490" s="138" t="s">
        <v>693</v>
      </c>
    </row>
    <row r="491" spans="2:65" s="1" customFormat="1">
      <c r="B491" s="32"/>
      <c r="D491" s="140" t="s">
        <v>139</v>
      </c>
      <c r="F491" s="141" t="s">
        <v>694</v>
      </c>
      <c r="I491" s="142"/>
      <c r="L491" s="32"/>
      <c r="M491" s="143"/>
      <c r="T491" s="53"/>
      <c r="AT491" s="17" t="s">
        <v>139</v>
      </c>
      <c r="AU491" s="17" t="s">
        <v>82</v>
      </c>
    </row>
    <row r="492" spans="2:65" s="1" customFormat="1" ht="37.75" customHeight="1">
      <c r="B492" s="32"/>
      <c r="C492" s="127" t="s">
        <v>695</v>
      </c>
      <c r="D492" s="127" t="s">
        <v>132</v>
      </c>
      <c r="E492" s="128" t="s">
        <v>696</v>
      </c>
      <c r="F492" s="129" t="s">
        <v>697</v>
      </c>
      <c r="G492" s="130" t="s">
        <v>135</v>
      </c>
      <c r="H492" s="131">
        <v>27.83</v>
      </c>
      <c r="I492" s="132"/>
      <c r="J492" s="133">
        <f>ROUND(I492*H492,2)</f>
        <v>0</v>
      </c>
      <c r="K492" s="129" t="s">
        <v>136</v>
      </c>
      <c r="L492" s="32"/>
      <c r="M492" s="134" t="s">
        <v>19</v>
      </c>
      <c r="N492" s="135" t="s">
        <v>43</v>
      </c>
      <c r="P492" s="136">
        <f>O492*H492</f>
        <v>0</v>
      </c>
      <c r="Q492" s="136">
        <v>4.4999999999999997E-3</v>
      </c>
      <c r="R492" s="136">
        <f>Q492*H492</f>
        <v>0.12523499999999999</v>
      </c>
      <c r="S492" s="136">
        <v>0</v>
      </c>
      <c r="T492" s="137">
        <f>S492*H492</f>
        <v>0</v>
      </c>
      <c r="AR492" s="138" t="s">
        <v>245</v>
      </c>
      <c r="AT492" s="138" t="s">
        <v>132</v>
      </c>
      <c r="AU492" s="138" t="s">
        <v>82</v>
      </c>
      <c r="AY492" s="17" t="s">
        <v>129</v>
      </c>
      <c r="BE492" s="139">
        <f>IF(N492="základní",J492,0)</f>
        <v>0</v>
      </c>
      <c r="BF492" s="139">
        <f>IF(N492="snížená",J492,0)</f>
        <v>0</v>
      </c>
      <c r="BG492" s="139">
        <f>IF(N492="zákl. přenesená",J492,0)</f>
        <v>0</v>
      </c>
      <c r="BH492" s="139">
        <f>IF(N492="sníž. přenesená",J492,0)</f>
        <v>0</v>
      </c>
      <c r="BI492" s="139">
        <f>IF(N492="nulová",J492,0)</f>
        <v>0</v>
      </c>
      <c r="BJ492" s="17" t="s">
        <v>80</v>
      </c>
      <c r="BK492" s="139">
        <f>ROUND(I492*H492,2)</f>
        <v>0</v>
      </c>
      <c r="BL492" s="17" t="s">
        <v>245</v>
      </c>
      <c r="BM492" s="138" t="s">
        <v>698</v>
      </c>
    </row>
    <row r="493" spans="2:65" s="1" customFormat="1">
      <c r="B493" s="32"/>
      <c r="D493" s="140" t="s">
        <v>139</v>
      </c>
      <c r="F493" s="141" t="s">
        <v>699</v>
      </c>
      <c r="I493" s="142"/>
      <c r="L493" s="32"/>
      <c r="M493" s="143"/>
      <c r="T493" s="53"/>
      <c r="AT493" s="17" t="s">
        <v>139</v>
      </c>
      <c r="AU493" s="17" t="s">
        <v>82</v>
      </c>
    </row>
    <row r="494" spans="2:65" s="1" customFormat="1" ht="44.25" customHeight="1">
      <c r="B494" s="32"/>
      <c r="C494" s="127" t="s">
        <v>700</v>
      </c>
      <c r="D494" s="127" t="s">
        <v>132</v>
      </c>
      <c r="E494" s="128" t="s">
        <v>701</v>
      </c>
      <c r="F494" s="129" t="s">
        <v>702</v>
      </c>
      <c r="G494" s="130" t="s">
        <v>475</v>
      </c>
      <c r="H494" s="183"/>
      <c r="I494" s="132"/>
      <c r="J494" s="133">
        <f>ROUND(I494*H494,2)</f>
        <v>0</v>
      </c>
      <c r="K494" s="129" t="s">
        <v>136</v>
      </c>
      <c r="L494" s="32"/>
      <c r="M494" s="134" t="s">
        <v>19</v>
      </c>
      <c r="N494" s="135" t="s">
        <v>43</v>
      </c>
      <c r="P494" s="136">
        <f>O494*H494</f>
        <v>0</v>
      </c>
      <c r="Q494" s="136">
        <v>0</v>
      </c>
      <c r="R494" s="136">
        <f>Q494*H494</f>
        <v>0</v>
      </c>
      <c r="S494" s="136">
        <v>0</v>
      </c>
      <c r="T494" s="137">
        <f>S494*H494</f>
        <v>0</v>
      </c>
      <c r="AR494" s="138" t="s">
        <v>245</v>
      </c>
      <c r="AT494" s="138" t="s">
        <v>132</v>
      </c>
      <c r="AU494" s="138" t="s">
        <v>82</v>
      </c>
      <c r="AY494" s="17" t="s">
        <v>129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7" t="s">
        <v>80</v>
      </c>
      <c r="BK494" s="139">
        <f>ROUND(I494*H494,2)</f>
        <v>0</v>
      </c>
      <c r="BL494" s="17" t="s">
        <v>245</v>
      </c>
      <c r="BM494" s="138" t="s">
        <v>703</v>
      </c>
    </row>
    <row r="495" spans="2:65" s="1" customFormat="1">
      <c r="B495" s="32"/>
      <c r="D495" s="140" t="s">
        <v>139</v>
      </c>
      <c r="F495" s="141" t="s">
        <v>704</v>
      </c>
      <c r="I495" s="142"/>
      <c r="L495" s="32"/>
      <c r="M495" s="143"/>
      <c r="T495" s="53"/>
      <c r="AT495" s="17" t="s">
        <v>139</v>
      </c>
      <c r="AU495" s="17" t="s">
        <v>82</v>
      </c>
    </row>
    <row r="496" spans="2:65" s="11" customFormat="1" ht="22.75" customHeight="1">
      <c r="B496" s="115"/>
      <c r="D496" s="116" t="s">
        <v>71</v>
      </c>
      <c r="E496" s="125" t="s">
        <v>705</v>
      </c>
      <c r="F496" s="125" t="s">
        <v>706</v>
      </c>
      <c r="I496" s="118"/>
      <c r="J496" s="126">
        <f>BK496</f>
        <v>0</v>
      </c>
      <c r="L496" s="115"/>
      <c r="M496" s="120"/>
      <c r="P496" s="121">
        <f>SUM(P497:P527)</f>
        <v>0</v>
      </c>
      <c r="R496" s="121">
        <f>SUM(R497:R527)</f>
        <v>0.22976522000000005</v>
      </c>
      <c r="T496" s="122">
        <f>SUM(T497:T527)</f>
        <v>0</v>
      </c>
      <c r="AR496" s="116" t="s">
        <v>82</v>
      </c>
      <c r="AT496" s="123" t="s">
        <v>71</v>
      </c>
      <c r="AU496" s="123" t="s">
        <v>80</v>
      </c>
      <c r="AY496" s="116" t="s">
        <v>129</v>
      </c>
      <c r="BK496" s="124">
        <f>SUM(BK497:BK527)</f>
        <v>0</v>
      </c>
    </row>
    <row r="497" spans="2:65" s="1" customFormat="1" ht="24.25" customHeight="1">
      <c r="B497" s="32"/>
      <c r="C497" s="127" t="s">
        <v>707</v>
      </c>
      <c r="D497" s="127" t="s">
        <v>132</v>
      </c>
      <c r="E497" s="128" t="s">
        <v>708</v>
      </c>
      <c r="F497" s="129" t="s">
        <v>709</v>
      </c>
      <c r="G497" s="130" t="s">
        <v>135</v>
      </c>
      <c r="H497" s="131">
        <v>35.029000000000003</v>
      </c>
      <c r="I497" s="132"/>
      <c r="J497" s="133">
        <f>ROUND(I497*H497,2)</f>
        <v>0</v>
      </c>
      <c r="K497" s="129" t="s">
        <v>136</v>
      </c>
      <c r="L497" s="32"/>
      <c r="M497" s="134" t="s">
        <v>19</v>
      </c>
      <c r="N497" s="135" t="s">
        <v>43</v>
      </c>
      <c r="P497" s="136">
        <f>O497*H497</f>
        <v>0</v>
      </c>
      <c r="Q497" s="136">
        <v>2.9999999999999997E-4</v>
      </c>
      <c r="R497" s="136">
        <f>Q497*H497</f>
        <v>1.0508699999999999E-2</v>
      </c>
      <c r="S497" s="136">
        <v>0</v>
      </c>
      <c r="T497" s="137">
        <f>S497*H497</f>
        <v>0</v>
      </c>
      <c r="AR497" s="138" t="s">
        <v>245</v>
      </c>
      <c r="AT497" s="138" t="s">
        <v>132</v>
      </c>
      <c r="AU497" s="138" t="s">
        <v>82</v>
      </c>
      <c r="AY497" s="17" t="s">
        <v>129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80</v>
      </c>
      <c r="BK497" s="139">
        <f>ROUND(I497*H497,2)</f>
        <v>0</v>
      </c>
      <c r="BL497" s="17" t="s">
        <v>245</v>
      </c>
      <c r="BM497" s="138" t="s">
        <v>710</v>
      </c>
    </row>
    <row r="498" spans="2:65" s="1" customFormat="1">
      <c r="B498" s="32"/>
      <c r="D498" s="140" t="s">
        <v>139</v>
      </c>
      <c r="F498" s="141" t="s">
        <v>711</v>
      </c>
      <c r="I498" s="142"/>
      <c r="L498" s="32"/>
      <c r="M498" s="143"/>
      <c r="T498" s="53"/>
      <c r="AT498" s="17" t="s">
        <v>139</v>
      </c>
      <c r="AU498" s="17" t="s">
        <v>82</v>
      </c>
    </row>
    <row r="499" spans="2:65" s="12" customFormat="1" ht="12">
      <c r="B499" s="144"/>
      <c r="D499" s="145" t="s">
        <v>141</v>
      </c>
      <c r="E499" s="146" t="s">
        <v>19</v>
      </c>
      <c r="F499" s="147" t="s">
        <v>173</v>
      </c>
      <c r="H499" s="146" t="s">
        <v>19</v>
      </c>
      <c r="I499" s="148"/>
      <c r="L499" s="144"/>
      <c r="M499" s="149"/>
      <c r="T499" s="150"/>
      <c r="AT499" s="146" t="s">
        <v>141</v>
      </c>
      <c r="AU499" s="146" t="s">
        <v>82</v>
      </c>
      <c r="AV499" s="12" t="s">
        <v>80</v>
      </c>
      <c r="AW499" s="12" t="s">
        <v>33</v>
      </c>
      <c r="AX499" s="12" t="s">
        <v>72</v>
      </c>
      <c r="AY499" s="146" t="s">
        <v>129</v>
      </c>
    </row>
    <row r="500" spans="2:65" s="13" customFormat="1" ht="24">
      <c r="B500" s="151"/>
      <c r="D500" s="145" t="s">
        <v>141</v>
      </c>
      <c r="E500" s="152" t="s">
        <v>19</v>
      </c>
      <c r="F500" s="153" t="s">
        <v>174</v>
      </c>
      <c r="H500" s="154">
        <v>23.004999999999999</v>
      </c>
      <c r="I500" s="155"/>
      <c r="L500" s="151"/>
      <c r="M500" s="156"/>
      <c r="T500" s="157"/>
      <c r="AT500" s="152" t="s">
        <v>141</v>
      </c>
      <c r="AU500" s="152" t="s">
        <v>82</v>
      </c>
      <c r="AV500" s="13" t="s">
        <v>82</v>
      </c>
      <c r="AW500" s="13" t="s">
        <v>33</v>
      </c>
      <c r="AX500" s="13" t="s">
        <v>72</v>
      </c>
      <c r="AY500" s="152" t="s">
        <v>129</v>
      </c>
    </row>
    <row r="501" spans="2:65" s="12" customFormat="1" ht="12">
      <c r="B501" s="144"/>
      <c r="D501" s="145" t="s">
        <v>141</v>
      </c>
      <c r="E501" s="146" t="s">
        <v>19</v>
      </c>
      <c r="F501" s="147" t="s">
        <v>175</v>
      </c>
      <c r="H501" s="146" t="s">
        <v>19</v>
      </c>
      <c r="I501" s="148"/>
      <c r="L501" s="144"/>
      <c r="M501" s="149"/>
      <c r="T501" s="150"/>
      <c r="AT501" s="146" t="s">
        <v>141</v>
      </c>
      <c r="AU501" s="146" t="s">
        <v>82</v>
      </c>
      <c r="AV501" s="12" t="s">
        <v>80</v>
      </c>
      <c r="AW501" s="12" t="s">
        <v>33</v>
      </c>
      <c r="AX501" s="12" t="s">
        <v>72</v>
      </c>
      <c r="AY501" s="146" t="s">
        <v>129</v>
      </c>
    </row>
    <row r="502" spans="2:65" s="13" customFormat="1" ht="12">
      <c r="B502" s="151"/>
      <c r="D502" s="145" t="s">
        <v>141</v>
      </c>
      <c r="E502" s="152" t="s">
        <v>19</v>
      </c>
      <c r="F502" s="153" t="s">
        <v>176</v>
      </c>
      <c r="H502" s="154">
        <v>12.023999999999999</v>
      </c>
      <c r="I502" s="155"/>
      <c r="L502" s="151"/>
      <c r="M502" s="156"/>
      <c r="T502" s="157"/>
      <c r="AT502" s="152" t="s">
        <v>141</v>
      </c>
      <c r="AU502" s="152" t="s">
        <v>82</v>
      </c>
      <c r="AV502" s="13" t="s">
        <v>82</v>
      </c>
      <c r="AW502" s="13" t="s">
        <v>33</v>
      </c>
      <c r="AX502" s="13" t="s">
        <v>72</v>
      </c>
      <c r="AY502" s="152" t="s">
        <v>129</v>
      </c>
    </row>
    <row r="503" spans="2:65" s="14" customFormat="1" ht="12">
      <c r="B503" s="158"/>
      <c r="D503" s="145" t="s">
        <v>141</v>
      </c>
      <c r="E503" s="159" t="s">
        <v>19</v>
      </c>
      <c r="F503" s="160" t="s">
        <v>151</v>
      </c>
      <c r="H503" s="161">
        <v>35.029000000000003</v>
      </c>
      <c r="I503" s="162"/>
      <c r="L503" s="158"/>
      <c r="M503" s="163"/>
      <c r="T503" s="164"/>
      <c r="AT503" s="159" t="s">
        <v>141</v>
      </c>
      <c r="AU503" s="159" t="s">
        <v>82</v>
      </c>
      <c r="AV503" s="14" t="s">
        <v>137</v>
      </c>
      <c r="AW503" s="14" t="s">
        <v>33</v>
      </c>
      <c r="AX503" s="14" t="s">
        <v>80</v>
      </c>
      <c r="AY503" s="159" t="s">
        <v>129</v>
      </c>
    </row>
    <row r="504" spans="2:65" s="1" customFormat="1" ht="37.75" customHeight="1">
      <c r="B504" s="32"/>
      <c r="C504" s="127" t="s">
        <v>712</v>
      </c>
      <c r="D504" s="127" t="s">
        <v>132</v>
      </c>
      <c r="E504" s="128" t="s">
        <v>713</v>
      </c>
      <c r="F504" s="129" t="s">
        <v>714</v>
      </c>
      <c r="G504" s="130" t="s">
        <v>135</v>
      </c>
      <c r="H504" s="131">
        <v>35.029000000000003</v>
      </c>
      <c r="I504" s="132"/>
      <c r="J504" s="133">
        <f>ROUND(I504*H504,2)</f>
        <v>0</v>
      </c>
      <c r="K504" s="129" t="s">
        <v>136</v>
      </c>
      <c r="L504" s="32"/>
      <c r="M504" s="134" t="s">
        <v>19</v>
      </c>
      <c r="N504" s="135" t="s">
        <v>43</v>
      </c>
      <c r="P504" s="136">
        <f>O504*H504</f>
        <v>0</v>
      </c>
      <c r="Q504" s="136">
        <v>6.0000000000000001E-3</v>
      </c>
      <c r="R504" s="136">
        <f>Q504*H504</f>
        <v>0.21017400000000003</v>
      </c>
      <c r="S504" s="136">
        <v>0</v>
      </c>
      <c r="T504" s="137">
        <f>S504*H504</f>
        <v>0</v>
      </c>
      <c r="AR504" s="138" t="s">
        <v>245</v>
      </c>
      <c r="AT504" s="138" t="s">
        <v>132</v>
      </c>
      <c r="AU504" s="138" t="s">
        <v>82</v>
      </c>
      <c r="AY504" s="17" t="s">
        <v>129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7" t="s">
        <v>80</v>
      </c>
      <c r="BK504" s="139">
        <f>ROUND(I504*H504,2)</f>
        <v>0</v>
      </c>
      <c r="BL504" s="17" t="s">
        <v>245</v>
      </c>
      <c r="BM504" s="138" t="s">
        <v>715</v>
      </c>
    </row>
    <row r="505" spans="2:65" s="1" customFormat="1">
      <c r="B505" s="32"/>
      <c r="D505" s="140" t="s">
        <v>139</v>
      </c>
      <c r="F505" s="141" t="s">
        <v>716</v>
      </c>
      <c r="I505" s="142"/>
      <c r="L505" s="32"/>
      <c r="M505" s="143"/>
      <c r="T505" s="53"/>
      <c r="AT505" s="17" t="s">
        <v>139</v>
      </c>
      <c r="AU505" s="17" t="s">
        <v>82</v>
      </c>
    </row>
    <row r="506" spans="2:65" s="12" customFormat="1" ht="12">
      <c r="B506" s="144"/>
      <c r="D506" s="145" t="s">
        <v>141</v>
      </c>
      <c r="E506" s="146" t="s">
        <v>19</v>
      </c>
      <c r="F506" s="147" t="s">
        <v>173</v>
      </c>
      <c r="H506" s="146" t="s">
        <v>19</v>
      </c>
      <c r="I506" s="148"/>
      <c r="L506" s="144"/>
      <c r="M506" s="149"/>
      <c r="T506" s="150"/>
      <c r="AT506" s="146" t="s">
        <v>141</v>
      </c>
      <c r="AU506" s="146" t="s">
        <v>82</v>
      </c>
      <c r="AV506" s="12" t="s">
        <v>80</v>
      </c>
      <c r="AW506" s="12" t="s">
        <v>33</v>
      </c>
      <c r="AX506" s="12" t="s">
        <v>72</v>
      </c>
      <c r="AY506" s="146" t="s">
        <v>129</v>
      </c>
    </row>
    <row r="507" spans="2:65" s="13" customFormat="1" ht="24">
      <c r="B507" s="151"/>
      <c r="D507" s="145" t="s">
        <v>141</v>
      </c>
      <c r="E507" s="152" t="s">
        <v>19</v>
      </c>
      <c r="F507" s="153" t="s">
        <v>174</v>
      </c>
      <c r="H507" s="154">
        <v>23.004999999999999</v>
      </c>
      <c r="I507" s="155"/>
      <c r="L507" s="151"/>
      <c r="M507" s="156"/>
      <c r="T507" s="157"/>
      <c r="AT507" s="152" t="s">
        <v>141</v>
      </c>
      <c r="AU507" s="152" t="s">
        <v>82</v>
      </c>
      <c r="AV507" s="13" t="s">
        <v>82</v>
      </c>
      <c r="AW507" s="13" t="s">
        <v>33</v>
      </c>
      <c r="AX507" s="13" t="s">
        <v>72</v>
      </c>
      <c r="AY507" s="152" t="s">
        <v>129</v>
      </c>
    </row>
    <row r="508" spans="2:65" s="12" customFormat="1" ht="12">
      <c r="B508" s="144"/>
      <c r="D508" s="145" t="s">
        <v>141</v>
      </c>
      <c r="E508" s="146" t="s">
        <v>19</v>
      </c>
      <c r="F508" s="147" t="s">
        <v>175</v>
      </c>
      <c r="H508" s="146" t="s">
        <v>19</v>
      </c>
      <c r="I508" s="148"/>
      <c r="L508" s="144"/>
      <c r="M508" s="149"/>
      <c r="T508" s="150"/>
      <c r="AT508" s="146" t="s">
        <v>141</v>
      </c>
      <c r="AU508" s="146" t="s">
        <v>82</v>
      </c>
      <c r="AV508" s="12" t="s">
        <v>80</v>
      </c>
      <c r="AW508" s="12" t="s">
        <v>33</v>
      </c>
      <c r="AX508" s="12" t="s">
        <v>72</v>
      </c>
      <c r="AY508" s="146" t="s">
        <v>129</v>
      </c>
    </row>
    <row r="509" spans="2:65" s="13" customFormat="1" ht="12">
      <c r="B509" s="151"/>
      <c r="D509" s="145" t="s">
        <v>141</v>
      </c>
      <c r="E509" s="152" t="s">
        <v>19</v>
      </c>
      <c r="F509" s="153" t="s">
        <v>176</v>
      </c>
      <c r="H509" s="154">
        <v>12.023999999999999</v>
      </c>
      <c r="I509" s="155"/>
      <c r="L509" s="151"/>
      <c r="M509" s="156"/>
      <c r="T509" s="157"/>
      <c r="AT509" s="152" t="s">
        <v>141</v>
      </c>
      <c r="AU509" s="152" t="s">
        <v>82</v>
      </c>
      <c r="AV509" s="13" t="s">
        <v>82</v>
      </c>
      <c r="AW509" s="13" t="s">
        <v>33</v>
      </c>
      <c r="AX509" s="13" t="s">
        <v>72</v>
      </c>
      <c r="AY509" s="152" t="s">
        <v>129</v>
      </c>
    </row>
    <row r="510" spans="2:65" s="14" customFormat="1" ht="12">
      <c r="B510" s="158"/>
      <c r="D510" s="145" t="s">
        <v>141</v>
      </c>
      <c r="E510" s="159" t="s">
        <v>19</v>
      </c>
      <c r="F510" s="160" t="s">
        <v>151</v>
      </c>
      <c r="H510" s="161">
        <v>35.029000000000003</v>
      </c>
      <c r="I510" s="162"/>
      <c r="L510" s="158"/>
      <c r="M510" s="163"/>
      <c r="T510" s="164"/>
      <c r="AT510" s="159" t="s">
        <v>141</v>
      </c>
      <c r="AU510" s="159" t="s">
        <v>82</v>
      </c>
      <c r="AV510" s="14" t="s">
        <v>137</v>
      </c>
      <c r="AW510" s="14" t="s">
        <v>33</v>
      </c>
      <c r="AX510" s="14" t="s">
        <v>80</v>
      </c>
      <c r="AY510" s="159" t="s">
        <v>129</v>
      </c>
    </row>
    <row r="511" spans="2:65" s="1" customFormat="1" ht="16.5" customHeight="1">
      <c r="B511" s="32"/>
      <c r="C511" s="173" t="s">
        <v>717</v>
      </c>
      <c r="D511" s="173" t="s">
        <v>295</v>
      </c>
      <c r="E511" s="174" t="s">
        <v>718</v>
      </c>
      <c r="F511" s="175" t="s">
        <v>719</v>
      </c>
      <c r="G511" s="176" t="s">
        <v>135</v>
      </c>
      <c r="H511" s="177">
        <v>38.531999999999996</v>
      </c>
      <c r="I511" s="178"/>
      <c r="J511" s="179">
        <f>ROUND(I511*H511,2)</f>
        <v>0</v>
      </c>
      <c r="K511" s="175" t="s">
        <v>19</v>
      </c>
      <c r="L511" s="180"/>
      <c r="M511" s="181" t="s">
        <v>19</v>
      </c>
      <c r="N511" s="182" t="s">
        <v>43</v>
      </c>
      <c r="P511" s="136">
        <f>O511*H511</f>
        <v>0</v>
      </c>
      <c r="Q511" s="136">
        <v>0</v>
      </c>
      <c r="R511" s="136">
        <f>Q511*H511</f>
        <v>0</v>
      </c>
      <c r="S511" s="136">
        <v>0</v>
      </c>
      <c r="T511" s="137">
        <f>S511*H511</f>
        <v>0</v>
      </c>
      <c r="AR511" s="138" t="s">
        <v>340</v>
      </c>
      <c r="AT511" s="138" t="s">
        <v>295</v>
      </c>
      <c r="AU511" s="138" t="s">
        <v>82</v>
      </c>
      <c r="AY511" s="17" t="s">
        <v>129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7" t="s">
        <v>80</v>
      </c>
      <c r="BK511" s="139">
        <f>ROUND(I511*H511,2)</f>
        <v>0</v>
      </c>
      <c r="BL511" s="17" t="s">
        <v>245</v>
      </c>
      <c r="BM511" s="138" t="s">
        <v>720</v>
      </c>
    </row>
    <row r="512" spans="2:65" s="12" customFormat="1" ht="12">
      <c r="B512" s="144"/>
      <c r="D512" s="145" t="s">
        <v>141</v>
      </c>
      <c r="E512" s="146" t="s">
        <v>19</v>
      </c>
      <c r="F512" s="147" t="s">
        <v>173</v>
      </c>
      <c r="H512" s="146" t="s">
        <v>19</v>
      </c>
      <c r="I512" s="148"/>
      <c r="L512" s="144"/>
      <c r="M512" s="149"/>
      <c r="T512" s="150"/>
      <c r="AT512" s="146" t="s">
        <v>141</v>
      </c>
      <c r="AU512" s="146" t="s">
        <v>82</v>
      </c>
      <c r="AV512" s="12" t="s">
        <v>80</v>
      </c>
      <c r="AW512" s="12" t="s">
        <v>33</v>
      </c>
      <c r="AX512" s="12" t="s">
        <v>72</v>
      </c>
      <c r="AY512" s="146" t="s">
        <v>129</v>
      </c>
    </row>
    <row r="513" spans="2:65" s="13" customFormat="1" ht="24">
      <c r="B513" s="151"/>
      <c r="D513" s="145" t="s">
        <v>141</v>
      </c>
      <c r="E513" s="152" t="s">
        <v>19</v>
      </c>
      <c r="F513" s="153" t="s">
        <v>721</v>
      </c>
      <c r="H513" s="154">
        <v>25.306000000000001</v>
      </c>
      <c r="I513" s="155"/>
      <c r="L513" s="151"/>
      <c r="M513" s="156"/>
      <c r="T513" s="157"/>
      <c r="AT513" s="152" t="s">
        <v>141</v>
      </c>
      <c r="AU513" s="152" t="s">
        <v>82</v>
      </c>
      <c r="AV513" s="13" t="s">
        <v>82</v>
      </c>
      <c r="AW513" s="13" t="s">
        <v>33</v>
      </c>
      <c r="AX513" s="13" t="s">
        <v>72</v>
      </c>
      <c r="AY513" s="152" t="s">
        <v>129</v>
      </c>
    </row>
    <row r="514" spans="2:65" s="12" customFormat="1" ht="12">
      <c r="B514" s="144"/>
      <c r="D514" s="145" t="s">
        <v>141</v>
      </c>
      <c r="E514" s="146" t="s">
        <v>19</v>
      </c>
      <c r="F514" s="147" t="s">
        <v>175</v>
      </c>
      <c r="H514" s="146" t="s">
        <v>19</v>
      </c>
      <c r="I514" s="148"/>
      <c r="L514" s="144"/>
      <c r="M514" s="149"/>
      <c r="T514" s="150"/>
      <c r="AT514" s="146" t="s">
        <v>141</v>
      </c>
      <c r="AU514" s="146" t="s">
        <v>82</v>
      </c>
      <c r="AV514" s="12" t="s">
        <v>80</v>
      </c>
      <c r="AW514" s="12" t="s">
        <v>33</v>
      </c>
      <c r="AX514" s="12" t="s">
        <v>72</v>
      </c>
      <c r="AY514" s="146" t="s">
        <v>129</v>
      </c>
    </row>
    <row r="515" spans="2:65" s="13" customFormat="1" ht="12">
      <c r="B515" s="151"/>
      <c r="D515" s="145" t="s">
        <v>141</v>
      </c>
      <c r="E515" s="152" t="s">
        <v>19</v>
      </c>
      <c r="F515" s="153" t="s">
        <v>722</v>
      </c>
      <c r="H515" s="154">
        <v>13.226000000000001</v>
      </c>
      <c r="I515" s="155"/>
      <c r="L515" s="151"/>
      <c r="M515" s="156"/>
      <c r="T515" s="157"/>
      <c r="AT515" s="152" t="s">
        <v>141</v>
      </c>
      <c r="AU515" s="152" t="s">
        <v>82</v>
      </c>
      <c r="AV515" s="13" t="s">
        <v>82</v>
      </c>
      <c r="AW515" s="13" t="s">
        <v>33</v>
      </c>
      <c r="AX515" s="13" t="s">
        <v>72</v>
      </c>
      <c r="AY515" s="152" t="s">
        <v>129</v>
      </c>
    </row>
    <row r="516" spans="2:65" s="14" customFormat="1" ht="12">
      <c r="B516" s="158"/>
      <c r="D516" s="145" t="s">
        <v>141</v>
      </c>
      <c r="E516" s="159" t="s">
        <v>19</v>
      </c>
      <c r="F516" s="160" t="s">
        <v>151</v>
      </c>
      <c r="H516" s="161">
        <v>38.531999999999996</v>
      </c>
      <c r="I516" s="162"/>
      <c r="L516" s="158"/>
      <c r="M516" s="163"/>
      <c r="T516" s="164"/>
      <c r="AT516" s="159" t="s">
        <v>141</v>
      </c>
      <c r="AU516" s="159" t="s">
        <v>82</v>
      </c>
      <c r="AV516" s="14" t="s">
        <v>137</v>
      </c>
      <c r="AW516" s="14" t="s">
        <v>33</v>
      </c>
      <c r="AX516" s="14" t="s">
        <v>80</v>
      </c>
      <c r="AY516" s="159" t="s">
        <v>129</v>
      </c>
    </row>
    <row r="517" spans="2:65" s="1" customFormat="1" ht="33" customHeight="1">
      <c r="B517" s="32"/>
      <c r="C517" s="127" t="s">
        <v>723</v>
      </c>
      <c r="D517" s="127" t="s">
        <v>132</v>
      </c>
      <c r="E517" s="128" t="s">
        <v>724</v>
      </c>
      <c r="F517" s="129" t="s">
        <v>725</v>
      </c>
      <c r="G517" s="130" t="s">
        <v>335</v>
      </c>
      <c r="H517" s="131">
        <v>5.61</v>
      </c>
      <c r="I517" s="132"/>
      <c r="J517" s="133">
        <f>ROUND(I517*H517,2)</f>
        <v>0</v>
      </c>
      <c r="K517" s="129" t="s">
        <v>136</v>
      </c>
      <c r="L517" s="32"/>
      <c r="M517" s="134" t="s">
        <v>19</v>
      </c>
      <c r="N517" s="135" t="s">
        <v>43</v>
      </c>
      <c r="P517" s="136">
        <f>O517*H517</f>
        <v>0</v>
      </c>
      <c r="Q517" s="136">
        <v>2.0000000000000001E-4</v>
      </c>
      <c r="R517" s="136">
        <f>Q517*H517</f>
        <v>1.1220000000000002E-3</v>
      </c>
      <c r="S517" s="136">
        <v>0</v>
      </c>
      <c r="T517" s="137">
        <f>S517*H517</f>
        <v>0</v>
      </c>
      <c r="AR517" s="138" t="s">
        <v>245</v>
      </c>
      <c r="AT517" s="138" t="s">
        <v>132</v>
      </c>
      <c r="AU517" s="138" t="s">
        <v>82</v>
      </c>
      <c r="AY517" s="17" t="s">
        <v>129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17" t="s">
        <v>80</v>
      </c>
      <c r="BK517" s="139">
        <f>ROUND(I517*H517,2)</f>
        <v>0</v>
      </c>
      <c r="BL517" s="17" t="s">
        <v>245</v>
      </c>
      <c r="BM517" s="138" t="s">
        <v>726</v>
      </c>
    </row>
    <row r="518" spans="2:65" s="1" customFormat="1">
      <c r="B518" s="32"/>
      <c r="D518" s="140" t="s">
        <v>139</v>
      </c>
      <c r="F518" s="141" t="s">
        <v>727</v>
      </c>
      <c r="I518" s="142"/>
      <c r="L518" s="32"/>
      <c r="M518" s="143"/>
      <c r="T518" s="53"/>
      <c r="AT518" s="17" t="s">
        <v>139</v>
      </c>
      <c r="AU518" s="17" t="s">
        <v>82</v>
      </c>
    </row>
    <row r="519" spans="2:65" s="13" customFormat="1" ht="12">
      <c r="B519" s="151"/>
      <c r="D519" s="145" t="s">
        <v>141</v>
      </c>
      <c r="E519" s="152" t="s">
        <v>19</v>
      </c>
      <c r="F519" s="153" t="s">
        <v>728</v>
      </c>
      <c r="H519" s="154">
        <v>5.61</v>
      </c>
      <c r="I519" s="155"/>
      <c r="L519" s="151"/>
      <c r="M519" s="156"/>
      <c r="T519" s="157"/>
      <c r="AT519" s="152" t="s">
        <v>141</v>
      </c>
      <c r="AU519" s="152" t="s">
        <v>82</v>
      </c>
      <c r="AV519" s="13" t="s">
        <v>82</v>
      </c>
      <c r="AW519" s="13" t="s">
        <v>33</v>
      </c>
      <c r="AX519" s="13" t="s">
        <v>80</v>
      </c>
      <c r="AY519" s="152" t="s">
        <v>129</v>
      </c>
    </row>
    <row r="520" spans="2:65" s="1" customFormat="1" ht="16.5" customHeight="1">
      <c r="B520" s="32"/>
      <c r="C520" s="173" t="s">
        <v>729</v>
      </c>
      <c r="D520" s="173" t="s">
        <v>295</v>
      </c>
      <c r="E520" s="174" t="s">
        <v>730</v>
      </c>
      <c r="F520" s="175" t="s">
        <v>731</v>
      </c>
      <c r="G520" s="176" t="s">
        <v>335</v>
      </c>
      <c r="H520" s="177">
        <v>6.1710000000000003</v>
      </c>
      <c r="I520" s="178"/>
      <c r="J520" s="179">
        <f>ROUND(I520*H520,2)</f>
        <v>0</v>
      </c>
      <c r="K520" s="175" t="s">
        <v>136</v>
      </c>
      <c r="L520" s="180"/>
      <c r="M520" s="181" t="s">
        <v>19</v>
      </c>
      <c r="N520" s="182" t="s">
        <v>43</v>
      </c>
      <c r="P520" s="136">
        <f>O520*H520</f>
        <v>0</v>
      </c>
      <c r="Q520" s="136">
        <v>1.2E-4</v>
      </c>
      <c r="R520" s="136">
        <f>Q520*H520</f>
        <v>7.4052000000000005E-4</v>
      </c>
      <c r="S520" s="136">
        <v>0</v>
      </c>
      <c r="T520" s="137">
        <f>S520*H520</f>
        <v>0</v>
      </c>
      <c r="AR520" s="138" t="s">
        <v>340</v>
      </c>
      <c r="AT520" s="138" t="s">
        <v>295</v>
      </c>
      <c r="AU520" s="138" t="s">
        <v>82</v>
      </c>
      <c r="AY520" s="17" t="s">
        <v>129</v>
      </c>
      <c r="BE520" s="139">
        <f>IF(N520="základní",J520,0)</f>
        <v>0</v>
      </c>
      <c r="BF520" s="139">
        <f>IF(N520="snížená",J520,0)</f>
        <v>0</v>
      </c>
      <c r="BG520" s="139">
        <f>IF(N520="zákl. přenesená",J520,0)</f>
        <v>0</v>
      </c>
      <c r="BH520" s="139">
        <f>IF(N520="sníž. přenesená",J520,0)</f>
        <v>0</v>
      </c>
      <c r="BI520" s="139">
        <f>IF(N520="nulová",J520,0)</f>
        <v>0</v>
      </c>
      <c r="BJ520" s="17" t="s">
        <v>80</v>
      </c>
      <c r="BK520" s="139">
        <f>ROUND(I520*H520,2)</f>
        <v>0</v>
      </c>
      <c r="BL520" s="17" t="s">
        <v>245</v>
      </c>
      <c r="BM520" s="138" t="s">
        <v>732</v>
      </c>
    </row>
    <row r="521" spans="2:65" s="13" customFormat="1" ht="12">
      <c r="B521" s="151"/>
      <c r="D521" s="145" t="s">
        <v>141</v>
      </c>
      <c r="E521" s="152" t="s">
        <v>19</v>
      </c>
      <c r="F521" s="153" t="s">
        <v>733</v>
      </c>
      <c r="H521" s="154">
        <v>6.1710000000000003</v>
      </c>
      <c r="I521" s="155"/>
      <c r="L521" s="151"/>
      <c r="M521" s="156"/>
      <c r="T521" s="157"/>
      <c r="AT521" s="152" t="s">
        <v>141</v>
      </c>
      <c r="AU521" s="152" t="s">
        <v>82</v>
      </c>
      <c r="AV521" s="13" t="s">
        <v>82</v>
      </c>
      <c r="AW521" s="13" t="s">
        <v>33</v>
      </c>
      <c r="AX521" s="13" t="s">
        <v>80</v>
      </c>
      <c r="AY521" s="152" t="s">
        <v>129</v>
      </c>
    </row>
    <row r="522" spans="2:65" s="1" customFormat="1" ht="16.5" customHeight="1">
      <c r="B522" s="32"/>
      <c r="C522" s="127" t="s">
        <v>734</v>
      </c>
      <c r="D522" s="127" t="s">
        <v>132</v>
      </c>
      <c r="E522" s="128" t="s">
        <v>735</v>
      </c>
      <c r="F522" s="129" t="s">
        <v>736</v>
      </c>
      <c r="G522" s="130" t="s">
        <v>135</v>
      </c>
      <c r="H522" s="131">
        <v>38.531999999999996</v>
      </c>
      <c r="I522" s="132"/>
      <c r="J522" s="133">
        <f>ROUND(I522*H522,2)</f>
        <v>0</v>
      </c>
      <c r="K522" s="129" t="s">
        <v>19</v>
      </c>
      <c r="L522" s="32"/>
      <c r="M522" s="134" t="s">
        <v>19</v>
      </c>
      <c r="N522" s="135" t="s">
        <v>43</v>
      </c>
      <c r="P522" s="136">
        <f>O522*H522</f>
        <v>0</v>
      </c>
      <c r="Q522" s="136">
        <v>0</v>
      </c>
      <c r="R522" s="136">
        <f>Q522*H522</f>
        <v>0</v>
      </c>
      <c r="S522" s="136">
        <v>0</v>
      </c>
      <c r="T522" s="137">
        <f>S522*H522</f>
        <v>0</v>
      </c>
      <c r="AR522" s="138" t="s">
        <v>245</v>
      </c>
      <c r="AT522" s="138" t="s">
        <v>132</v>
      </c>
      <c r="AU522" s="138" t="s">
        <v>82</v>
      </c>
      <c r="AY522" s="17" t="s">
        <v>129</v>
      </c>
      <c r="BE522" s="139">
        <f>IF(N522="základní",J522,0)</f>
        <v>0</v>
      </c>
      <c r="BF522" s="139">
        <f>IF(N522="snížená",J522,0)</f>
        <v>0</v>
      </c>
      <c r="BG522" s="139">
        <f>IF(N522="zákl. přenesená",J522,0)</f>
        <v>0</v>
      </c>
      <c r="BH522" s="139">
        <f>IF(N522="sníž. přenesená",J522,0)</f>
        <v>0</v>
      </c>
      <c r="BI522" s="139">
        <f>IF(N522="nulová",J522,0)</f>
        <v>0</v>
      </c>
      <c r="BJ522" s="17" t="s">
        <v>80</v>
      </c>
      <c r="BK522" s="139">
        <f>ROUND(I522*H522,2)</f>
        <v>0</v>
      </c>
      <c r="BL522" s="17" t="s">
        <v>245</v>
      </c>
      <c r="BM522" s="138" t="s">
        <v>737</v>
      </c>
    </row>
    <row r="523" spans="2:65" s="1" customFormat="1" ht="33" customHeight="1">
      <c r="B523" s="32"/>
      <c r="C523" s="127" t="s">
        <v>738</v>
      </c>
      <c r="D523" s="127" t="s">
        <v>132</v>
      </c>
      <c r="E523" s="128" t="s">
        <v>739</v>
      </c>
      <c r="F523" s="129" t="s">
        <v>740</v>
      </c>
      <c r="G523" s="130" t="s">
        <v>335</v>
      </c>
      <c r="H523" s="131">
        <v>3.61</v>
      </c>
      <c r="I523" s="132"/>
      <c r="J523" s="133">
        <f>ROUND(I523*H523,2)</f>
        <v>0</v>
      </c>
      <c r="K523" s="129" t="s">
        <v>136</v>
      </c>
      <c r="L523" s="32"/>
      <c r="M523" s="134" t="s">
        <v>19</v>
      </c>
      <c r="N523" s="135" t="s">
        <v>43</v>
      </c>
      <c r="P523" s="136">
        <f>O523*H523</f>
        <v>0</v>
      </c>
      <c r="Q523" s="136">
        <v>2E-3</v>
      </c>
      <c r="R523" s="136">
        <f>Q523*H523</f>
        <v>7.2199999999999999E-3</v>
      </c>
      <c r="S523" s="136">
        <v>0</v>
      </c>
      <c r="T523" s="137">
        <f>S523*H523</f>
        <v>0</v>
      </c>
      <c r="AR523" s="138" t="s">
        <v>245</v>
      </c>
      <c r="AT523" s="138" t="s">
        <v>132</v>
      </c>
      <c r="AU523" s="138" t="s">
        <v>82</v>
      </c>
      <c r="AY523" s="17" t="s">
        <v>129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80</v>
      </c>
      <c r="BK523" s="139">
        <f>ROUND(I523*H523,2)</f>
        <v>0</v>
      </c>
      <c r="BL523" s="17" t="s">
        <v>245</v>
      </c>
      <c r="BM523" s="138" t="s">
        <v>741</v>
      </c>
    </row>
    <row r="524" spans="2:65" s="1" customFormat="1">
      <c r="B524" s="32"/>
      <c r="D524" s="140" t="s">
        <v>139</v>
      </c>
      <c r="F524" s="141" t="s">
        <v>742</v>
      </c>
      <c r="I524" s="142"/>
      <c r="L524" s="32"/>
      <c r="M524" s="143"/>
      <c r="T524" s="53"/>
      <c r="AT524" s="17" t="s">
        <v>139</v>
      </c>
      <c r="AU524" s="17" t="s">
        <v>82</v>
      </c>
    </row>
    <row r="525" spans="2:65" s="13" customFormat="1" ht="12">
      <c r="B525" s="151"/>
      <c r="D525" s="145" t="s">
        <v>141</v>
      </c>
      <c r="E525" s="152" t="s">
        <v>19</v>
      </c>
      <c r="F525" s="153" t="s">
        <v>743</v>
      </c>
      <c r="H525" s="154">
        <v>3.61</v>
      </c>
      <c r="I525" s="155"/>
      <c r="L525" s="151"/>
      <c r="M525" s="156"/>
      <c r="T525" s="157"/>
      <c r="AT525" s="152" t="s">
        <v>141</v>
      </c>
      <c r="AU525" s="152" t="s">
        <v>82</v>
      </c>
      <c r="AV525" s="13" t="s">
        <v>82</v>
      </c>
      <c r="AW525" s="13" t="s">
        <v>33</v>
      </c>
      <c r="AX525" s="13" t="s">
        <v>80</v>
      </c>
      <c r="AY525" s="152" t="s">
        <v>129</v>
      </c>
    </row>
    <row r="526" spans="2:65" s="1" customFormat="1" ht="44.25" customHeight="1">
      <c r="B526" s="32"/>
      <c r="C526" s="127" t="s">
        <v>744</v>
      </c>
      <c r="D526" s="127" t="s">
        <v>132</v>
      </c>
      <c r="E526" s="128" t="s">
        <v>745</v>
      </c>
      <c r="F526" s="129" t="s">
        <v>746</v>
      </c>
      <c r="G526" s="130" t="s">
        <v>475</v>
      </c>
      <c r="H526" s="183"/>
      <c r="I526" s="132"/>
      <c r="J526" s="133">
        <f>ROUND(I526*H526,2)</f>
        <v>0</v>
      </c>
      <c r="K526" s="129" t="s">
        <v>136</v>
      </c>
      <c r="L526" s="32"/>
      <c r="M526" s="134" t="s">
        <v>19</v>
      </c>
      <c r="N526" s="135" t="s">
        <v>43</v>
      </c>
      <c r="P526" s="136">
        <f>O526*H526</f>
        <v>0</v>
      </c>
      <c r="Q526" s="136">
        <v>0</v>
      </c>
      <c r="R526" s="136">
        <f>Q526*H526</f>
        <v>0</v>
      </c>
      <c r="S526" s="136">
        <v>0</v>
      </c>
      <c r="T526" s="137">
        <f>S526*H526</f>
        <v>0</v>
      </c>
      <c r="AR526" s="138" t="s">
        <v>245</v>
      </c>
      <c r="AT526" s="138" t="s">
        <v>132</v>
      </c>
      <c r="AU526" s="138" t="s">
        <v>82</v>
      </c>
      <c r="AY526" s="17" t="s">
        <v>129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7" t="s">
        <v>80</v>
      </c>
      <c r="BK526" s="139">
        <f>ROUND(I526*H526,2)</f>
        <v>0</v>
      </c>
      <c r="BL526" s="17" t="s">
        <v>245</v>
      </c>
      <c r="BM526" s="138" t="s">
        <v>747</v>
      </c>
    </row>
    <row r="527" spans="2:65" s="1" customFormat="1">
      <c r="B527" s="32"/>
      <c r="D527" s="140" t="s">
        <v>139</v>
      </c>
      <c r="F527" s="141" t="s">
        <v>748</v>
      </c>
      <c r="I527" s="142"/>
      <c r="L527" s="32"/>
      <c r="M527" s="143"/>
      <c r="T527" s="53"/>
      <c r="AT527" s="17" t="s">
        <v>139</v>
      </c>
      <c r="AU527" s="17" t="s">
        <v>82</v>
      </c>
    </row>
    <row r="528" spans="2:65" s="11" customFormat="1" ht="22.75" customHeight="1">
      <c r="B528" s="115"/>
      <c r="D528" s="116" t="s">
        <v>71</v>
      </c>
      <c r="E528" s="125" t="s">
        <v>749</v>
      </c>
      <c r="F528" s="125" t="s">
        <v>750</v>
      </c>
      <c r="I528" s="118"/>
      <c r="J528" s="126">
        <f>BK528</f>
        <v>0</v>
      </c>
      <c r="L528" s="115"/>
      <c r="M528" s="120"/>
      <c r="P528" s="121">
        <f>SUM(P529:P533)</f>
        <v>0</v>
      </c>
      <c r="R528" s="121">
        <f>SUM(R529:R533)</f>
        <v>0</v>
      </c>
      <c r="T528" s="122">
        <f>SUM(T529:T533)</f>
        <v>0</v>
      </c>
      <c r="AR528" s="116" t="s">
        <v>82</v>
      </c>
      <c r="AT528" s="123" t="s">
        <v>71</v>
      </c>
      <c r="AU528" s="123" t="s">
        <v>80</v>
      </c>
      <c r="AY528" s="116" t="s">
        <v>129</v>
      </c>
      <c r="BK528" s="124">
        <f>SUM(BK529:BK533)</f>
        <v>0</v>
      </c>
    </row>
    <row r="529" spans="2:65" s="1" customFormat="1" ht="21.75" customHeight="1">
      <c r="B529" s="32"/>
      <c r="C529" s="127" t="s">
        <v>751</v>
      </c>
      <c r="D529" s="127" t="s">
        <v>132</v>
      </c>
      <c r="E529" s="128" t="s">
        <v>752</v>
      </c>
      <c r="F529" s="129" t="s">
        <v>753</v>
      </c>
      <c r="G529" s="130" t="s">
        <v>291</v>
      </c>
      <c r="H529" s="131">
        <v>11</v>
      </c>
      <c r="I529" s="132"/>
      <c r="J529" s="133">
        <f>ROUND(I529*H529,2)</f>
        <v>0</v>
      </c>
      <c r="K529" s="129" t="s">
        <v>19</v>
      </c>
      <c r="L529" s="32"/>
      <c r="M529" s="134" t="s">
        <v>19</v>
      </c>
      <c r="N529" s="135" t="s">
        <v>43</v>
      </c>
      <c r="P529" s="136">
        <f>O529*H529</f>
        <v>0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137</v>
      </c>
      <c r="AT529" s="138" t="s">
        <v>132</v>
      </c>
      <c r="AU529" s="138" t="s">
        <v>82</v>
      </c>
      <c r="AY529" s="17" t="s">
        <v>129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80</v>
      </c>
      <c r="BK529" s="139">
        <f>ROUND(I529*H529,2)</f>
        <v>0</v>
      </c>
      <c r="BL529" s="17" t="s">
        <v>137</v>
      </c>
      <c r="BM529" s="138" t="s">
        <v>754</v>
      </c>
    </row>
    <row r="530" spans="2:65" s="13" customFormat="1" ht="12">
      <c r="B530" s="151"/>
      <c r="D530" s="145" t="s">
        <v>141</v>
      </c>
      <c r="E530" s="152" t="s">
        <v>19</v>
      </c>
      <c r="F530" s="153" t="s">
        <v>201</v>
      </c>
      <c r="H530" s="154">
        <v>10</v>
      </c>
      <c r="I530" s="155"/>
      <c r="L530" s="151"/>
      <c r="M530" s="156"/>
      <c r="T530" s="157"/>
      <c r="AT530" s="152" t="s">
        <v>141</v>
      </c>
      <c r="AU530" s="152" t="s">
        <v>82</v>
      </c>
      <c r="AV530" s="13" t="s">
        <v>82</v>
      </c>
      <c r="AW530" s="13" t="s">
        <v>33</v>
      </c>
      <c r="AX530" s="13" t="s">
        <v>72</v>
      </c>
      <c r="AY530" s="152" t="s">
        <v>129</v>
      </c>
    </row>
    <row r="531" spans="2:65" s="13" customFormat="1" ht="12">
      <c r="B531" s="151"/>
      <c r="D531" s="145" t="s">
        <v>141</v>
      </c>
      <c r="E531" s="152" t="s">
        <v>19</v>
      </c>
      <c r="F531" s="153" t="s">
        <v>80</v>
      </c>
      <c r="H531" s="154">
        <v>1</v>
      </c>
      <c r="I531" s="155"/>
      <c r="L531" s="151"/>
      <c r="M531" s="156"/>
      <c r="T531" s="157"/>
      <c r="AT531" s="152" t="s">
        <v>141</v>
      </c>
      <c r="AU531" s="152" t="s">
        <v>82</v>
      </c>
      <c r="AV531" s="13" t="s">
        <v>82</v>
      </c>
      <c r="AW531" s="13" t="s">
        <v>33</v>
      </c>
      <c r="AX531" s="13" t="s">
        <v>72</v>
      </c>
      <c r="AY531" s="152" t="s">
        <v>129</v>
      </c>
    </row>
    <row r="532" spans="2:65" s="14" customFormat="1" ht="12">
      <c r="B532" s="158"/>
      <c r="D532" s="145" t="s">
        <v>141</v>
      </c>
      <c r="E532" s="159" t="s">
        <v>19</v>
      </c>
      <c r="F532" s="160" t="s">
        <v>151</v>
      </c>
      <c r="H532" s="161">
        <v>11</v>
      </c>
      <c r="I532" s="162"/>
      <c r="L532" s="158"/>
      <c r="M532" s="163"/>
      <c r="T532" s="164"/>
      <c r="AT532" s="159" t="s">
        <v>141</v>
      </c>
      <c r="AU532" s="159" t="s">
        <v>82</v>
      </c>
      <c r="AV532" s="14" t="s">
        <v>137</v>
      </c>
      <c r="AW532" s="14" t="s">
        <v>33</v>
      </c>
      <c r="AX532" s="14" t="s">
        <v>80</v>
      </c>
      <c r="AY532" s="159" t="s">
        <v>129</v>
      </c>
    </row>
    <row r="533" spans="2:65" s="1" customFormat="1" ht="21.75" customHeight="1">
      <c r="B533" s="32"/>
      <c r="C533" s="127" t="s">
        <v>755</v>
      </c>
      <c r="D533" s="127" t="s">
        <v>132</v>
      </c>
      <c r="E533" s="128" t="s">
        <v>756</v>
      </c>
      <c r="F533" s="129" t="s">
        <v>757</v>
      </c>
      <c r="G533" s="130" t="s">
        <v>291</v>
      </c>
      <c r="H533" s="131">
        <v>2</v>
      </c>
      <c r="I533" s="132"/>
      <c r="J533" s="133">
        <f>ROUND(I533*H533,2)</f>
        <v>0</v>
      </c>
      <c r="K533" s="129" t="s">
        <v>19</v>
      </c>
      <c r="L533" s="32"/>
      <c r="M533" s="134" t="s">
        <v>19</v>
      </c>
      <c r="N533" s="135" t="s">
        <v>43</v>
      </c>
      <c r="P533" s="136">
        <f>O533*H533</f>
        <v>0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137</v>
      </c>
      <c r="AT533" s="138" t="s">
        <v>132</v>
      </c>
      <c r="AU533" s="138" t="s">
        <v>82</v>
      </c>
      <c r="AY533" s="17" t="s">
        <v>129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7" t="s">
        <v>80</v>
      </c>
      <c r="BK533" s="139">
        <f>ROUND(I533*H533,2)</f>
        <v>0</v>
      </c>
      <c r="BL533" s="17" t="s">
        <v>137</v>
      </c>
      <c r="BM533" s="138" t="s">
        <v>758</v>
      </c>
    </row>
    <row r="534" spans="2:65" s="11" customFormat="1" ht="22.75" customHeight="1">
      <c r="B534" s="115"/>
      <c r="D534" s="116" t="s">
        <v>71</v>
      </c>
      <c r="E534" s="125" t="s">
        <v>759</v>
      </c>
      <c r="F534" s="125" t="s">
        <v>760</v>
      </c>
      <c r="I534" s="118"/>
      <c r="J534" s="126">
        <f>BK534</f>
        <v>0</v>
      </c>
      <c r="L534" s="115"/>
      <c r="M534" s="120"/>
      <c r="P534" s="121">
        <f>SUM(P535:P571)</f>
        <v>0</v>
      </c>
      <c r="R534" s="121">
        <f>SUM(R535:R571)</f>
        <v>0.71408120000000008</v>
      </c>
      <c r="T534" s="122">
        <f>SUM(T535:T571)</f>
        <v>0.12838177000000001</v>
      </c>
      <c r="AR534" s="116" t="s">
        <v>82</v>
      </c>
      <c r="AT534" s="123" t="s">
        <v>71</v>
      </c>
      <c r="AU534" s="123" t="s">
        <v>80</v>
      </c>
      <c r="AY534" s="116" t="s">
        <v>129</v>
      </c>
      <c r="BK534" s="124">
        <f>SUM(BK535:BK571)</f>
        <v>0</v>
      </c>
    </row>
    <row r="535" spans="2:65" s="1" customFormat="1" ht="24.25" customHeight="1">
      <c r="B535" s="32"/>
      <c r="C535" s="127" t="s">
        <v>761</v>
      </c>
      <c r="D535" s="127" t="s">
        <v>132</v>
      </c>
      <c r="E535" s="128" t="s">
        <v>762</v>
      </c>
      <c r="F535" s="129" t="s">
        <v>763</v>
      </c>
      <c r="G535" s="130" t="s">
        <v>135</v>
      </c>
      <c r="H535" s="131">
        <v>417.64299999999997</v>
      </c>
      <c r="I535" s="132"/>
      <c r="J535" s="133">
        <f>ROUND(I535*H535,2)</f>
        <v>0</v>
      </c>
      <c r="K535" s="129" t="s">
        <v>19</v>
      </c>
      <c r="L535" s="32"/>
      <c r="M535" s="134" t="s">
        <v>19</v>
      </c>
      <c r="N535" s="135" t="s">
        <v>43</v>
      </c>
      <c r="P535" s="136">
        <f>O535*H535</f>
        <v>0</v>
      </c>
      <c r="Q535" s="136">
        <v>0</v>
      </c>
      <c r="R535" s="136">
        <f>Q535*H535</f>
        <v>0</v>
      </c>
      <c r="S535" s="136">
        <v>0</v>
      </c>
      <c r="T535" s="137">
        <f>S535*H535</f>
        <v>0</v>
      </c>
      <c r="AR535" s="138" t="s">
        <v>137</v>
      </c>
      <c r="AT535" s="138" t="s">
        <v>132</v>
      </c>
      <c r="AU535" s="138" t="s">
        <v>82</v>
      </c>
      <c r="AY535" s="17" t="s">
        <v>129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7" t="s">
        <v>80</v>
      </c>
      <c r="BK535" s="139">
        <f>ROUND(I535*H535,2)</f>
        <v>0</v>
      </c>
      <c r="BL535" s="17" t="s">
        <v>137</v>
      </c>
      <c r="BM535" s="138" t="s">
        <v>764</v>
      </c>
    </row>
    <row r="536" spans="2:65" s="1" customFormat="1" ht="16.5" customHeight="1">
      <c r="B536" s="32"/>
      <c r="C536" s="127" t="s">
        <v>765</v>
      </c>
      <c r="D536" s="127" t="s">
        <v>132</v>
      </c>
      <c r="E536" s="128" t="s">
        <v>766</v>
      </c>
      <c r="F536" s="129" t="s">
        <v>767</v>
      </c>
      <c r="G536" s="130" t="s">
        <v>135</v>
      </c>
      <c r="H536" s="131">
        <v>408.06700000000001</v>
      </c>
      <c r="I536" s="132"/>
      <c r="J536" s="133">
        <f>ROUND(I536*H536,2)</f>
        <v>0</v>
      </c>
      <c r="K536" s="129" t="s">
        <v>136</v>
      </c>
      <c r="L536" s="32"/>
      <c r="M536" s="134" t="s">
        <v>19</v>
      </c>
      <c r="N536" s="135" t="s">
        <v>43</v>
      </c>
      <c r="P536" s="136">
        <f>O536*H536</f>
        <v>0</v>
      </c>
      <c r="Q536" s="136">
        <v>1E-3</v>
      </c>
      <c r="R536" s="136">
        <f>Q536*H536</f>
        <v>0.40806700000000001</v>
      </c>
      <c r="S536" s="136">
        <v>3.1E-4</v>
      </c>
      <c r="T536" s="137">
        <f>S536*H536</f>
        <v>0.12650077000000001</v>
      </c>
      <c r="AR536" s="138" t="s">
        <v>245</v>
      </c>
      <c r="AT536" s="138" t="s">
        <v>132</v>
      </c>
      <c r="AU536" s="138" t="s">
        <v>82</v>
      </c>
      <c r="AY536" s="17" t="s">
        <v>129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7" t="s">
        <v>80</v>
      </c>
      <c r="BK536" s="139">
        <f>ROUND(I536*H536,2)</f>
        <v>0</v>
      </c>
      <c r="BL536" s="17" t="s">
        <v>245</v>
      </c>
      <c r="BM536" s="138" t="s">
        <v>768</v>
      </c>
    </row>
    <row r="537" spans="2:65" s="1" customFormat="1">
      <c r="B537" s="32"/>
      <c r="D537" s="140" t="s">
        <v>139</v>
      </c>
      <c r="F537" s="141" t="s">
        <v>769</v>
      </c>
      <c r="I537" s="142"/>
      <c r="L537" s="32"/>
      <c r="M537" s="143"/>
      <c r="T537" s="53"/>
      <c r="AT537" s="17" t="s">
        <v>139</v>
      </c>
      <c r="AU537" s="17" t="s">
        <v>82</v>
      </c>
    </row>
    <row r="538" spans="2:65" s="12" customFormat="1" ht="12">
      <c r="B538" s="144"/>
      <c r="D538" s="145" t="s">
        <v>141</v>
      </c>
      <c r="E538" s="146" t="s">
        <v>19</v>
      </c>
      <c r="F538" s="147" t="s">
        <v>770</v>
      </c>
      <c r="H538" s="146" t="s">
        <v>19</v>
      </c>
      <c r="I538" s="148"/>
      <c r="L538" s="144"/>
      <c r="M538" s="149"/>
      <c r="T538" s="150"/>
      <c r="AT538" s="146" t="s">
        <v>141</v>
      </c>
      <c r="AU538" s="146" t="s">
        <v>82</v>
      </c>
      <c r="AV538" s="12" t="s">
        <v>80</v>
      </c>
      <c r="AW538" s="12" t="s">
        <v>33</v>
      </c>
      <c r="AX538" s="12" t="s">
        <v>72</v>
      </c>
      <c r="AY538" s="146" t="s">
        <v>129</v>
      </c>
    </row>
    <row r="539" spans="2:65" s="13" customFormat="1" ht="12">
      <c r="B539" s="151"/>
      <c r="D539" s="145" t="s">
        <v>141</v>
      </c>
      <c r="E539" s="152" t="s">
        <v>19</v>
      </c>
      <c r="F539" s="153" t="s">
        <v>148</v>
      </c>
      <c r="H539" s="154">
        <v>109.29</v>
      </c>
      <c r="I539" s="155"/>
      <c r="L539" s="151"/>
      <c r="M539" s="156"/>
      <c r="T539" s="157"/>
      <c r="AT539" s="152" t="s">
        <v>141</v>
      </c>
      <c r="AU539" s="152" t="s">
        <v>82</v>
      </c>
      <c r="AV539" s="13" t="s">
        <v>82</v>
      </c>
      <c r="AW539" s="13" t="s">
        <v>33</v>
      </c>
      <c r="AX539" s="13" t="s">
        <v>72</v>
      </c>
      <c r="AY539" s="152" t="s">
        <v>129</v>
      </c>
    </row>
    <row r="540" spans="2:65" s="12" customFormat="1" ht="12">
      <c r="B540" s="144"/>
      <c r="D540" s="145" t="s">
        <v>141</v>
      </c>
      <c r="E540" s="146" t="s">
        <v>19</v>
      </c>
      <c r="F540" s="147" t="s">
        <v>149</v>
      </c>
      <c r="H540" s="146" t="s">
        <v>19</v>
      </c>
      <c r="I540" s="148"/>
      <c r="L540" s="144"/>
      <c r="M540" s="149"/>
      <c r="T540" s="150"/>
      <c r="AT540" s="146" t="s">
        <v>141</v>
      </c>
      <c r="AU540" s="146" t="s">
        <v>82</v>
      </c>
      <c r="AV540" s="12" t="s">
        <v>80</v>
      </c>
      <c r="AW540" s="12" t="s">
        <v>33</v>
      </c>
      <c r="AX540" s="12" t="s">
        <v>72</v>
      </c>
      <c r="AY540" s="146" t="s">
        <v>129</v>
      </c>
    </row>
    <row r="541" spans="2:65" s="13" customFormat="1" ht="12">
      <c r="B541" s="151"/>
      <c r="D541" s="145" t="s">
        <v>141</v>
      </c>
      <c r="E541" s="152" t="s">
        <v>19</v>
      </c>
      <c r="F541" s="153" t="s">
        <v>150</v>
      </c>
      <c r="H541" s="154">
        <v>2.73</v>
      </c>
      <c r="I541" s="155"/>
      <c r="L541" s="151"/>
      <c r="M541" s="156"/>
      <c r="T541" s="157"/>
      <c r="AT541" s="152" t="s">
        <v>141</v>
      </c>
      <c r="AU541" s="152" t="s">
        <v>82</v>
      </c>
      <c r="AV541" s="13" t="s">
        <v>82</v>
      </c>
      <c r="AW541" s="13" t="s">
        <v>33</v>
      </c>
      <c r="AX541" s="13" t="s">
        <v>72</v>
      </c>
      <c r="AY541" s="152" t="s">
        <v>129</v>
      </c>
    </row>
    <row r="542" spans="2:65" s="15" customFormat="1" ht="12">
      <c r="B542" s="166"/>
      <c r="D542" s="145" t="s">
        <v>141</v>
      </c>
      <c r="E542" s="167" t="s">
        <v>19</v>
      </c>
      <c r="F542" s="168" t="s">
        <v>225</v>
      </c>
      <c r="H542" s="169">
        <v>112.02</v>
      </c>
      <c r="I542" s="170"/>
      <c r="L542" s="166"/>
      <c r="M542" s="171"/>
      <c r="T542" s="172"/>
      <c r="AT542" s="167" t="s">
        <v>141</v>
      </c>
      <c r="AU542" s="167" t="s">
        <v>82</v>
      </c>
      <c r="AV542" s="15" t="s">
        <v>152</v>
      </c>
      <c r="AW542" s="15" t="s">
        <v>33</v>
      </c>
      <c r="AX542" s="15" t="s">
        <v>72</v>
      </c>
      <c r="AY542" s="167" t="s">
        <v>129</v>
      </c>
    </row>
    <row r="543" spans="2:65" s="12" customFormat="1" ht="12">
      <c r="B543" s="144"/>
      <c r="D543" s="145" t="s">
        <v>141</v>
      </c>
      <c r="E543" s="146" t="s">
        <v>19</v>
      </c>
      <c r="F543" s="147" t="s">
        <v>771</v>
      </c>
      <c r="H543" s="146" t="s">
        <v>19</v>
      </c>
      <c r="I543" s="148"/>
      <c r="L543" s="144"/>
      <c r="M543" s="149"/>
      <c r="T543" s="150"/>
      <c r="AT543" s="146" t="s">
        <v>141</v>
      </c>
      <c r="AU543" s="146" t="s">
        <v>82</v>
      </c>
      <c r="AV543" s="12" t="s">
        <v>80</v>
      </c>
      <c r="AW543" s="12" t="s">
        <v>33</v>
      </c>
      <c r="AX543" s="12" t="s">
        <v>72</v>
      </c>
      <c r="AY543" s="146" t="s">
        <v>129</v>
      </c>
    </row>
    <row r="544" spans="2:65" s="13" customFormat="1" ht="12">
      <c r="B544" s="151"/>
      <c r="D544" s="145" t="s">
        <v>141</v>
      </c>
      <c r="E544" s="152" t="s">
        <v>19</v>
      </c>
      <c r="F544" s="153" t="s">
        <v>772</v>
      </c>
      <c r="H544" s="154">
        <v>101.4</v>
      </c>
      <c r="I544" s="155"/>
      <c r="L544" s="151"/>
      <c r="M544" s="156"/>
      <c r="T544" s="157"/>
      <c r="AT544" s="152" t="s">
        <v>141</v>
      </c>
      <c r="AU544" s="152" t="s">
        <v>82</v>
      </c>
      <c r="AV544" s="13" t="s">
        <v>82</v>
      </c>
      <c r="AW544" s="13" t="s">
        <v>33</v>
      </c>
      <c r="AX544" s="13" t="s">
        <v>72</v>
      </c>
      <c r="AY544" s="152" t="s">
        <v>129</v>
      </c>
    </row>
    <row r="545" spans="2:65" s="13" customFormat="1" ht="12">
      <c r="B545" s="151"/>
      <c r="D545" s="145" t="s">
        <v>141</v>
      </c>
      <c r="E545" s="152" t="s">
        <v>19</v>
      </c>
      <c r="F545" s="153" t="s">
        <v>773</v>
      </c>
      <c r="H545" s="154">
        <v>32.520000000000003</v>
      </c>
      <c r="I545" s="155"/>
      <c r="L545" s="151"/>
      <c r="M545" s="156"/>
      <c r="T545" s="157"/>
      <c r="AT545" s="152" t="s">
        <v>141</v>
      </c>
      <c r="AU545" s="152" t="s">
        <v>82</v>
      </c>
      <c r="AV545" s="13" t="s">
        <v>82</v>
      </c>
      <c r="AW545" s="13" t="s">
        <v>33</v>
      </c>
      <c r="AX545" s="13" t="s">
        <v>72</v>
      </c>
      <c r="AY545" s="152" t="s">
        <v>129</v>
      </c>
    </row>
    <row r="546" spans="2:65" s="13" customFormat="1" ht="12">
      <c r="B546" s="151"/>
      <c r="D546" s="145" t="s">
        <v>141</v>
      </c>
      <c r="E546" s="152" t="s">
        <v>19</v>
      </c>
      <c r="F546" s="153" t="s">
        <v>774</v>
      </c>
      <c r="H546" s="154">
        <v>57.15</v>
      </c>
      <c r="I546" s="155"/>
      <c r="L546" s="151"/>
      <c r="M546" s="156"/>
      <c r="T546" s="157"/>
      <c r="AT546" s="152" t="s">
        <v>141</v>
      </c>
      <c r="AU546" s="152" t="s">
        <v>82</v>
      </c>
      <c r="AV546" s="13" t="s">
        <v>82</v>
      </c>
      <c r="AW546" s="13" t="s">
        <v>33</v>
      </c>
      <c r="AX546" s="13" t="s">
        <v>72</v>
      </c>
      <c r="AY546" s="152" t="s">
        <v>129</v>
      </c>
    </row>
    <row r="547" spans="2:65" s="13" customFormat="1" ht="12">
      <c r="B547" s="151"/>
      <c r="D547" s="145" t="s">
        <v>141</v>
      </c>
      <c r="E547" s="152" t="s">
        <v>19</v>
      </c>
      <c r="F547" s="153" t="s">
        <v>775</v>
      </c>
      <c r="H547" s="154">
        <v>121.2</v>
      </c>
      <c r="I547" s="155"/>
      <c r="L547" s="151"/>
      <c r="M547" s="156"/>
      <c r="T547" s="157"/>
      <c r="AT547" s="152" t="s">
        <v>141</v>
      </c>
      <c r="AU547" s="152" t="s">
        <v>82</v>
      </c>
      <c r="AV547" s="13" t="s">
        <v>82</v>
      </c>
      <c r="AW547" s="13" t="s">
        <v>33</v>
      </c>
      <c r="AX547" s="13" t="s">
        <v>72</v>
      </c>
      <c r="AY547" s="152" t="s">
        <v>129</v>
      </c>
    </row>
    <row r="548" spans="2:65" s="13" customFormat="1" ht="12">
      <c r="B548" s="151"/>
      <c r="D548" s="145" t="s">
        <v>141</v>
      </c>
      <c r="E548" s="152" t="s">
        <v>19</v>
      </c>
      <c r="F548" s="153" t="s">
        <v>776</v>
      </c>
      <c r="H548" s="154">
        <v>40.799999999999997</v>
      </c>
      <c r="I548" s="155"/>
      <c r="L548" s="151"/>
      <c r="M548" s="156"/>
      <c r="T548" s="157"/>
      <c r="AT548" s="152" t="s">
        <v>141</v>
      </c>
      <c r="AU548" s="152" t="s">
        <v>82</v>
      </c>
      <c r="AV548" s="13" t="s">
        <v>82</v>
      </c>
      <c r="AW548" s="13" t="s">
        <v>33</v>
      </c>
      <c r="AX548" s="13" t="s">
        <v>72</v>
      </c>
      <c r="AY548" s="152" t="s">
        <v>129</v>
      </c>
    </row>
    <row r="549" spans="2:65" s="13" customFormat="1" ht="12">
      <c r="B549" s="151"/>
      <c r="D549" s="145" t="s">
        <v>141</v>
      </c>
      <c r="E549" s="152" t="s">
        <v>19</v>
      </c>
      <c r="F549" s="153" t="s">
        <v>389</v>
      </c>
      <c r="H549" s="154">
        <v>-66.623000000000005</v>
      </c>
      <c r="I549" s="155"/>
      <c r="L549" s="151"/>
      <c r="M549" s="156"/>
      <c r="T549" s="157"/>
      <c r="AT549" s="152" t="s">
        <v>141</v>
      </c>
      <c r="AU549" s="152" t="s">
        <v>82</v>
      </c>
      <c r="AV549" s="13" t="s">
        <v>82</v>
      </c>
      <c r="AW549" s="13" t="s">
        <v>33</v>
      </c>
      <c r="AX549" s="13" t="s">
        <v>72</v>
      </c>
      <c r="AY549" s="152" t="s">
        <v>129</v>
      </c>
    </row>
    <row r="550" spans="2:65" s="15" customFormat="1" ht="12">
      <c r="B550" s="166"/>
      <c r="D550" s="145" t="s">
        <v>141</v>
      </c>
      <c r="E550" s="167" t="s">
        <v>19</v>
      </c>
      <c r="F550" s="168" t="s">
        <v>225</v>
      </c>
      <c r="H550" s="169">
        <v>286.447</v>
      </c>
      <c r="I550" s="170"/>
      <c r="L550" s="166"/>
      <c r="M550" s="171"/>
      <c r="T550" s="172"/>
      <c r="AT550" s="167" t="s">
        <v>141</v>
      </c>
      <c r="AU550" s="167" t="s">
        <v>82</v>
      </c>
      <c r="AV550" s="15" t="s">
        <v>152</v>
      </c>
      <c r="AW550" s="15" t="s">
        <v>33</v>
      </c>
      <c r="AX550" s="15" t="s">
        <v>72</v>
      </c>
      <c r="AY550" s="167" t="s">
        <v>129</v>
      </c>
    </row>
    <row r="551" spans="2:65" s="12" customFormat="1" ht="12">
      <c r="B551" s="144"/>
      <c r="D551" s="145" t="s">
        <v>141</v>
      </c>
      <c r="E551" s="146" t="s">
        <v>19</v>
      </c>
      <c r="F551" s="147" t="s">
        <v>175</v>
      </c>
      <c r="H551" s="146" t="s">
        <v>19</v>
      </c>
      <c r="I551" s="148"/>
      <c r="L551" s="144"/>
      <c r="M551" s="149"/>
      <c r="T551" s="150"/>
      <c r="AT551" s="146" t="s">
        <v>141</v>
      </c>
      <c r="AU551" s="146" t="s">
        <v>82</v>
      </c>
      <c r="AV551" s="12" t="s">
        <v>80</v>
      </c>
      <c r="AW551" s="12" t="s">
        <v>33</v>
      </c>
      <c r="AX551" s="12" t="s">
        <v>72</v>
      </c>
      <c r="AY551" s="146" t="s">
        <v>129</v>
      </c>
    </row>
    <row r="552" spans="2:65" s="13" customFormat="1" ht="12">
      <c r="B552" s="151"/>
      <c r="D552" s="145" t="s">
        <v>141</v>
      </c>
      <c r="E552" s="152" t="s">
        <v>19</v>
      </c>
      <c r="F552" s="153" t="s">
        <v>777</v>
      </c>
      <c r="H552" s="154">
        <v>20.399999999999999</v>
      </c>
      <c r="I552" s="155"/>
      <c r="L552" s="151"/>
      <c r="M552" s="156"/>
      <c r="T552" s="157"/>
      <c r="AT552" s="152" t="s">
        <v>141</v>
      </c>
      <c r="AU552" s="152" t="s">
        <v>82</v>
      </c>
      <c r="AV552" s="13" t="s">
        <v>82</v>
      </c>
      <c r="AW552" s="13" t="s">
        <v>33</v>
      </c>
      <c r="AX552" s="13" t="s">
        <v>72</v>
      </c>
      <c r="AY552" s="152" t="s">
        <v>129</v>
      </c>
    </row>
    <row r="553" spans="2:65" s="13" customFormat="1" ht="12">
      <c r="B553" s="151"/>
      <c r="D553" s="145" t="s">
        <v>141</v>
      </c>
      <c r="E553" s="152" t="s">
        <v>19</v>
      </c>
      <c r="F553" s="153" t="s">
        <v>390</v>
      </c>
      <c r="H553" s="154">
        <v>-10.8</v>
      </c>
      <c r="I553" s="155"/>
      <c r="L553" s="151"/>
      <c r="M553" s="156"/>
      <c r="T553" s="157"/>
      <c r="AT553" s="152" t="s">
        <v>141</v>
      </c>
      <c r="AU553" s="152" t="s">
        <v>82</v>
      </c>
      <c r="AV553" s="13" t="s">
        <v>82</v>
      </c>
      <c r="AW553" s="13" t="s">
        <v>33</v>
      </c>
      <c r="AX553" s="13" t="s">
        <v>72</v>
      </c>
      <c r="AY553" s="152" t="s">
        <v>129</v>
      </c>
    </row>
    <row r="554" spans="2:65" s="15" customFormat="1" ht="12">
      <c r="B554" s="166"/>
      <c r="D554" s="145" t="s">
        <v>141</v>
      </c>
      <c r="E554" s="167" t="s">
        <v>19</v>
      </c>
      <c r="F554" s="168" t="s">
        <v>225</v>
      </c>
      <c r="H554" s="169">
        <v>9.6</v>
      </c>
      <c r="I554" s="170"/>
      <c r="L554" s="166"/>
      <c r="M554" s="171"/>
      <c r="T554" s="172"/>
      <c r="AT554" s="167" t="s">
        <v>141</v>
      </c>
      <c r="AU554" s="167" t="s">
        <v>82</v>
      </c>
      <c r="AV554" s="15" t="s">
        <v>152</v>
      </c>
      <c r="AW554" s="15" t="s">
        <v>33</v>
      </c>
      <c r="AX554" s="15" t="s">
        <v>72</v>
      </c>
      <c r="AY554" s="167" t="s">
        <v>129</v>
      </c>
    </row>
    <row r="555" spans="2:65" s="14" customFormat="1" ht="12">
      <c r="B555" s="158"/>
      <c r="D555" s="145" t="s">
        <v>141</v>
      </c>
      <c r="E555" s="159" t="s">
        <v>19</v>
      </c>
      <c r="F555" s="160" t="s">
        <v>151</v>
      </c>
      <c r="H555" s="161">
        <v>408.06700000000001</v>
      </c>
      <c r="I555" s="162"/>
      <c r="L555" s="158"/>
      <c r="M555" s="163"/>
      <c r="T555" s="164"/>
      <c r="AT555" s="159" t="s">
        <v>141</v>
      </c>
      <c r="AU555" s="159" t="s">
        <v>82</v>
      </c>
      <c r="AV555" s="14" t="s">
        <v>137</v>
      </c>
      <c r="AW555" s="14" t="s">
        <v>33</v>
      </c>
      <c r="AX555" s="14" t="s">
        <v>80</v>
      </c>
      <c r="AY555" s="159" t="s">
        <v>129</v>
      </c>
    </row>
    <row r="556" spans="2:65" s="1" customFormat="1" ht="24.25" customHeight="1">
      <c r="B556" s="32"/>
      <c r="C556" s="127" t="s">
        <v>778</v>
      </c>
      <c r="D556" s="127" t="s">
        <v>132</v>
      </c>
      <c r="E556" s="128" t="s">
        <v>779</v>
      </c>
      <c r="F556" s="129" t="s">
        <v>780</v>
      </c>
      <c r="G556" s="130" t="s">
        <v>135</v>
      </c>
      <c r="H556" s="131">
        <v>408.06700000000001</v>
      </c>
      <c r="I556" s="132"/>
      <c r="J556" s="133">
        <f>ROUND(I556*H556,2)</f>
        <v>0</v>
      </c>
      <c r="K556" s="129" t="s">
        <v>136</v>
      </c>
      <c r="L556" s="32"/>
      <c r="M556" s="134" t="s">
        <v>19</v>
      </c>
      <c r="N556" s="135" t="s">
        <v>43</v>
      </c>
      <c r="P556" s="136">
        <f>O556*H556</f>
        <v>0</v>
      </c>
      <c r="Q556" s="136">
        <v>0</v>
      </c>
      <c r="R556" s="136">
        <f>Q556*H556</f>
        <v>0</v>
      </c>
      <c r="S556" s="136">
        <v>0</v>
      </c>
      <c r="T556" s="137">
        <f>S556*H556</f>
        <v>0</v>
      </c>
      <c r="AR556" s="138" t="s">
        <v>245</v>
      </c>
      <c r="AT556" s="138" t="s">
        <v>132</v>
      </c>
      <c r="AU556" s="138" t="s">
        <v>82</v>
      </c>
      <c r="AY556" s="17" t="s">
        <v>129</v>
      </c>
      <c r="BE556" s="139">
        <f>IF(N556="základní",J556,0)</f>
        <v>0</v>
      </c>
      <c r="BF556" s="139">
        <f>IF(N556="snížená",J556,0)</f>
        <v>0</v>
      </c>
      <c r="BG556" s="139">
        <f>IF(N556="zákl. přenesená",J556,0)</f>
        <v>0</v>
      </c>
      <c r="BH556" s="139">
        <f>IF(N556="sníž. přenesená",J556,0)</f>
        <v>0</v>
      </c>
      <c r="BI556" s="139">
        <f>IF(N556="nulová",J556,0)</f>
        <v>0</v>
      </c>
      <c r="BJ556" s="17" t="s">
        <v>80</v>
      </c>
      <c r="BK556" s="139">
        <f>ROUND(I556*H556,2)</f>
        <v>0</v>
      </c>
      <c r="BL556" s="17" t="s">
        <v>245</v>
      </c>
      <c r="BM556" s="138" t="s">
        <v>781</v>
      </c>
    </row>
    <row r="557" spans="2:65" s="1" customFormat="1">
      <c r="B557" s="32"/>
      <c r="D557" s="140" t="s">
        <v>139</v>
      </c>
      <c r="F557" s="141" t="s">
        <v>782</v>
      </c>
      <c r="I557" s="142"/>
      <c r="L557" s="32"/>
      <c r="M557" s="143"/>
      <c r="T557" s="53"/>
      <c r="AT557" s="17" t="s">
        <v>139</v>
      </c>
      <c r="AU557" s="17" t="s">
        <v>82</v>
      </c>
    </row>
    <row r="558" spans="2:65" s="1" customFormat="1" ht="24.25" customHeight="1">
      <c r="B558" s="32"/>
      <c r="C558" s="127" t="s">
        <v>783</v>
      </c>
      <c r="D558" s="127" t="s">
        <v>132</v>
      </c>
      <c r="E558" s="128" t="s">
        <v>784</v>
      </c>
      <c r="F558" s="129" t="s">
        <v>785</v>
      </c>
      <c r="G558" s="130" t="s">
        <v>135</v>
      </c>
      <c r="H558" s="131">
        <v>12.54</v>
      </c>
      <c r="I558" s="132"/>
      <c r="J558" s="133">
        <f>ROUND(I558*H558,2)</f>
        <v>0</v>
      </c>
      <c r="K558" s="129" t="s">
        <v>136</v>
      </c>
      <c r="L558" s="32"/>
      <c r="M558" s="134" t="s">
        <v>19</v>
      </c>
      <c r="N558" s="135" t="s">
        <v>43</v>
      </c>
      <c r="P558" s="136">
        <f>O558*H558</f>
        <v>0</v>
      </c>
      <c r="Q558" s="136">
        <v>0</v>
      </c>
      <c r="R558" s="136">
        <f>Q558*H558</f>
        <v>0</v>
      </c>
      <c r="S558" s="136">
        <v>1.4999999999999999E-4</v>
      </c>
      <c r="T558" s="137">
        <f>S558*H558</f>
        <v>1.8809999999999996E-3</v>
      </c>
      <c r="AR558" s="138" t="s">
        <v>245</v>
      </c>
      <c r="AT558" s="138" t="s">
        <v>132</v>
      </c>
      <c r="AU558" s="138" t="s">
        <v>82</v>
      </c>
      <c r="AY558" s="17" t="s">
        <v>129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80</v>
      </c>
      <c r="BK558" s="139">
        <f>ROUND(I558*H558,2)</f>
        <v>0</v>
      </c>
      <c r="BL558" s="17" t="s">
        <v>245</v>
      </c>
      <c r="BM558" s="138" t="s">
        <v>786</v>
      </c>
    </row>
    <row r="559" spans="2:65" s="1" customFormat="1">
      <c r="B559" s="32"/>
      <c r="D559" s="140" t="s">
        <v>139</v>
      </c>
      <c r="F559" s="141" t="s">
        <v>787</v>
      </c>
      <c r="I559" s="142"/>
      <c r="L559" s="32"/>
      <c r="M559" s="143"/>
      <c r="T559" s="53"/>
      <c r="AT559" s="17" t="s">
        <v>139</v>
      </c>
      <c r="AU559" s="17" t="s">
        <v>82</v>
      </c>
    </row>
    <row r="560" spans="2:65" s="13" customFormat="1" ht="12">
      <c r="B560" s="151"/>
      <c r="D560" s="145" t="s">
        <v>141</v>
      </c>
      <c r="E560" s="152" t="s">
        <v>19</v>
      </c>
      <c r="F560" s="153" t="s">
        <v>788</v>
      </c>
      <c r="H560" s="154">
        <v>12.54</v>
      </c>
      <c r="I560" s="155"/>
      <c r="L560" s="151"/>
      <c r="M560" s="156"/>
      <c r="T560" s="157"/>
      <c r="AT560" s="152" t="s">
        <v>141</v>
      </c>
      <c r="AU560" s="152" t="s">
        <v>82</v>
      </c>
      <c r="AV560" s="13" t="s">
        <v>82</v>
      </c>
      <c r="AW560" s="13" t="s">
        <v>33</v>
      </c>
      <c r="AX560" s="13" t="s">
        <v>80</v>
      </c>
      <c r="AY560" s="152" t="s">
        <v>129</v>
      </c>
    </row>
    <row r="561" spans="2:65" s="1" customFormat="1" ht="24.25" customHeight="1">
      <c r="B561" s="32"/>
      <c r="C561" s="127" t="s">
        <v>789</v>
      </c>
      <c r="D561" s="127" t="s">
        <v>132</v>
      </c>
      <c r="E561" s="128" t="s">
        <v>790</v>
      </c>
      <c r="F561" s="129" t="s">
        <v>791</v>
      </c>
      <c r="G561" s="130" t="s">
        <v>135</v>
      </c>
      <c r="H561" s="131">
        <v>414.89299999999997</v>
      </c>
      <c r="I561" s="132"/>
      <c r="J561" s="133">
        <f>ROUND(I561*H561,2)</f>
        <v>0</v>
      </c>
      <c r="K561" s="129" t="s">
        <v>136</v>
      </c>
      <c r="L561" s="32"/>
      <c r="M561" s="134" t="s">
        <v>19</v>
      </c>
      <c r="N561" s="135" t="s">
        <v>43</v>
      </c>
      <c r="P561" s="136">
        <f>O561*H561</f>
        <v>0</v>
      </c>
      <c r="Q561" s="136">
        <v>2.1000000000000001E-4</v>
      </c>
      <c r="R561" s="136">
        <f>Q561*H561</f>
        <v>8.7127529999999995E-2</v>
      </c>
      <c r="S561" s="136">
        <v>0</v>
      </c>
      <c r="T561" s="137">
        <f>S561*H561</f>
        <v>0</v>
      </c>
      <c r="AR561" s="138" t="s">
        <v>245</v>
      </c>
      <c r="AT561" s="138" t="s">
        <v>132</v>
      </c>
      <c r="AU561" s="138" t="s">
        <v>82</v>
      </c>
      <c r="AY561" s="17" t="s">
        <v>129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17" t="s">
        <v>80</v>
      </c>
      <c r="BK561" s="139">
        <f>ROUND(I561*H561,2)</f>
        <v>0</v>
      </c>
      <c r="BL561" s="17" t="s">
        <v>245</v>
      </c>
      <c r="BM561" s="138" t="s">
        <v>792</v>
      </c>
    </row>
    <row r="562" spans="2:65" s="1" customFormat="1">
      <c r="B562" s="32"/>
      <c r="D562" s="140" t="s">
        <v>139</v>
      </c>
      <c r="F562" s="141" t="s">
        <v>793</v>
      </c>
      <c r="I562" s="142"/>
      <c r="L562" s="32"/>
      <c r="M562" s="143"/>
      <c r="T562" s="53"/>
      <c r="AT562" s="17" t="s">
        <v>139</v>
      </c>
      <c r="AU562" s="17" t="s">
        <v>82</v>
      </c>
    </row>
    <row r="563" spans="2:65" s="13" customFormat="1" ht="12">
      <c r="B563" s="151"/>
      <c r="D563" s="145" t="s">
        <v>141</v>
      </c>
      <c r="E563" s="152" t="s">
        <v>19</v>
      </c>
      <c r="F563" s="153" t="s">
        <v>794</v>
      </c>
      <c r="H563" s="154">
        <v>414.89299999999997</v>
      </c>
      <c r="I563" s="155"/>
      <c r="L563" s="151"/>
      <c r="M563" s="156"/>
      <c r="T563" s="157"/>
      <c r="AT563" s="152" t="s">
        <v>141</v>
      </c>
      <c r="AU563" s="152" t="s">
        <v>82</v>
      </c>
      <c r="AV563" s="13" t="s">
        <v>82</v>
      </c>
      <c r="AW563" s="13" t="s">
        <v>33</v>
      </c>
      <c r="AX563" s="13" t="s">
        <v>80</v>
      </c>
      <c r="AY563" s="152" t="s">
        <v>129</v>
      </c>
    </row>
    <row r="564" spans="2:65" s="1" customFormat="1" ht="37.75" customHeight="1">
      <c r="B564" s="32"/>
      <c r="C564" s="127" t="s">
        <v>795</v>
      </c>
      <c r="D564" s="127" t="s">
        <v>132</v>
      </c>
      <c r="E564" s="128" t="s">
        <v>796</v>
      </c>
      <c r="F564" s="129" t="s">
        <v>797</v>
      </c>
      <c r="G564" s="130" t="s">
        <v>135</v>
      </c>
      <c r="H564" s="131">
        <v>417.64299999999997</v>
      </c>
      <c r="I564" s="132"/>
      <c r="J564" s="133">
        <f>ROUND(I564*H564,2)</f>
        <v>0</v>
      </c>
      <c r="K564" s="129" t="s">
        <v>136</v>
      </c>
      <c r="L564" s="32"/>
      <c r="M564" s="134" t="s">
        <v>19</v>
      </c>
      <c r="N564" s="135" t="s">
        <v>43</v>
      </c>
      <c r="P564" s="136">
        <f>O564*H564</f>
        <v>0</v>
      </c>
      <c r="Q564" s="136">
        <v>2.9E-4</v>
      </c>
      <c r="R564" s="136">
        <f>Q564*H564</f>
        <v>0.12111646999999999</v>
      </c>
      <c r="S564" s="136">
        <v>0</v>
      </c>
      <c r="T564" s="137">
        <f>S564*H564</f>
        <v>0</v>
      </c>
      <c r="AR564" s="138" t="s">
        <v>245</v>
      </c>
      <c r="AT564" s="138" t="s">
        <v>132</v>
      </c>
      <c r="AU564" s="138" t="s">
        <v>82</v>
      </c>
      <c r="AY564" s="17" t="s">
        <v>129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7" t="s">
        <v>80</v>
      </c>
      <c r="BK564" s="139">
        <f>ROUND(I564*H564,2)</f>
        <v>0</v>
      </c>
      <c r="BL564" s="17" t="s">
        <v>245</v>
      </c>
      <c r="BM564" s="138" t="s">
        <v>798</v>
      </c>
    </row>
    <row r="565" spans="2:65" s="1" customFormat="1">
      <c r="B565" s="32"/>
      <c r="D565" s="140" t="s">
        <v>139</v>
      </c>
      <c r="F565" s="141" t="s">
        <v>799</v>
      </c>
      <c r="I565" s="142"/>
      <c r="L565" s="32"/>
      <c r="M565" s="143"/>
      <c r="T565" s="53"/>
      <c r="AT565" s="17" t="s">
        <v>139</v>
      </c>
      <c r="AU565" s="17" t="s">
        <v>82</v>
      </c>
    </row>
    <row r="566" spans="2:65" s="13" customFormat="1" ht="12">
      <c r="B566" s="151"/>
      <c r="D566" s="145" t="s">
        <v>141</v>
      </c>
      <c r="E566" s="152" t="s">
        <v>19</v>
      </c>
      <c r="F566" s="153" t="s">
        <v>800</v>
      </c>
      <c r="H566" s="154">
        <v>417.64299999999997</v>
      </c>
      <c r="I566" s="155"/>
      <c r="L566" s="151"/>
      <c r="M566" s="156"/>
      <c r="T566" s="157"/>
      <c r="AT566" s="152" t="s">
        <v>141</v>
      </c>
      <c r="AU566" s="152" t="s">
        <v>82</v>
      </c>
      <c r="AV566" s="13" t="s">
        <v>82</v>
      </c>
      <c r="AW566" s="13" t="s">
        <v>33</v>
      </c>
      <c r="AX566" s="13" t="s">
        <v>80</v>
      </c>
      <c r="AY566" s="152" t="s">
        <v>129</v>
      </c>
    </row>
    <row r="567" spans="2:65" s="1" customFormat="1" ht="24.25" customHeight="1">
      <c r="B567" s="32"/>
      <c r="C567" s="127" t="s">
        <v>801</v>
      </c>
      <c r="D567" s="127" t="s">
        <v>132</v>
      </c>
      <c r="E567" s="128" t="s">
        <v>802</v>
      </c>
      <c r="F567" s="129" t="s">
        <v>803</v>
      </c>
      <c r="G567" s="130" t="s">
        <v>135</v>
      </c>
      <c r="H567" s="131">
        <v>25.728999999999999</v>
      </c>
      <c r="I567" s="132"/>
      <c r="J567" s="133">
        <f>ROUND(I567*H567,2)</f>
        <v>0</v>
      </c>
      <c r="K567" s="129" t="s">
        <v>136</v>
      </c>
      <c r="L567" s="32"/>
      <c r="M567" s="134" t="s">
        <v>19</v>
      </c>
      <c r="N567" s="135" t="s">
        <v>43</v>
      </c>
      <c r="P567" s="136">
        <f>O567*H567</f>
        <v>0</v>
      </c>
      <c r="Q567" s="136">
        <v>3.8E-3</v>
      </c>
      <c r="R567" s="136">
        <f>Q567*H567</f>
        <v>9.7770200000000002E-2</v>
      </c>
      <c r="S567" s="136">
        <v>0</v>
      </c>
      <c r="T567" s="137">
        <f>S567*H567</f>
        <v>0</v>
      </c>
      <c r="AR567" s="138" t="s">
        <v>245</v>
      </c>
      <c r="AT567" s="138" t="s">
        <v>132</v>
      </c>
      <c r="AU567" s="138" t="s">
        <v>82</v>
      </c>
      <c r="AY567" s="17" t="s">
        <v>129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7" t="s">
        <v>80</v>
      </c>
      <c r="BK567" s="139">
        <f>ROUND(I567*H567,2)</f>
        <v>0</v>
      </c>
      <c r="BL567" s="17" t="s">
        <v>245</v>
      </c>
      <c r="BM567" s="138" t="s">
        <v>804</v>
      </c>
    </row>
    <row r="568" spans="2:65" s="1" customFormat="1">
      <c r="B568" s="32"/>
      <c r="D568" s="140" t="s">
        <v>139</v>
      </c>
      <c r="F568" s="141" t="s">
        <v>805</v>
      </c>
      <c r="I568" s="142"/>
      <c r="L568" s="32"/>
      <c r="M568" s="143"/>
      <c r="T568" s="53"/>
      <c r="AT568" s="17" t="s">
        <v>139</v>
      </c>
      <c r="AU568" s="17" t="s">
        <v>82</v>
      </c>
    </row>
    <row r="569" spans="2:65" s="13" customFormat="1" ht="12">
      <c r="B569" s="151"/>
      <c r="D569" s="145" t="s">
        <v>141</v>
      </c>
      <c r="E569" s="152" t="s">
        <v>19</v>
      </c>
      <c r="F569" s="153" t="s">
        <v>181</v>
      </c>
      <c r="H569" s="154">
        <v>17.629000000000001</v>
      </c>
      <c r="I569" s="155"/>
      <c r="L569" s="151"/>
      <c r="M569" s="156"/>
      <c r="T569" s="157"/>
      <c r="AT569" s="152" t="s">
        <v>141</v>
      </c>
      <c r="AU569" s="152" t="s">
        <v>82</v>
      </c>
      <c r="AV569" s="13" t="s">
        <v>82</v>
      </c>
      <c r="AW569" s="13" t="s">
        <v>33</v>
      </c>
      <c r="AX569" s="13" t="s">
        <v>72</v>
      </c>
      <c r="AY569" s="152" t="s">
        <v>129</v>
      </c>
    </row>
    <row r="570" spans="2:65" s="13" customFormat="1" ht="12">
      <c r="B570" s="151"/>
      <c r="D570" s="145" t="s">
        <v>141</v>
      </c>
      <c r="E570" s="152" t="s">
        <v>19</v>
      </c>
      <c r="F570" s="153" t="s">
        <v>182</v>
      </c>
      <c r="H570" s="154">
        <v>8.1</v>
      </c>
      <c r="I570" s="155"/>
      <c r="L570" s="151"/>
      <c r="M570" s="156"/>
      <c r="T570" s="157"/>
      <c r="AT570" s="152" t="s">
        <v>141</v>
      </c>
      <c r="AU570" s="152" t="s">
        <v>82</v>
      </c>
      <c r="AV570" s="13" t="s">
        <v>82</v>
      </c>
      <c r="AW570" s="13" t="s">
        <v>33</v>
      </c>
      <c r="AX570" s="13" t="s">
        <v>72</v>
      </c>
      <c r="AY570" s="152" t="s">
        <v>129</v>
      </c>
    </row>
    <row r="571" spans="2:65" s="14" customFormat="1" ht="12">
      <c r="B571" s="158"/>
      <c r="D571" s="145" t="s">
        <v>141</v>
      </c>
      <c r="E571" s="159" t="s">
        <v>19</v>
      </c>
      <c r="F571" s="160" t="s">
        <v>151</v>
      </c>
      <c r="H571" s="161">
        <v>25.728999999999999</v>
      </c>
      <c r="I571" s="162"/>
      <c r="L571" s="158"/>
      <c r="M571" s="163"/>
      <c r="T571" s="164"/>
      <c r="AT571" s="159" t="s">
        <v>141</v>
      </c>
      <c r="AU571" s="159" t="s">
        <v>82</v>
      </c>
      <c r="AV571" s="14" t="s">
        <v>137</v>
      </c>
      <c r="AW571" s="14" t="s">
        <v>33</v>
      </c>
      <c r="AX571" s="14" t="s">
        <v>80</v>
      </c>
      <c r="AY571" s="159" t="s">
        <v>129</v>
      </c>
    </row>
    <row r="572" spans="2:65" s="11" customFormat="1" ht="26" customHeight="1">
      <c r="B572" s="115"/>
      <c r="D572" s="116" t="s">
        <v>71</v>
      </c>
      <c r="E572" s="117" t="s">
        <v>806</v>
      </c>
      <c r="F572" s="117" t="s">
        <v>807</v>
      </c>
      <c r="I572" s="118"/>
      <c r="J572" s="119">
        <f>BK572</f>
        <v>0</v>
      </c>
      <c r="L572" s="115"/>
      <c r="M572" s="120"/>
      <c r="P572" s="121">
        <f>SUM(P573:P578)</f>
        <v>0</v>
      </c>
      <c r="R572" s="121">
        <f>SUM(R573:R578)</f>
        <v>0</v>
      </c>
      <c r="T572" s="122">
        <f>SUM(T573:T578)</f>
        <v>0</v>
      </c>
      <c r="AR572" s="116" t="s">
        <v>137</v>
      </c>
      <c r="AT572" s="123" t="s">
        <v>71</v>
      </c>
      <c r="AU572" s="123" t="s">
        <v>72</v>
      </c>
      <c r="AY572" s="116" t="s">
        <v>129</v>
      </c>
      <c r="BK572" s="124">
        <f>SUM(BK573:BK578)</f>
        <v>0</v>
      </c>
    </row>
    <row r="573" spans="2:65" s="1" customFormat="1" ht="24.25" customHeight="1">
      <c r="B573" s="32"/>
      <c r="C573" s="127" t="s">
        <v>808</v>
      </c>
      <c r="D573" s="127" t="s">
        <v>132</v>
      </c>
      <c r="E573" s="128" t="s">
        <v>809</v>
      </c>
      <c r="F573" s="129" t="s">
        <v>810</v>
      </c>
      <c r="G573" s="130" t="s">
        <v>811</v>
      </c>
      <c r="H573" s="131">
        <v>60</v>
      </c>
      <c r="I573" s="132"/>
      <c r="J573" s="133">
        <f>ROUND(I573*H573,2)</f>
        <v>0</v>
      </c>
      <c r="K573" s="129" t="s">
        <v>136</v>
      </c>
      <c r="L573" s="32"/>
      <c r="M573" s="134" t="s">
        <v>19</v>
      </c>
      <c r="N573" s="135" t="s">
        <v>43</v>
      </c>
      <c r="P573" s="136">
        <f>O573*H573</f>
        <v>0</v>
      </c>
      <c r="Q573" s="136">
        <v>0</v>
      </c>
      <c r="R573" s="136">
        <f>Q573*H573</f>
        <v>0</v>
      </c>
      <c r="S573" s="136">
        <v>0</v>
      </c>
      <c r="T573" s="137">
        <f>S573*H573</f>
        <v>0</v>
      </c>
      <c r="AR573" s="138" t="s">
        <v>812</v>
      </c>
      <c r="AT573" s="138" t="s">
        <v>132</v>
      </c>
      <c r="AU573" s="138" t="s">
        <v>80</v>
      </c>
      <c r="AY573" s="17" t="s">
        <v>129</v>
      </c>
      <c r="BE573" s="139">
        <f>IF(N573="základní",J573,0)</f>
        <v>0</v>
      </c>
      <c r="BF573" s="139">
        <f>IF(N573="snížená",J573,0)</f>
        <v>0</v>
      </c>
      <c r="BG573" s="139">
        <f>IF(N573="zákl. přenesená",J573,0)</f>
        <v>0</v>
      </c>
      <c r="BH573" s="139">
        <f>IF(N573="sníž. přenesená",J573,0)</f>
        <v>0</v>
      </c>
      <c r="BI573" s="139">
        <f>IF(N573="nulová",J573,0)</f>
        <v>0</v>
      </c>
      <c r="BJ573" s="17" t="s">
        <v>80</v>
      </c>
      <c r="BK573" s="139">
        <f>ROUND(I573*H573,2)</f>
        <v>0</v>
      </c>
      <c r="BL573" s="17" t="s">
        <v>812</v>
      </c>
      <c r="BM573" s="138" t="s">
        <v>813</v>
      </c>
    </row>
    <row r="574" spans="2:65" s="1" customFormat="1">
      <c r="B574" s="32"/>
      <c r="D574" s="140" t="s">
        <v>139</v>
      </c>
      <c r="F574" s="141" t="s">
        <v>814</v>
      </c>
      <c r="I574" s="142"/>
      <c r="L574" s="32"/>
      <c r="M574" s="143"/>
      <c r="T574" s="53"/>
      <c r="AT574" s="17" t="s">
        <v>139</v>
      </c>
      <c r="AU574" s="17" t="s">
        <v>80</v>
      </c>
    </row>
    <row r="575" spans="2:65" s="1" customFormat="1" ht="48">
      <c r="B575" s="32"/>
      <c r="D575" s="145" t="s">
        <v>166</v>
      </c>
      <c r="F575" s="165" t="s">
        <v>815</v>
      </c>
      <c r="I575" s="142"/>
      <c r="L575" s="32"/>
      <c r="M575" s="143"/>
      <c r="T575" s="53"/>
      <c r="AT575" s="17" t="s">
        <v>166</v>
      </c>
      <c r="AU575" s="17" t="s">
        <v>80</v>
      </c>
    </row>
    <row r="576" spans="2:65" s="1" customFormat="1" ht="16.5" customHeight="1">
      <c r="B576" s="32"/>
      <c r="C576" s="127" t="s">
        <v>816</v>
      </c>
      <c r="D576" s="127" t="s">
        <v>132</v>
      </c>
      <c r="E576" s="128" t="s">
        <v>817</v>
      </c>
      <c r="F576" s="129" t="s">
        <v>818</v>
      </c>
      <c r="G576" s="130" t="s">
        <v>811</v>
      </c>
      <c r="H576" s="131">
        <v>50</v>
      </c>
      <c r="I576" s="132"/>
      <c r="J576" s="133">
        <f>ROUND(I576*H576,2)</f>
        <v>0</v>
      </c>
      <c r="K576" s="129" t="s">
        <v>136</v>
      </c>
      <c r="L576" s="32"/>
      <c r="M576" s="134" t="s">
        <v>19</v>
      </c>
      <c r="N576" s="135" t="s">
        <v>43</v>
      </c>
      <c r="P576" s="136">
        <f>O576*H576</f>
        <v>0</v>
      </c>
      <c r="Q576" s="136">
        <v>0</v>
      </c>
      <c r="R576" s="136">
        <f>Q576*H576</f>
        <v>0</v>
      </c>
      <c r="S576" s="136">
        <v>0</v>
      </c>
      <c r="T576" s="137">
        <f>S576*H576</f>
        <v>0</v>
      </c>
      <c r="AR576" s="138" t="s">
        <v>819</v>
      </c>
      <c r="AT576" s="138" t="s">
        <v>132</v>
      </c>
      <c r="AU576" s="138" t="s">
        <v>80</v>
      </c>
      <c r="AY576" s="17" t="s">
        <v>129</v>
      </c>
      <c r="BE576" s="139">
        <f>IF(N576="základní",J576,0)</f>
        <v>0</v>
      </c>
      <c r="BF576" s="139">
        <f>IF(N576="snížená",J576,0)</f>
        <v>0</v>
      </c>
      <c r="BG576" s="139">
        <f>IF(N576="zákl. přenesená",J576,0)</f>
        <v>0</v>
      </c>
      <c r="BH576" s="139">
        <f>IF(N576="sníž. přenesená",J576,0)</f>
        <v>0</v>
      </c>
      <c r="BI576" s="139">
        <f>IF(N576="nulová",J576,0)</f>
        <v>0</v>
      </c>
      <c r="BJ576" s="17" t="s">
        <v>80</v>
      </c>
      <c r="BK576" s="139">
        <f>ROUND(I576*H576,2)</f>
        <v>0</v>
      </c>
      <c r="BL576" s="17" t="s">
        <v>819</v>
      </c>
      <c r="BM576" s="138" t="s">
        <v>820</v>
      </c>
    </row>
    <row r="577" spans="2:47" s="1" customFormat="1">
      <c r="B577" s="32"/>
      <c r="D577" s="140" t="s">
        <v>139</v>
      </c>
      <c r="F577" s="141" t="s">
        <v>821</v>
      </c>
      <c r="I577" s="142"/>
      <c r="L577" s="32"/>
      <c r="M577" s="143"/>
      <c r="T577" s="53"/>
      <c r="AT577" s="17" t="s">
        <v>139</v>
      </c>
      <c r="AU577" s="17" t="s">
        <v>80</v>
      </c>
    </row>
    <row r="578" spans="2:47" s="1" customFormat="1" ht="24">
      <c r="B578" s="32"/>
      <c r="D578" s="145" t="s">
        <v>166</v>
      </c>
      <c r="F578" s="165" t="s">
        <v>822</v>
      </c>
      <c r="I578" s="142"/>
      <c r="L578" s="32"/>
      <c r="M578" s="184"/>
      <c r="N578" s="185"/>
      <c r="O578" s="185"/>
      <c r="P578" s="185"/>
      <c r="Q578" s="185"/>
      <c r="R578" s="185"/>
      <c r="S578" s="185"/>
      <c r="T578" s="186"/>
      <c r="AT578" s="17" t="s">
        <v>166</v>
      </c>
      <c r="AU578" s="17" t="s">
        <v>80</v>
      </c>
    </row>
    <row r="579" spans="2:47" s="1" customFormat="1" ht="7" customHeight="1">
      <c r="B579" s="41"/>
      <c r="C579" s="42"/>
      <c r="D579" s="42"/>
      <c r="E579" s="42"/>
      <c r="F579" s="42"/>
      <c r="G579" s="42"/>
      <c r="H579" s="42"/>
      <c r="I579" s="42"/>
      <c r="J579" s="42"/>
      <c r="K579" s="42"/>
      <c r="L579" s="32"/>
    </row>
  </sheetData>
  <sheetProtection algorithmName="SHA-512" hashValue="U8zLCQhcFfoQXJ2KGm4uwfiUBVMjknwTetx+0YxU/wVduSP8sijRkRs3qlJ96Ihnm8aD0P/dREJcrV7aX91dxw==" saltValue="F3Z2jUpy9aGF4ltB2trnius9nLw/mEFrcMVVBtPt3VMGMb81Vemw92R8TFDZFWcyiAxRnwd2F/0XQzVAELMPqw==" spinCount="100000" sheet="1" objects="1" scenarios="1" formatColumns="0" formatRows="0" autoFilter="0"/>
  <autoFilter ref="C92:K578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1" r:id="rId2" xr:uid="{00000000-0004-0000-0100-000001000000}"/>
    <hyperlink ref="F107" r:id="rId3" xr:uid="{00000000-0004-0000-0100-000002000000}"/>
    <hyperlink ref="F109" r:id="rId4" xr:uid="{00000000-0004-0000-0100-000003000000}"/>
    <hyperlink ref="F111" r:id="rId5" xr:uid="{00000000-0004-0000-0100-000004000000}"/>
    <hyperlink ref="F114" r:id="rId6" xr:uid="{00000000-0004-0000-0100-000005000000}"/>
    <hyperlink ref="F128" r:id="rId7" xr:uid="{00000000-0004-0000-0100-000006000000}"/>
    <hyperlink ref="F134" r:id="rId8" xr:uid="{00000000-0004-0000-0100-000007000000}"/>
    <hyperlink ref="F140" r:id="rId9" xr:uid="{00000000-0004-0000-0100-000008000000}"/>
    <hyperlink ref="F146" r:id="rId10" xr:uid="{00000000-0004-0000-0100-000009000000}"/>
    <hyperlink ref="F149" r:id="rId11" xr:uid="{00000000-0004-0000-0100-00000A000000}"/>
    <hyperlink ref="F172" r:id="rId12" xr:uid="{00000000-0004-0000-0100-00000B000000}"/>
    <hyperlink ref="F174" r:id="rId13" xr:uid="{00000000-0004-0000-0100-00000C000000}"/>
    <hyperlink ref="F176" r:id="rId14" xr:uid="{00000000-0004-0000-0100-00000D000000}"/>
    <hyperlink ref="F179" r:id="rId15" xr:uid="{00000000-0004-0000-0100-00000E000000}"/>
    <hyperlink ref="F187" r:id="rId16" xr:uid="{00000000-0004-0000-0100-00000F000000}"/>
    <hyperlink ref="F190" r:id="rId17" xr:uid="{00000000-0004-0000-0100-000010000000}"/>
    <hyperlink ref="F193" r:id="rId18" xr:uid="{00000000-0004-0000-0100-000011000000}"/>
    <hyperlink ref="F197" r:id="rId19" xr:uid="{00000000-0004-0000-0100-000012000000}"/>
    <hyperlink ref="F203" r:id="rId20" xr:uid="{00000000-0004-0000-0100-000013000000}"/>
    <hyperlink ref="F209" r:id="rId21" xr:uid="{00000000-0004-0000-0100-000014000000}"/>
    <hyperlink ref="F213" r:id="rId22" xr:uid="{00000000-0004-0000-0100-000015000000}"/>
    <hyperlink ref="F215" r:id="rId23" xr:uid="{00000000-0004-0000-0100-000016000000}"/>
    <hyperlink ref="F219" r:id="rId24" xr:uid="{00000000-0004-0000-0100-000017000000}"/>
    <hyperlink ref="F224" r:id="rId25" xr:uid="{00000000-0004-0000-0100-000018000000}"/>
    <hyperlink ref="F230" r:id="rId26" xr:uid="{00000000-0004-0000-0100-000019000000}"/>
    <hyperlink ref="F236" r:id="rId27" xr:uid="{00000000-0004-0000-0100-00001A000000}"/>
    <hyperlink ref="F238" r:id="rId28" xr:uid="{00000000-0004-0000-0100-00001B000000}"/>
    <hyperlink ref="F244" r:id="rId29" xr:uid="{00000000-0004-0000-0100-00001C000000}"/>
    <hyperlink ref="F249" r:id="rId30" xr:uid="{00000000-0004-0000-0100-00001D000000}"/>
    <hyperlink ref="F256" r:id="rId31" xr:uid="{00000000-0004-0000-0100-00001E000000}"/>
    <hyperlink ref="F260" r:id="rId32" xr:uid="{00000000-0004-0000-0100-00001F000000}"/>
    <hyperlink ref="F263" r:id="rId33" xr:uid="{00000000-0004-0000-0100-000020000000}"/>
    <hyperlink ref="F266" r:id="rId34" xr:uid="{00000000-0004-0000-0100-000021000000}"/>
    <hyperlink ref="F268" r:id="rId35" xr:uid="{00000000-0004-0000-0100-000022000000}"/>
    <hyperlink ref="F271" r:id="rId36" xr:uid="{00000000-0004-0000-0100-000023000000}"/>
    <hyperlink ref="F277" r:id="rId37" xr:uid="{00000000-0004-0000-0100-000024000000}"/>
    <hyperlink ref="F299" r:id="rId38" xr:uid="{00000000-0004-0000-0100-000025000000}"/>
    <hyperlink ref="F303" r:id="rId39" xr:uid="{00000000-0004-0000-0100-000026000000}"/>
    <hyperlink ref="F317" r:id="rId40" xr:uid="{00000000-0004-0000-0100-000027000000}"/>
    <hyperlink ref="F329" r:id="rId41" xr:uid="{00000000-0004-0000-0100-000028000000}"/>
    <hyperlink ref="F331" r:id="rId42" xr:uid="{00000000-0004-0000-0100-000029000000}"/>
    <hyperlink ref="F333" r:id="rId43" xr:uid="{00000000-0004-0000-0100-00002A000000}"/>
    <hyperlink ref="F335" r:id="rId44" xr:uid="{00000000-0004-0000-0100-00002B000000}"/>
    <hyperlink ref="F338" r:id="rId45" xr:uid="{00000000-0004-0000-0100-00002C000000}"/>
    <hyperlink ref="F340" r:id="rId46" xr:uid="{00000000-0004-0000-0100-00002D000000}"/>
    <hyperlink ref="F343" r:id="rId47" xr:uid="{00000000-0004-0000-0100-00002E000000}"/>
    <hyperlink ref="F347" r:id="rId48" xr:uid="{00000000-0004-0000-0100-00002F000000}"/>
    <hyperlink ref="F349" r:id="rId49" xr:uid="{00000000-0004-0000-0100-000030000000}"/>
    <hyperlink ref="F353" r:id="rId50" xr:uid="{00000000-0004-0000-0100-000031000000}"/>
    <hyperlink ref="F356" r:id="rId51" xr:uid="{00000000-0004-0000-0100-000032000000}"/>
    <hyperlink ref="F358" r:id="rId52" xr:uid="{00000000-0004-0000-0100-000033000000}"/>
    <hyperlink ref="F360" r:id="rId53" xr:uid="{00000000-0004-0000-0100-000034000000}"/>
    <hyperlink ref="F372" r:id="rId54" xr:uid="{00000000-0004-0000-0100-000035000000}"/>
    <hyperlink ref="F377" r:id="rId55" xr:uid="{00000000-0004-0000-0100-000036000000}"/>
    <hyperlink ref="F382" r:id="rId56" xr:uid="{00000000-0004-0000-0100-000037000000}"/>
    <hyperlink ref="F387" r:id="rId57" xr:uid="{00000000-0004-0000-0100-000038000000}"/>
    <hyperlink ref="F391" r:id="rId58" xr:uid="{00000000-0004-0000-0100-000039000000}"/>
    <hyperlink ref="F393" r:id="rId59" xr:uid="{00000000-0004-0000-0100-00003A000000}"/>
    <hyperlink ref="F399" r:id="rId60" xr:uid="{00000000-0004-0000-0100-00003B000000}"/>
    <hyperlink ref="F410" r:id="rId61" xr:uid="{00000000-0004-0000-0100-00003C000000}"/>
    <hyperlink ref="F413" r:id="rId62" xr:uid="{00000000-0004-0000-0100-00003D000000}"/>
    <hyperlink ref="F416" r:id="rId63" xr:uid="{00000000-0004-0000-0100-00003E000000}"/>
    <hyperlink ref="F422" r:id="rId64" xr:uid="{00000000-0004-0000-0100-00003F000000}"/>
    <hyperlink ref="F424" r:id="rId65" xr:uid="{00000000-0004-0000-0100-000040000000}"/>
    <hyperlink ref="F426" r:id="rId66" xr:uid="{00000000-0004-0000-0100-000041000000}"/>
    <hyperlink ref="F433" r:id="rId67" xr:uid="{00000000-0004-0000-0100-000042000000}"/>
    <hyperlink ref="F441" r:id="rId68" xr:uid="{00000000-0004-0000-0100-000043000000}"/>
    <hyperlink ref="F461" r:id="rId69" xr:uid="{00000000-0004-0000-0100-000044000000}"/>
    <hyperlink ref="F467" r:id="rId70" xr:uid="{00000000-0004-0000-0100-000045000000}"/>
    <hyperlink ref="F473" r:id="rId71" xr:uid="{00000000-0004-0000-0100-000046000000}"/>
    <hyperlink ref="F476" r:id="rId72" xr:uid="{00000000-0004-0000-0100-000047000000}"/>
    <hyperlink ref="F479" r:id="rId73" xr:uid="{00000000-0004-0000-0100-000048000000}"/>
    <hyperlink ref="F485" r:id="rId74" xr:uid="{00000000-0004-0000-0100-000049000000}"/>
    <hyperlink ref="F488" r:id="rId75" xr:uid="{00000000-0004-0000-0100-00004A000000}"/>
    <hyperlink ref="F491" r:id="rId76" xr:uid="{00000000-0004-0000-0100-00004B000000}"/>
    <hyperlink ref="F493" r:id="rId77" xr:uid="{00000000-0004-0000-0100-00004C000000}"/>
    <hyperlink ref="F495" r:id="rId78" xr:uid="{00000000-0004-0000-0100-00004D000000}"/>
    <hyperlink ref="F498" r:id="rId79" xr:uid="{00000000-0004-0000-0100-00004E000000}"/>
    <hyperlink ref="F505" r:id="rId80" xr:uid="{00000000-0004-0000-0100-00004F000000}"/>
    <hyperlink ref="F518" r:id="rId81" xr:uid="{00000000-0004-0000-0100-000050000000}"/>
    <hyperlink ref="F524" r:id="rId82" xr:uid="{00000000-0004-0000-0100-000051000000}"/>
    <hyperlink ref="F527" r:id="rId83" xr:uid="{00000000-0004-0000-0100-000052000000}"/>
    <hyperlink ref="F537" r:id="rId84" xr:uid="{00000000-0004-0000-0100-000053000000}"/>
    <hyperlink ref="F557" r:id="rId85" xr:uid="{00000000-0004-0000-0100-000054000000}"/>
    <hyperlink ref="F559" r:id="rId86" xr:uid="{00000000-0004-0000-0100-000055000000}"/>
    <hyperlink ref="F562" r:id="rId87" xr:uid="{00000000-0004-0000-0100-000056000000}"/>
    <hyperlink ref="F565" r:id="rId88" xr:uid="{00000000-0004-0000-0100-000057000000}"/>
    <hyperlink ref="F568" r:id="rId89" xr:uid="{00000000-0004-0000-0100-000058000000}"/>
    <hyperlink ref="F574" r:id="rId90" xr:uid="{00000000-0004-0000-0100-000059000000}"/>
    <hyperlink ref="F577" r:id="rId91" xr:uid="{00000000-0004-0000-0100-00005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1"/>
  <sheetViews>
    <sheetView showGridLines="0" workbookViewId="0"/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85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6" t="str">
        <f>'Rekapitulace stavby'!K6</f>
        <v>Stavební úpravy kadeřnictví Odry</v>
      </c>
      <c r="F7" s="237"/>
      <c r="G7" s="237"/>
      <c r="H7" s="237"/>
      <c r="L7" s="20"/>
    </row>
    <row r="8" spans="2:46" s="1" customFormat="1" ht="12" hidden="1" customHeight="1">
      <c r="B8" s="32"/>
      <c r="D8" s="27" t="s">
        <v>93</v>
      </c>
      <c r="L8" s="32"/>
    </row>
    <row r="9" spans="2:46" s="1" customFormat="1" ht="16.5" hidden="1" customHeight="1">
      <c r="B9" s="32"/>
      <c r="E9" s="226" t="s">
        <v>823</v>
      </c>
      <c r="F9" s="235"/>
      <c r="G9" s="235"/>
      <c r="H9" s="235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35</v>
      </c>
      <c r="I12" s="27" t="s">
        <v>23</v>
      </c>
      <c r="J12" s="49" t="str">
        <f>'Rekapitulace stavby'!AN8</f>
        <v>5. 5. 2025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hidden="1" customHeight="1">
      <c r="B15" s="32"/>
      <c r="E15" s="25" t="s">
        <v>95</v>
      </c>
      <c r="I15" s="27" t="s">
        <v>28</v>
      </c>
      <c r="J15" s="25" t="s">
        <v>19</v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hidden="1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13" t="s">
        <v>19</v>
      </c>
      <c r="F27" s="213"/>
      <c r="G27" s="213"/>
      <c r="H27" s="213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ROUND((SUM(BE82:BE100)),  2)</f>
        <v>0</v>
      </c>
      <c r="I33" s="89">
        <v>0.21</v>
      </c>
      <c r="J33" s="88">
        <f>ROUND(((SUM(BE82:BE100))*I33),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ROUND((SUM(BF82:BF100)),  2)</f>
        <v>0</v>
      </c>
      <c r="I34" s="89">
        <v>0.15</v>
      </c>
      <c r="J34" s="88">
        <f>ROUND(((SUM(BF82:BF100))*I34),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ROUND((SUM(BG82:BG100)),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ROUND((SUM(BH82:BH100)),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ROUND((SUM(BI82:BI100)),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idden="1"/>
    <row r="42" spans="2:12" hidden="1"/>
    <row r="43" spans="2:12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96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6" t="str">
        <f>E7</f>
        <v>Stavební úpravy kadeřnictví Odry</v>
      </c>
      <c r="F48" s="237"/>
      <c r="G48" s="237"/>
      <c r="H48" s="237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26" t="str">
        <f>E9</f>
        <v>02 - ZTI, ÚT</v>
      </c>
      <c r="F50" s="235"/>
      <c r="G50" s="235"/>
      <c r="H50" s="235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5. 5. 2025</v>
      </c>
      <c r="L52" s="32"/>
    </row>
    <row r="53" spans="2:47" s="1" customFormat="1" ht="7" customHeight="1">
      <c r="B53" s="32"/>
      <c r="L53" s="32"/>
    </row>
    <row r="54" spans="2:47" s="1" customFormat="1" ht="25.75" customHeight="1">
      <c r="B54" s="32"/>
      <c r="C54" s="27" t="s">
        <v>25</v>
      </c>
      <c r="F54" s="25" t="str">
        <f>E15</f>
        <v>Gymnázium Mikuláše Koperníka Bílovec</v>
      </c>
      <c r="I54" s="27" t="s">
        <v>31</v>
      </c>
      <c r="J54" s="30" t="str">
        <f>E21</f>
        <v>ing.arch. Tomáš Kudělka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J82</f>
        <v>0</v>
      </c>
      <c r="L59" s="32"/>
      <c r="AU59" s="17" t="s">
        <v>99</v>
      </c>
    </row>
    <row r="60" spans="2:47" s="8" customFormat="1" ht="25" customHeight="1">
      <c r="B60" s="99"/>
      <c r="D60" s="100" t="s">
        <v>105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20" customHeight="1">
      <c r="B61" s="103"/>
      <c r="D61" s="104" t="s">
        <v>824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20" customHeight="1">
      <c r="B62" s="103"/>
      <c r="D62" s="104" t="s">
        <v>825</v>
      </c>
      <c r="E62" s="105"/>
      <c r="F62" s="105"/>
      <c r="G62" s="105"/>
      <c r="H62" s="105"/>
      <c r="I62" s="105"/>
      <c r="J62" s="106">
        <f>J94</f>
        <v>0</v>
      </c>
      <c r="L62" s="103"/>
    </row>
    <row r="63" spans="2:47" s="1" customFormat="1" ht="21.75" customHeight="1">
      <c r="B63" s="32"/>
      <c r="L63" s="32"/>
    </row>
    <row r="64" spans="2:47" s="1" customFormat="1" ht="7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7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5" customHeight="1">
      <c r="B69" s="32"/>
      <c r="C69" s="21" t="s">
        <v>114</v>
      </c>
      <c r="L69" s="32"/>
    </row>
    <row r="70" spans="2:12" s="1" customFormat="1" ht="7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236" t="str">
        <f>E7</f>
        <v>Stavební úpravy kadeřnictví Odry</v>
      </c>
      <c r="F72" s="237"/>
      <c r="G72" s="237"/>
      <c r="H72" s="237"/>
      <c r="L72" s="32"/>
    </row>
    <row r="73" spans="2:12" s="1" customFormat="1" ht="12" customHeight="1">
      <c r="B73" s="32"/>
      <c r="C73" s="27" t="s">
        <v>93</v>
      </c>
      <c r="L73" s="32"/>
    </row>
    <row r="74" spans="2:12" s="1" customFormat="1" ht="16.5" customHeight="1">
      <c r="B74" s="32"/>
      <c r="E74" s="226" t="str">
        <f>E9</f>
        <v>02 - ZTI, ÚT</v>
      </c>
      <c r="F74" s="235"/>
      <c r="G74" s="235"/>
      <c r="H74" s="235"/>
      <c r="L74" s="32"/>
    </row>
    <row r="75" spans="2:12" s="1" customFormat="1" ht="7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 xml:space="preserve"> </v>
      </c>
      <c r="I76" s="27" t="s">
        <v>23</v>
      </c>
      <c r="J76" s="49" t="str">
        <f>IF(J12="","",J12)</f>
        <v>5. 5. 2025</v>
      </c>
      <c r="L76" s="32"/>
    </row>
    <row r="77" spans="2:12" s="1" customFormat="1" ht="7" customHeight="1">
      <c r="B77" s="32"/>
      <c r="L77" s="32"/>
    </row>
    <row r="78" spans="2:12" s="1" customFormat="1" ht="25.75" customHeight="1">
      <c r="B78" s="32"/>
      <c r="C78" s="27" t="s">
        <v>25</v>
      </c>
      <c r="F78" s="25" t="str">
        <f>E15</f>
        <v>Gymnázium Mikuláše Koperníka Bílovec</v>
      </c>
      <c r="I78" s="27" t="s">
        <v>31</v>
      </c>
      <c r="J78" s="30" t="str">
        <f>E21</f>
        <v>ing.arch. Tomáš Kudělka</v>
      </c>
      <c r="L78" s="32"/>
    </row>
    <row r="79" spans="2:12" s="1" customFormat="1" ht="15.25" customHeight="1">
      <c r="B79" s="32"/>
      <c r="C79" s="27" t="s">
        <v>29</v>
      </c>
      <c r="F79" s="25" t="str">
        <f>IF(E18="","",E18)</f>
        <v>Vyplň údaj</v>
      </c>
      <c r="I79" s="27" t="s">
        <v>34</v>
      </c>
      <c r="J79" s="30" t="str">
        <f>E24</f>
        <v xml:space="preserve"> </v>
      </c>
      <c r="L79" s="32"/>
    </row>
    <row r="80" spans="2:12" s="1" customFormat="1" ht="10.25" customHeight="1">
      <c r="B80" s="32"/>
      <c r="L80" s="32"/>
    </row>
    <row r="81" spans="2:65" s="10" customFormat="1" ht="29.25" customHeight="1">
      <c r="B81" s="107"/>
      <c r="C81" s="108" t="s">
        <v>115</v>
      </c>
      <c r="D81" s="109" t="s">
        <v>57</v>
      </c>
      <c r="E81" s="109" t="s">
        <v>53</v>
      </c>
      <c r="F81" s="109" t="s">
        <v>54</v>
      </c>
      <c r="G81" s="109" t="s">
        <v>116</v>
      </c>
      <c r="H81" s="109" t="s">
        <v>117</v>
      </c>
      <c r="I81" s="109" t="s">
        <v>118</v>
      </c>
      <c r="J81" s="109" t="s">
        <v>98</v>
      </c>
      <c r="K81" s="110" t="s">
        <v>119</v>
      </c>
      <c r="L81" s="107"/>
      <c r="M81" s="56" t="s">
        <v>19</v>
      </c>
      <c r="N81" s="57" t="s">
        <v>42</v>
      </c>
      <c r="O81" s="57" t="s">
        <v>120</v>
      </c>
      <c r="P81" s="57" t="s">
        <v>121</v>
      </c>
      <c r="Q81" s="57" t="s">
        <v>122</v>
      </c>
      <c r="R81" s="57" t="s">
        <v>123</v>
      </c>
      <c r="S81" s="57" t="s">
        <v>124</v>
      </c>
      <c r="T81" s="58" t="s">
        <v>125</v>
      </c>
    </row>
    <row r="82" spans="2:65" s="1" customFormat="1" ht="22.75" customHeight="1">
      <c r="B82" s="32"/>
      <c r="C82" s="61" t="s">
        <v>126</v>
      </c>
      <c r="J82" s="111">
        <f>BK82</f>
        <v>0</v>
      </c>
      <c r="L82" s="32"/>
      <c r="M82" s="59"/>
      <c r="N82" s="50"/>
      <c r="O82" s="50"/>
      <c r="P82" s="112">
        <f>P83</f>
        <v>0</v>
      </c>
      <c r="Q82" s="50"/>
      <c r="R82" s="112">
        <f>R83</f>
        <v>0.71147000000000005</v>
      </c>
      <c r="S82" s="50"/>
      <c r="T82" s="113">
        <f>T83</f>
        <v>0.46750000000000003</v>
      </c>
      <c r="AT82" s="17" t="s">
        <v>71</v>
      </c>
      <c r="AU82" s="17" t="s">
        <v>99</v>
      </c>
      <c r="BK82" s="114">
        <f>BK83</f>
        <v>0</v>
      </c>
    </row>
    <row r="83" spans="2:65" s="11" customFormat="1" ht="26" customHeight="1">
      <c r="B83" s="115"/>
      <c r="D83" s="116" t="s">
        <v>71</v>
      </c>
      <c r="E83" s="117" t="s">
        <v>457</v>
      </c>
      <c r="F83" s="117" t="s">
        <v>458</v>
      </c>
      <c r="I83" s="118"/>
      <c r="J83" s="119">
        <f>BK83</f>
        <v>0</v>
      </c>
      <c r="L83" s="115"/>
      <c r="M83" s="120"/>
      <c r="P83" s="121">
        <f>P84+P94</f>
        <v>0</v>
      </c>
      <c r="R83" s="121">
        <f>R84+R94</f>
        <v>0.71147000000000005</v>
      </c>
      <c r="T83" s="122">
        <f>T84+T94</f>
        <v>0.46750000000000003</v>
      </c>
      <c r="AR83" s="116" t="s">
        <v>82</v>
      </c>
      <c r="AT83" s="123" t="s">
        <v>71</v>
      </c>
      <c r="AU83" s="123" t="s">
        <v>72</v>
      </c>
      <c r="AY83" s="116" t="s">
        <v>129</v>
      </c>
      <c r="BK83" s="124">
        <f>BK84+BK94</f>
        <v>0</v>
      </c>
    </row>
    <row r="84" spans="2:65" s="11" customFormat="1" ht="22.75" customHeight="1">
      <c r="B84" s="115"/>
      <c r="D84" s="116" t="s">
        <v>71</v>
      </c>
      <c r="E84" s="125" t="s">
        <v>826</v>
      </c>
      <c r="F84" s="125" t="s">
        <v>827</v>
      </c>
      <c r="I84" s="118"/>
      <c r="J84" s="126">
        <f>BK84</f>
        <v>0</v>
      </c>
      <c r="L84" s="115"/>
      <c r="M84" s="120"/>
      <c r="P84" s="121">
        <f>SUM(P85:P93)</f>
        <v>0</v>
      </c>
      <c r="R84" s="121">
        <f>SUM(R85:R93)</f>
        <v>0.12778</v>
      </c>
      <c r="T84" s="122">
        <f>SUM(T85:T93)</f>
        <v>0</v>
      </c>
      <c r="AR84" s="116" t="s">
        <v>82</v>
      </c>
      <c r="AT84" s="123" t="s">
        <v>71</v>
      </c>
      <c r="AU84" s="123" t="s">
        <v>80</v>
      </c>
      <c r="AY84" s="116" t="s">
        <v>129</v>
      </c>
      <c r="BK84" s="124">
        <f>SUM(BK85:BK93)</f>
        <v>0</v>
      </c>
    </row>
    <row r="85" spans="2:65" s="1" customFormat="1" ht="16.5" customHeight="1">
      <c r="B85" s="32"/>
      <c r="C85" s="127" t="s">
        <v>80</v>
      </c>
      <c r="D85" s="127" t="s">
        <v>132</v>
      </c>
      <c r="E85" s="128" t="s">
        <v>828</v>
      </c>
      <c r="F85" s="129" t="s">
        <v>829</v>
      </c>
      <c r="G85" s="130" t="s">
        <v>291</v>
      </c>
      <c r="H85" s="131">
        <v>1</v>
      </c>
      <c r="I85" s="132"/>
      <c r="J85" s="133">
        <f>ROUND(I85*H85,2)</f>
        <v>0</v>
      </c>
      <c r="K85" s="129" t="s">
        <v>19</v>
      </c>
      <c r="L85" s="32"/>
      <c r="M85" s="134" t="s">
        <v>19</v>
      </c>
      <c r="N85" s="135" t="s">
        <v>43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245</v>
      </c>
      <c r="AT85" s="138" t="s">
        <v>132</v>
      </c>
      <c r="AU85" s="138" t="s">
        <v>82</v>
      </c>
      <c r="AY85" s="17" t="s">
        <v>129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80</v>
      </c>
      <c r="BK85" s="139">
        <f>ROUND(I85*H85,2)</f>
        <v>0</v>
      </c>
      <c r="BL85" s="17" t="s">
        <v>245</v>
      </c>
      <c r="BM85" s="138" t="s">
        <v>830</v>
      </c>
    </row>
    <row r="86" spans="2:65" s="1" customFormat="1" ht="37.75" customHeight="1">
      <c r="B86" s="32"/>
      <c r="C86" s="127" t="s">
        <v>82</v>
      </c>
      <c r="D86" s="127" t="s">
        <v>831</v>
      </c>
      <c r="E86" s="128" t="s">
        <v>832</v>
      </c>
      <c r="F86" s="129" t="s">
        <v>833</v>
      </c>
      <c r="G86" s="130" t="s">
        <v>834</v>
      </c>
      <c r="H86" s="131">
        <v>1</v>
      </c>
      <c r="I86" s="132"/>
      <c r="J86" s="133">
        <f>ROUND(I86*H86,2)</f>
        <v>0</v>
      </c>
      <c r="K86" s="129" t="s">
        <v>835</v>
      </c>
      <c r="L86" s="32"/>
      <c r="M86" s="134" t="s">
        <v>19</v>
      </c>
      <c r="N86" s="135" t="s">
        <v>43</v>
      </c>
      <c r="P86" s="136">
        <f>O86*H86</f>
        <v>0</v>
      </c>
      <c r="Q86" s="136">
        <v>2.9170000000000001E-2</v>
      </c>
      <c r="R86" s="136">
        <f>Q86*H86</f>
        <v>2.9170000000000001E-2</v>
      </c>
      <c r="S86" s="136">
        <v>0</v>
      </c>
      <c r="T86" s="137">
        <f>S86*H86</f>
        <v>0</v>
      </c>
      <c r="AR86" s="138" t="s">
        <v>245</v>
      </c>
      <c r="AT86" s="138" t="s">
        <v>132</v>
      </c>
      <c r="AU86" s="138" t="s">
        <v>82</v>
      </c>
      <c r="AY86" s="17" t="s">
        <v>129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245</v>
      </c>
      <c r="BM86" s="138" t="s">
        <v>836</v>
      </c>
    </row>
    <row r="87" spans="2:65" s="1" customFormat="1">
      <c r="B87" s="32"/>
      <c r="D87" s="140" t="s">
        <v>139</v>
      </c>
      <c r="F87" s="141" t="s">
        <v>837</v>
      </c>
      <c r="I87" s="142"/>
      <c r="L87" s="32"/>
      <c r="M87" s="143"/>
      <c r="T87" s="53"/>
      <c r="AT87" s="17" t="s">
        <v>139</v>
      </c>
      <c r="AU87" s="17" t="s">
        <v>82</v>
      </c>
    </row>
    <row r="88" spans="2:65" s="1" customFormat="1" ht="33" customHeight="1">
      <c r="B88" s="32"/>
      <c r="C88" s="127" t="s">
        <v>152</v>
      </c>
      <c r="D88" s="127" t="s">
        <v>831</v>
      </c>
      <c r="E88" s="128" t="s">
        <v>838</v>
      </c>
      <c r="F88" s="129" t="s">
        <v>839</v>
      </c>
      <c r="G88" s="130" t="s">
        <v>834</v>
      </c>
      <c r="H88" s="131">
        <v>1</v>
      </c>
      <c r="I88" s="132"/>
      <c r="J88" s="133">
        <f>ROUND(I88*H88,2)</f>
        <v>0</v>
      </c>
      <c r="K88" s="129" t="s">
        <v>835</v>
      </c>
      <c r="L88" s="32"/>
      <c r="M88" s="134" t="s">
        <v>19</v>
      </c>
      <c r="N88" s="135" t="s">
        <v>43</v>
      </c>
      <c r="P88" s="136">
        <f>O88*H88</f>
        <v>0</v>
      </c>
      <c r="Q88" s="136">
        <v>3.9140000000000001E-2</v>
      </c>
      <c r="R88" s="136">
        <f>Q88*H88</f>
        <v>3.9140000000000001E-2</v>
      </c>
      <c r="S88" s="136">
        <v>0</v>
      </c>
      <c r="T88" s="137">
        <f>S88*H88</f>
        <v>0</v>
      </c>
      <c r="AR88" s="138" t="s">
        <v>245</v>
      </c>
      <c r="AT88" s="138" t="s">
        <v>132</v>
      </c>
      <c r="AU88" s="138" t="s">
        <v>82</v>
      </c>
      <c r="AY88" s="17" t="s">
        <v>129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245</v>
      </c>
      <c r="BM88" s="138" t="s">
        <v>840</v>
      </c>
    </row>
    <row r="89" spans="2:65" s="1" customFormat="1">
      <c r="B89" s="32"/>
      <c r="D89" s="140" t="s">
        <v>139</v>
      </c>
      <c r="F89" s="141" t="s">
        <v>841</v>
      </c>
      <c r="I89" s="142"/>
      <c r="L89" s="32"/>
      <c r="M89" s="143"/>
      <c r="T89" s="53"/>
      <c r="AT89" s="17" t="s">
        <v>139</v>
      </c>
      <c r="AU89" s="17" t="s">
        <v>82</v>
      </c>
    </row>
    <row r="90" spans="2:65" s="1" customFormat="1" ht="33" customHeight="1">
      <c r="B90" s="32"/>
      <c r="C90" s="127" t="s">
        <v>137</v>
      </c>
      <c r="D90" s="127" t="s">
        <v>831</v>
      </c>
      <c r="E90" s="128" t="s">
        <v>842</v>
      </c>
      <c r="F90" s="129" t="s">
        <v>843</v>
      </c>
      <c r="G90" s="130" t="s">
        <v>834</v>
      </c>
      <c r="H90" s="131">
        <v>1</v>
      </c>
      <c r="I90" s="132"/>
      <c r="J90" s="133">
        <f>ROUND(I90*H90,2)</f>
        <v>0</v>
      </c>
      <c r="K90" s="129" t="s">
        <v>835</v>
      </c>
      <c r="L90" s="32"/>
      <c r="M90" s="134" t="s">
        <v>19</v>
      </c>
      <c r="N90" s="135" t="s">
        <v>43</v>
      </c>
      <c r="P90" s="136">
        <f>O90*H90</f>
        <v>0</v>
      </c>
      <c r="Q90" s="136">
        <v>3.9140000000000001E-2</v>
      </c>
      <c r="R90" s="136">
        <f>Q90*H90</f>
        <v>3.9140000000000001E-2</v>
      </c>
      <c r="S90" s="136">
        <v>0</v>
      </c>
      <c r="T90" s="137">
        <f>S90*H90</f>
        <v>0</v>
      </c>
      <c r="AR90" s="138" t="s">
        <v>245</v>
      </c>
      <c r="AT90" s="138" t="s">
        <v>132</v>
      </c>
      <c r="AU90" s="138" t="s">
        <v>82</v>
      </c>
      <c r="AY90" s="17" t="s">
        <v>129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245</v>
      </c>
      <c r="BM90" s="138" t="s">
        <v>844</v>
      </c>
    </row>
    <row r="91" spans="2:65" s="1" customFormat="1">
      <c r="B91" s="32"/>
      <c r="D91" s="140" t="s">
        <v>139</v>
      </c>
      <c r="F91" s="141" t="s">
        <v>845</v>
      </c>
      <c r="I91" s="142"/>
      <c r="L91" s="32"/>
      <c r="M91" s="143"/>
      <c r="T91" s="53"/>
      <c r="AT91" s="17" t="s">
        <v>139</v>
      </c>
      <c r="AU91" s="17" t="s">
        <v>82</v>
      </c>
    </row>
    <row r="92" spans="2:65" s="1" customFormat="1" ht="37.75" customHeight="1">
      <c r="B92" s="32"/>
      <c r="C92" s="127" t="s">
        <v>161</v>
      </c>
      <c r="D92" s="127" t="s">
        <v>831</v>
      </c>
      <c r="E92" s="128" t="s">
        <v>846</v>
      </c>
      <c r="F92" s="129" t="s">
        <v>847</v>
      </c>
      <c r="G92" s="130" t="s">
        <v>834</v>
      </c>
      <c r="H92" s="131">
        <v>1</v>
      </c>
      <c r="I92" s="132"/>
      <c r="J92" s="133">
        <f>ROUND(I92*H92,2)</f>
        <v>0</v>
      </c>
      <c r="K92" s="129" t="s">
        <v>835</v>
      </c>
      <c r="L92" s="32"/>
      <c r="M92" s="134" t="s">
        <v>19</v>
      </c>
      <c r="N92" s="135" t="s">
        <v>43</v>
      </c>
      <c r="P92" s="136">
        <f>O92*H92</f>
        <v>0</v>
      </c>
      <c r="Q92" s="136">
        <v>2.0330000000000001E-2</v>
      </c>
      <c r="R92" s="136">
        <f>Q92*H92</f>
        <v>2.0330000000000001E-2</v>
      </c>
      <c r="S92" s="136">
        <v>0</v>
      </c>
      <c r="T92" s="137">
        <f>S92*H92</f>
        <v>0</v>
      </c>
      <c r="AR92" s="138" t="s">
        <v>245</v>
      </c>
      <c r="AT92" s="138" t="s">
        <v>132</v>
      </c>
      <c r="AU92" s="138" t="s">
        <v>82</v>
      </c>
      <c r="AY92" s="17" t="s">
        <v>129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245</v>
      </c>
      <c r="BM92" s="138" t="s">
        <v>848</v>
      </c>
    </row>
    <row r="93" spans="2:65" s="1" customFormat="1">
      <c r="B93" s="32"/>
      <c r="D93" s="140" t="s">
        <v>139</v>
      </c>
      <c r="F93" s="141" t="s">
        <v>849</v>
      </c>
      <c r="I93" s="142"/>
      <c r="L93" s="32"/>
      <c r="M93" s="143"/>
      <c r="T93" s="53"/>
      <c r="AT93" s="17" t="s">
        <v>139</v>
      </c>
      <c r="AU93" s="17" t="s">
        <v>82</v>
      </c>
    </row>
    <row r="94" spans="2:65" s="11" customFormat="1" ht="22.75" customHeight="1">
      <c r="B94" s="115"/>
      <c r="D94" s="116" t="s">
        <v>71</v>
      </c>
      <c r="E94" s="125" t="s">
        <v>850</v>
      </c>
      <c r="F94" s="125" t="s">
        <v>851</v>
      </c>
      <c r="I94" s="118"/>
      <c r="J94" s="126">
        <f>BK94</f>
        <v>0</v>
      </c>
      <c r="L94" s="115"/>
      <c r="M94" s="120"/>
      <c r="P94" s="121">
        <f>SUM(P95:P100)</f>
        <v>0</v>
      </c>
      <c r="R94" s="121">
        <f>SUM(R95:R100)</f>
        <v>0.58369000000000004</v>
      </c>
      <c r="T94" s="122">
        <f>SUM(T95:T100)</f>
        <v>0.46750000000000003</v>
      </c>
      <c r="AR94" s="116" t="s">
        <v>82</v>
      </c>
      <c r="AT94" s="123" t="s">
        <v>71</v>
      </c>
      <c r="AU94" s="123" t="s">
        <v>80</v>
      </c>
      <c r="AY94" s="116" t="s">
        <v>129</v>
      </c>
      <c r="BK94" s="124">
        <f>SUM(BK95:BK100)</f>
        <v>0</v>
      </c>
    </row>
    <row r="95" spans="2:65" s="1" customFormat="1" ht="24.25" customHeight="1">
      <c r="B95" s="32"/>
      <c r="C95" s="127" t="s">
        <v>130</v>
      </c>
      <c r="D95" s="127" t="s">
        <v>132</v>
      </c>
      <c r="E95" s="128" t="s">
        <v>852</v>
      </c>
      <c r="F95" s="129" t="s">
        <v>853</v>
      </c>
      <c r="G95" s="130" t="s">
        <v>291</v>
      </c>
      <c r="H95" s="131">
        <v>10</v>
      </c>
      <c r="I95" s="132"/>
      <c r="J95" s="133">
        <f>ROUND(I95*H95,2)</f>
        <v>0</v>
      </c>
      <c r="K95" s="129" t="s">
        <v>835</v>
      </c>
      <c r="L95" s="32"/>
      <c r="M95" s="134" t="s">
        <v>19</v>
      </c>
      <c r="N95" s="135" t="s">
        <v>43</v>
      </c>
      <c r="P95" s="136">
        <f>O95*H95</f>
        <v>0</v>
      </c>
      <c r="Q95" s="136">
        <v>5.4359999999999999E-2</v>
      </c>
      <c r="R95" s="136">
        <f>Q95*H95</f>
        <v>0.54359999999999997</v>
      </c>
      <c r="S95" s="136">
        <v>0</v>
      </c>
      <c r="T95" s="137">
        <f>S95*H95</f>
        <v>0</v>
      </c>
      <c r="AR95" s="138" t="s">
        <v>245</v>
      </c>
      <c r="AT95" s="138" t="s">
        <v>132</v>
      </c>
      <c r="AU95" s="138" t="s">
        <v>82</v>
      </c>
      <c r="AY95" s="17" t="s">
        <v>129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245</v>
      </c>
      <c r="BM95" s="138" t="s">
        <v>854</v>
      </c>
    </row>
    <row r="96" spans="2:65" s="1" customFormat="1">
      <c r="B96" s="32"/>
      <c r="D96" s="140" t="s">
        <v>139</v>
      </c>
      <c r="F96" s="141" t="s">
        <v>855</v>
      </c>
      <c r="I96" s="142"/>
      <c r="L96" s="32"/>
      <c r="M96" s="143"/>
      <c r="T96" s="53"/>
      <c r="AT96" s="17" t="s">
        <v>139</v>
      </c>
      <c r="AU96" s="17" t="s">
        <v>82</v>
      </c>
    </row>
    <row r="97" spans="2:65" s="1" customFormat="1" ht="24.25" customHeight="1">
      <c r="B97" s="32"/>
      <c r="C97" s="127" t="s">
        <v>183</v>
      </c>
      <c r="D97" s="127" t="s">
        <v>132</v>
      </c>
      <c r="E97" s="128" t="s">
        <v>856</v>
      </c>
      <c r="F97" s="129" t="s">
        <v>857</v>
      </c>
      <c r="G97" s="130" t="s">
        <v>291</v>
      </c>
      <c r="H97" s="131">
        <v>10</v>
      </c>
      <c r="I97" s="132"/>
      <c r="J97" s="133">
        <f>ROUND(I97*H97,2)</f>
        <v>0</v>
      </c>
      <c r="K97" s="129" t="s">
        <v>835</v>
      </c>
      <c r="L97" s="32"/>
      <c r="M97" s="134" t="s">
        <v>19</v>
      </c>
      <c r="N97" s="135" t="s">
        <v>43</v>
      </c>
      <c r="P97" s="136">
        <f>O97*H97</f>
        <v>0</v>
      </c>
      <c r="Q97" s="136">
        <v>8.0000000000000007E-5</v>
      </c>
      <c r="R97" s="136">
        <f>Q97*H97</f>
        <v>8.0000000000000004E-4</v>
      </c>
      <c r="S97" s="136">
        <v>4.675E-2</v>
      </c>
      <c r="T97" s="137">
        <f>S97*H97</f>
        <v>0.46750000000000003</v>
      </c>
      <c r="AR97" s="138" t="s">
        <v>245</v>
      </c>
      <c r="AT97" s="138" t="s">
        <v>132</v>
      </c>
      <c r="AU97" s="138" t="s">
        <v>82</v>
      </c>
      <c r="AY97" s="17" t="s">
        <v>129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245</v>
      </c>
      <c r="BM97" s="138" t="s">
        <v>858</v>
      </c>
    </row>
    <row r="98" spans="2:65" s="1" customFormat="1">
      <c r="B98" s="32"/>
      <c r="D98" s="140" t="s">
        <v>139</v>
      </c>
      <c r="F98" s="141" t="s">
        <v>859</v>
      </c>
      <c r="I98" s="142"/>
      <c r="L98" s="32"/>
      <c r="M98" s="143"/>
      <c r="T98" s="53"/>
      <c r="AT98" s="17" t="s">
        <v>139</v>
      </c>
      <c r="AU98" s="17" t="s">
        <v>82</v>
      </c>
    </row>
    <row r="99" spans="2:65" s="1" customFormat="1" ht="24.25" customHeight="1">
      <c r="B99" s="32"/>
      <c r="C99" s="127" t="s">
        <v>189</v>
      </c>
      <c r="D99" s="127" t="s">
        <v>831</v>
      </c>
      <c r="E99" s="128" t="s">
        <v>860</v>
      </c>
      <c r="F99" s="129" t="s">
        <v>861</v>
      </c>
      <c r="G99" s="130" t="s">
        <v>862</v>
      </c>
      <c r="H99" s="131">
        <v>1</v>
      </c>
      <c r="I99" s="132"/>
      <c r="J99" s="133">
        <f>ROUND(I99*H99,2)</f>
        <v>0</v>
      </c>
      <c r="K99" s="129" t="s">
        <v>835</v>
      </c>
      <c r="L99" s="32"/>
      <c r="M99" s="134" t="s">
        <v>19</v>
      </c>
      <c r="N99" s="135" t="s">
        <v>43</v>
      </c>
      <c r="P99" s="136">
        <f>O99*H99</f>
        <v>0</v>
      </c>
      <c r="Q99" s="136">
        <v>3.9289999999999999E-2</v>
      </c>
      <c r="R99" s="136">
        <f>Q99*H99</f>
        <v>3.9289999999999999E-2</v>
      </c>
      <c r="S99" s="136">
        <v>0</v>
      </c>
      <c r="T99" s="137">
        <f>S99*H99</f>
        <v>0</v>
      </c>
      <c r="AR99" s="138" t="s">
        <v>245</v>
      </c>
      <c r="AT99" s="138" t="s">
        <v>132</v>
      </c>
      <c r="AU99" s="138" t="s">
        <v>82</v>
      </c>
      <c r="AY99" s="17" t="s">
        <v>129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245</v>
      </c>
      <c r="BM99" s="138" t="s">
        <v>863</v>
      </c>
    </row>
    <row r="100" spans="2:65" s="1" customFormat="1">
      <c r="B100" s="32"/>
      <c r="D100" s="140" t="s">
        <v>139</v>
      </c>
      <c r="F100" s="141" t="s">
        <v>864</v>
      </c>
      <c r="I100" s="142"/>
      <c r="L100" s="32"/>
      <c r="M100" s="184"/>
      <c r="N100" s="185"/>
      <c r="O100" s="185"/>
      <c r="P100" s="185"/>
      <c r="Q100" s="185"/>
      <c r="R100" s="185"/>
      <c r="S100" s="185"/>
      <c r="T100" s="186"/>
      <c r="AT100" s="17" t="s">
        <v>139</v>
      </c>
      <c r="AU100" s="17" t="s">
        <v>82</v>
      </c>
    </row>
    <row r="101" spans="2:65" s="1" customFormat="1" ht="7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2"/>
    </row>
  </sheetData>
  <sheetProtection algorithmName="SHA-512" hashValue="32QzNMHcKfl22BsOnfJpMydoMSg0m6ggYiqGAibvkQYBqkvBlMYUJxeA/2HL3z68f/fEaSNkUM/eIR56/aobcQ==" saltValue="hBCyK3iqVtS3WrI1ggyX1ug+gC2nImDhcfr4aHsumkk4xuoG7pCqcbRlxi5BmoTd7RVSMe4oJkRgv8Ex52iS2g==" spinCount="100000" sheet="1" objects="1" scenarios="1" formatColumns="0" formatRows="0" autoFilter="0"/>
  <autoFilter ref="C81:K100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89" r:id="rId2" xr:uid="{00000000-0004-0000-0200-000001000000}"/>
    <hyperlink ref="F91" r:id="rId3" xr:uid="{00000000-0004-0000-0200-000002000000}"/>
    <hyperlink ref="F93" r:id="rId4" xr:uid="{00000000-0004-0000-0200-000003000000}"/>
    <hyperlink ref="F96" r:id="rId5" xr:uid="{00000000-0004-0000-0200-000004000000}"/>
    <hyperlink ref="F98" r:id="rId6" xr:uid="{00000000-0004-0000-0200-000005000000}"/>
    <hyperlink ref="F100" r:id="rId7" xr:uid="{00000000-0004-0000-02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2"/>
  <sheetViews>
    <sheetView showGridLines="0" topLeftCell="A60" workbookViewId="0">
      <selection activeCell="V67" sqref="V67"/>
    </sheetView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88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6" t="str">
        <f>'Rekapitulace stavby'!K6</f>
        <v>Stavební úpravy kadeřnictví Odry</v>
      </c>
      <c r="F7" s="237"/>
      <c r="G7" s="237"/>
      <c r="H7" s="237"/>
      <c r="L7" s="20"/>
    </row>
    <row r="8" spans="2:46" s="1" customFormat="1" ht="12" hidden="1" customHeight="1">
      <c r="B8" s="32"/>
      <c r="D8" s="27" t="s">
        <v>93</v>
      </c>
      <c r="L8" s="32"/>
    </row>
    <row r="9" spans="2:46" s="1" customFormat="1" ht="16.5" hidden="1" customHeight="1">
      <c r="B9" s="32"/>
      <c r="E9" s="226" t="s">
        <v>865</v>
      </c>
      <c r="F9" s="235"/>
      <c r="G9" s="235"/>
      <c r="H9" s="235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35</v>
      </c>
      <c r="I12" s="27" t="s">
        <v>23</v>
      </c>
      <c r="J12" s="49" t="str">
        <f>'Rekapitulace stavby'!AN8</f>
        <v>5. 5. 2025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>Kadeřnictví Odry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hidden="1" customHeight="1">
      <c r="B21" s="32"/>
      <c r="E21" s="25" t="str">
        <f>IF('Rekapitulace stavby'!E17="","",'Rekapitulace stavby'!E17)</f>
        <v>ing.arch. Tomáš Kudělka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13" t="s">
        <v>19</v>
      </c>
      <c r="F27" s="213"/>
      <c r="G27" s="213"/>
      <c r="H27" s="213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ROUND(J84,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ROUND((SUM(BE84:BE121)),  2)</f>
        <v>0</v>
      </c>
      <c r="I33" s="89">
        <v>0.21</v>
      </c>
      <c r="J33" s="88">
        <f>ROUND(((SUM(BE84:BE121))*I33),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ROUND((SUM(BF84:BF121)),  2)</f>
        <v>0</v>
      </c>
      <c r="I34" s="89">
        <v>0.15</v>
      </c>
      <c r="J34" s="88">
        <f>ROUND(((SUM(BF84:BF121))*I34),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ROUND((SUM(BG84:BG121)),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ROUND((SUM(BH84:BH121)),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ROUND((SUM(BI84:BI121)),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idden="1"/>
    <row r="42" spans="2:12" hidden="1"/>
    <row r="43" spans="2:12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96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6" t="str">
        <f>E7</f>
        <v>Stavební úpravy kadeřnictví Odry</v>
      </c>
      <c r="F48" s="237"/>
      <c r="G48" s="237"/>
      <c r="H48" s="237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26" t="str">
        <f>E9</f>
        <v>03 - elektroinstalace</v>
      </c>
      <c r="F50" s="235"/>
      <c r="G50" s="235"/>
      <c r="H50" s="235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5. 5. 2025</v>
      </c>
      <c r="L52" s="32"/>
    </row>
    <row r="53" spans="2:47" s="1" customFormat="1" ht="7" customHeight="1">
      <c r="B53" s="32"/>
      <c r="L53" s="32"/>
    </row>
    <row r="54" spans="2:47" s="1" customFormat="1" ht="25.75" customHeight="1">
      <c r="B54" s="32"/>
      <c r="C54" s="27" t="s">
        <v>25</v>
      </c>
      <c r="F54" s="25" t="str">
        <f>E15</f>
        <v>Kadeřnictví Odry</v>
      </c>
      <c r="I54" s="27" t="s">
        <v>31</v>
      </c>
      <c r="J54" s="30" t="str">
        <f>E21</f>
        <v>ing.arch. Tomáš Kudělka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J84</f>
        <v>0</v>
      </c>
      <c r="L59" s="32"/>
      <c r="AU59" s="17" t="s">
        <v>99</v>
      </c>
    </row>
    <row r="60" spans="2:47" s="8" customFormat="1" ht="25" customHeight="1">
      <c r="B60" s="99"/>
      <c r="D60" s="100" t="s">
        <v>105</v>
      </c>
      <c r="E60" s="101"/>
      <c r="F60" s="101"/>
      <c r="G60" s="101"/>
      <c r="H60" s="101"/>
      <c r="I60" s="101"/>
      <c r="J60" s="102">
        <f>J85</f>
        <v>0</v>
      </c>
      <c r="L60" s="99"/>
    </row>
    <row r="61" spans="2:47" s="9" customFormat="1" ht="20" customHeight="1">
      <c r="B61" s="103"/>
      <c r="D61" s="104" t="s">
        <v>866</v>
      </c>
      <c r="E61" s="105"/>
      <c r="F61" s="105"/>
      <c r="G61" s="105"/>
      <c r="H61" s="105"/>
      <c r="I61" s="105"/>
      <c r="J61" s="106">
        <f>J86</f>
        <v>0</v>
      </c>
      <c r="L61" s="103"/>
    </row>
    <row r="62" spans="2:47" s="9" customFormat="1" ht="20" customHeight="1">
      <c r="B62" s="103"/>
      <c r="D62" s="104" t="s">
        <v>867</v>
      </c>
      <c r="E62" s="105"/>
      <c r="F62" s="105"/>
      <c r="G62" s="105"/>
      <c r="H62" s="105"/>
      <c r="I62" s="105"/>
      <c r="J62" s="106">
        <f>J90</f>
        <v>0</v>
      </c>
      <c r="L62" s="103"/>
    </row>
    <row r="63" spans="2:47" s="9" customFormat="1" ht="20" customHeight="1">
      <c r="B63" s="103"/>
      <c r="D63" s="104" t="s">
        <v>868</v>
      </c>
      <c r="E63" s="105"/>
      <c r="F63" s="105"/>
      <c r="G63" s="105"/>
      <c r="H63" s="105"/>
      <c r="I63" s="105"/>
      <c r="J63" s="106">
        <f>J97</f>
        <v>0</v>
      </c>
      <c r="L63" s="103"/>
    </row>
    <row r="64" spans="2:47" s="9" customFormat="1" ht="20" customHeight="1">
      <c r="B64" s="103"/>
      <c r="D64" s="104" t="s">
        <v>869</v>
      </c>
      <c r="E64" s="105"/>
      <c r="F64" s="105"/>
      <c r="G64" s="105"/>
      <c r="H64" s="105"/>
      <c r="I64" s="105"/>
      <c r="J64" s="106">
        <f>J116</f>
        <v>0</v>
      </c>
      <c r="L64" s="103"/>
    </row>
    <row r="65" spans="2:12" s="1" customFormat="1" ht="21.75" customHeight="1">
      <c r="B65" s="32"/>
      <c r="L65" s="32"/>
    </row>
    <row r="66" spans="2:12" s="1" customFormat="1" ht="7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7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5" customHeight="1">
      <c r="B71" s="32"/>
      <c r="C71" s="21" t="s">
        <v>114</v>
      </c>
      <c r="L71" s="32"/>
    </row>
    <row r="72" spans="2:12" s="1" customFormat="1" ht="7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6.5" customHeight="1">
      <c r="B74" s="32"/>
      <c r="E74" s="236" t="str">
        <f>E7</f>
        <v>Stavební úpravy kadeřnictví Odry</v>
      </c>
      <c r="F74" s="237"/>
      <c r="G74" s="237"/>
      <c r="H74" s="237"/>
      <c r="L74" s="32"/>
    </row>
    <row r="75" spans="2:12" s="1" customFormat="1" ht="12" customHeight="1">
      <c r="B75" s="32"/>
      <c r="C75" s="27" t="s">
        <v>93</v>
      </c>
      <c r="L75" s="32"/>
    </row>
    <row r="76" spans="2:12" s="1" customFormat="1" ht="16.5" customHeight="1">
      <c r="B76" s="32"/>
      <c r="E76" s="226" t="str">
        <f>E9</f>
        <v>03 - elektroinstalace</v>
      </c>
      <c r="F76" s="235"/>
      <c r="G76" s="235"/>
      <c r="H76" s="235"/>
      <c r="L76" s="32"/>
    </row>
    <row r="77" spans="2:12" s="1" customFormat="1" ht="7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 xml:space="preserve"> </v>
      </c>
      <c r="I78" s="27" t="s">
        <v>23</v>
      </c>
      <c r="J78" s="49" t="str">
        <f>IF(J12="","",J12)</f>
        <v>5. 5. 2025</v>
      </c>
      <c r="L78" s="32"/>
    </row>
    <row r="79" spans="2:12" s="1" customFormat="1" ht="7" customHeight="1">
      <c r="B79" s="32"/>
      <c r="L79" s="32"/>
    </row>
    <row r="80" spans="2:12" s="1" customFormat="1" ht="25.75" customHeight="1">
      <c r="B80" s="32"/>
      <c r="C80" s="27" t="s">
        <v>25</v>
      </c>
      <c r="F80" s="25" t="str">
        <f>E15</f>
        <v>Kadeřnictví Odry</v>
      </c>
      <c r="I80" s="27" t="s">
        <v>31</v>
      </c>
      <c r="J80" s="30" t="str">
        <f>E21</f>
        <v>ing.arch. Tomáš Kudělka</v>
      </c>
      <c r="L80" s="32"/>
    </row>
    <row r="81" spans="2:65" s="1" customFormat="1" ht="15.25" customHeight="1">
      <c r="B81" s="32"/>
      <c r="C81" s="27" t="s">
        <v>29</v>
      </c>
      <c r="F81" s="25" t="str">
        <f>IF(E18="","",E18)</f>
        <v>Vyplň údaj</v>
      </c>
      <c r="I81" s="27" t="s">
        <v>34</v>
      </c>
      <c r="J81" s="30" t="str">
        <f>E24</f>
        <v xml:space="preserve"> </v>
      </c>
      <c r="L81" s="32"/>
    </row>
    <row r="82" spans="2:65" s="1" customFormat="1" ht="10.25" customHeight="1">
      <c r="B82" s="32"/>
      <c r="L82" s="32"/>
    </row>
    <row r="83" spans="2:65" s="10" customFormat="1" ht="29.25" customHeight="1">
      <c r="B83" s="107"/>
      <c r="C83" s="108" t="s">
        <v>115</v>
      </c>
      <c r="D83" s="109" t="s">
        <v>57</v>
      </c>
      <c r="E83" s="109" t="s">
        <v>53</v>
      </c>
      <c r="F83" s="109" t="s">
        <v>54</v>
      </c>
      <c r="G83" s="109" t="s">
        <v>116</v>
      </c>
      <c r="H83" s="109" t="s">
        <v>117</v>
      </c>
      <c r="I83" s="109" t="s">
        <v>118</v>
      </c>
      <c r="J83" s="109" t="s">
        <v>98</v>
      </c>
      <c r="K83" s="110" t="s">
        <v>119</v>
      </c>
      <c r="L83" s="107"/>
      <c r="M83" s="56" t="s">
        <v>19</v>
      </c>
      <c r="N83" s="57" t="s">
        <v>42</v>
      </c>
      <c r="O83" s="57" t="s">
        <v>120</v>
      </c>
      <c r="P83" s="57" t="s">
        <v>121</v>
      </c>
      <c r="Q83" s="57" t="s">
        <v>122</v>
      </c>
      <c r="R83" s="57" t="s">
        <v>123</v>
      </c>
      <c r="S83" s="57" t="s">
        <v>124</v>
      </c>
      <c r="T83" s="58" t="s">
        <v>125</v>
      </c>
    </row>
    <row r="84" spans="2:65" s="1" customFormat="1" ht="22.75" customHeight="1">
      <c r="B84" s="32"/>
      <c r="C84" s="61" t="s">
        <v>126</v>
      </c>
      <c r="J84" s="111">
        <f>BK84</f>
        <v>0</v>
      </c>
      <c r="L84" s="32"/>
      <c r="M84" s="59"/>
      <c r="N84" s="50"/>
      <c r="O84" s="50"/>
      <c r="P84" s="112">
        <f>P85</f>
        <v>0</v>
      </c>
      <c r="Q84" s="50"/>
      <c r="R84" s="112">
        <f>R85</f>
        <v>0</v>
      </c>
      <c r="S84" s="50"/>
      <c r="T84" s="113">
        <f>T85</f>
        <v>0</v>
      </c>
      <c r="AT84" s="17" t="s">
        <v>71</v>
      </c>
      <c r="AU84" s="17" t="s">
        <v>99</v>
      </c>
      <c r="BK84" s="114">
        <f>BK85</f>
        <v>0</v>
      </c>
    </row>
    <row r="85" spans="2:65" s="11" customFormat="1" ht="26" customHeight="1">
      <c r="B85" s="115"/>
      <c r="D85" s="116" t="s">
        <v>71</v>
      </c>
      <c r="E85" s="117" t="s">
        <v>457</v>
      </c>
      <c r="F85" s="117" t="s">
        <v>458</v>
      </c>
      <c r="I85" s="118"/>
      <c r="J85" s="119">
        <f>BK85</f>
        <v>0</v>
      </c>
      <c r="L85" s="115"/>
      <c r="M85" s="120"/>
      <c r="P85" s="121">
        <f>P86+P90+P97+P116</f>
        <v>0</v>
      </c>
      <c r="R85" s="121">
        <f>R86+R90+R97+R116</f>
        <v>0</v>
      </c>
      <c r="T85" s="122">
        <f>T86+T90+T97+T116</f>
        <v>0</v>
      </c>
      <c r="AR85" s="116" t="s">
        <v>82</v>
      </c>
      <c r="AT85" s="123" t="s">
        <v>71</v>
      </c>
      <c r="AU85" s="123" t="s">
        <v>72</v>
      </c>
      <c r="AY85" s="116" t="s">
        <v>129</v>
      </c>
      <c r="BK85" s="124">
        <f>BK86+BK90+BK97+BK116</f>
        <v>0</v>
      </c>
    </row>
    <row r="86" spans="2:65" s="11" customFormat="1" ht="22.75" customHeight="1">
      <c r="B86" s="115"/>
      <c r="D86" s="116" t="s">
        <v>71</v>
      </c>
      <c r="E86" s="125" t="s">
        <v>870</v>
      </c>
      <c r="F86" s="125" t="s">
        <v>871</v>
      </c>
      <c r="I86" s="118"/>
      <c r="J86" s="126">
        <f>BK86</f>
        <v>0</v>
      </c>
      <c r="L86" s="115"/>
      <c r="M86" s="120"/>
      <c r="P86" s="121">
        <f>SUM(P87:P89)</f>
        <v>0</v>
      </c>
      <c r="R86" s="121">
        <f>SUM(R87:R89)</f>
        <v>0</v>
      </c>
      <c r="T86" s="122">
        <f>SUM(T87:T89)</f>
        <v>0</v>
      </c>
      <c r="AR86" s="116" t="s">
        <v>82</v>
      </c>
      <c r="AT86" s="123" t="s">
        <v>71</v>
      </c>
      <c r="AU86" s="123" t="s">
        <v>80</v>
      </c>
      <c r="AY86" s="116" t="s">
        <v>129</v>
      </c>
      <c r="BK86" s="124">
        <f>SUM(BK87:BK89)</f>
        <v>0</v>
      </c>
    </row>
    <row r="87" spans="2:65" s="1" customFormat="1" ht="44.25" customHeight="1">
      <c r="B87" s="32"/>
      <c r="C87" s="127" t="s">
        <v>80</v>
      </c>
      <c r="D87" s="127" t="s">
        <v>132</v>
      </c>
      <c r="E87" s="128" t="s">
        <v>872</v>
      </c>
      <c r="F87" s="129" t="s">
        <v>873</v>
      </c>
      <c r="G87" s="130" t="s">
        <v>811</v>
      </c>
      <c r="H87" s="131">
        <v>50</v>
      </c>
      <c r="I87" s="132"/>
      <c r="J87" s="133">
        <f>ROUND(I87*H87,2)</f>
        <v>0</v>
      </c>
      <c r="K87" s="129" t="s">
        <v>19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137</v>
      </c>
      <c r="AT87" s="138" t="s">
        <v>132</v>
      </c>
      <c r="AU87" s="138" t="s">
        <v>82</v>
      </c>
      <c r="AY87" s="17" t="s">
        <v>129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137</v>
      </c>
      <c r="BM87" s="138" t="s">
        <v>82</v>
      </c>
    </row>
    <row r="88" spans="2:65" s="1" customFormat="1" ht="16.5" customHeight="1">
      <c r="B88" s="32"/>
      <c r="C88" s="127" t="s">
        <v>82</v>
      </c>
      <c r="D88" s="127" t="s">
        <v>132</v>
      </c>
      <c r="E88" s="128" t="s">
        <v>874</v>
      </c>
      <c r="F88" s="129" t="s">
        <v>875</v>
      </c>
      <c r="G88" s="130" t="s">
        <v>811</v>
      </c>
      <c r="H88" s="131">
        <v>8</v>
      </c>
      <c r="I88" s="132"/>
      <c r="J88" s="133">
        <f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137</v>
      </c>
      <c r="AT88" s="138" t="s">
        <v>132</v>
      </c>
      <c r="AU88" s="138" t="s">
        <v>82</v>
      </c>
      <c r="AY88" s="17" t="s">
        <v>129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137</v>
      </c>
      <c r="BM88" s="138" t="s">
        <v>137</v>
      </c>
    </row>
    <row r="89" spans="2:65" s="1" customFormat="1" ht="24.25" customHeight="1">
      <c r="B89" s="32"/>
      <c r="C89" s="127" t="s">
        <v>152</v>
      </c>
      <c r="D89" s="127" t="s">
        <v>132</v>
      </c>
      <c r="E89" s="128" t="s">
        <v>876</v>
      </c>
      <c r="F89" s="129" t="s">
        <v>877</v>
      </c>
      <c r="G89" s="130" t="s">
        <v>878</v>
      </c>
      <c r="H89" s="131">
        <v>24</v>
      </c>
      <c r="I89" s="132"/>
      <c r="J89" s="133">
        <f>ROUND(I89*H89,2)</f>
        <v>0</v>
      </c>
      <c r="K89" s="129" t="s">
        <v>19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137</v>
      </c>
      <c r="AT89" s="138" t="s">
        <v>132</v>
      </c>
      <c r="AU89" s="138" t="s">
        <v>82</v>
      </c>
      <c r="AY89" s="17" t="s">
        <v>129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80</v>
      </c>
      <c r="BK89" s="139">
        <f>ROUND(I89*H89,2)</f>
        <v>0</v>
      </c>
      <c r="BL89" s="17" t="s">
        <v>137</v>
      </c>
      <c r="BM89" s="138" t="s">
        <v>130</v>
      </c>
    </row>
    <row r="90" spans="2:65" s="11" customFormat="1" ht="22.75" customHeight="1">
      <c r="B90" s="115"/>
      <c r="D90" s="116" t="s">
        <v>71</v>
      </c>
      <c r="E90" s="125" t="s">
        <v>879</v>
      </c>
      <c r="F90" s="125" t="s">
        <v>880</v>
      </c>
      <c r="I90" s="118"/>
      <c r="J90" s="126">
        <f>BK90</f>
        <v>0</v>
      </c>
      <c r="L90" s="115"/>
      <c r="M90" s="120"/>
      <c r="P90" s="121">
        <f>SUM(P91:P96)</f>
        <v>0</v>
      </c>
      <c r="R90" s="121">
        <f>SUM(R91:R96)</f>
        <v>0</v>
      </c>
      <c r="T90" s="122">
        <f>SUM(T91:T96)</f>
        <v>0</v>
      </c>
      <c r="AR90" s="116" t="s">
        <v>82</v>
      </c>
      <c r="AT90" s="123" t="s">
        <v>71</v>
      </c>
      <c r="AU90" s="123" t="s">
        <v>80</v>
      </c>
      <c r="AY90" s="116" t="s">
        <v>129</v>
      </c>
      <c r="BK90" s="124">
        <f>SUM(BK91:BK96)</f>
        <v>0</v>
      </c>
    </row>
    <row r="91" spans="2:65" s="1" customFormat="1" ht="24.25" customHeight="1">
      <c r="B91" s="32"/>
      <c r="C91" s="127" t="s">
        <v>137</v>
      </c>
      <c r="D91" s="127" t="s">
        <v>132</v>
      </c>
      <c r="E91" s="128" t="s">
        <v>881</v>
      </c>
      <c r="F91" s="129" t="s">
        <v>882</v>
      </c>
      <c r="G91" s="130" t="s">
        <v>883</v>
      </c>
      <c r="H91" s="131">
        <v>1</v>
      </c>
      <c r="I91" s="132"/>
      <c r="J91" s="133">
        <f t="shared" ref="J91:J96" si="0">ROUND(I91*H91,2)</f>
        <v>0</v>
      </c>
      <c r="K91" s="129" t="s">
        <v>19</v>
      </c>
      <c r="L91" s="32"/>
      <c r="M91" s="134" t="s">
        <v>19</v>
      </c>
      <c r="N91" s="135" t="s">
        <v>43</v>
      </c>
      <c r="P91" s="136">
        <f t="shared" ref="P91:P96" si="1">O91*H91</f>
        <v>0</v>
      </c>
      <c r="Q91" s="136">
        <v>0</v>
      </c>
      <c r="R91" s="136">
        <f t="shared" ref="R91:R96" si="2">Q91*H91</f>
        <v>0</v>
      </c>
      <c r="S91" s="136">
        <v>0</v>
      </c>
      <c r="T91" s="137">
        <f t="shared" ref="T91:T96" si="3">S91*H91</f>
        <v>0</v>
      </c>
      <c r="AR91" s="138" t="s">
        <v>137</v>
      </c>
      <c r="AT91" s="138" t="s">
        <v>132</v>
      </c>
      <c r="AU91" s="138" t="s">
        <v>82</v>
      </c>
      <c r="AY91" s="17" t="s">
        <v>129</v>
      </c>
      <c r="BE91" s="139">
        <f t="shared" ref="BE91:BE96" si="4">IF(N91="základní",J91,0)</f>
        <v>0</v>
      </c>
      <c r="BF91" s="139">
        <f t="shared" ref="BF91:BF96" si="5">IF(N91="snížená",J91,0)</f>
        <v>0</v>
      </c>
      <c r="BG91" s="139">
        <f t="shared" ref="BG91:BG96" si="6">IF(N91="zákl. přenesená",J91,0)</f>
        <v>0</v>
      </c>
      <c r="BH91" s="139">
        <f t="shared" ref="BH91:BH96" si="7">IF(N91="sníž. přenesená",J91,0)</f>
        <v>0</v>
      </c>
      <c r="BI91" s="139">
        <f t="shared" ref="BI91:BI96" si="8">IF(N91="nulová",J91,0)</f>
        <v>0</v>
      </c>
      <c r="BJ91" s="17" t="s">
        <v>80</v>
      </c>
      <c r="BK91" s="139">
        <f t="shared" ref="BK91:BK96" si="9">ROUND(I91*H91,2)</f>
        <v>0</v>
      </c>
      <c r="BL91" s="17" t="s">
        <v>137</v>
      </c>
      <c r="BM91" s="138" t="s">
        <v>189</v>
      </c>
    </row>
    <row r="92" spans="2:65" s="1" customFormat="1" ht="33" customHeight="1">
      <c r="B92" s="32"/>
      <c r="C92" s="127" t="s">
        <v>161</v>
      </c>
      <c r="D92" s="127" t="s">
        <v>132</v>
      </c>
      <c r="E92" s="128" t="s">
        <v>884</v>
      </c>
      <c r="F92" s="129" t="s">
        <v>885</v>
      </c>
      <c r="G92" s="130" t="s">
        <v>886</v>
      </c>
      <c r="H92" s="131">
        <v>1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137</v>
      </c>
      <c r="AT92" s="138" t="s">
        <v>132</v>
      </c>
      <c r="AU92" s="138" t="s">
        <v>82</v>
      </c>
      <c r="AY92" s="17" t="s">
        <v>129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137</v>
      </c>
      <c r="BM92" s="138" t="s">
        <v>201</v>
      </c>
    </row>
    <row r="93" spans="2:65" s="1" customFormat="1" ht="16.5" customHeight="1">
      <c r="B93" s="32"/>
      <c r="C93" s="127" t="s">
        <v>130</v>
      </c>
      <c r="D93" s="127" t="s">
        <v>132</v>
      </c>
      <c r="E93" s="128" t="s">
        <v>887</v>
      </c>
      <c r="F93" s="129" t="s">
        <v>888</v>
      </c>
      <c r="G93" s="130" t="s">
        <v>335</v>
      </c>
      <c r="H93" s="131">
        <v>30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137</v>
      </c>
      <c r="AT93" s="138" t="s">
        <v>132</v>
      </c>
      <c r="AU93" s="138" t="s">
        <v>82</v>
      </c>
      <c r="AY93" s="17" t="s">
        <v>129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137</v>
      </c>
      <c r="BM93" s="138" t="s">
        <v>228</v>
      </c>
    </row>
    <row r="94" spans="2:65" s="1" customFormat="1" ht="16.5" customHeight="1">
      <c r="B94" s="32"/>
      <c r="C94" s="127" t="s">
        <v>183</v>
      </c>
      <c r="D94" s="127" t="s">
        <v>132</v>
      </c>
      <c r="E94" s="128" t="s">
        <v>889</v>
      </c>
      <c r="F94" s="129" t="s">
        <v>890</v>
      </c>
      <c r="G94" s="130" t="s">
        <v>335</v>
      </c>
      <c r="H94" s="131">
        <v>30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137</v>
      </c>
      <c r="AT94" s="138" t="s">
        <v>132</v>
      </c>
      <c r="AU94" s="138" t="s">
        <v>82</v>
      </c>
      <c r="AY94" s="17" t="s">
        <v>129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137</v>
      </c>
      <c r="BM94" s="138" t="s">
        <v>235</v>
      </c>
    </row>
    <row r="95" spans="2:65" s="1" customFormat="1" ht="16.5" customHeight="1">
      <c r="B95" s="32"/>
      <c r="C95" s="127" t="s">
        <v>189</v>
      </c>
      <c r="D95" s="127" t="s">
        <v>132</v>
      </c>
      <c r="E95" s="128" t="s">
        <v>891</v>
      </c>
      <c r="F95" s="129" t="s">
        <v>892</v>
      </c>
      <c r="G95" s="130" t="s">
        <v>886</v>
      </c>
      <c r="H95" s="131">
        <v>2</v>
      </c>
      <c r="I95" s="132"/>
      <c r="J95" s="133">
        <f t="shared" si="0"/>
        <v>0</v>
      </c>
      <c r="K95" s="129" t="s">
        <v>19</v>
      </c>
      <c r="L95" s="32"/>
      <c r="M95" s="134" t="s">
        <v>19</v>
      </c>
      <c r="N95" s="135" t="s">
        <v>43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137</v>
      </c>
      <c r="AT95" s="138" t="s">
        <v>132</v>
      </c>
      <c r="AU95" s="138" t="s">
        <v>82</v>
      </c>
      <c r="AY95" s="17" t="s">
        <v>129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80</v>
      </c>
      <c r="BK95" s="139">
        <f t="shared" si="9"/>
        <v>0</v>
      </c>
      <c r="BL95" s="17" t="s">
        <v>137</v>
      </c>
      <c r="BM95" s="138" t="s">
        <v>245</v>
      </c>
    </row>
    <row r="96" spans="2:65" s="1" customFormat="1" ht="21.75" customHeight="1">
      <c r="B96" s="32"/>
      <c r="C96" s="127" t="s">
        <v>195</v>
      </c>
      <c r="D96" s="127" t="s">
        <v>132</v>
      </c>
      <c r="E96" s="128" t="s">
        <v>893</v>
      </c>
      <c r="F96" s="129" t="s">
        <v>894</v>
      </c>
      <c r="G96" s="130" t="s">
        <v>883</v>
      </c>
      <c r="H96" s="131">
        <v>1</v>
      </c>
      <c r="I96" s="132"/>
      <c r="J96" s="133">
        <f t="shared" si="0"/>
        <v>0</v>
      </c>
      <c r="K96" s="129" t="s">
        <v>19</v>
      </c>
      <c r="L96" s="32"/>
      <c r="M96" s="134" t="s">
        <v>19</v>
      </c>
      <c r="N96" s="135" t="s">
        <v>43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137</v>
      </c>
      <c r="AT96" s="138" t="s">
        <v>132</v>
      </c>
      <c r="AU96" s="138" t="s">
        <v>82</v>
      </c>
      <c r="AY96" s="17" t="s">
        <v>129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80</v>
      </c>
      <c r="BK96" s="139">
        <f t="shared" si="9"/>
        <v>0</v>
      </c>
      <c r="BL96" s="17" t="s">
        <v>137</v>
      </c>
      <c r="BM96" s="138" t="s">
        <v>257</v>
      </c>
    </row>
    <row r="97" spans="2:65" s="11" customFormat="1" ht="22.75" customHeight="1">
      <c r="B97" s="115"/>
      <c r="D97" s="116" t="s">
        <v>71</v>
      </c>
      <c r="E97" s="125" t="s">
        <v>895</v>
      </c>
      <c r="F97" s="125" t="s">
        <v>896</v>
      </c>
      <c r="I97" s="118"/>
      <c r="J97" s="126">
        <f>BK97</f>
        <v>0</v>
      </c>
      <c r="L97" s="115"/>
      <c r="M97" s="120"/>
      <c r="P97" s="121">
        <f>SUM(P98:P115)</f>
        <v>0</v>
      </c>
      <c r="R97" s="121">
        <f>SUM(R98:R115)</f>
        <v>0</v>
      </c>
      <c r="T97" s="122">
        <f>SUM(T98:T115)</f>
        <v>0</v>
      </c>
      <c r="AR97" s="116" t="s">
        <v>82</v>
      </c>
      <c r="AT97" s="123" t="s">
        <v>71</v>
      </c>
      <c r="AU97" s="123" t="s">
        <v>80</v>
      </c>
      <c r="AY97" s="116" t="s">
        <v>129</v>
      </c>
      <c r="BK97" s="124">
        <f>SUM(BK98:BK115)</f>
        <v>0</v>
      </c>
    </row>
    <row r="98" spans="2:65" s="1" customFormat="1" ht="16.5" customHeight="1">
      <c r="B98" s="32"/>
      <c r="C98" s="127" t="s">
        <v>201</v>
      </c>
      <c r="D98" s="127" t="s">
        <v>132</v>
      </c>
      <c r="E98" s="128" t="s">
        <v>897</v>
      </c>
      <c r="F98" s="129" t="s">
        <v>898</v>
      </c>
      <c r="G98" s="130" t="s">
        <v>335</v>
      </c>
      <c r="H98" s="131">
        <v>200</v>
      </c>
      <c r="I98" s="132"/>
      <c r="J98" s="133">
        <f t="shared" ref="J98:J115" si="10">ROUND(I98*H98,2)</f>
        <v>0</v>
      </c>
      <c r="K98" s="129" t="s">
        <v>19</v>
      </c>
      <c r="L98" s="32"/>
      <c r="M98" s="134" t="s">
        <v>19</v>
      </c>
      <c r="N98" s="135" t="s">
        <v>43</v>
      </c>
      <c r="P98" s="136">
        <f t="shared" ref="P98:P115" si="11">O98*H98</f>
        <v>0</v>
      </c>
      <c r="Q98" s="136">
        <v>0</v>
      </c>
      <c r="R98" s="136">
        <f t="shared" ref="R98:R115" si="12">Q98*H98</f>
        <v>0</v>
      </c>
      <c r="S98" s="136">
        <v>0</v>
      </c>
      <c r="T98" s="137">
        <f t="shared" ref="T98:T115" si="13">S98*H98</f>
        <v>0</v>
      </c>
      <c r="AR98" s="138" t="s">
        <v>137</v>
      </c>
      <c r="AT98" s="138" t="s">
        <v>132</v>
      </c>
      <c r="AU98" s="138" t="s">
        <v>82</v>
      </c>
      <c r="AY98" s="17" t="s">
        <v>129</v>
      </c>
      <c r="BE98" s="139">
        <f t="shared" ref="BE98:BE115" si="14">IF(N98="základní",J98,0)</f>
        <v>0</v>
      </c>
      <c r="BF98" s="139">
        <f t="shared" ref="BF98:BF115" si="15">IF(N98="snížená",J98,0)</f>
        <v>0</v>
      </c>
      <c r="BG98" s="139">
        <f t="shared" ref="BG98:BG115" si="16">IF(N98="zákl. přenesená",J98,0)</f>
        <v>0</v>
      </c>
      <c r="BH98" s="139">
        <f t="shared" ref="BH98:BH115" si="17">IF(N98="sníž. přenesená",J98,0)</f>
        <v>0</v>
      </c>
      <c r="BI98" s="139">
        <f t="shared" ref="BI98:BI115" si="18">IF(N98="nulová",J98,0)</f>
        <v>0</v>
      </c>
      <c r="BJ98" s="17" t="s">
        <v>80</v>
      </c>
      <c r="BK98" s="139">
        <f t="shared" ref="BK98:BK115" si="19">ROUND(I98*H98,2)</f>
        <v>0</v>
      </c>
      <c r="BL98" s="17" t="s">
        <v>137</v>
      </c>
      <c r="BM98" s="138" t="s">
        <v>270</v>
      </c>
    </row>
    <row r="99" spans="2:65" s="1" customFormat="1" ht="16.5" customHeight="1">
      <c r="B99" s="32"/>
      <c r="C99" s="127" t="s">
        <v>207</v>
      </c>
      <c r="D99" s="127" t="s">
        <v>132</v>
      </c>
      <c r="E99" s="128" t="s">
        <v>899</v>
      </c>
      <c r="F99" s="129" t="s">
        <v>900</v>
      </c>
      <c r="G99" s="130" t="s">
        <v>335</v>
      </c>
      <c r="H99" s="131">
        <v>20</v>
      </c>
      <c r="I99" s="132"/>
      <c r="J99" s="133">
        <f t="shared" si="10"/>
        <v>0</v>
      </c>
      <c r="K99" s="129" t="s">
        <v>19</v>
      </c>
      <c r="L99" s="32"/>
      <c r="M99" s="134" t="s">
        <v>19</v>
      </c>
      <c r="N99" s="135" t="s">
        <v>43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137</v>
      </c>
      <c r="AT99" s="138" t="s">
        <v>132</v>
      </c>
      <c r="AU99" s="138" t="s">
        <v>82</v>
      </c>
      <c r="AY99" s="17" t="s">
        <v>129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80</v>
      </c>
      <c r="BK99" s="139">
        <f t="shared" si="19"/>
        <v>0</v>
      </c>
      <c r="BL99" s="17" t="s">
        <v>137</v>
      </c>
      <c r="BM99" s="138" t="s">
        <v>283</v>
      </c>
    </row>
    <row r="100" spans="2:65" s="1" customFormat="1" ht="16.5" customHeight="1">
      <c r="B100" s="32"/>
      <c r="C100" s="127" t="s">
        <v>228</v>
      </c>
      <c r="D100" s="127" t="s">
        <v>132</v>
      </c>
      <c r="E100" s="128" t="s">
        <v>901</v>
      </c>
      <c r="F100" s="129" t="s">
        <v>902</v>
      </c>
      <c r="G100" s="130" t="s">
        <v>335</v>
      </c>
      <c r="H100" s="131">
        <v>6</v>
      </c>
      <c r="I100" s="132"/>
      <c r="J100" s="133">
        <f t="shared" si="10"/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137</v>
      </c>
      <c r="AT100" s="138" t="s">
        <v>132</v>
      </c>
      <c r="AU100" s="138" t="s">
        <v>82</v>
      </c>
      <c r="AY100" s="17" t="s">
        <v>129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80</v>
      </c>
      <c r="BK100" s="139">
        <f t="shared" si="19"/>
        <v>0</v>
      </c>
      <c r="BL100" s="17" t="s">
        <v>137</v>
      </c>
      <c r="BM100" s="138" t="s">
        <v>294</v>
      </c>
    </row>
    <row r="101" spans="2:65" s="1" customFormat="1" ht="16.5" customHeight="1">
      <c r="B101" s="32"/>
      <c r="C101" s="127" t="s">
        <v>233</v>
      </c>
      <c r="D101" s="127" t="s">
        <v>132</v>
      </c>
      <c r="E101" s="128" t="s">
        <v>903</v>
      </c>
      <c r="F101" s="129" t="s">
        <v>904</v>
      </c>
      <c r="G101" s="130" t="s">
        <v>886</v>
      </c>
      <c r="H101" s="131">
        <v>2</v>
      </c>
      <c r="I101" s="132"/>
      <c r="J101" s="133">
        <f t="shared" si="10"/>
        <v>0</v>
      </c>
      <c r="K101" s="129" t="s">
        <v>19</v>
      </c>
      <c r="L101" s="32"/>
      <c r="M101" s="134" t="s">
        <v>19</v>
      </c>
      <c r="N101" s="135" t="s">
        <v>43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137</v>
      </c>
      <c r="AT101" s="138" t="s">
        <v>132</v>
      </c>
      <c r="AU101" s="138" t="s">
        <v>82</v>
      </c>
      <c r="AY101" s="17" t="s">
        <v>129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80</v>
      </c>
      <c r="BK101" s="139">
        <f t="shared" si="19"/>
        <v>0</v>
      </c>
      <c r="BL101" s="17" t="s">
        <v>137</v>
      </c>
      <c r="BM101" s="138" t="s">
        <v>305</v>
      </c>
    </row>
    <row r="102" spans="2:65" s="1" customFormat="1" ht="16.5" customHeight="1">
      <c r="B102" s="32"/>
      <c r="C102" s="127" t="s">
        <v>235</v>
      </c>
      <c r="D102" s="127" t="s">
        <v>132</v>
      </c>
      <c r="E102" s="128" t="s">
        <v>905</v>
      </c>
      <c r="F102" s="129" t="s">
        <v>906</v>
      </c>
      <c r="G102" s="130" t="s">
        <v>886</v>
      </c>
      <c r="H102" s="131">
        <v>2</v>
      </c>
      <c r="I102" s="132"/>
      <c r="J102" s="133">
        <f t="shared" si="10"/>
        <v>0</v>
      </c>
      <c r="K102" s="129" t="s">
        <v>19</v>
      </c>
      <c r="L102" s="32"/>
      <c r="M102" s="134" t="s">
        <v>19</v>
      </c>
      <c r="N102" s="135" t="s">
        <v>43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137</v>
      </c>
      <c r="AT102" s="138" t="s">
        <v>132</v>
      </c>
      <c r="AU102" s="138" t="s">
        <v>82</v>
      </c>
      <c r="AY102" s="17" t="s">
        <v>129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80</v>
      </c>
      <c r="BK102" s="139">
        <f t="shared" si="19"/>
        <v>0</v>
      </c>
      <c r="BL102" s="17" t="s">
        <v>137</v>
      </c>
      <c r="BM102" s="138" t="s">
        <v>315</v>
      </c>
    </row>
    <row r="103" spans="2:65" s="1" customFormat="1" ht="16.5" customHeight="1">
      <c r="B103" s="32"/>
      <c r="C103" s="127" t="s">
        <v>8</v>
      </c>
      <c r="D103" s="127" t="s">
        <v>132</v>
      </c>
      <c r="E103" s="128" t="s">
        <v>907</v>
      </c>
      <c r="F103" s="129" t="s">
        <v>908</v>
      </c>
      <c r="G103" s="130" t="s">
        <v>886</v>
      </c>
      <c r="H103" s="131">
        <v>2</v>
      </c>
      <c r="I103" s="132"/>
      <c r="J103" s="133">
        <f t="shared" si="10"/>
        <v>0</v>
      </c>
      <c r="K103" s="129" t="s">
        <v>19</v>
      </c>
      <c r="L103" s="32"/>
      <c r="M103" s="134" t="s">
        <v>19</v>
      </c>
      <c r="N103" s="135" t="s">
        <v>43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137</v>
      </c>
      <c r="AT103" s="138" t="s">
        <v>132</v>
      </c>
      <c r="AU103" s="138" t="s">
        <v>82</v>
      </c>
      <c r="AY103" s="17" t="s">
        <v>129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80</v>
      </c>
      <c r="BK103" s="139">
        <f t="shared" si="19"/>
        <v>0</v>
      </c>
      <c r="BL103" s="17" t="s">
        <v>137</v>
      </c>
      <c r="BM103" s="138" t="s">
        <v>263</v>
      </c>
    </row>
    <row r="104" spans="2:65" s="1" customFormat="1" ht="21.75" customHeight="1">
      <c r="B104" s="32"/>
      <c r="C104" s="127" t="s">
        <v>245</v>
      </c>
      <c r="D104" s="127" t="s">
        <v>132</v>
      </c>
      <c r="E104" s="128" t="s">
        <v>909</v>
      </c>
      <c r="F104" s="129" t="s">
        <v>957</v>
      </c>
      <c r="G104" s="130" t="s">
        <v>886</v>
      </c>
      <c r="H104" s="131">
        <v>1</v>
      </c>
      <c r="I104" s="132"/>
      <c r="J104" s="133">
        <f t="shared" si="10"/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137</v>
      </c>
      <c r="AT104" s="138" t="s">
        <v>132</v>
      </c>
      <c r="AU104" s="138" t="s">
        <v>82</v>
      </c>
      <c r="AY104" s="17" t="s">
        <v>129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7" t="s">
        <v>80</v>
      </c>
      <c r="BK104" s="139">
        <f t="shared" si="19"/>
        <v>0</v>
      </c>
      <c r="BL104" s="17" t="s">
        <v>137</v>
      </c>
      <c r="BM104" s="138" t="s">
        <v>340</v>
      </c>
    </row>
    <row r="105" spans="2:65" s="1" customFormat="1" ht="24.25" customHeight="1">
      <c r="B105" s="32"/>
      <c r="C105" s="127" t="s">
        <v>251</v>
      </c>
      <c r="D105" s="127" t="s">
        <v>132</v>
      </c>
      <c r="E105" s="128" t="s">
        <v>910</v>
      </c>
      <c r="F105" s="129" t="s">
        <v>911</v>
      </c>
      <c r="G105" s="130" t="s">
        <v>886</v>
      </c>
      <c r="H105" s="131">
        <v>20</v>
      </c>
      <c r="I105" s="132"/>
      <c r="J105" s="133">
        <f t="shared" si="10"/>
        <v>0</v>
      </c>
      <c r="K105" s="129" t="s">
        <v>19</v>
      </c>
      <c r="L105" s="32"/>
      <c r="M105" s="134" t="s">
        <v>19</v>
      </c>
      <c r="N105" s="135" t="s">
        <v>43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137</v>
      </c>
      <c r="AT105" s="138" t="s">
        <v>132</v>
      </c>
      <c r="AU105" s="138" t="s">
        <v>82</v>
      </c>
      <c r="AY105" s="17" t="s">
        <v>129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80</v>
      </c>
      <c r="BK105" s="139">
        <f t="shared" si="19"/>
        <v>0</v>
      </c>
      <c r="BL105" s="17" t="s">
        <v>137</v>
      </c>
      <c r="BM105" s="138" t="s">
        <v>355</v>
      </c>
    </row>
    <row r="106" spans="2:65" s="1" customFormat="1" ht="16.5" customHeight="1">
      <c r="B106" s="32"/>
      <c r="C106" s="127" t="s">
        <v>257</v>
      </c>
      <c r="D106" s="127" t="s">
        <v>132</v>
      </c>
      <c r="E106" s="128" t="s">
        <v>912</v>
      </c>
      <c r="F106" s="129" t="s">
        <v>913</v>
      </c>
      <c r="G106" s="130" t="s">
        <v>335</v>
      </c>
      <c r="H106" s="131">
        <v>100</v>
      </c>
      <c r="I106" s="132"/>
      <c r="J106" s="133">
        <f t="shared" si="10"/>
        <v>0</v>
      </c>
      <c r="K106" s="129" t="s">
        <v>19</v>
      </c>
      <c r="L106" s="32"/>
      <c r="M106" s="134" t="s">
        <v>19</v>
      </c>
      <c r="N106" s="135" t="s">
        <v>43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137</v>
      </c>
      <c r="AT106" s="138" t="s">
        <v>132</v>
      </c>
      <c r="AU106" s="138" t="s">
        <v>82</v>
      </c>
      <c r="AY106" s="17" t="s">
        <v>129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80</v>
      </c>
      <c r="BK106" s="139">
        <f t="shared" si="19"/>
        <v>0</v>
      </c>
      <c r="BL106" s="17" t="s">
        <v>137</v>
      </c>
      <c r="BM106" s="138" t="s">
        <v>367</v>
      </c>
    </row>
    <row r="107" spans="2:65" s="1" customFormat="1" ht="16.5" customHeight="1">
      <c r="B107" s="32"/>
      <c r="C107" s="127" t="s">
        <v>264</v>
      </c>
      <c r="D107" s="127" t="s">
        <v>132</v>
      </c>
      <c r="E107" s="128" t="s">
        <v>914</v>
      </c>
      <c r="F107" s="129" t="s">
        <v>915</v>
      </c>
      <c r="G107" s="130" t="s">
        <v>335</v>
      </c>
      <c r="H107" s="131">
        <v>15</v>
      </c>
      <c r="I107" s="132"/>
      <c r="J107" s="133">
        <f t="shared" si="10"/>
        <v>0</v>
      </c>
      <c r="K107" s="129" t="s">
        <v>19</v>
      </c>
      <c r="L107" s="32"/>
      <c r="M107" s="134" t="s">
        <v>19</v>
      </c>
      <c r="N107" s="135" t="s">
        <v>43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137</v>
      </c>
      <c r="AT107" s="138" t="s">
        <v>132</v>
      </c>
      <c r="AU107" s="138" t="s">
        <v>82</v>
      </c>
      <c r="AY107" s="17" t="s">
        <v>129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80</v>
      </c>
      <c r="BK107" s="139">
        <f t="shared" si="19"/>
        <v>0</v>
      </c>
      <c r="BL107" s="17" t="s">
        <v>137</v>
      </c>
      <c r="BM107" s="138" t="s">
        <v>378</v>
      </c>
    </row>
    <row r="108" spans="2:65" s="1" customFormat="1" ht="37.75" customHeight="1">
      <c r="B108" s="32"/>
      <c r="C108" s="127" t="s">
        <v>270</v>
      </c>
      <c r="D108" s="127" t="s">
        <v>132</v>
      </c>
      <c r="E108" s="128" t="s">
        <v>916</v>
      </c>
      <c r="F108" s="129" t="s">
        <v>917</v>
      </c>
      <c r="G108" s="130" t="s">
        <v>886</v>
      </c>
      <c r="H108" s="131">
        <v>2</v>
      </c>
      <c r="I108" s="132"/>
      <c r="J108" s="133">
        <f t="shared" si="10"/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137</v>
      </c>
      <c r="AT108" s="138" t="s">
        <v>132</v>
      </c>
      <c r="AU108" s="138" t="s">
        <v>82</v>
      </c>
      <c r="AY108" s="17" t="s">
        <v>129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80</v>
      </c>
      <c r="BK108" s="139">
        <f t="shared" si="19"/>
        <v>0</v>
      </c>
      <c r="BL108" s="17" t="s">
        <v>137</v>
      </c>
      <c r="BM108" s="138" t="s">
        <v>391</v>
      </c>
    </row>
    <row r="109" spans="2:65" s="1" customFormat="1" ht="16.5" customHeight="1">
      <c r="B109" s="32"/>
      <c r="C109" s="127" t="s">
        <v>7</v>
      </c>
      <c r="D109" s="127" t="s">
        <v>132</v>
      </c>
      <c r="E109" s="128" t="s">
        <v>918</v>
      </c>
      <c r="F109" s="129" t="s">
        <v>919</v>
      </c>
      <c r="G109" s="130" t="s">
        <v>886</v>
      </c>
      <c r="H109" s="131">
        <v>26</v>
      </c>
      <c r="I109" s="132"/>
      <c r="J109" s="133">
        <f t="shared" si="10"/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137</v>
      </c>
      <c r="AT109" s="138" t="s">
        <v>132</v>
      </c>
      <c r="AU109" s="138" t="s">
        <v>82</v>
      </c>
      <c r="AY109" s="17" t="s">
        <v>129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80</v>
      </c>
      <c r="BK109" s="139">
        <f t="shared" si="19"/>
        <v>0</v>
      </c>
      <c r="BL109" s="17" t="s">
        <v>137</v>
      </c>
      <c r="BM109" s="138" t="s">
        <v>408</v>
      </c>
    </row>
    <row r="110" spans="2:65" s="1" customFormat="1" ht="16.5" customHeight="1">
      <c r="B110" s="32"/>
      <c r="C110" s="127" t="s">
        <v>283</v>
      </c>
      <c r="D110" s="127" t="s">
        <v>132</v>
      </c>
      <c r="E110" s="128" t="s">
        <v>920</v>
      </c>
      <c r="F110" s="129" t="s">
        <v>921</v>
      </c>
      <c r="G110" s="130" t="s">
        <v>886</v>
      </c>
      <c r="H110" s="131">
        <v>26</v>
      </c>
      <c r="I110" s="132"/>
      <c r="J110" s="133">
        <f t="shared" si="10"/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137</v>
      </c>
      <c r="AT110" s="138" t="s">
        <v>132</v>
      </c>
      <c r="AU110" s="138" t="s">
        <v>82</v>
      </c>
      <c r="AY110" s="17" t="s">
        <v>129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7" t="s">
        <v>80</v>
      </c>
      <c r="BK110" s="139">
        <f t="shared" si="19"/>
        <v>0</v>
      </c>
      <c r="BL110" s="17" t="s">
        <v>137</v>
      </c>
      <c r="BM110" s="138" t="s">
        <v>424</v>
      </c>
    </row>
    <row r="111" spans="2:65" s="1" customFormat="1" ht="16.5" customHeight="1">
      <c r="B111" s="32"/>
      <c r="C111" s="127" t="s">
        <v>288</v>
      </c>
      <c r="D111" s="127" t="s">
        <v>132</v>
      </c>
      <c r="E111" s="128" t="s">
        <v>922</v>
      </c>
      <c r="F111" s="129" t="s">
        <v>923</v>
      </c>
      <c r="G111" s="130" t="s">
        <v>335</v>
      </c>
      <c r="H111" s="131">
        <v>315</v>
      </c>
      <c r="I111" s="132"/>
      <c r="J111" s="133">
        <f t="shared" si="10"/>
        <v>0</v>
      </c>
      <c r="K111" s="129" t="s">
        <v>19</v>
      </c>
      <c r="L111" s="32"/>
      <c r="M111" s="134" t="s">
        <v>19</v>
      </c>
      <c r="N111" s="135" t="s">
        <v>43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137</v>
      </c>
      <c r="AT111" s="138" t="s">
        <v>132</v>
      </c>
      <c r="AU111" s="138" t="s">
        <v>82</v>
      </c>
      <c r="AY111" s="17" t="s">
        <v>129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7" t="s">
        <v>80</v>
      </c>
      <c r="BK111" s="139">
        <f t="shared" si="19"/>
        <v>0</v>
      </c>
      <c r="BL111" s="17" t="s">
        <v>137</v>
      </c>
      <c r="BM111" s="138" t="s">
        <v>434</v>
      </c>
    </row>
    <row r="112" spans="2:65" s="1" customFormat="1" ht="21.75" customHeight="1">
      <c r="B112" s="32"/>
      <c r="C112" s="127" t="s">
        <v>294</v>
      </c>
      <c r="D112" s="127" t="s">
        <v>132</v>
      </c>
      <c r="E112" s="128" t="s">
        <v>924</v>
      </c>
      <c r="F112" s="129" t="s">
        <v>925</v>
      </c>
      <c r="G112" s="130" t="s">
        <v>335</v>
      </c>
      <c r="H112" s="131">
        <v>20</v>
      </c>
      <c r="I112" s="132"/>
      <c r="J112" s="133">
        <f t="shared" si="10"/>
        <v>0</v>
      </c>
      <c r="K112" s="129" t="s">
        <v>19</v>
      </c>
      <c r="L112" s="32"/>
      <c r="M112" s="134" t="s">
        <v>19</v>
      </c>
      <c r="N112" s="135" t="s">
        <v>43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137</v>
      </c>
      <c r="AT112" s="138" t="s">
        <v>132</v>
      </c>
      <c r="AU112" s="138" t="s">
        <v>82</v>
      </c>
      <c r="AY112" s="17" t="s">
        <v>129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7" t="s">
        <v>80</v>
      </c>
      <c r="BK112" s="139">
        <f t="shared" si="19"/>
        <v>0</v>
      </c>
      <c r="BL112" s="17" t="s">
        <v>137</v>
      </c>
      <c r="BM112" s="138" t="s">
        <v>445</v>
      </c>
    </row>
    <row r="113" spans="2:65" s="1" customFormat="1" ht="37.75" customHeight="1">
      <c r="B113" s="32"/>
      <c r="C113" s="127" t="s">
        <v>300</v>
      </c>
      <c r="D113" s="127" t="s">
        <v>132</v>
      </c>
      <c r="E113" s="128" t="s">
        <v>926</v>
      </c>
      <c r="F113" s="129" t="s">
        <v>956</v>
      </c>
      <c r="G113" s="130" t="s">
        <v>886</v>
      </c>
      <c r="H113" s="131">
        <v>12</v>
      </c>
      <c r="I113" s="132"/>
      <c r="J113" s="133">
        <f t="shared" si="10"/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137</v>
      </c>
      <c r="AT113" s="138" t="s">
        <v>132</v>
      </c>
      <c r="AU113" s="138" t="s">
        <v>82</v>
      </c>
      <c r="AY113" s="17" t="s">
        <v>129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7" t="s">
        <v>80</v>
      </c>
      <c r="BK113" s="139">
        <f t="shared" si="19"/>
        <v>0</v>
      </c>
      <c r="BL113" s="17" t="s">
        <v>137</v>
      </c>
      <c r="BM113" s="138" t="s">
        <v>322</v>
      </c>
    </row>
    <row r="114" spans="2:65" s="1" customFormat="1" ht="24.25" customHeight="1">
      <c r="B114" s="32"/>
      <c r="C114" s="127" t="s">
        <v>305</v>
      </c>
      <c r="D114" s="127" t="s">
        <v>132</v>
      </c>
      <c r="E114" s="128" t="s">
        <v>927</v>
      </c>
      <c r="F114" s="129" t="s">
        <v>928</v>
      </c>
      <c r="G114" s="130" t="s">
        <v>335</v>
      </c>
      <c r="H114" s="131">
        <v>3</v>
      </c>
      <c r="I114" s="132"/>
      <c r="J114" s="133">
        <f t="shared" si="10"/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137</v>
      </c>
      <c r="AT114" s="138" t="s">
        <v>132</v>
      </c>
      <c r="AU114" s="138" t="s">
        <v>82</v>
      </c>
      <c r="AY114" s="17" t="s">
        <v>129</v>
      </c>
      <c r="BE114" s="139">
        <f t="shared" si="14"/>
        <v>0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7" t="s">
        <v>80</v>
      </c>
      <c r="BK114" s="139">
        <f t="shared" si="19"/>
        <v>0</v>
      </c>
      <c r="BL114" s="17" t="s">
        <v>137</v>
      </c>
      <c r="BM114" s="138" t="s">
        <v>472</v>
      </c>
    </row>
    <row r="115" spans="2:65" s="1" customFormat="1" ht="16.5" customHeight="1">
      <c r="B115" s="32"/>
      <c r="C115" s="127" t="s">
        <v>310</v>
      </c>
      <c r="D115" s="127" t="s">
        <v>132</v>
      </c>
      <c r="E115" s="128" t="s">
        <v>929</v>
      </c>
      <c r="F115" s="129" t="s">
        <v>930</v>
      </c>
      <c r="G115" s="130" t="s">
        <v>931</v>
      </c>
      <c r="H115" s="131">
        <v>1</v>
      </c>
      <c r="I115" s="132"/>
      <c r="J115" s="133">
        <f t="shared" si="10"/>
        <v>0</v>
      </c>
      <c r="K115" s="129" t="s">
        <v>19</v>
      </c>
      <c r="L115" s="32"/>
      <c r="M115" s="134" t="s">
        <v>19</v>
      </c>
      <c r="N115" s="135" t="s">
        <v>43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137</v>
      </c>
      <c r="AT115" s="138" t="s">
        <v>132</v>
      </c>
      <c r="AU115" s="138" t="s">
        <v>82</v>
      </c>
      <c r="AY115" s="17" t="s">
        <v>129</v>
      </c>
      <c r="BE115" s="139">
        <f t="shared" si="14"/>
        <v>0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7" t="s">
        <v>80</v>
      </c>
      <c r="BK115" s="139">
        <f t="shared" si="19"/>
        <v>0</v>
      </c>
      <c r="BL115" s="17" t="s">
        <v>137</v>
      </c>
      <c r="BM115" s="138" t="s">
        <v>485</v>
      </c>
    </row>
    <row r="116" spans="2:65" s="11" customFormat="1" ht="22.75" customHeight="1">
      <c r="B116" s="115"/>
      <c r="D116" s="116" t="s">
        <v>71</v>
      </c>
      <c r="E116" s="125" t="s">
        <v>932</v>
      </c>
      <c r="F116" s="125" t="s">
        <v>933</v>
      </c>
      <c r="I116" s="118"/>
      <c r="J116" s="126">
        <f>BK116</f>
        <v>0</v>
      </c>
      <c r="L116" s="115"/>
      <c r="M116" s="120"/>
      <c r="P116" s="121">
        <f>SUM(P117:P121)</f>
        <v>0</v>
      </c>
      <c r="R116" s="121">
        <f>SUM(R117:R121)</f>
        <v>0</v>
      </c>
      <c r="T116" s="122">
        <f>SUM(T117:T121)</f>
        <v>0</v>
      </c>
      <c r="AR116" s="116" t="s">
        <v>82</v>
      </c>
      <c r="AT116" s="123" t="s">
        <v>71</v>
      </c>
      <c r="AU116" s="123" t="s">
        <v>80</v>
      </c>
      <c r="AY116" s="116" t="s">
        <v>129</v>
      </c>
      <c r="BK116" s="124">
        <f>SUM(BK117:BK121)</f>
        <v>0</v>
      </c>
    </row>
    <row r="117" spans="2:65" s="1" customFormat="1" ht="16.5" customHeight="1">
      <c r="B117" s="32"/>
      <c r="C117" s="127" t="s">
        <v>315</v>
      </c>
      <c r="D117" s="127" t="s">
        <v>132</v>
      </c>
      <c r="E117" s="128" t="s">
        <v>934</v>
      </c>
      <c r="F117" s="129" t="s">
        <v>935</v>
      </c>
      <c r="G117" s="130" t="s">
        <v>878</v>
      </c>
      <c r="H117" s="131">
        <v>24</v>
      </c>
      <c r="I117" s="132"/>
      <c r="J117" s="133">
        <f>ROUND(I117*H117,2)</f>
        <v>0</v>
      </c>
      <c r="K117" s="129" t="s">
        <v>19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137</v>
      </c>
      <c r="AT117" s="138" t="s">
        <v>132</v>
      </c>
      <c r="AU117" s="138" t="s">
        <v>82</v>
      </c>
      <c r="AY117" s="17" t="s">
        <v>129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137</v>
      </c>
      <c r="BM117" s="138" t="s">
        <v>498</v>
      </c>
    </row>
    <row r="118" spans="2:65" s="1" customFormat="1" ht="33" customHeight="1">
      <c r="B118" s="32"/>
      <c r="C118" s="127" t="s">
        <v>323</v>
      </c>
      <c r="D118" s="127" t="s">
        <v>132</v>
      </c>
      <c r="E118" s="128" t="s">
        <v>936</v>
      </c>
      <c r="F118" s="129" t="s">
        <v>937</v>
      </c>
      <c r="G118" s="130" t="s">
        <v>883</v>
      </c>
      <c r="H118" s="131">
        <v>1</v>
      </c>
      <c r="I118" s="132"/>
      <c r="J118" s="133">
        <f>ROUND(I118*H118,2)</f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137</v>
      </c>
      <c r="AT118" s="138" t="s">
        <v>132</v>
      </c>
      <c r="AU118" s="138" t="s">
        <v>82</v>
      </c>
      <c r="AY118" s="17" t="s">
        <v>129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137</v>
      </c>
      <c r="BM118" s="138" t="s">
        <v>506</v>
      </c>
    </row>
    <row r="119" spans="2:65" s="1" customFormat="1" ht="16.5" customHeight="1">
      <c r="B119" s="32"/>
      <c r="C119" s="127" t="s">
        <v>263</v>
      </c>
      <c r="D119" s="127" t="s">
        <v>132</v>
      </c>
      <c r="E119" s="128" t="s">
        <v>938</v>
      </c>
      <c r="F119" s="129" t="s">
        <v>939</v>
      </c>
      <c r="G119" s="130" t="s">
        <v>940</v>
      </c>
      <c r="H119" s="131">
        <v>1</v>
      </c>
      <c r="I119" s="132"/>
      <c r="J119" s="133">
        <f>ROUND(I119*H119,2)</f>
        <v>0</v>
      </c>
      <c r="K119" s="129" t="s">
        <v>19</v>
      </c>
      <c r="L119" s="32"/>
      <c r="M119" s="134" t="s">
        <v>19</v>
      </c>
      <c r="N119" s="135" t="s">
        <v>43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137</v>
      </c>
      <c r="AT119" s="138" t="s">
        <v>132</v>
      </c>
      <c r="AU119" s="138" t="s">
        <v>82</v>
      </c>
      <c r="AY119" s="17" t="s">
        <v>129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137</v>
      </c>
      <c r="BM119" s="138" t="s">
        <v>515</v>
      </c>
    </row>
    <row r="120" spans="2:65" s="1" customFormat="1" ht="16.5" customHeight="1">
      <c r="B120" s="32"/>
      <c r="C120" s="127" t="s">
        <v>332</v>
      </c>
      <c r="D120" s="127" t="s">
        <v>132</v>
      </c>
      <c r="E120" s="128" t="s">
        <v>941</v>
      </c>
      <c r="F120" s="129" t="s">
        <v>942</v>
      </c>
      <c r="G120" s="130" t="s">
        <v>883</v>
      </c>
      <c r="H120" s="131">
        <v>1</v>
      </c>
      <c r="I120" s="132"/>
      <c r="J120" s="133">
        <f>ROUND(I120*H120,2)</f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137</v>
      </c>
      <c r="AT120" s="138" t="s">
        <v>132</v>
      </c>
      <c r="AU120" s="138" t="s">
        <v>82</v>
      </c>
      <c r="AY120" s="17" t="s">
        <v>129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137</v>
      </c>
      <c r="BM120" s="138" t="s">
        <v>525</v>
      </c>
    </row>
    <row r="121" spans="2:65" s="1" customFormat="1" ht="16.5" customHeight="1">
      <c r="B121" s="32"/>
      <c r="C121" s="127" t="s">
        <v>340</v>
      </c>
      <c r="D121" s="127" t="s">
        <v>132</v>
      </c>
      <c r="E121" s="128" t="s">
        <v>943</v>
      </c>
      <c r="F121" s="129" t="s">
        <v>944</v>
      </c>
      <c r="G121" s="130" t="s">
        <v>945</v>
      </c>
      <c r="H121" s="131">
        <v>1</v>
      </c>
      <c r="I121" s="132"/>
      <c r="J121" s="133">
        <f>ROUND(I121*H121,2)</f>
        <v>0</v>
      </c>
      <c r="K121" s="129" t="s">
        <v>19</v>
      </c>
      <c r="L121" s="32"/>
      <c r="M121" s="187" t="s">
        <v>19</v>
      </c>
      <c r="N121" s="188" t="s">
        <v>43</v>
      </c>
      <c r="O121" s="18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38" t="s">
        <v>137</v>
      </c>
      <c r="AT121" s="138" t="s">
        <v>132</v>
      </c>
      <c r="AU121" s="138" t="s">
        <v>82</v>
      </c>
      <c r="AY121" s="17" t="s">
        <v>129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80</v>
      </c>
      <c r="BK121" s="139">
        <f>ROUND(I121*H121,2)</f>
        <v>0</v>
      </c>
      <c r="BL121" s="17" t="s">
        <v>137</v>
      </c>
      <c r="BM121" s="138" t="s">
        <v>536</v>
      </c>
    </row>
    <row r="122" spans="2:65" s="1" customFormat="1" ht="7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2"/>
    </row>
  </sheetData>
  <sheetProtection algorithmName="SHA-512" hashValue="nH2tsnD1rH2QCP/fcDBvap3WyFREDYawFPssn22FfYFqin8F9me1723stH0iFKaP4JBjHSpqu3vcXrcSB9AC5w==" saltValue="0ZbEzZuZ+8XaERv7I0RAag==" spinCount="100000" sheet="1" objects="1" scenarios="1" formatColumns="0" formatRows="0" autoFilter="0"/>
  <autoFilter ref="C83:K121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3"/>
  <sheetViews>
    <sheetView showGridLines="0" workbookViewId="0"/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91</v>
      </c>
    </row>
    <row r="3" spans="2:46" ht="7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hidden="1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7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6" t="str">
        <f>'Rekapitulace stavby'!K6</f>
        <v>Stavební úpravy kadeřnictví Odry</v>
      </c>
      <c r="F7" s="237"/>
      <c r="G7" s="237"/>
      <c r="H7" s="237"/>
      <c r="L7" s="20"/>
    </row>
    <row r="8" spans="2:46" s="1" customFormat="1" ht="12" hidden="1" customHeight="1">
      <c r="B8" s="32"/>
      <c r="D8" s="27" t="s">
        <v>93</v>
      </c>
      <c r="L8" s="32"/>
    </row>
    <row r="9" spans="2:46" s="1" customFormat="1" ht="16.5" hidden="1" customHeight="1">
      <c r="B9" s="32"/>
      <c r="E9" s="226" t="s">
        <v>946</v>
      </c>
      <c r="F9" s="235"/>
      <c r="G9" s="235"/>
      <c r="H9" s="235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hidden="1" customHeight="1">
      <c r="B12" s="32"/>
      <c r="D12" s="27" t="s">
        <v>21</v>
      </c>
      <c r="F12" s="25" t="s">
        <v>35</v>
      </c>
      <c r="I12" s="27" t="s">
        <v>23</v>
      </c>
      <c r="J12" s="49" t="str">
        <f>'Rekapitulace stavby'!AN8</f>
        <v>5. 5. 2025</v>
      </c>
      <c r="L12" s="32"/>
    </row>
    <row r="13" spans="2:46" s="1" customFormat="1" ht="10.75" hidden="1" customHeight="1">
      <c r="B13" s="32"/>
      <c r="L13" s="32"/>
    </row>
    <row r="14" spans="2:46" s="1" customFormat="1" ht="12" hidden="1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hidden="1" customHeight="1">
      <c r="B15" s="32"/>
      <c r="E15" s="25" t="str">
        <f>IF('Rekapitulace stavby'!E11="","",'Rekapitulace stavby'!E11)</f>
        <v>Kadeřnictví Odry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hidden="1" customHeight="1">
      <c r="B16" s="32"/>
      <c r="L16" s="32"/>
    </row>
    <row r="17" spans="2:12" s="1" customFormat="1" ht="12" hidden="1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8" t="str">
        <f>'Rekapitulace stavby'!E14</f>
        <v>Vyplň údaj</v>
      </c>
      <c r="F18" s="209"/>
      <c r="G18" s="209"/>
      <c r="H18" s="209"/>
      <c r="I18" s="27" t="s">
        <v>28</v>
      </c>
      <c r="J18" s="28" t="str">
        <f>'Rekapitulace stavby'!AN14</f>
        <v>Vyplň údaj</v>
      </c>
      <c r="L18" s="32"/>
    </row>
    <row r="19" spans="2:12" s="1" customFormat="1" ht="7" hidden="1" customHeight="1">
      <c r="B19" s="32"/>
      <c r="L19" s="32"/>
    </row>
    <row r="20" spans="2:12" s="1" customFormat="1" ht="12" hidden="1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hidden="1" customHeight="1">
      <c r="B21" s="32"/>
      <c r="E21" s="25" t="str">
        <f>IF('Rekapitulace stavby'!E17="","",'Rekapitulace stavby'!E17)</f>
        <v>ing.arch. Tomáš Kudělka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7" hidden="1" customHeight="1">
      <c r="B22" s="32"/>
      <c r="L22" s="32"/>
    </row>
    <row r="23" spans="2:12" s="1" customFormat="1" ht="12" hidden="1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hidden="1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hidden="1" customHeight="1">
      <c r="B25" s="32"/>
      <c r="L25" s="32"/>
    </row>
    <row r="26" spans="2:12" s="1" customFormat="1" ht="12" hidden="1" customHeight="1">
      <c r="B26" s="32"/>
      <c r="D26" s="27" t="s">
        <v>36</v>
      </c>
      <c r="L26" s="32"/>
    </row>
    <row r="27" spans="2:12" s="7" customFormat="1" ht="16.5" hidden="1" customHeight="1">
      <c r="B27" s="86"/>
      <c r="E27" s="213" t="s">
        <v>19</v>
      </c>
      <c r="F27" s="213"/>
      <c r="G27" s="213"/>
      <c r="H27" s="213"/>
      <c r="L27" s="86"/>
    </row>
    <row r="28" spans="2:12" s="1" customFormat="1" ht="7" hidden="1" customHeight="1">
      <c r="B28" s="32"/>
      <c r="L28" s="32"/>
    </row>
    <row r="29" spans="2:12" s="1" customFormat="1" ht="7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hidden="1" customHeight="1">
      <c r="B30" s="32"/>
      <c r="D30" s="87" t="s">
        <v>38</v>
      </c>
      <c r="J30" s="63">
        <f>ROUND(J80, 2)</f>
        <v>0</v>
      </c>
      <c r="L30" s="32"/>
    </row>
    <row r="31" spans="2:12" s="1" customFormat="1" ht="7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hidden="1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hidden="1" customHeight="1">
      <c r="B33" s="32"/>
      <c r="D33" s="52" t="s">
        <v>42</v>
      </c>
      <c r="E33" s="27" t="s">
        <v>43</v>
      </c>
      <c r="F33" s="88">
        <f>ROUND((SUM(BE80:BE82)),  2)</f>
        <v>0</v>
      </c>
      <c r="I33" s="89">
        <v>0.21</v>
      </c>
      <c r="J33" s="88">
        <f>ROUND(((SUM(BE80:BE82))*I33),  2)</f>
        <v>0</v>
      </c>
      <c r="L33" s="32"/>
    </row>
    <row r="34" spans="2:12" s="1" customFormat="1" ht="14.5" hidden="1" customHeight="1">
      <c r="B34" s="32"/>
      <c r="E34" s="27" t="s">
        <v>44</v>
      </c>
      <c r="F34" s="88">
        <f>ROUND((SUM(BF80:BF82)),  2)</f>
        <v>0</v>
      </c>
      <c r="I34" s="89">
        <v>0.15</v>
      </c>
      <c r="J34" s="88">
        <f>ROUND(((SUM(BF80:BF82))*I34),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8">
        <f>ROUND((SUM(BG80:BG82)),  2)</f>
        <v>0</v>
      </c>
      <c r="I35" s="89">
        <v>0.21</v>
      </c>
      <c r="J35" s="88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8">
        <f>ROUND((SUM(BH80:BH82)),  2)</f>
        <v>0</v>
      </c>
      <c r="I36" s="89">
        <v>0.15</v>
      </c>
      <c r="J36" s="88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8">
        <f>ROUND((SUM(BI80:BI82)),  2)</f>
        <v>0</v>
      </c>
      <c r="I37" s="89">
        <v>0</v>
      </c>
      <c r="J37" s="88">
        <f>0</f>
        <v>0</v>
      </c>
      <c r="L37" s="32"/>
    </row>
    <row r="38" spans="2:12" s="1" customFormat="1" ht="7" hidden="1" customHeight="1">
      <c r="B38" s="32"/>
      <c r="L38" s="32"/>
    </row>
    <row r="39" spans="2:12" s="1" customFormat="1" ht="25.5" hidden="1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idden="1"/>
    <row r="42" spans="2:12" hidden="1"/>
    <row r="43" spans="2:12" hidden="1"/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96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36" t="str">
        <f>E7</f>
        <v>Stavební úpravy kadeřnictví Odry</v>
      </c>
      <c r="F48" s="237"/>
      <c r="G48" s="237"/>
      <c r="H48" s="237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26" t="str">
        <f>E9</f>
        <v>04 - Vedlejší rozpočtové náklady</v>
      </c>
      <c r="F50" s="235"/>
      <c r="G50" s="235"/>
      <c r="H50" s="235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5. 5. 2025</v>
      </c>
      <c r="L52" s="32"/>
    </row>
    <row r="53" spans="2:47" s="1" customFormat="1" ht="7" customHeight="1">
      <c r="B53" s="32"/>
      <c r="L53" s="32"/>
    </row>
    <row r="54" spans="2:47" s="1" customFormat="1" ht="25.75" customHeight="1">
      <c r="B54" s="32"/>
      <c r="C54" s="27" t="s">
        <v>25</v>
      </c>
      <c r="F54" s="25" t="str">
        <f>E15</f>
        <v>Kadeřnictví Odry</v>
      </c>
      <c r="I54" s="27" t="s">
        <v>31</v>
      </c>
      <c r="J54" s="30" t="str">
        <f>E21</f>
        <v>ing.arch. Tomáš Kudělka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J80</f>
        <v>0</v>
      </c>
      <c r="L59" s="32"/>
      <c r="AU59" s="17" t="s">
        <v>99</v>
      </c>
    </row>
    <row r="60" spans="2:47" s="8" customFormat="1" ht="25" customHeight="1">
      <c r="B60" s="99"/>
      <c r="D60" s="100" t="s">
        <v>947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7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7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5" customHeight="1">
      <c r="B67" s="32"/>
      <c r="C67" s="21" t="s">
        <v>114</v>
      </c>
      <c r="L67" s="32"/>
    </row>
    <row r="68" spans="2:63" s="1" customFormat="1" ht="7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236" t="str">
        <f>E7</f>
        <v>Stavební úpravy kadeřnictví Odry</v>
      </c>
      <c r="F70" s="237"/>
      <c r="G70" s="237"/>
      <c r="H70" s="237"/>
      <c r="L70" s="32"/>
    </row>
    <row r="71" spans="2:63" s="1" customFormat="1" ht="12" customHeight="1">
      <c r="B71" s="32"/>
      <c r="C71" s="27" t="s">
        <v>93</v>
      </c>
      <c r="L71" s="32"/>
    </row>
    <row r="72" spans="2:63" s="1" customFormat="1" ht="16.5" customHeight="1">
      <c r="B72" s="32"/>
      <c r="E72" s="226" t="str">
        <f>E9</f>
        <v>04 - Vedlejší rozpočtové náklady</v>
      </c>
      <c r="F72" s="235"/>
      <c r="G72" s="235"/>
      <c r="H72" s="235"/>
      <c r="L72" s="32"/>
    </row>
    <row r="73" spans="2:63" s="1" customFormat="1" ht="7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 xml:space="preserve"> </v>
      </c>
      <c r="I74" s="27" t="s">
        <v>23</v>
      </c>
      <c r="J74" s="49" t="str">
        <f>IF(J12="","",J12)</f>
        <v>5. 5. 2025</v>
      </c>
      <c r="L74" s="32"/>
    </row>
    <row r="75" spans="2:63" s="1" customFormat="1" ht="7" customHeight="1">
      <c r="B75" s="32"/>
      <c r="L75" s="32"/>
    </row>
    <row r="76" spans="2:63" s="1" customFormat="1" ht="25.75" customHeight="1">
      <c r="B76" s="32"/>
      <c r="C76" s="27" t="s">
        <v>25</v>
      </c>
      <c r="F76" s="25" t="str">
        <f>E15</f>
        <v>Kadeřnictví Odry</v>
      </c>
      <c r="I76" s="27" t="s">
        <v>31</v>
      </c>
      <c r="J76" s="30" t="str">
        <f>E21</f>
        <v>ing.arch. Tomáš Kudělka</v>
      </c>
      <c r="L76" s="32"/>
    </row>
    <row r="77" spans="2:63" s="1" customFormat="1" ht="15.25" customHeight="1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 xml:space="preserve"> </v>
      </c>
      <c r="L77" s="32"/>
    </row>
    <row r="78" spans="2:63" s="1" customFormat="1" ht="10.25" customHeight="1">
      <c r="B78" s="32"/>
      <c r="L78" s="32"/>
    </row>
    <row r="79" spans="2:63" s="10" customFormat="1" ht="29.25" customHeight="1">
      <c r="B79" s="107"/>
      <c r="C79" s="108" t="s">
        <v>115</v>
      </c>
      <c r="D79" s="109" t="s">
        <v>57</v>
      </c>
      <c r="E79" s="109" t="s">
        <v>53</v>
      </c>
      <c r="F79" s="109" t="s">
        <v>54</v>
      </c>
      <c r="G79" s="109" t="s">
        <v>116</v>
      </c>
      <c r="H79" s="109" t="s">
        <v>117</v>
      </c>
      <c r="I79" s="109" t="s">
        <v>118</v>
      </c>
      <c r="J79" s="109" t="s">
        <v>98</v>
      </c>
      <c r="K79" s="110" t="s">
        <v>119</v>
      </c>
      <c r="L79" s="107"/>
      <c r="M79" s="56" t="s">
        <v>19</v>
      </c>
      <c r="N79" s="57" t="s">
        <v>42</v>
      </c>
      <c r="O79" s="57" t="s">
        <v>120</v>
      </c>
      <c r="P79" s="57" t="s">
        <v>121</v>
      </c>
      <c r="Q79" s="57" t="s">
        <v>122</v>
      </c>
      <c r="R79" s="57" t="s">
        <v>123</v>
      </c>
      <c r="S79" s="57" t="s">
        <v>124</v>
      </c>
      <c r="T79" s="58" t="s">
        <v>125</v>
      </c>
    </row>
    <row r="80" spans="2:63" s="1" customFormat="1" ht="22.75" customHeight="1">
      <c r="B80" s="32"/>
      <c r="C80" s="61" t="s">
        <v>126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71</v>
      </c>
      <c r="AU80" s="17" t="s">
        <v>99</v>
      </c>
      <c r="BK80" s="114">
        <f>BK81</f>
        <v>0</v>
      </c>
    </row>
    <row r="81" spans="2:65" s="11" customFormat="1" ht="26" customHeight="1">
      <c r="B81" s="115"/>
      <c r="D81" s="116" t="s">
        <v>71</v>
      </c>
      <c r="E81" s="117" t="s">
        <v>948</v>
      </c>
      <c r="F81" s="117" t="s">
        <v>90</v>
      </c>
      <c r="I81" s="118"/>
      <c r="J81" s="119">
        <f>BK81</f>
        <v>0</v>
      </c>
      <c r="L81" s="115"/>
      <c r="M81" s="120"/>
      <c r="P81" s="121">
        <f>P82</f>
        <v>0</v>
      </c>
      <c r="R81" s="121">
        <f>R82</f>
        <v>0</v>
      </c>
      <c r="T81" s="122">
        <f>T82</f>
        <v>0</v>
      </c>
      <c r="AR81" s="116" t="s">
        <v>161</v>
      </c>
      <c r="AT81" s="123" t="s">
        <v>71</v>
      </c>
      <c r="AU81" s="123" t="s">
        <v>72</v>
      </c>
      <c r="AY81" s="116" t="s">
        <v>129</v>
      </c>
      <c r="BK81" s="124">
        <f>BK82</f>
        <v>0</v>
      </c>
    </row>
    <row r="82" spans="2:65" s="1" customFormat="1" ht="24.25" customHeight="1">
      <c r="B82" s="32"/>
      <c r="C82" s="127" t="s">
        <v>80</v>
      </c>
      <c r="D82" s="127" t="s">
        <v>132</v>
      </c>
      <c r="E82" s="128" t="s">
        <v>948</v>
      </c>
      <c r="F82" s="129" t="s">
        <v>949</v>
      </c>
      <c r="G82" s="130" t="s">
        <v>862</v>
      </c>
      <c r="H82" s="131">
        <v>1</v>
      </c>
      <c r="I82" s="132"/>
      <c r="J82" s="133">
        <f>ROUND(I82*H82,2)</f>
        <v>0</v>
      </c>
      <c r="K82" s="129" t="s">
        <v>19</v>
      </c>
      <c r="L82" s="32"/>
      <c r="M82" s="187" t="s">
        <v>19</v>
      </c>
      <c r="N82" s="188" t="s">
        <v>43</v>
      </c>
      <c r="O82" s="185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38" t="s">
        <v>137</v>
      </c>
      <c r="AT82" s="138" t="s">
        <v>132</v>
      </c>
      <c r="AU82" s="138" t="s">
        <v>80</v>
      </c>
      <c r="AY82" s="17" t="s">
        <v>129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7" t="s">
        <v>80</v>
      </c>
      <c r="BK82" s="139">
        <f>ROUND(I82*H82,2)</f>
        <v>0</v>
      </c>
      <c r="BL82" s="17" t="s">
        <v>137</v>
      </c>
      <c r="BM82" s="138" t="s">
        <v>950</v>
      </c>
    </row>
    <row r="83" spans="2:65" s="1" customFormat="1" ht="7" customHeight="1"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32"/>
    </row>
  </sheetData>
  <sheetProtection algorithmName="SHA-512" hashValue="IHzOheqmKlVhv2j/5Gy+Mp+aukAUC2GWaDwkZ1N1aUwMt/xJYHh1YbtfvT4AqaIfBOh4tlN520M7fHADrWTXkA==" saltValue="zn7lMjN+WvSsI5Mtp1ArW2NMERHjkLUJzRFfW5uV3sPJ1wRSePDFs8ulNgfew85W1vUOOLMExhf8VN8LVyc5bQ==" spinCount="100000" sheet="1" objects="1" scenarios="1" formatColumns="0" formatRows="0" autoFilter="0"/>
  <autoFilter ref="C79:K82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14"/>
  <sheetViews>
    <sheetView showGridLines="0" workbookViewId="0"/>
  </sheetViews>
  <sheetFormatPr baseColWidth="10" defaultColWidth="8.75" defaultRowHeight="11"/>
  <cols>
    <col min="1" max="1" width="8.25" customWidth="1"/>
    <col min="2" max="2" width="1.75" customWidth="1"/>
    <col min="3" max="3" width="25" customWidth="1"/>
    <col min="4" max="4" width="75.75" customWidth="1"/>
    <col min="5" max="5" width="13.25" customWidth="1"/>
    <col min="6" max="6" width="20" customWidth="1"/>
    <col min="7" max="7" width="1.75" customWidth="1"/>
    <col min="8" max="8" width="8.25" customWidth="1"/>
  </cols>
  <sheetData>
    <row r="1" spans="2:8" ht="11.25" customHeight="1"/>
    <row r="2" spans="2:8" ht="37" customHeight="1"/>
    <row r="3" spans="2:8" ht="7" customHeight="1">
      <c r="B3" s="18"/>
      <c r="C3" s="19"/>
      <c r="D3" s="19"/>
      <c r="E3" s="19"/>
      <c r="F3" s="19"/>
      <c r="G3" s="19"/>
      <c r="H3" s="20"/>
    </row>
    <row r="4" spans="2:8" ht="25" customHeight="1">
      <c r="B4" s="20"/>
      <c r="C4" s="21" t="s">
        <v>951</v>
      </c>
      <c r="H4" s="20"/>
    </row>
    <row r="5" spans="2:8" ht="12" customHeight="1">
      <c r="B5" s="20"/>
      <c r="C5" s="24" t="s">
        <v>13</v>
      </c>
      <c r="D5" s="213" t="s">
        <v>14</v>
      </c>
      <c r="E5" s="198"/>
      <c r="F5" s="198"/>
      <c r="H5" s="20"/>
    </row>
    <row r="6" spans="2:8" ht="37" customHeight="1">
      <c r="B6" s="20"/>
      <c r="C6" s="26" t="s">
        <v>16</v>
      </c>
      <c r="D6" s="210" t="s">
        <v>17</v>
      </c>
      <c r="E6" s="198"/>
      <c r="F6" s="198"/>
      <c r="H6" s="20"/>
    </row>
    <row r="7" spans="2:8" ht="16.5" customHeight="1">
      <c r="B7" s="20"/>
      <c r="C7" s="27" t="s">
        <v>23</v>
      </c>
      <c r="D7" s="49" t="str">
        <f>'Rekapitulace stavby'!AN8</f>
        <v>5. 5. 2025</v>
      </c>
      <c r="H7" s="20"/>
    </row>
    <row r="8" spans="2:8" s="1" customFormat="1" ht="10.75" customHeight="1">
      <c r="B8" s="32"/>
      <c r="H8" s="32"/>
    </row>
    <row r="9" spans="2:8" s="10" customFormat="1" ht="29.25" customHeight="1">
      <c r="B9" s="107"/>
      <c r="C9" s="108" t="s">
        <v>53</v>
      </c>
      <c r="D9" s="109" t="s">
        <v>54</v>
      </c>
      <c r="E9" s="109" t="s">
        <v>116</v>
      </c>
      <c r="F9" s="110" t="s">
        <v>952</v>
      </c>
      <c r="H9" s="107"/>
    </row>
    <row r="10" spans="2:8" s="1" customFormat="1" ht="26.5" customHeight="1">
      <c r="B10" s="32"/>
      <c r="C10" s="191" t="s">
        <v>77</v>
      </c>
      <c r="D10" s="191" t="s">
        <v>78</v>
      </c>
      <c r="H10" s="32"/>
    </row>
    <row r="11" spans="2:8" s="1" customFormat="1" ht="16.75" customHeight="1">
      <c r="B11" s="32"/>
      <c r="C11" s="192" t="s">
        <v>953</v>
      </c>
      <c r="D11" s="193" t="s">
        <v>954</v>
      </c>
      <c r="E11" s="194" t="s">
        <v>19</v>
      </c>
      <c r="F11" s="195">
        <v>0.4</v>
      </c>
      <c r="H11" s="32"/>
    </row>
    <row r="12" spans="2:8" s="1" customFormat="1" ht="16.75" customHeight="1">
      <c r="B12" s="32"/>
      <c r="C12" s="196" t="s">
        <v>19</v>
      </c>
      <c r="D12" s="196" t="s">
        <v>955</v>
      </c>
      <c r="E12" s="17" t="s">
        <v>19</v>
      </c>
      <c r="F12" s="197">
        <v>0.4</v>
      </c>
      <c r="H12" s="32"/>
    </row>
    <row r="13" spans="2:8" s="1" customFormat="1" ht="7.5" customHeight="1">
      <c r="B13" s="41"/>
      <c r="C13" s="42"/>
      <c r="D13" s="42"/>
      <c r="E13" s="42"/>
      <c r="F13" s="42"/>
      <c r="G13" s="42"/>
      <c r="H13" s="32"/>
    </row>
    <row r="14" spans="2:8" s="1" customFormat="1"/>
  </sheetData>
  <sheetProtection algorithmName="SHA-512" hashValue="ps/7x7hRbBU9P89A2NhBsOW2BVq4PtBUjNcSdJyxWxEHkuX8uWwYCYDe0FMBRkfxPCBZxtdaOd+cm75GOwqWoQ==" saltValue="wiPgf0zqoELee4Dlpen5S6g8je2xGeWKK1beyPUTkFvUN+WX6XlT19M4+qYdDB1h38ksr3FwsSrjBDfjJATxi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stavební práce</vt:lpstr>
      <vt:lpstr>02 - ZTI, ÚT</vt:lpstr>
      <vt:lpstr>03 - elektroinstalace</vt:lpstr>
      <vt:lpstr>04 - Vedlejší rozpočtové ...</vt:lpstr>
      <vt:lpstr>Seznam figur</vt:lpstr>
      <vt:lpstr>'01 - stavební práce'!Názvy_tisku</vt:lpstr>
      <vt:lpstr>'02 - ZTI, ÚT'!Názvy_tisku</vt:lpstr>
      <vt:lpstr>'03 - elektroinstalace'!Názvy_tisku</vt:lpstr>
      <vt:lpstr>'04 - Vedlejší rozpočtové ...'!Názvy_tisku</vt:lpstr>
      <vt:lpstr>'Rekapitulace stavby'!Názvy_tisku</vt:lpstr>
      <vt:lpstr>'Seznam figur'!Názvy_tisku</vt:lpstr>
      <vt:lpstr>'01 - stavební práce'!Oblast_tisku</vt:lpstr>
      <vt:lpstr>'02 - ZTI, ÚT'!Oblast_tisku</vt:lpstr>
      <vt:lpstr>'03 - elektroinstalace'!Oblast_tisku</vt:lpstr>
      <vt:lpstr>'04 - Vedlejší rozpočtové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DESKTOP-GN17150\Ivana</dc:creator>
  <cp:lastModifiedBy>Microsoft Office User</cp:lastModifiedBy>
  <dcterms:created xsi:type="dcterms:W3CDTF">2025-05-12T05:41:29Z</dcterms:created>
  <dcterms:modified xsi:type="dcterms:W3CDTF">2025-05-29T06:53:56Z</dcterms:modified>
</cp:coreProperties>
</file>