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xr:revisionPtr revIDLastSave="0" documentId="11_02DF9E3F9EDD2016D2D5EBCC85E3416E4501170C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001 - Podlaha" sheetId="2" r:id="rId2"/>
  </sheets>
  <definedNames>
    <definedName name="_xlnm._FilterDatabase" localSheetId="1" hidden="1">'001 - Podlaha'!$C$120:$K$138</definedName>
    <definedName name="_xlnm.Print_Titles" localSheetId="0">'Rekapitulace stavby'!$92:$92</definedName>
    <definedName name="_xlnm.Print_Titles" localSheetId="1">'001 - Podlaha'!$120:$120</definedName>
    <definedName name="_xlnm.Print_Area" localSheetId="0">'Rekapitulace stavby'!$D$4:$AO$76,'Rekapitulace stavby'!$C$82:$AQ$96</definedName>
    <definedName name="_xlnm.Print_Area" localSheetId="1">'001 - Podlaha'!$C$4:$J$76,'001 - Podlaha'!$C$82:$J$102,'001 - Podlaha'!$C$108:$K$138</definedName>
  </definedNames>
  <calcPr calcId="0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2" i="2" l="1"/>
  <c r="J37" i="2"/>
  <c r="J36" i="2"/>
  <c r="AY95" i="1"/>
  <c r="J35" i="2"/>
  <c r="AX95" i="1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97" i="2"/>
  <c r="J118" i="2"/>
  <c r="J117" i="2"/>
  <c r="F117" i="2"/>
  <c r="F115" i="2"/>
  <c r="E113" i="2"/>
  <c r="J92" i="2"/>
  <c r="J91" i="2"/>
  <c r="F91" i="2"/>
  <c r="F89" i="2"/>
  <c r="E87" i="2"/>
  <c r="J18" i="2"/>
  <c r="E18" i="2"/>
  <c r="F92" i="2"/>
  <c r="J17" i="2"/>
  <c r="J12" i="2"/>
  <c r="J115" i="2"/>
  <c r="E7" i="2"/>
  <c r="E111" i="2"/>
  <c r="L90" i="1"/>
  <c r="AM90" i="1"/>
  <c r="AM89" i="1"/>
  <c r="L89" i="1"/>
  <c r="AM87" i="1"/>
  <c r="L87" i="1"/>
  <c r="L85" i="1"/>
  <c r="L84" i="1"/>
  <c r="BK137" i="2"/>
  <c r="J125" i="2"/>
  <c r="BK133" i="2"/>
  <c r="BK131" i="2"/>
  <c r="J129" i="2"/>
  <c r="J137" i="2"/>
  <c r="BK125" i="2"/>
  <c r="BK126" i="2"/>
  <c r="BK136" i="2"/>
  <c r="BK128" i="2"/>
  <c r="AS94" i="1"/>
  <c r="J128" i="2"/>
  <c r="J133" i="2"/>
  <c r="J136" i="2"/>
  <c r="J131" i="2"/>
  <c r="J126" i="2"/>
  <c r="J132" i="2"/>
  <c r="BK129" i="2"/>
  <c r="BK132" i="2"/>
  <c r="BK124" i="2" l="1"/>
  <c r="BK123" i="2"/>
  <c r="J123" i="2"/>
  <c r="J98" i="2"/>
  <c r="R124" i="2"/>
  <c r="R123" i="2"/>
  <c r="R121" i="2"/>
  <c r="P135" i="2"/>
  <c r="P134" i="2"/>
  <c r="T124" i="2"/>
  <c r="T123" i="2"/>
  <c r="T121" i="2"/>
  <c r="BK135" i="2"/>
  <c r="J135" i="2"/>
  <c r="J101" i="2"/>
  <c r="R135" i="2"/>
  <c r="R134" i="2"/>
  <c r="P124" i="2"/>
  <c r="P123" i="2"/>
  <c r="P121" i="2"/>
  <c r="AU95" i="1"/>
  <c r="T135" i="2"/>
  <c r="T134" i="2"/>
  <c r="F118" i="2"/>
  <c r="BE131" i="2"/>
  <c r="BE126" i="2"/>
  <c r="BE132" i="2"/>
  <c r="BE133" i="2"/>
  <c r="BE137" i="2"/>
  <c r="E85" i="2"/>
  <c r="BE128" i="2"/>
  <c r="BE129" i="2"/>
  <c r="J89" i="2"/>
  <c r="BE125" i="2"/>
  <c r="BE136" i="2"/>
  <c r="AU94" i="1"/>
  <c r="J34" i="2"/>
  <c r="AW95" i="1"/>
  <c r="F34" i="2"/>
  <c r="BA95" i="1"/>
  <c r="BA94" i="1"/>
  <c r="AW94" i="1"/>
  <c r="AK30" i="1"/>
  <c r="F35" i="2"/>
  <c r="BB95" i="1"/>
  <c r="BB94" i="1"/>
  <c r="W31" i="1"/>
  <c r="F37" i="2"/>
  <c r="BD95" i="1"/>
  <c r="BD94" i="1"/>
  <c r="W33" i="1"/>
  <c r="F36" i="2"/>
  <c r="BC95" i="1"/>
  <c r="BC94" i="1"/>
  <c r="AY94" i="1"/>
  <c r="J124" i="2" l="1"/>
  <c r="J99" i="2"/>
  <c r="BK134" i="2"/>
  <c r="J134" i="2"/>
  <c r="J100" i="2"/>
  <c r="BK121" i="2"/>
  <c r="J121" i="2"/>
  <c r="J96" i="2"/>
  <c r="W30" i="1"/>
  <c r="F33" i="2"/>
  <c r="AZ95" i="1"/>
  <c r="AZ94" i="1"/>
  <c r="W29" i="1"/>
  <c r="AX94" i="1"/>
  <c r="W32" i="1"/>
  <c r="J33" i="2"/>
  <c r="AV95" i="1"/>
  <c r="AT95" i="1"/>
  <c r="J30" i="2" l="1"/>
  <c r="AG95" i="1"/>
  <c r="AG94" i="1"/>
  <c r="AK26" i="1"/>
  <c r="AV94" i="1"/>
  <c r="AK29" i="1"/>
  <c r="AK35" i="1"/>
  <c r="J39" i="2" l="1"/>
  <c r="AN95" i="1"/>
  <c r="AT94" i="1"/>
  <c r="AN94" i="1" l="1"/>
</calcChain>
</file>

<file path=xl/sharedStrings.xml><?xml version="1.0" encoding="utf-8"?>
<sst xmlns="http://schemas.openxmlformats.org/spreadsheetml/2006/main" count="438" uniqueCount="168">
  <si>
    <t>Export Komplet</t>
  </si>
  <si>
    <t/>
  </si>
  <si>
    <t>2.0</t>
  </si>
  <si>
    <t>ZAMOK</t>
  </si>
  <si>
    <t>False</t>
  </si>
  <si>
    <t>{36f92e7d-5e1b-4ff6-a631-21e91d69547b}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</si>
  <si>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</si>
  <si>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</si>
  <si>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</si>
  <si>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</si>
  <si>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</si>
  <si>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</si>
  <si>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</si>
  <si>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</si>
  <si>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20250905002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</si>
  <si>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</si>
  <si>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</si>
  <si>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podlahy v tělocvičně</t>
  </si>
  <si>
    <t>KSO:</t>
  </si>
  <si>
    <t>CC-CZ:</t>
  </si>
  <si>
    <t>Místo:</t>
  </si>
  <si>
    <t>Karviná</t>
  </si>
  <si>
    <t>Datum:</t>
  </si>
  <si>
    <t>7. 5. 2025</t>
  </si>
  <si>
    <t>Zadavatel:</t>
  </si>
  <si>
    <t>IČ:</t>
  </si>
  <si>
    <t>Střední průmyslová škola, Karviná, p.o.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</si>
  <si>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</si>
  <si>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</si>
  <si>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</si>
  <si>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</si>
  <si>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</si>
  <si>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</si>
  <si>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</si>
  <si>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</si>
  <si>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</si>
  <si>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</si>
  <si>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</si>
  <si>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</si>
  <si>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</si>
  <si>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</si>
  <si>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</si>
  <si>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</si>
  <si>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</si>
  <si>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</si>
  <si>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</si>
  <si>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</si>
  <si>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</si>
  <si>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</si>
  <si>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</si>
  <si>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</si>
  <si>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</si>
  <si>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</si>
  <si>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</si>
  <si>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</si>
  <si>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</si>
  <si>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</si>
  <si>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</si>
  <si>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</si>
  <si>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</si>
  <si>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</si>
  <si>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</si>
  <si>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</si>
  <si>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</si>
  <si>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</si>
  <si>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</si>
  <si>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</si>
  <si>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</si>
  <si>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</si>
  <si>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</si>
  <si>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</si>
  <si>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</si>
  <si>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</si>
  <si>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</si>
  <si>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</si>
  <si>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</si>
  <si>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</si>
  <si>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</si>
  <si>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</si>
  <si>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</si>
  <si>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</si>
  <si>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</si>
  <si>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Podlaha</t>
  </si>
  <si>
    <t>STA</t>
  </si>
  <si>
    <t>1</t>
  </si>
  <si>
    <t>{9b5c79b0-2606-40a8-b2e4-bae17220fbf6}</t>
  </si>
  <si>
    <t>2</t>
  </si>
  <si>
    <t>KRYCÍ LIST SOUPISU PRACÍ</t>
  </si>
  <si>
    <t>Objekt:</t>
  </si>
  <si>
    <t>001 - Podlaha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</si>
  <si>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</si>
  <si>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</si>
  <si>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</si>
  <si>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</si>
  <si>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</si>
  <si>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</si>
  <si>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PSV - Práce a dodávky PSV</t>
  </si>
  <si>
    <t xml:space="preserve">    776 - Podlahy povlakové</t>
  </si>
  <si>
    <t>VRN - VRN</t>
  </si>
  <si>
    <t xml:space="preserve">    0 - Vedlejší 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</si>
  <si>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</si>
  <si>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</si>
  <si>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</si>
  <si>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</si>
  <si>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</si>
  <si>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</si>
  <si>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</si>
  <si>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</si>
  <si>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</si>
  <si>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</si>
  <si>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</si>
  <si>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</si>
  <si>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</si>
  <si>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</si>
  <si>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</si>
  <si>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</si>
  <si>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PSV</t>
  </si>
  <si>
    <t>Práce a dodávky PSV</t>
  </si>
  <si>
    <t>776</t>
  </si>
  <si>
    <t>Podlahy povlakové</t>
  </si>
  <si>
    <t>K</t>
  </si>
  <si>
    <t>998776201</t>
  </si>
  <si>
    <t>Přesun hmot procentní pro podlahy povlakové v objektech v do 6 m</t>
  </si>
  <si>
    <t>%</t>
  </si>
  <si>
    <t>CS ÚRS 2025 01</t>
  </si>
  <si>
    <t>16</t>
  </si>
  <si>
    <t>978931737</t>
  </si>
  <si>
    <t>R-760250</t>
  </si>
  <si>
    <t xml:space="preserve">Odstranění stávající ukončovací lišty podlahy </t>
  </si>
  <si>
    <t>m</t>
  </si>
  <si>
    <t>268218403</t>
  </si>
  <si>
    <t>VV</t>
  </si>
  <si>
    <t>"stávající lišta "98</t>
  </si>
  <si>
    <t>3</t>
  </si>
  <si>
    <t>R-77601</t>
  </si>
  <si>
    <t xml:space="preserve">Očištění stávající podlahy </t>
  </si>
  <si>
    <t>m2</t>
  </si>
  <si>
    <t>-1103354961</t>
  </si>
  <si>
    <t>4</t>
  </si>
  <si>
    <t>R-77602</t>
  </si>
  <si>
    <t>D+M Víceúčelová sportovní vinylová podlahová krytina v rolích, v šíři 1,5m</t>
  </si>
  <si>
    <t>1964651029</t>
  </si>
  <si>
    <t>P</t>
  </si>
  <si>
    <t>Poznámka k položce:_x000D_
Víceúčelová sportovní vinylová podlahová krytina v rolích, v šíři 1,5m._x000D_
Rubová vysoko absorpční pěna, nášlapná kalandrovaná vrstva, tvořená několika vrstvami čistého vinylu v tloušťce 2mm a_x000D_
vyztužena mřížkou ze skelných vláken pro lepší rozměrovou stabilitu a odolnost vůči otlaku._x000D_
Podlaha je vyrobena min. z 80% z přírodních, minerálních či recyklovaných surovin, neobsahuje těžké kovy a ftaláty._x000D_
Ošetřena UV tvrzenou polyuretanovou povrchovou úpravou zaručující optimální kluznost pro sportovní aktivity a snadnou_x000D_
údržbu._x000D_
Jednotlivé vrstvy jsou spolu laminovány již ve výrobě, nikoli během pokládky, aby byla zaručena kontrola kvality konečného_x000D_
produktu._x000D_
Celková tloušťka 7,5 mm._x000D_
Podlaha je certifikována mezinárodními sportovními federacemi FIVB, IHF, EHF, BWF, IFF, AVC, FIBA._x000D_
Dvojitý HDF panel s hustotou 880kg/m3 o tloušťce 18,8mm._x000D_
Pěnová podložka s hustotou 60kg/m3 o tloušťce 15mm.</t>
  </si>
  <si>
    <t>5</t>
  </si>
  <si>
    <t>R-77603</t>
  </si>
  <si>
    <t xml:space="preserve">Lajnování - basketbal, volejbal </t>
  </si>
  <si>
    <t>soubor</t>
  </si>
  <si>
    <t>357577846</t>
  </si>
  <si>
    <t>6</t>
  </si>
  <si>
    <t>R-7762030</t>
  </si>
  <si>
    <t xml:space="preserve">D+M dřevěné soklové lištry podlahy </t>
  </si>
  <si>
    <t>-104311679</t>
  </si>
  <si>
    <t>7</t>
  </si>
  <si>
    <t>R-7762031</t>
  </si>
  <si>
    <t xml:space="preserve">D+M přechodu podlahy </t>
  </si>
  <si>
    <t>949221584</t>
  </si>
  <si>
    <t>VRN</t>
  </si>
  <si>
    <t>Vedlejší  náklady</t>
  </si>
  <si>
    <t>8</t>
  </si>
  <si>
    <t>999006</t>
  </si>
  <si>
    <t xml:space="preserve">Dokumentace skutečného provedení stavby </t>
  </si>
  <si>
    <t>291228123</t>
  </si>
  <si>
    <t>9</t>
  </si>
  <si>
    <t>999009</t>
  </si>
  <si>
    <t>Zařízení staveniště - zřízení, náklday na provoz, odstranění</t>
  </si>
  <si>
    <t>1709638299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</si>
  <si>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vstupu._x000D_
_x000D_
Náklady a popatky spojené s užíváním veřejných ploch a prostranství , vč. užívání ploch v souvislosti s uložením stavebního materiálu nebo stavebního odpadu._x000D_
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_x000D_
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</si>
</sst>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20" fillId="0" borderId="22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194"/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56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R5" s="17"/>
      <c r="BE5" s="153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157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R6" s="17"/>
      <c r="BE6" s="154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54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54"/>
      <c r="BS8" s="14" t="s">
        <v>6</v>
      </c>
    </row>
    <row r="9" spans="1:74" ht="14.45" customHeight="1">
      <c r="B9" s="17"/>
      <c r="AR9" s="17"/>
      <c r="BE9" s="154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54"/>
      <c r="BS10" s="14" t="s">
        <v>6</v>
      </c>
    </row>
    <row r="11" spans="1:74" ht="18.399999999999999" customHeight="1">
      <c r="B11" s="17"/>
      <c r="E11" s="22" t="s">
        <v>26</v>
      </c>
      <c r="AK11" s="24" t="s">
        <v>27</v>
      </c>
      <c r="AN11" s="22" t="s">
        <v>1</v>
      </c>
      <c r="AR11" s="17"/>
      <c r="BE11" s="154"/>
      <c r="BS11" s="14" t="s">
        <v>6</v>
      </c>
    </row>
    <row r="12" spans="1:74" ht="6.95" customHeight="1">
      <c r="B12" s="17"/>
      <c r="AR12" s="17"/>
      <c r="BE12" s="154"/>
      <c r="BS12" s="14" t="s">
        <v>6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54"/>
      <c r="BS13" s="14" t="s">
        <v>6</v>
      </c>
    </row>
    <row r="14" spans="1:74">
      <c r="B14" s="17"/>
      <c r="E14" s="158" t="s">
        <v>29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24" t="s">
        <v>27</v>
      </c>
      <c r="AN14" s="26" t="s">
        <v>29</v>
      </c>
      <c r="AR14" s="17"/>
      <c r="BE14" s="154"/>
      <c r="BS14" s="14" t="s">
        <v>6</v>
      </c>
    </row>
    <row r="15" spans="1:74" ht="6.95" customHeight="1">
      <c r="B15" s="17"/>
      <c r="AR15" s="17"/>
      <c r="BE15" s="154"/>
      <c r="BS15" s="14" t="s">
        <v>4</v>
      </c>
    </row>
    <row r="16" spans="1:74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154"/>
      <c r="BS16" s="14" t="s">
        <v>4</v>
      </c>
    </row>
    <row r="17" spans="2:71" ht="18.399999999999999" customHeight="1">
      <c r="B17" s="17"/>
      <c r="E17" s="22" t="s">
        <v>31</v>
      </c>
      <c r="AK17" s="24" t="s">
        <v>27</v>
      </c>
      <c r="AN17" s="22" t="s">
        <v>1</v>
      </c>
      <c r="AR17" s="17"/>
      <c r="BE17" s="154"/>
      <c r="BS17" s="14" t="s">
        <v>32</v>
      </c>
    </row>
    <row r="18" spans="2:71" ht="6.95" customHeight="1">
      <c r="B18" s="17"/>
      <c r="AR18" s="17"/>
      <c r="BE18" s="154"/>
      <c r="BS18" s="14" t="s">
        <v>6</v>
      </c>
    </row>
    <row r="19" spans="2:7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154"/>
      <c r="BS19" s="14" t="s">
        <v>6</v>
      </c>
    </row>
    <row r="20" spans="2:71" ht="18.399999999999999" customHeight="1">
      <c r="B20" s="17"/>
      <c r="E20" s="22" t="s">
        <v>34</v>
      </c>
      <c r="AK20" s="24" t="s">
        <v>27</v>
      </c>
      <c r="AN20" s="22" t="s">
        <v>1</v>
      </c>
      <c r="AR20" s="17"/>
      <c r="BE20" s="154"/>
      <c r="BS20" s="14" t="s">
        <v>32</v>
      </c>
    </row>
    <row r="21" spans="2:71" ht="6.95" customHeight="1">
      <c r="B21" s="17"/>
      <c r="AR21" s="17"/>
      <c r="BE21" s="154"/>
    </row>
    <row r="22" spans="2:71" ht="12" customHeight="1">
      <c r="B22" s="17"/>
      <c r="D22" s="24" t="s">
        <v>35</v>
      </c>
      <c r="AR22" s="17"/>
      <c r="BE22" s="154"/>
    </row>
    <row r="23" spans="2:71" ht="16.5" customHeight="1">
      <c r="B23" s="17"/>
      <c r="E23" s="160" t="s">
        <v>1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R23" s="17"/>
      <c r="BE23" s="154"/>
    </row>
    <row r="24" spans="2:71" ht="6.95" customHeight="1">
      <c r="B24" s="17"/>
      <c r="AR24" s="17"/>
      <c r="BE24" s="154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54"/>
    </row>
    <row r="26" spans="2:71" s="1" customFormat="1" ht="25.9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61">
        <f>ROUND(AG94,2)</f>
        <v>0</v>
      </c>
      <c r="AL26" s="162"/>
      <c r="AM26" s="162"/>
      <c r="AN26" s="162"/>
      <c r="AO26" s="162"/>
      <c r="AR26" s="29"/>
      <c r="BE26" s="154"/>
    </row>
    <row r="27" spans="2:71" s="1" customFormat="1" ht="6.95" customHeight="1">
      <c r="B27" s="29"/>
      <c r="AR27" s="29"/>
      <c r="BE27" s="154"/>
    </row>
    <row r="28" spans="2:71" s="1" customFormat="1">
      <c r="B28" s="29"/>
      <c r="L28" s="163" t="s">
        <v>37</v>
      </c>
      <c r="M28" s="163"/>
      <c r="N28" s="163"/>
      <c r="O28" s="163"/>
      <c r="P28" s="163"/>
      <c r="W28" s="163" t="s">
        <v>38</v>
      </c>
      <c r="X28" s="163"/>
      <c r="Y28" s="163"/>
      <c r="Z28" s="163"/>
      <c r="AA28" s="163"/>
      <c r="AB28" s="163"/>
      <c r="AC28" s="163"/>
      <c r="AD28" s="163"/>
      <c r="AE28" s="163"/>
      <c r="AK28" s="163" t="s">
        <v>39</v>
      </c>
      <c r="AL28" s="163"/>
      <c r="AM28" s="163"/>
      <c r="AN28" s="163"/>
      <c r="AO28" s="163"/>
      <c r="AR28" s="29"/>
      <c r="BE28" s="154"/>
    </row>
    <row r="29" spans="2:71" s="2" customFormat="1" ht="14.45" customHeight="1">
      <c r="B29" s="33"/>
      <c r="D29" s="24" t="s">
        <v>40</v>
      </c>
      <c r="F29" s="24" t="s">
        <v>41</v>
      </c>
      <c r="L29" s="166">
        <v>0.21</v>
      </c>
      <c r="M29" s="165"/>
      <c r="N29" s="165"/>
      <c r="O29" s="165"/>
      <c r="P29" s="165"/>
      <c r="W29" s="164">
        <f>ROUND(AZ94, 2)</f>
        <v>0</v>
      </c>
      <c r="X29" s="165"/>
      <c r="Y29" s="165"/>
      <c r="Z29" s="165"/>
      <c r="AA29" s="165"/>
      <c r="AB29" s="165"/>
      <c r="AC29" s="165"/>
      <c r="AD29" s="165"/>
      <c r="AE29" s="165"/>
      <c r="AK29" s="164">
        <f>ROUND(AV94, 2)</f>
        <v>0</v>
      </c>
      <c r="AL29" s="165"/>
      <c r="AM29" s="165"/>
      <c r="AN29" s="165"/>
      <c r="AO29" s="165"/>
      <c r="AR29" s="33"/>
      <c r="BE29" s="155"/>
    </row>
    <row r="30" spans="2:71" s="2" customFormat="1" ht="14.45" customHeight="1">
      <c r="B30" s="33"/>
      <c r="F30" s="24" t="s">
        <v>42</v>
      </c>
      <c r="L30" s="166">
        <v>0.12</v>
      </c>
      <c r="M30" s="165"/>
      <c r="N30" s="165"/>
      <c r="O30" s="165"/>
      <c r="P30" s="165"/>
      <c r="W30" s="164">
        <f>ROUND(BA94,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4">
        <f>ROUND(AW94, 2)</f>
        <v>0</v>
      </c>
      <c r="AL30" s="165"/>
      <c r="AM30" s="165"/>
      <c r="AN30" s="165"/>
      <c r="AO30" s="165"/>
      <c r="AR30" s="33"/>
      <c r="BE30" s="155"/>
    </row>
    <row r="31" spans="2:71" s="2" customFormat="1" ht="14.45" hidden="1" customHeight="1">
      <c r="B31" s="33"/>
      <c r="F31" s="24" t="s">
        <v>43</v>
      </c>
      <c r="L31" s="166">
        <v>0.21</v>
      </c>
      <c r="M31" s="165"/>
      <c r="N31" s="165"/>
      <c r="O31" s="165"/>
      <c r="P31" s="165"/>
      <c r="W31" s="164">
        <f>ROUND(BB94,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33"/>
      <c r="BE31" s="155"/>
    </row>
    <row r="32" spans="2:71" s="2" customFormat="1" ht="14.45" hidden="1" customHeight="1">
      <c r="B32" s="33"/>
      <c r="F32" s="24" t="s">
        <v>44</v>
      </c>
      <c r="L32" s="166">
        <v>0.12</v>
      </c>
      <c r="M32" s="165"/>
      <c r="N32" s="165"/>
      <c r="O32" s="165"/>
      <c r="P32" s="165"/>
      <c r="W32" s="164">
        <f>ROUND(BC94,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33"/>
      <c r="BE32" s="155"/>
    </row>
    <row r="33" spans="2:57" s="2" customFormat="1" ht="14.45" hidden="1" customHeight="1">
      <c r="B33" s="33"/>
      <c r="F33" s="24" t="s">
        <v>45</v>
      </c>
      <c r="L33" s="166">
        <v>0</v>
      </c>
      <c r="M33" s="165"/>
      <c r="N33" s="165"/>
      <c r="O33" s="165"/>
      <c r="P33" s="165"/>
      <c r="W33" s="164">
        <f>ROUND(BD94,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4">
        <v>0</v>
      </c>
      <c r="AL33" s="165"/>
      <c r="AM33" s="165"/>
      <c r="AN33" s="165"/>
      <c r="AO33" s="165"/>
      <c r="AR33" s="33"/>
      <c r="BE33" s="155"/>
    </row>
    <row r="34" spans="2:57" s="1" customFormat="1" ht="6.95" customHeight="1">
      <c r="B34" s="29"/>
      <c r="AR34" s="29"/>
      <c r="BE34" s="154"/>
    </row>
    <row r="35" spans="2:57" s="1" customFormat="1" ht="25.9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167" t="s">
        <v>48</v>
      </c>
      <c r="Y35" s="168"/>
      <c r="Z35" s="168"/>
      <c r="AA35" s="168"/>
      <c r="AB35" s="168"/>
      <c r="AC35" s="36"/>
      <c r="AD35" s="36"/>
      <c r="AE35" s="36"/>
      <c r="AF35" s="36"/>
      <c r="AG35" s="36"/>
      <c r="AH35" s="36"/>
      <c r="AI35" s="36"/>
      <c r="AJ35" s="36"/>
      <c r="AK35" s="169">
        <f>SUM(AK26:AK33)</f>
        <v>0</v>
      </c>
      <c r="AL35" s="168"/>
      <c r="AM35" s="168"/>
      <c r="AN35" s="168"/>
      <c r="AO35" s="170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8" t="s">
        <v>49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50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>
      <c r="B60" s="29"/>
      <c r="D60" s="40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51</v>
      </c>
      <c r="AI60" s="31"/>
      <c r="AJ60" s="31"/>
      <c r="AK60" s="31"/>
      <c r="AL60" s="31"/>
      <c r="AM60" s="40" t="s">
        <v>52</v>
      </c>
      <c r="AN60" s="31"/>
      <c r="AO60" s="31"/>
      <c r="AR60" s="29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>
      <c r="B64" s="29"/>
      <c r="D64" s="38" t="s">
        <v>53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54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>
      <c r="B75" s="29"/>
      <c r="D75" s="40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51</v>
      </c>
      <c r="AI75" s="31"/>
      <c r="AJ75" s="31"/>
      <c r="AK75" s="31"/>
      <c r="AL75" s="31"/>
      <c r="AM75" s="40" t="s">
        <v>52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18" t="s">
        <v>55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4" t="s">
        <v>13</v>
      </c>
      <c r="L84" s="3" t="str">
        <f>K5</f>
        <v>20250905002</v>
      </c>
      <c r="AR84" s="45"/>
    </row>
    <row r="85" spans="1:91" s="4" customFormat="1" ht="36.950000000000003" customHeight="1">
      <c r="B85" s="46"/>
      <c r="C85" s="47" t="s">
        <v>16</v>
      </c>
      <c r="L85" s="171" t="str">
        <f>K6</f>
        <v>Rekonstrukce podlahy v tělocvičně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4" t="s">
        <v>20</v>
      </c>
      <c r="L87" s="48" t="str">
        <f>IF(K8="","",K8)</f>
        <v>Karviná</v>
      </c>
      <c r="AI87" s="24" t="s">
        <v>22</v>
      </c>
      <c r="AM87" s="173" t="str">
        <f>IF(AN8= "","",AN8)</f>
        <v>7. 5. 2025</v>
      </c>
      <c r="AN87" s="173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4" t="s">
        <v>24</v>
      </c>
      <c r="L89" s="3" t="str">
        <f>IF(E11= "","",E11)</f>
        <v>Střední průmyslová škola, Karviná, p.o.</v>
      </c>
      <c r="AI89" s="24" t="s">
        <v>30</v>
      </c>
      <c r="AM89" s="174" t="str">
        <f>IF(E17="","",E17)</f>
        <v>ATRIS s.r.o.</v>
      </c>
      <c r="AN89" s="175"/>
      <c r="AO89" s="175"/>
      <c r="AP89" s="175"/>
      <c r="AR89" s="29"/>
      <c r="AS89" s="176" t="s">
        <v>56</v>
      </c>
      <c r="AT89" s="177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4" t="s">
        <v>28</v>
      </c>
      <c r="L90" s="3" t="str">
        <f>IF(E14= "Vyplň údaj","",E14)</f>
        <v/>
      </c>
      <c r="AI90" s="24" t="s">
        <v>33</v>
      </c>
      <c r="AM90" s="174" t="str">
        <f>IF(E20="","",E20)</f>
        <v>Barbora Kyšková</v>
      </c>
      <c r="AN90" s="175"/>
      <c r="AO90" s="175"/>
      <c r="AP90" s="175"/>
      <c r="AR90" s="29"/>
      <c r="AS90" s="178"/>
      <c r="AT90" s="179"/>
      <c r="BD90" s="53"/>
    </row>
    <row r="91" spans="1:91" s="1" customFormat="1" ht="10.9" customHeight="1">
      <c r="B91" s="29"/>
      <c r="AR91" s="29"/>
      <c r="AS91" s="178"/>
      <c r="AT91" s="179"/>
      <c r="BD91" s="53"/>
    </row>
    <row r="92" spans="1:91" s="1" customFormat="1" ht="29.25" customHeight="1">
      <c r="B92" s="29"/>
      <c r="C92" s="180" t="s">
        <v>57</v>
      </c>
      <c r="D92" s="181"/>
      <c r="E92" s="181"/>
      <c r="F92" s="181"/>
      <c r="G92" s="181"/>
      <c r="H92" s="54"/>
      <c r="I92" s="182" t="s">
        <v>58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3" t="s">
        <v>59</v>
      </c>
      <c r="AH92" s="181"/>
      <c r="AI92" s="181"/>
      <c r="AJ92" s="181"/>
      <c r="AK92" s="181"/>
      <c r="AL92" s="181"/>
      <c r="AM92" s="181"/>
      <c r="AN92" s="182" t="s">
        <v>60</v>
      </c>
      <c r="AO92" s="181"/>
      <c r="AP92" s="184"/>
      <c r="AQ92" s="55" t="s">
        <v>61</v>
      </c>
      <c r="AR92" s="29"/>
      <c r="AS92" s="56" t="s">
        <v>62</v>
      </c>
      <c r="AT92" s="57" t="s">
        <v>63</v>
      </c>
      <c r="AU92" s="57" t="s">
        <v>64</v>
      </c>
      <c r="AV92" s="57" t="s">
        <v>65</v>
      </c>
      <c r="AW92" s="57" t="s">
        <v>66</v>
      </c>
      <c r="AX92" s="57" t="s">
        <v>67</v>
      </c>
      <c r="AY92" s="57" t="s">
        <v>68</v>
      </c>
      <c r="AZ92" s="57" t="s">
        <v>69</v>
      </c>
      <c r="BA92" s="57" t="s">
        <v>70</v>
      </c>
      <c r="BB92" s="57" t="s">
        <v>71</v>
      </c>
      <c r="BC92" s="57" t="s">
        <v>72</v>
      </c>
      <c r="BD92" s="58" t="s">
        <v>73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60"/>
      <c r="C94" s="61" t="s">
        <v>74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88">
        <f>ROUND(AG95,2)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75</v>
      </c>
      <c r="BT94" s="69" t="s">
        <v>76</v>
      </c>
      <c r="BU94" s="70" t="s">
        <v>77</v>
      </c>
      <c r="BV94" s="69" t="s">
        <v>78</v>
      </c>
      <c r="BW94" s="69" t="s">
        <v>5</v>
      </c>
      <c r="BX94" s="69" t="s">
        <v>79</v>
      </c>
      <c r="CL94" s="69" t="s">
        <v>1</v>
      </c>
    </row>
    <row r="95" spans="1:91" s="6" customFormat="1" ht="16.5" customHeight="1">
      <c r="A95" s="71" t="s">
        <v>80</v>
      </c>
      <c r="B95" s="72"/>
      <c r="C95" s="73"/>
      <c r="D95" s="187" t="s">
        <v>81</v>
      </c>
      <c r="E95" s="187"/>
      <c r="F95" s="187"/>
      <c r="G95" s="187"/>
      <c r="H95" s="187"/>
      <c r="I95" s="74"/>
      <c r="J95" s="187" t="s">
        <v>82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'001 - Podlaha'!J30</f>
        <v>0</v>
      </c>
      <c r="AH95" s="186"/>
      <c r="AI95" s="186"/>
      <c r="AJ95" s="186"/>
      <c r="AK95" s="186"/>
      <c r="AL95" s="186"/>
      <c r="AM95" s="186"/>
      <c r="AN95" s="185">
        <f>SUM(AG95,AT95)</f>
        <v>0</v>
      </c>
      <c r="AO95" s="186"/>
      <c r="AP95" s="186"/>
      <c r="AQ95" s="75" t="s">
        <v>83</v>
      </c>
      <c r="AR95" s="72"/>
      <c r="AS95" s="76">
        <v>0</v>
      </c>
      <c r="AT95" s="77">
        <f>ROUND(SUM(AV95:AW95),2)</f>
        <v>0</v>
      </c>
      <c r="AU95" s="78">
        <f>'001 - Podlaha'!P121</f>
        <v>0</v>
      </c>
      <c r="AV95" s="77">
        <f>'001 - Podlaha'!J33</f>
        <v>0</v>
      </c>
      <c r="AW95" s="77">
        <f>'001 - Podlaha'!J34</f>
        <v>0</v>
      </c>
      <c r="AX95" s="77">
        <f>'001 - Podlaha'!J35</f>
        <v>0</v>
      </c>
      <c r="AY95" s="77">
        <f>'001 - Podlaha'!J36</f>
        <v>0</v>
      </c>
      <c r="AZ95" s="77">
        <f>'001 - Podlaha'!F33</f>
        <v>0</v>
      </c>
      <c r="BA95" s="77">
        <f>'001 - Podlaha'!F34</f>
        <v>0</v>
      </c>
      <c r="BB95" s="77">
        <f>'001 - Podlaha'!F35</f>
        <v>0</v>
      </c>
      <c r="BC95" s="77">
        <f>'001 - Podlaha'!F36</f>
        <v>0</v>
      </c>
      <c r="BD95" s="79">
        <f>'001 - Podlaha'!F37</f>
        <v>0</v>
      </c>
      <c r="BT95" s="80" t="s">
        <v>84</v>
      </c>
      <c r="BV95" s="80" t="s">
        <v>78</v>
      </c>
      <c r="BW95" s="80" t="s">
        <v>85</v>
      </c>
      <c r="BX95" s="80" t="s">
        <v>5</v>
      </c>
      <c r="CL95" s="80" t="s">
        <v>1</v>
      </c>
      <c r="CM95" s="80" t="s">
        <v>86</v>
      </c>
    </row>
    <row r="96" spans="1:91" s="1" customFormat="1" ht="30" customHeight="1">
      <c r="B96" s="29"/>
      <c r="AR96" s="29"/>
    </row>
    <row r="97" spans="2:44" s="1" customFormat="1" ht="6.95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sheetProtection algorithmName="SHA-512" hashValue="YWZFkLECMbs8dmZRt/I01fAHbDmPhUBYeRkGf4uQSB5b6+fZpcTBdL2y31ylFzTx2Q0QgFMdLoEwsawJ13/rqA==" saltValue="Y87JFOR4sJThWexfYzV+GFlsNbg6ZDWeVFXJWHt15P8XHChSoDE5Frs0TsXC2UmTidzxgQ29O8OKCqejO1H3B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1 - Podlah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86</v>
      </c>
    </row>
    <row r="4" spans="2:46" ht="24.95" customHeight="1">
      <c r="B4" s="17"/>
      <c r="D4" s="18" t="s">
        <v>87</v>
      </c>
      <c r="L4" s="17"/>
      <c r="M4" s="8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190" t="str">
        <f>'Rekapitulace stavby'!K6</f>
        <v>Rekonstrukce podlahy v tělocvičně</v>
      </c>
      <c r="F7" s="191"/>
      <c r="G7" s="191"/>
      <c r="H7" s="191"/>
      <c r="L7" s="17"/>
    </row>
    <row r="8" spans="2:46" s="1" customFormat="1" ht="12" customHeight="1">
      <c r="B8" s="29"/>
      <c r="D8" s="24" t="s">
        <v>88</v>
      </c>
      <c r="L8" s="29"/>
    </row>
    <row r="9" spans="2:46" s="1" customFormat="1" ht="16.5" customHeight="1">
      <c r="B9" s="29"/>
      <c r="E9" s="171" t="s">
        <v>89</v>
      </c>
      <c r="F9" s="192"/>
      <c r="G9" s="192"/>
      <c r="H9" s="192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7. 5. 2025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">
        <v>1</v>
      </c>
      <c r="L14" s="29"/>
    </row>
    <row r="15" spans="2:46" s="1" customFormat="1" ht="18" customHeight="1">
      <c r="B15" s="29"/>
      <c r="E15" s="22" t="s">
        <v>26</v>
      </c>
      <c r="I15" s="24" t="s">
        <v>27</v>
      </c>
      <c r="J15" s="22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28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193" t="str">
        <f>'Rekapitulace stavby'!E14</f>
        <v>Vyplň údaj</v>
      </c>
      <c r="F18" s="156"/>
      <c r="G18" s="156"/>
      <c r="H18" s="156"/>
      <c r="I18" s="24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30</v>
      </c>
      <c r="I20" s="24" t="s">
        <v>25</v>
      </c>
      <c r="J20" s="22" t="s">
        <v>1</v>
      </c>
      <c r="L20" s="29"/>
    </row>
    <row r="21" spans="2:12" s="1" customFormat="1" ht="18" customHeight="1">
      <c r="B21" s="29"/>
      <c r="E21" s="22" t="s">
        <v>31</v>
      </c>
      <c r="I21" s="24" t="s">
        <v>27</v>
      </c>
      <c r="J21" s="22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25</v>
      </c>
      <c r="J23" s="22" t="s">
        <v>1</v>
      </c>
      <c r="L23" s="29"/>
    </row>
    <row r="24" spans="2:12" s="1" customFormat="1" ht="18" customHeight="1">
      <c r="B24" s="29"/>
      <c r="E24" s="22" t="s">
        <v>34</v>
      </c>
      <c r="I24" s="24" t="s">
        <v>27</v>
      </c>
      <c r="J24" s="22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35</v>
      </c>
      <c r="L26" s="29"/>
    </row>
    <row r="27" spans="2:12" s="7" customFormat="1" ht="16.5" customHeight="1">
      <c r="B27" s="82"/>
      <c r="E27" s="160" t="s">
        <v>1</v>
      </c>
      <c r="F27" s="160"/>
      <c r="G27" s="160"/>
      <c r="H27" s="160"/>
      <c r="L27" s="82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3" t="s">
        <v>36</v>
      </c>
      <c r="J30" s="63">
        <f>ROUND(J121,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38</v>
      </c>
      <c r="I32" s="32" t="s">
        <v>37</v>
      </c>
      <c r="J32" s="32" t="s">
        <v>39</v>
      </c>
      <c r="L32" s="29"/>
    </row>
    <row r="33" spans="2:12" s="1" customFormat="1" ht="14.45" customHeight="1">
      <c r="B33" s="29"/>
      <c r="D33" s="52" t="s">
        <v>40</v>
      </c>
      <c r="E33" s="24" t="s">
        <v>41</v>
      </c>
      <c r="F33" s="84">
        <f>ROUND((SUM(BE121:BE138)),  2)</f>
        <v>0</v>
      </c>
      <c r="I33" s="85">
        <v>0.21</v>
      </c>
      <c r="J33" s="84">
        <f>ROUND(((SUM(BE121:BE138))*I33),  2)</f>
        <v>0</v>
      </c>
      <c r="L33" s="29"/>
    </row>
    <row r="34" spans="2:12" s="1" customFormat="1" ht="14.45" customHeight="1">
      <c r="B34" s="29"/>
      <c r="E34" s="24" t="s">
        <v>42</v>
      </c>
      <c r="F34" s="84">
        <f>ROUND((SUM(BF121:BF138)),  2)</f>
        <v>0</v>
      </c>
      <c r="I34" s="85">
        <v>0.12</v>
      </c>
      <c r="J34" s="84">
        <f>ROUND(((SUM(BF121:BF138))*I34),  2)</f>
        <v>0</v>
      </c>
      <c r="L34" s="29"/>
    </row>
    <row r="35" spans="2:12" s="1" customFormat="1" ht="14.45" hidden="1" customHeight="1">
      <c r="B35" s="29"/>
      <c r="E35" s="24" t="s">
        <v>43</v>
      </c>
      <c r="F35" s="84">
        <f>ROUND((SUM(BG121:BG138)),  2)</f>
        <v>0</v>
      </c>
      <c r="I35" s="85">
        <v>0.21</v>
      </c>
      <c r="J35" s="84">
        <f>0</f>
        <v>0</v>
      </c>
      <c r="L35" s="29"/>
    </row>
    <row r="36" spans="2:12" s="1" customFormat="1" ht="14.45" hidden="1" customHeight="1">
      <c r="B36" s="29"/>
      <c r="E36" s="24" t="s">
        <v>44</v>
      </c>
      <c r="F36" s="84">
        <f>ROUND((SUM(BH121:BH138)),  2)</f>
        <v>0</v>
      </c>
      <c r="I36" s="85">
        <v>0.12</v>
      </c>
      <c r="J36" s="84">
        <f>0</f>
        <v>0</v>
      </c>
      <c r="L36" s="29"/>
    </row>
    <row r="37" spans="2:12" s="1" customFormat="1" ht="14.45" hidden="1" customHeight="1">
      <c r="B37" s="29"/>
      <c r="E37" s="24" t="s">
        <v>45</v>
      </c>
      <c r="F37" s="84">
        <f>ROUND((SUM(BI121:BI138)),  2)</f>
        <v>0</v>
      </c>
      <c r="I37" s="85">
        <v>0</v>
      </c>
      <c r="J37" s="84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6"/>
      <c r="D39" s="87" t="s">
        <v>46</v>
      </c>
      <c r="E39" s="54"/>
      <c r="F39" s="54"/>
      <c r="G39" s="88" t="s">
        <v>47</v>
      </c>
      <c r="H39" s="89" t="s">
        <v>48</v>
      </c>
      <c r="I39" s="54"/>
      <c r="J39" s="90">
        <f>SUM(J30:J37)</f>
        <v>0</v>
      </c>
      <c r="K39" s="91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49</v>
      </c>
      <c r="E50" s="39"/>
      <c r="F50" s="39"/>
      <c r="G50" s="38" t="s">
        <v>50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>
      <c r="B61" s="29"/>
      <c r="D61" s="40" t="s">
        <v>51</v>
      </c>
      <c r="E61" s="31"/>
      <c r="F61" s="92" t="s">
        <v>52</v>
      </c>
      <c r="G61" s="40" t="s">
        <v>51</v>
      </c>
      <c r="H61" s="31"/>
      <c r="I61" s="31"/>
      <c r="J61" s="93" t="s">
        <v>52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>
      <c r="B65" s="29"/>
      <c r="D65" s="38" t="s">
        <v>53</v>
      </c>
      <c r="E65" s="39"/>
      <c r="F65" s="39"/>
      <c r="G65" s="38" t="s">
        <v>54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>
      <c r="B76" s="29"/>
      <c r="D76" s="40" t="s">
        <v>51</v>
      </c>
      <c r="E76" s="31"/>
      <c r="F76" s="92" t="s">
        <v>52</v>
      </c>
      <c r="G76" s="40" t="s">
        <v>51</v>
      </c>
      <c r="H76" s="31"/>
      <c r="I76" s="31"/>
      <c r="J76" s="93" t="s">
        <v>52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90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16.5" customHeight="1">
      <c r="B85" s="29"/>
      <c r="E85" s="190" t="str">
        <f>E7</f>
        <v>Rekonstrukce podlahy v tělocvičně</v>
      </c>
      <c r="F85" s="191"/>
      <c r="G85" s="191"/>
      <c r="H85" s="191"/>
      <c r="L85" s="29"/>
    </row>
    <row r="86" spans="2:47" s="1" customFormat="1" ht="12" customHeight="1">
      <c r="B86" s="29"/>
      <c r="C86" s="24" t="s">
        <v>88</v>
      </c>
      <c r="L86" s="29"/>
    </row>
    <row r="87" spans="2:47" s="1" customFormat="1" ht="16.5" customHeight="1">
      <c r="B87" s="29"/>
      <c r="E87" s="171" t="str">
        <f>E9</f>
        <v>001 - Podlaha</v>
      </c>
      <c r="F87" s="192"/>
      <c r="G87" s="192"/>
      <c r="H87" s="192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20</v>
      </c>
      <c r="F89" s="22" t="str">
        <f>F12</f>
        <v>Karviná</v>
      </c>
      <c r="I89" s="24" t="s">
        <v>22</v>
      </c>
      <c r="J89" s="49" t="str">
        <f>IF(J12="","",J12)</f>
        <v>7. 5. 2025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24</v>
      </c>
      <c r="F91" s="22" t="str">
        <f>E15</f>
        <v>Střední průmyslová škola, Karviná, p.o.</v>
      </c>
      <c r="I91" s="24" t="s">
        <v>30</v>
      </c>
      <c r="J91" s="27" t="str">
        <f>E21</f>
        <v>ATRIS s.r.o.</v>
      </c>
      <c r="L91" s="29"/>
    </row>
    <row r="92" spans="2:47" s="1" customFormat="1" ht="15.2" customHeight="1">
      <c r="B92" s="29"/>
      <c r="C92" s="24" t="s">
        <v>28</v>
      </c>
      <c r="F92" s="22" t="str">
        <f>IF(E18="","",E18)</f>
        <v>Vyplň údaj</v>
      </c>
      <c r="I92" s="24" t="s">
        <v>33</v>
      </c>
      <c r="J92" s="27" t="str">
        <f>E24</f>
        <v>Barbora Kyšková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4" t="s">
        <v>91</v>
      </c>
      <c r="D94" s="86"/>
      <c r="E94" s="86"/>
      <c r="F94" s="86"/>
      <c r="G94" s="86"/>
      <c r="H94" s="86"/>
      <c r="I94" s="86"/>
      <c r="J94" s="95" t="s">
        <v>92</v>
      </c>
      <c r="K94" s="86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96" t="s">
        <v>93</v>
      </c>
      <c r="J96" s="63">
        <f>J121</f>
        <v>0</v>
      </c>
      <c r="L96" s="29"/>
      <c r="AU96" s="14" t="s">
        <v>94</v>
      </c>
    </row>
    <row r="97" spans="2:12" s="8" customFormat="1" ht="24.95" customHeight="1">
      <c r="B97" s="97"/>
      <c r="D97" s="98" t="s">
        <v>95</v>
      </c>
      <c r="E97" s="99"/>
      <c r="F97" s="99"/>
      <c r="G97" s="99"/>
      <c r="H97" s="99"/>
      <c r="I97" s="99"/>
      <c r="J97" s="100">
        <f>J122</f>
        <v>0</v>
      </c>
      <c r="L97" s="97"/>
    </row>
    <row r="98" spans="2:12" s="8" customFormat="1" ht="24.95" customHeight="1">
      <c r="B98" s="97"/>
      <c r="D98" s="98" t="s">
        <v>96</v>
      </c>
      <c r="E98" s="99"/>
      <c r="F98" s="99"/>
      <c r="G98" s="99"/>
      <c r="H98" s="99"/>
      <c r="I98" s="99"/>
      <c r="J98" s="100">
        <f>J123</f>
        <v>0</v>
      </c>
      <c r="L98" s="97"/>
    </row>
    <row r="99" spans="2:12" s="9" customFormat="1" ht="19.899999999999999" customHeight="1">
      <c r="B99" s="101"/>
      <c r="D99" s="102" t="s">
        <v>97</v>
      </c>
      <c r="E99" s="103"/>
      <c r="F99" s="103"/>
      <c r="G99" s="103"/>
      <c r="H99" s="103"/>
      <c r="I99" s="103"/>
      <c r="J99" s="104">
        <f>J124</f>
        <v>0</v>
      </c>
      <c r="L99" s="101"/>
    </row>
    <row r="100" spans="2:12" s="8" customFormat="1" ht="24.95" customHeight="1">
      <c r="B100" s="97"/>
      <c r="D100" s="98" t="s">
        <v>98</v>
      </c>
      <c r="E100" s="99"/>
      <c r="F100" s="99"/>
      <c r="G100" s="99"/>
      <c r="H100" s="99"/>
      <c r="I100" s="99"/>
      <c r="J100" s="100">
        <f>J134</f>
        <v>0</v>
      </c>
      <c r="L100" s="97"/>
    </row>
    <row r="101" spans="2:12" s="9" customFormat="1" ht="19.899999999999999" customHeight="1">
      <c r="B101" s="101"/>
      <c r="D101" s="102" t="s">
        <v>99</v>
      </c>
      <c r="E101" s="103"/>
      <c r="F101" s="103"/>
      <c r="G101" s="103"/>
      <c r="H101" s="103"/>
      <c r="I101" s="103"/>
      <c r="J101" s="104">
        <f>J135</f>
        <v>0</v>
      </c>
      <c r="L101" s="101"/>
    </row>
    <row r="102" spans="2:12" s="1" customFormat="1" ht="21.75" customHeight="1">
      <c r="B102" s="29"/>
      <c r="L102" s="29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9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9"/>
    </row>
    <row r="108" spans="2:12" s="1" customFormat="1" ht="24.95" customHeight="1">
      <c r="B108" s="29"/>
      <c r="C108" s="18" t="s">
        <v>100</v>
      </c>
      <c r="L108" s="29"/>
    </row>
    <row r="109" spans="2:12" s="1" customFormat="1" ht="6.95" customHeight="1">
      <c r="B109" s="29"/>
      <c r="L109" s="29"/>
    </row>
    <row r="110" spans="2:12" s="1" customFormat="1" ht="12" customHeight="1">
      <c r="B110" s="29"/>
      <c r="C110" s="24" t="s">
        <v>16</v>
      </c>
      <c r="L110" s="29"/>
    </row>
    <row r="111" spans="2:12" s="1" customFormat="1" ht="16.5" customHeight="1">
      <c r="B111" s="29"/>
      <c r="E111" s="190" t="str">
        <f>E7</f>
        <v>Rekonstrukce podlahy v tělocvičně</v>
      </c>
      <c r="F111" s="191"/>
      <c r="G111" s="191"/>
      <c r="H111" s="191"/>
      <c r="L111" s="29"/>
    </row>
    <row r="112" spans="2:12" s="1" customFormat="1" ht="12" customHeight="1">
      <c r="B112" s="29"/>
      <c r="C112" s="24" t="s">
        <v>88</v>
      </c>
      <c r="L112" s="29"/>
    </row>
    <row r="113" spans="2:65" s="1" customFormat="1" ht="16.5" customHeight="1">
      <c r="B113" s="29"/>
      <c r="E113" s="171" t="str">
        <f>E9</f>
        <v>001 - Podlaha</v>
      </c>
      <c r="F113" s="192"/>
      <c r="G113" s="192"/>
      <c r="H113" s="192"/>
      <c r="L113" s="29"/>
    </row>
    <row r="114" spans="2:65" s="1" customFormat="1" ht="6.95" customHeight="1">
      <c r="B114" s="29"/>
      <c r="L114" s="29"/>
    </row>
    <row r="115" spans="2:65" s="1" customFormat="1" ht="12" customHeight="1">
      <c r="B115" s="29"/>
      <c r="C115" s="24" t="s">
        <v>20</v>
      </c>
      <c r="F115" s="22" t="str">
        <f>F12</f>
        <v>Karviná</v>
      </c>
      <c r="I115" s="24" t="s">
        <v>22</v>
      </c>
      <c r="J115" s="49" t="str">
        <f>IF(J12="","",J12)</f>
        <v>7. 5. 2025</v>
      </c>
      <c r="L115" s="29"/>
    </row>
    <row r="116" spans="2:65" s="1" customFormat="1" ht="6.95" customHeight="1">
      <c r="B116" s="29"/>
      <c r="L116" s="29"/>
    </row>
    <row r="117" spans="2:65" s="1" customFormat="1" ht="15.2" customHeight="1">
      <c r="B117" s="29"/>
      <c r="C117" s="24" t="s">
        <v>24</v>
      </c>
      <c r="F117" s="22" t="str">
        <f>E15</f>
        <v>Střední průmyslová škola, Karviná, p.o.</v>
      </c>
      <c r="I117" s="24" t="s">
        <v>30</v>
      </c>
      <c r="J117" s="27" t="str">
        <f>E21</f>
        <v>ATRIS s.r.o.</v>
      </c>
      <c r="L117" s="29"/>
    </row>
    <row r="118" spans="2:65" s="1" customFormat="1" ht="15.2" customHeight="1">
      <c r="B118" s="29"/>
      <c r="C118" s="24" t="s">
        <v>28</v>
      </c>
      <c r="F118" s="22" t="str">
        <f>IF(E18="","",E18)</f>
        <v>Vyplň údaj</v>
      </c>
      <c r="I118" s="24" t="s">
        <v>33</v>
      </c>
      <c r="J118" s="27" t="str">
        <f>E24</f>
        <v>Barbora Kyšková</v>
      </c>
      <c r="L118" s="29"/>
    </row>
    <row r="119" spans="2:65" s="1" customFormat="1" ht="10.35" customHeight="1">
      <c r="B119" s="29"/>
      <c r="L119" s="29"/>
    </row>
    <row r="120" spans="2:65" s="10" customFormat="1" ht="29.25" customHeight="1">
      <c r="B120" s="105"/>
      <c r="C120" s="106" t="s">
        <v>101</v>
      </c>
      <c r="D120" s="107" t="s">
        <v>61</v>
      </c>
      <c r="E120" s="107" t="s">
        <v>57</v>
      </c>
      <c r="F120" s="107" t="s">
        <v>58</v>
      </c>
      <c r="G120" s="107" t="s">
        <v>102</v>
      </c>
      <c r="H120" s="107" t="s">
        <v>103</v>
      </c>
      <c r="I120" s="107" t="s">
        <v>104</v>
      </c>
      <c r="J120" s="107" t="s">
        <v>92</v>
      </c>
      <c r="K120" s="108" t="s">
        <v>105</v>
      </c>
      <c r="L120" s="105"/>
      <c r="M120" s="56" t="s">
        <v>1</v>
      </c>
      <c r="N120" s="57" t="s">
        <v>40</v>
      </c>
      <c r="O120" s="57" t="s">
        <v>106</v>
      </c>
      <c r="P120" s="57" t="s">
        <v>107</v>
      </c>
      <c r="Q120" s="57" t="s">
        <v>108</v>
      </c>
      <c r="R120" s="57" t="s">
        <v>109</v>
      </c>
      <c r="S120" s="57" t="s">
        <v>110</v>
      </c>
      <c r="T120" s="58" t="s">
        <v>111</v>
      </c>
    </row>
    <row r="121" spans="2:65" s="1" customFormat="1" ht="22.9" customHeight="1">
      <c r="B121" s="29"/>
      <c r="C121" s="61" t="s">
        <v>112</v>
      </c>
      <c r="J121" s="109">
        <f>BK121</f>
        <v>0</v>
      </c>
      <c r="L121" s="29"/>
      <c r="M121" s="59"/>
      <c r="N121" s="50"/>
      <c r="O121" s="50"/>
      <c r="P121" s="110">
        <f>P122+P123+P134</f>
        <v>0</v>
      </c>
      <c r="Q121" s="50"/>
      <c r="R121" s="110">
        <f>R122+R123+R134</f>
        <v>0</v>
      </c>
      <c r="S121" s="50"/>
      <c r="T121" s="111">
        <f>T122+T123+T134</f>
        <v>0</v>
      </c>
      <c r="AT121" s="14" t="s">
        <v>75</v>
      </c>
      <c r="AU121" s="14" t="s">
        <v>94</v>
      </c>
      <c r="BK121" s="112">
        <f>BK122+BK123+BK134</f>
        <v>0</v>
      </c>
    </row>
    <row r="122" spans="2:65" s="11" customFormat="1" ht="25.9" customHeight="1">
      <c r="B122" s="113"/>
      <c r="D122" s="114" t="s">
        <v>75</v>
      </c>
      <c r="E122" s="115" t="s">
        <v>113</v>
      </c>
      <c r="F122" s="115" t="s">
        <v>114</v>
      </c>
      <c r="I122" s="116"/>
      <c r="J122" s="117">
        <f>BK122</f>
        <v>0</v>
      </c>
      <c r="L122" s="113"/>
      <c r="M122" s="118"/>
      <c r="P122" s="119">
        <v>0</v>
      </c>
      <c r="R122" s="119">
        <v>0</v>
      </c>
      <c r="T122" s="120">
        <v>0</v>
      </c>
      <c r="AR122" s="114" t="s">
        <v>84</v>
      </c>
      <c r="AT122" s="121" t="s">
        <v>75</v>
      </c>
      <c r="AU122" s="121" t="s">
        <v>76</v>
      </c>
      <c r="AY122" s="114" t="s">
        <v>115</v>
      </c>
      <c r="BK122" s="122">
        <v>0</v>
      </c>
    </row>
    <row r="123" spans="2:65" s="11" customFormat="1" ht="25.9" customHeight="1">
      <c r="B123" s="113"/>
      <c r="D123" s="114" t="s">
        <v>75</v>
      </c>
      <c r="E123" s="115" t="s">
        <v>116</v>
      </c>
      <c r="F123" s="115" t="s">
        <v>117</v>
      </c>
      <c r="I123" s="116"/>
      <c r="J123" s="117">
        <f>BK123</f>
        <v>0</v>
      </c>
      <c r="L123" s="113"/>
      <c r="M123" s="118"/>
      <c r="P123" s="119">
        <f>P124</f>
        <v>0</v>
      </c>
      <c r="R123" s="119">
        <f>R124</f>
        <v>0</v>
      </c>
      <c r="T123" s="120">
        <f>T124</f>
        <v>0</v>
      </c>
      <c r="AR123" s="114" t="s">
        <v>86</v>
      </c>
      <c r="AT123" s="121" t="s">
        <v>75</v>
      </c>
      <c r="AU123" s="121" t="s">
        <v>76</v>
      </c>
      <c r="AY123" s="114" t="s">
        <v>115</v>
      </c>
      <c r="BK123" s="122">
        <f>BK124</f>
        <v>0</v>
      </c>
    </row>
    <row r="124" spans="2:65" s="11" customFormat="1" ht="22.9" customHeight="1">
      <c r="B124" s="113"/>
      <c r="D124" s="114" t="s">
        <v>75</v>
      </c>
      <c r="E124" s="123" t="s">
        <v>118</v>
      </c>
      <c r="F124" s="123" t="s">
        <v>119</v>
      </c>
      <c r="I124" s="116"/>
      <c r="J124" s="124">
        <f>BK124</f>
        <v>0</v>
      </c>
      <c r="L124" s="113"/>
      <c r="M124" s="118"/>
      <c r="P124" s="119">
        <f>SUM(P125:P133)</f>
        <v>0</v>
      </c>
      <c r="R124" s="119">
        <f>SUM(R125:R133)</f>
        <v>0</v>
      </c>
      <c r="T124" s="120">
        <f>SUM(T125:T133)</f>
        <v>0</v>
      </c>
      <c r="AR124" s="114" t="s">
        <v>86</v>
      </c>
      <c r="AT124" s="121" t="s">
        <v>75</v>
      </c>
      <c r="AU124" s="121" t="s">
        <v>84</v>
      </c>
      <c r="AY124" s="114" t="s">
        <v>115</v>
      </c>
      <c r="BK124" s="122">
        <f>SUM(BK125:BK133)</f>
        <v>0</v>
      </c>
    </row>
    <row r="125" spans="2:65" s="1" customFormat="1" ht="24.2" customHeight="1">
      <c r="B125" s="29"/>
      <c r="C125" s="125" t="s">
        <v>84</v>
      </c>
      <c r="D125" s="125" t="s">
        <v>120</v>
      </c>
      <c r="E125" s="126" t="s">
        <v>121</v>
      </c>
      <c r="F125" s="127" t="s">
        <v>122</v>
      </c>
      <c r="G125" s="128" t="s">
        <v>123</v>
      </c>
      <c r="H125" s="129"/>
      <c r="I125" s="130"/>
      <c r="J125" s="131">
        <f>ROUND(I125*H125,2)</f>
        <v>0</v>
      </c>
      <c r="K125" s="127" t="s">
        <v>124</v>
      </c>
      <c r="L125" s="29"/>
      <c r="M125" s="132" t="s">
        <v>1</v>
      </c>
      <c r="N125" s="133" t="s">
        <v>41</v>
      </c>
      <c r="P125" s="134">
        <f>O125*H125</f>
        <v>0</v>
      </c>
      <c r="Q125" s="134">
        <v>0</v>
      </c>
      <c r="R125" s="134">
        <f>Q125*H125</f>
        <v>0</v>
      </c>
      <c r="S125" s="134">
        <v>0</v>
      </c>
      <c r="T125" s="135">
        <f>S125*H125</f>
        <v>0</v>
      </c>
      <c r="AR125" s="136" t="s">
        <v>125</v>
      </c>
      <c r="AT125" s="136" t="s">
        <v>120</v>
      </c>
      <c r="AU125" s="136" t="s">
        <v>86</v>
      </c>
      <c r="AY125" s="14" t="s">
        <v>115</v>
      </c>
      <c r="BE125" s="137">
        <f>IF(N125="základní",J125,0)</f>
        <v>0</v>
      </c>
      <c r="BF125" s="137">
        <f>IF(N125="snížená",J125,0)</f>
        <v>0</v>
      </c>
      <c r="BG125" s="137">
        <f>IF(N125="zákl. přenesená",J125,0)</f>
        <v>0</v>
      </c>
      <c r="BH125" s="137">
        <f>IF(N125="sníž. přenesená",J125,0)</f>
        <v>0</v>
      </c>
      <c r="BI125" s="137">
        <f>IF(N125="nulová",J125,0)</f>
        <v>0</v>
      </c>
      <c r="BJ125" s="14" t="s">
        <v>84</v>
      </c>
      <c r="BK125" s="137">
        <f>ROUND(I125*H125,2)</f>
        <v>0</v>
      </c>
      <c r="BL125" s="14" t="s">
        <v>125</v>
      </c>
      <c r="BM125" s="136" t="s">
        <v>126</v>
      </c>
    </row>
    <row r="126" spans="2:65" s="1" customFormat="1" ht="16.5" customHeight="1">
      <c r="B126" s="29"/>
      <c r="C126" s="125" t="s">
        <v>86</v>
      </c>
      <c r="D126" s="125" t="s">
        <v>120</v>
      </c>
      <c r="E126" s="126" t="s">
        <v>127</v>
      </c>
      <c r="F126" s="127" t="s">
        <v>128</v>
      </c>
      <c r="G126" s="128" t="s">
        <v>129</v>
      </c>
      <c r="H126" s="138">
        <v>98</v>
      </c>
      <c r="I126" s="130"/>
      <c r="J126" s="131">
        <f>ROUND(I126*H126,2)</f>
        <v>0</v>
      </c>
      <c r="K126" s="127" t="s">
        <v>1</v>
      </c>
      <c r="L126" s="29"/>
      <c r="M126" s="132" t="s">
        <v>1</v>
      </c>
      <c r="N126" s="133" t="s">
        <v>41</v>
      </c>
      <c r="P126" s="134">
        <f>O126*H126</f>
        <v>0</v>
      </c>
      <c r="Q126" s="134">
        <v>0</v>
      </c>
      <c r="R126" s="134">
        <f>Q126*H126</f>
        <v>0</v>
      </c>
      <c r="S126" s="134">
        <v>0</v>
      </c>
      <c r="T126" s="135">
        <f>S126*H126</f>
        <v>0</v>
      </c>
      <c r="AR126" s="136" t="s">
        <v>125</v>
      </c>
      <c r="AT126" s="136" t="s">
        <v>120</v>
      </c>
      <c r="AU126" s="136" t="s">
        <v>86</v>
      </c>
      <c r="AY126" s="14" t="s">
        <v>115</v>
      </c>
      <c r="BE126" s="137">
        <f>IF(N126="základní",J126,0)</f>
        <v>0</v>
      </c>
      <c r="BF126" s="137">
        <f>IF(N126="snížená",J126,0)</f>
        <v>0</v>
      </c>
      <c r="BG126" s="137">
        <f>IF(N126="zákl. přenesená",J126,0)</f>
        <v>0</v>
      </c>
      <c r="BH126" s="137">
        <f>IF(N126="sníž. přenesená",J126,0)</f>
        <v>0</v>
      </c>
      <c r="BI126" s="137">
        <f>IF(N126="nulová",J126,0)</f>
        <v>0</v>
      </c>
      <c r="BJ126" s="14" t="s">
        <v>84</v>
      </c>
      <c r="BK126" s="137">
        <f>ROUND(I126*H126,2)</f>
        <v>0</v>
      </c>
      <c r="BL126" s="14" t="s">
        <v>125</v>
      </c>
      <c r="BM126" s="136" t="s">
        <v>130</v>
      </c>
    </row>
    <row r="127" spans="2:65" s="12" customFormat="1">
      <c r="B127" s="139"/>
      <c r="D127" s="140" t="s">
        <v>131</v>
      </c>
      <c r="E127" s="141" t="s">
        <v>1</v>
      </c>
      <c r="F127" s="142" t="s">
        <v>132</v>
      </c>
      <c r="H127" s="143">
        <v>98</v>
      </c>
      <c r="I127" s="144"/>
      <c r="L127" s="139"/>
      <c r="M127" s="145"/>
      <c r="T127" s="146"/>
      <c r="AT127" s="141" t="s">
        <v>131</v>
      </c>
      <c r="AU127" s="141" t="s">
        <v>86</v>
      </c>
      <c r="AV127" s="12" t="s">
        <v>86</v>
      </c>
      <c r="AW127" s="12" t="s">
        <v>32</v>
      </c>
      <c r="AX127" s="12" t="s">
        <v>84</v>
      </c>
      <c r="AY127" s="141" t="s">
        <v>115</v>
      </c>
    </row>
    <row r="128" spans="2:65" s="1" customFormat="1" ht="16.5" customHeight="1">
      <c r="B128" s="29"/>
      <c r="C128" s="125" t="s">
        <v>133</v>
      </c>
      <c r="D128" s="125" t="s">
        <v>120</v>
      </c>
      <c r="E128" s="126" t="s">
        <v>134</v>
      </c>
      <c r="F128" s="127" t="s">
        <v>135</v>
      </c>
      <c r="G128" s="128" t="s">
        <v>136</v>
      </c>
      <c r="H128" s="138">
        <v>511</v>
      </c>
      <c r="I128" s="130"/>
      <c r="J128" s="131">
        <f>ROUND(I128*H128,2)</f>
        <v>0</v>
      </c>
      <c r="K128" s="127" t="s">
        <v>1</v>
      </c>
      <c r="L128" s="29"/>
      <c r="M128" s="132" t="s">
        <v>1</v>
      </c>
      <c r="N128" s="133" t="s">
        <v>41</v>
      </c>
      <c r="P128" s="134">
        <f>O128*H128</f>
        <v>0</v>
      </c>
      <c r="Q128" s="134">
        <v>0</v>
      </c>
      <c r="R128" s="134">
        <f>Q128*H128</f>
        <v>0</v>
      </c>
      <c r="S128" s="134">
        <v>0</v>
      </c>
      <c r="T128" s="135">
        <f>S128*H128</f>
        <v>0</v>
      </c>
      <c r="AR128" s="136" t="s">
        <v>125</v>
      </c>
      <c r="AT128" s="136" t="s">
        <v>120</v>
      </c>
      <c r="AU128" s="136" t="s">
        <v>86</v>
      </c>
      <c r="AY128" s="14" t="s">
        <v>115</v>
      </c>
      <c r="BE128" s="137">
        <f>IF(N128="základní",J128,0)</f>
        <v>0</v>
      </c>
      <c r="BF128" s="137">
        <f>IF(N128="snížená",J128,0)</f>
        <v>0</v>
      </c>
      <c r="BG128" s="137">
        <f>IF(N128="zákl. přenesená",J128,0)</f>
        <v>0</v>
      </c>
      <c r="BH128" s="137">
        <f>IF(N128="sníž. přenesená",J128,0)</f>
        <v>0</v>
      </c>
      <c r="BI128" s="137">
        <f>IF(N128="nulová",J128,0)</f>
        <v>0</v>
      </c>
      <c r="BJ128" s="14" t="s">
        <v>84</v>
      </c>
      <c r="BK128" s="137">
        <f>ROUND(I128*H128,2)</f>
        <v>0</v>
      </c>
      <c r="BL128" s="14" t="s">
        <v>125</v>
      </c>
      <c r="BM128" s="136" t="s">
        <v>137</v>
      </c>
    </row>
    <row r="129" spans="2:65" s="1" customFormat="1" ht="24.2" customHeight="1">
      <c r="B129" s="29"/>
      <c r="C129" s="125" t="s">
        <v>138</v>
      </c>
      <c r="D129" s="125" t="s">
        <v>120</v>
      </c>
      <c r="E129" s="126" t="s">
        <v>139</v>
      </c>
      <c r="F129" s="127" t="s">
        <v>140</v>
      </c>
      <c r="G129" s="128" t="s">
        <v>136</v>
      </c>
      <c r="H129" s="138">
        <v>511</v>
      </c>
      <c r="I129" s="130"/>
      <c r="J129" s="131">
        <f>ROUND(I129*H129,2)</f>
        <v>0</v>
      </c>
      <c r="K129" s="127" t="s">
        <v>1</v>
      </c>
      <c r="L129" s="29"/>
      <c r="M129" s="132" t="s">
        <v>1</v>
      </c>
      <c r="N129" s="133" t="s">
        <v>41</v>
      </c>
      <c r="P129" s="134">
        <f>O129*H129</f>
        <v>0</v>
      </c>
      <c r="Q129" s="134">
        <v>0</v>
      </c>
      <c r="R129" s="134">
        <f>Q129*H129</f>
        <v>0</v>
      </c>
      <c r="S129" s="134">
        <v>0</v>
      </c>
      <c r="T129" s="135">
        <f>S129*H129</f>
        <v>0</v>
      </c>
      <c r="AR129" s="136" t="s">
        <v>125</v>
      </c>
      <c r="AT129" s="136" t="s">
        <v>120</v>
      </c>
      <c r="AU129" s="136" t="s">
        <v>86</v>
      </c>
      <c r="AY129" s="14" t="s">
        <v>115</v>
      </c>
      <c r="BE129" s="137">
        <f>IF(N129="základní",J129,0)</f>
        <v>0</v>
      </c>
      <c r="BF129" s="137">
        <f>IF(N129="snížená",J129,0)</f>
        <v>0</v>
      </c>
      <c r="BG129" s="137">
        <f>IF(N129="zákl. přenesená",J129,0)</f>
        <v>0</v>
      </c>
      <c r="BH129" s="137">
        <f>IF(N129="sníž. přenesená",J129,0)</f>
        <v>0</v>
      </c>
      <c r="BI129" s="137">
        <f>IF(N129="nulová",J129,0)</f>
        <v>0</v>
      </c>
      <c r="BJ129" s="14" t="s">
        <v>84</v>
      </c>
      <c r="BK129" s="137">
        <f>ROUND(I129*H129,2)</f>
        <v>0</v>
      </c>
      <c r="BL129" s="14" t="s">
        <v>125</v>
      </c>
      <c r="BM129" s="136" t="s">
        <v>141</v>
      </c>
    </row>
    <row r="130" spans="2:65" s="1" customFormat="1">
      <c r="B130" s="29"/>
      <c r="D130" s="140" t="s">
        <v>142</v>
      </c>
      <c r="F130" s="147" t="s">
        <v>143</v>
      </c>
      <c r="I130" s="148"/>
      <c r="L130" s="29"/>
      <c r="M130" s="149"/>
      <c r="T130" s="53"/>
      <c r="AT130" s="14" t="s">
        <v>142</v>
      </c>
      <c r="AU130" s="14" t="s">
        <v>86</v>
      </c>
    </row>
    <row r="131" spans="2:65" s="1" customFormat="1" ht="16.5" customHeight="1">
      <c r="B131" s="29"/>
      <c r="C131" s="125" t="s">
        <v>144</v>
      </c>
      <c r="D131" s="125" t="s">
        <v>120</v>
      </c>
      <c r="E131" s="126" t="s">
        <v>145</v>
      </c>
      <c r="F131" s="127" t="s">
        <v>146</v>
      </c>
      <c r="G131" s="128" t="s">
        <v>147</v>
      </c>
      <c r="H131" s="138">
        <v>1</v>
      </c>
      <c r="I131" s="130"/>
      <c r="J131" s="131">
        <f>ROUND(I131*H131,2)</f>
        <v>0</v>
      </c>
      <c r="K131" s="127" t="s">
        <v>1</v>
      </c>
      <c r="L131" s="29"/>
      <c r="M131" s="132" t="s">
        <v>1</v>
      </c>
      <c r="N131" s="133" t="s">
        <v>41</v>
      </c>
      <c r="P131" s="134">
        <f>O131*H131</f>
        <v>0</v>
      </c>
      <c r="Q131" s="134">
        <v>0</v>
      </c>
      <c r="R131" s="134">
        <f>Q131*H131</f>
        <v>0</v>
      </c>
      <c r="S131" s="134">
        <v>0</v>
      </c>
      <c r="T131" s="135">
        <f>S131*H131</f>
        <v>0</v>
      </c>
      <c r="AR131" s="136" t="s">
        <v>125</v>
      </c>
      <c r="AT131" s="136" t="s">
        <v>120</v>
      </c>
      <c r="AU131" s="136" t="s">
        <v>86</v>
      </c>
      <c r="AY131" s="14" t="s">
        <v>115</v>
      </c>
      <c r="BE131" s="137">
        <f>IF(N131="základní",J131,0)</f>
        <v>0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4" t="s">
        <v>84</v>
      </c>
      <c r="BK131" s="137">
        <f>ROUND(I131*H131,2)</f>
        <v>0</v>
      </c>
      <c r="BL131" s="14" t="s">
        <v>125</v>
      </c>
      <c r="BM131" s="136" t="s">
        <v>148</v>
      </c>
    </row>
    <row r="132" spans="2:65" s="1" customFormat="1" ht="16.5" customHeight="1">
      <c r="B132" s="29"/>
      <c r="C132" s="125" t="s">
        <v>149</v>
      </c>
      <c r="D132" s="125" t="s">
        <v>120</v>
      </c>
      <c r="E132" s="126" t="s">
        <v>150</v>
      </c>
      <c r="F132" s="127" t="s">
        <v>151</v>
      </c>
      <c r="G132" s="128" t="s">
        <v>129</v>
      </c>
      <c r="H132" s="138">
        <v>98</v>
      </c>
      <c r="I132" s="130"/>
      <c r="J132" s="131">
        <f>ROUND(I132*H132,2)</f>
        <v>0</v>
      </c>
      <c r="K132" s="127" t="s">
        <v>1</v>
      </c>
      <c r="L132" s="29"/>
      <c r="M132" s="132" t="s">
        <v>1</v>
      </c>
      <c r="N132" s="133" t="s">
        <v>41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125</v>
      </c>
      <c r="AT132" s="136" t="s">
        <v>120</v>
      </c>
      <c r="AU132" s="136" t="s">
        <v>86</v>
      </c>
      <c r="AY132" s="14" t="s">
        <v>115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4" t="s">
        <v>84</v>
      </c>
      <c r="BK132" s="137">
        <f>ROUND(I132*H132,2)</f>
        <v>0</v>
      </c>
      <c r="BL132" s="14" t="s">
        <v>125</v>
      </c>
      <c r="BM132" s="136" t="s">
        <v>152</v>
      </c>
    </row>
    <row r="133" spans="2:65" s="1" customFormat="1" ht="16.5" customHeight="1">
      <c r="B133" s="29"/>
      <c r="C133" s="125" t="s">
        <v>153</v>
      </c>
      <c r="D133" s="125" t="s">
        <v>120</v>
      </c>
      <c r="E133" s="126" t="s">
        <v>154</v>
      </c>
      <c r="F133" s="127" t="s">
        <v>155</v>
      </c>
      <c r="G133" s="128" t="s">
        <v>129</v>
      </c>
      <c r="H133" s="138">
        <v>5</v>
      </c>
      <c r="I133" s="130"/>
      <c r="J133" s="131">
        <f>ROUND(I133*H133,2)</f>
        <v>0</v>
      </c>
      <c r="K133" s="127" t="s">
        <v>1</v>
      </c>
      <c r="L133" s="29"/>
      <c r="M133" s="132" t="s">
        <v>1</v>
      </c>
      <c r="N133" s="133" t="s">
        <v>41</v>
      </c>
      <c r="P133" s="134">
        <f>O133*H133</f>
        <v>0</v>
      </c>
      <c r="Q133" s="134">
        <v>0</v>
      </c>
      <c r="R133" s="134">
        <f>Q133*H133</f>
        <v>0</v>
      </c>
      <c r="S133" s="134">
        <v>0</v>
      </c>
      <c r="T133" s="135">
        <f>S133*H133</f>
        <v>0</v>
      </c>
      <c r="AR133" s="136" t="s">
        <v>125</v>
      </c>
      <c r="AT133" s="136" t="s">
        <v>120</v>
      </c>
      <c r="AU133" s="136" t="s">
        <v>86</v>
      </c>
      <c r="AY133" s="14" t="s">
        <v>115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4" t="s">
        <v>84</v>
      </c>
      <c r="BK133" s="137">
        <f>ROUND(I133*H133,2)</f>
        <v>0</v>
      </c>
      <c r="BL133" s="14" t="s">
        <v>125</v>
      </c>
      <c r="BM133" s="136" t="s">
        <v>156</v>
      </c>
    </row>
    <row r="134" spans="2:65" s="11" customFormat="1" ht="25.9" customHeight="1">
      <c r="B134" s="113"/>
      <c r="D134" s="114" t="s">
        <v>75</v>
      </c>
      <c r="E134" s="115" t="s">
        <v>157</v>
      </c>
      <c r="F134" s="115" t="s">
        <v>157</v>
      </c>
      <c r="I134" s="116"/>
      <c r="J134" s="117">
        <f>BK134</f>
        <v>0</v>
      </c>
      <c r="L134" s="113"/>
      <c r="M134" s="118"/>
      <c r="P134" s="119">
        <f>P135</f>
        <v>0</v>
      </c>
      <c r="R134" s="119">
        <f>R135</f>
        <v>0</v>
      </c>
      <c r="T134" s="120">
        <f>T135</f>
        <v>0</v>
      </c>
      <c r="AR134" s="114" t="s">
        <v>144</v>
      </c>
      <c r="AT134" s="121" t="s">
        <v>75</v>
      </c>
      <c r="AU134" s="121" t="s">
        <v>76</v>
      </c>
      <c r="AY134" s="114" t="s">
        <v>115</v>
      </c>
      <c r="BK134" s="122">
        <f>BK135</f>
        <v>0</v>
      </c>
    </row>
    <row r="135" spans="2:65" s="11" customFormat="1" ht="22.9" customHeight="1">
      <c r="B135" s="113"/>
      <c r="D135" s="114" t="s">
        <v>75</v>
      </c>
      <c r="E135" s="123" t="s">
        <v>76</v>
      </c>
      <c r="F135" s="123" t="s">
        <v>158</v>
      </c>
      <c r="I135" s="116"/>
      <c r="J135" s="124">
        <f>BK135</f>
        <v>0</v>
      </c>
      <c r="L135" s="113"/>
      <c r="M135" s="118"/>
      <c r="P135" s="119">
        <f>SUM(P136:P138)</f>
        <v>0</v>
      </c>
      <c r="R135" s="119">
        <f>SUM(R136:R138)</f>
        <v>0</v>
      </c>
      <c r="T135" s="120">
        <f>SUM(T136:T138)</f>
        <v>0</v>
      </c>
      <c r="AR135" s="114" t="s">
        <v>144</v>
      </c>
      <c r="AT135" s="121" t="s">
        <v>75</v>
      </c>
      <c r="AU135" s="121" t="s">
        <v>84</v>
      </c>
      <c r="AY135" s="114" t="s">
        <v>115</v>
      </c>
      <c r="BK135" s="122">
        <f>SUM(BK136:BK138)</f>
        <v>0</v>
      </c>
    </row>
    <row r="136" spans="2:65" s="1" customFormat="1" ht="16.5" customHeight="1">
      <c r="B136" s="29"/>
      <c r="C136" s="125" t="s">
        <v>159</v>
      </c>
      <c r="D136" s="125" t="s">
        <v>120</v>
      </c>
      <c r="E136" s="126" t="s">
        <v>160</v>
      </c>
      <c r="F136" s="127" t="s">
        <v>161</v>
      </c>
      <c r="G136" s="128" t="s">
        <v>147</v>
      </c>
      <c r="H136" s="138">
        <v>1</v>
      </c>
      <c r="I136" s="130"/>
      <c r="J136" s="131">
        <f>ROUND(I136*H136,2)</f>
        <v>0</v>
      </c>
      <c r="K136" s="127" t="s">
        <v>1</v>
      </c>
      <c r="L136" s="29"/>
      <c r="M136" s="132" t="s">
        <v>1</v>
      </c>
      <c r="N136" s="133" t="s">
        <v>41</v>
      </c>
      <c r="P136" s="134">
        <f>O136*H136</f>
        <v>0</v>
      </c>
      <c r="Q136" s="134">
        <v>0</v>
      </c>
      <c r="R136" s="134">
        <f>Q136*H136</f>
        <v>0</v>
      </c>
      <c r="S136" s="134">
        <v>0</v>
      </c>
      <c r="T136" s="135">
        <f>S136*H136</f>
        <v>0</v>
      </c>
      <c r="AR136" s="136" t="s">
        <v>138</v>
      </c>
      <c r="AT136" s="136" t="s">
        <v>120</v>
      </c>
      <c r="AU136" s="136" t="s">
        <v>86</v>
      </c>
      <c r="AY136" s="14" t="s">
        <v>115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4" t="s">
        <v>84</v>
      </c>
      <c r="BK136" s="137">
        <f>ROUND(I136*H136,2)</f>
        <v>0</v>
      </c>
      <c r="BL136" s="14" t="s">
        <v>138</v>
      </c>
      <c r="BM136" s="136" t="s">
        <v>162</v>
      </c>
    </row>
    <row r="137" spans="2:65" s="1" customFormat="1" ht="24.2" customHeight="1">
      <c r="B137" s="29"/>
      <c r="C137" s="125" t="s">
        <v>163</v>
      </c>
      <c r="D137" s="125" t="s">
        <v>120</v>
      </c>
      <c r="E137" s="126" t="s">
        <v>164</v>
      </c>
      <c r="F137" s="127" t="s">
        <v>165</v>
      </c>
      <c r="G137" s="128" t="s">
        <v>147</v>
      </c>
      <c r="H137" s="138">
        <v>1</v>
      </c>
      <c r="I137" s="130"/>
      <c r="J137" s="131">
        <f>ROUND(I137*H137,2)</f>
        <v>0</v>
      </c>
      <c r="K137" s="127" t="s">
        <v>1</v>
      </c>
      <c r="L137" s="29"/>
      <c r="M137" s="132" t="s">
        <v>1</v>
      </c>
      <c r="N137" s="133" t="s">
        <v>41</v>
      </c>
      <c r="P137" s="134">
        <f>O137*H137</f>
        <v>0</v>
      </c>
      <c r="Q137" s="134">
        <v>0</v>
      </c>
      <c r="R137" s="134">
        <f>Q137*H137</f>
        <v>0</v>
      </c>
      <c r="S137" s="134">
        <v>0</v>
      </c>
      <c r="T137" s="135">
        <f>S137*H137</f>
        <v>0</v>
      </c>
      <c r="AR137" s="136" t="s">
        <v>138</v>
      </c>
      <c r="AT137" s="136" t="s">
        <v>120</v>
      </c>
      <c r="AU137" s="136" t="s">
        <v>86</v>
      </c>
      <c r="AY137" s="14" t="s">
        <v>115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4" t="s">
        <v>84</v>
      </c>
      <c r="BK137" s="137">
        <f>ROUND(I137*H137,2)</f>
        <v>0</v>
      </c>
      <c r="BL137" s="14" t="s">
        <v>138</v>
      </c>
      <c r="BM137" s="136" t="s">
        <v>166</v>
      </c>
    </row>
    <row r="138" spans="2:65" s="1" customFormat="1">
      <c r="B138" s="29"/>
      <c r="D138" s="140" t="s">
        <v>142</v>
      </c>
      <c r="F138" s="147" t="s">
        <v>167</v>
      </c>
      <c r="I138" s="148"/>
      <c r="L138" s="29"/>
      <c r="M138" s="150"/>
      <c r="N138" s="151"/>
      <c r="O138" s="151"/>
      <c r="P138" s="151"/>
      <c r="Q138" s="151"/>
      <c r="R138" s="151"/>
      <c r="S138" s="151"/>
      <c r="T138" s="152"/>
      <c r="AT138" s="14" t="s">
        <v>142</v>
      </c>
      <c r="AU138" s="14" t="s">
        <v>86</v>
      </c>
    </row>
    <row r="139" spans="2:65" s="1" customFormat="1" ht="6.95" customHeight="1">
      <c r="B139" s="41"/>
      <c r="C139" s="42"/>
      <c r="D139" s="42"/>
      <c r="E139" s="42"/>
      <c r="F139" s="42"/>
      <c r="G139" s="42"/>
      <c r="H139" s="42"/>
      <c r="I139" s="42"/>
      <c r="J139" s="42"/>
      <c r="K139" s="42"/>
      <c r="L139" s="29"/>
    </row>
  </sheetData>
  <sheetProtection algorithmName="SHA-512" hashValue="n9fo63ak9IR6SvnWY15KGGPPHhk5Yi5D65fApPfVtUkBiJG1TahE8rWnG1p1FjYxoDAoFqJUmGuKjnA9aqJ1IQ==" saltValue="16aDt4EfAp/MIE4+77iWinvdcmj6IHxBohTGKaiQghmKG0dZdCMmuZDOhUiW3fLHNyYE7pdbDNPLOiLA+Wisgg==" spinCount="100000" sheet="1" objects="1" scenarios="1" formatColumns="0" formatRows="0" autoFilter="0"/>
  <autoFilter ref="C120:K138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BARBORAKYSK8FBE\barborakyskova</dc:creator>
  <cp:keywords/>
  <dc:description/>
  <cp:lastModifiedBy>KlotkovaRadka</cp:lastModifiedBy>
  <cp:revision/>
  <dcterms:created xsi:type="dcterms:W3CDTF">2025-05-26T15:08:32Z</dcterms:created>
  <dcterms:modified xsi:type="dcterms:W3CDTF">2025-06-10T11:38:58Z</dcterms:modified>
  <cp:category/>
  <cp:contentStatus/>
</cp:coreProperties>
</file>