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spskarvina-my.sharepoint.com/personal/tyron_sps-karvina_cz/Documents/Provoz - škola/Rekonstrukce/tělocvična - akustika a elektro/final_vyhlášení/Příloha č.2/"/>
    </mc:Choice>
  </mc:AlternateContent>
  <xr:revisionPtr revIDLastSave="0" documentId="11_E3A4A1030278619154DBD85E76A556CF51B55162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001 - Podhled " sheetId="2" r:id="rId2"/>
  </sheets>
  <definedNames>
    <definedName name="_xlnm._FilterDatabase" localSheetId="1" hidden="1">'001 - Podhled '!$C$124:$K$155</definedName>
    <definedName name="_xlnm.Print_Titles" localSheetId="1">'001 - Podhled '!$124:$124</definedName>
    <definedName name="_xlnm.Print_Titles" localSheetId="0">'Rekapitulace stavby'!$92:$92</definedName>
    <definedName name="_xlnm.Print_Area" localSheetId="1">'001 - Podhled '!$C$4:$J$76,'001 - Podhled '!$C$82:$J$106,'001 - Podhled '!$C$112:$K$155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3" i="2" l="1"/>
  <c r="J37" i="2"/>
  <c r="J36" i="2"/>
  <c r="AY95" i="1"/>
  <c r="J35" i="2"/>
  <c r="AX95" i="1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T141" i="2"/>
  <c r="R142" i="2"/>
  <c r="R141" i="2"/>
  <c r="P142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/>
  <c r="E7" i="2"/>
  <c r="E85" i="2"/>
  <c r="L90" i="1"/>
  <c r="AM90" i="1"/>
  <c r="AM89" i="1"/>
  <c r="L89" i="1"/>
  <c r="AM87" i="1"/>
  <c r="L87" i="1"/>
  <c r="L85" i="1"/>
  <c r="L84" i="1"/>
  <c r="J138" i="2"/>
  <c r="J150" i="2"/>
  <c r="BK129" i="2"/>
  <c r="J155" i="2"/>
  <c r="BK135" i="2"/>
  <c r="J154" i="2"/>
  <c r="J147" i="2"/>
  <c r="BK134" i="2"/>
  <c r="BK145" i="2"/>
  <c r="J131" i="2"/>
  <c r="BK155" i="2"/>
  <c r="BK138" i="2"/>
  <c r="J134" i="2"/>
  <c r="BK147" i="2"/>
  <c r="J129" i="2"/>
  <c r="BK150" i="2"/>
  <c r="J142" i="2"/>
  <c r="BK142" i="2"/>
  <c r="BK128" i="2"/>
  <c r="BK151" i="2"/>
  <c r="J135" i="2"/>
  <c r="J128" i="2"/>
  <c r="BK154" i="2"/>
  <c r="BK131" i="2"/>
  <c r="J151" i="2"/>
  <c r="J145" i="2"/>
  <c r="AS94" i="1"/>
  <c r="P127" i="2" l="1"/>
  <c r="P126" i="2"/>
  <c r="BK133" i="2"/>
  <c r="T133" i="2"/>
  <c r="P144" i="2"/>
  <c r="P149" i="2"/>
  <c r="P148" i="2"/>
  <c r="R127" i="2"/>
  <c r="R126" i="2"/>
  <c r="P133" i="2"/>
  <c r="P132" i="2"/>
  <c r="T144" i="2"/>
  <c r="BK149" i="2"/>
  <c r="T149" i="2"/>
  <c r="BK127" i="2"/>
  <c r="J127" i="2"/>
  <c r="J98" i="2"/>
  <c r="T127" i="2"/>
  <c r="T126" i="2"/>
  <c r="R133" i="2"/>
  <c r="R132" i="2"/>
  <c r="BK144" i="2"/>
  <c r="J144" i="2"/>
  <c r="J102" i="2"/>
  <c r="R144" i="2"/>
  <c r="R149" i="2"/>
  <c r="BK153" i="2"/>
  <c r="J153" i="2"/>
  <c r="J105" i="2" s="1"/>
  <c r="R153" i="2"/>
  <c r="T153" i="2"/>
  <c r="BK141" i="2"/>
  <c r="J141" i="2"/>
  <c r="J101" i="2" s="1"/>
  <c r="J89" i="2"/>
  <c r="E115" i="2"/>
  <c r="BE128" i="2"/>
  <c r="BE135" i="2"/>
  <c r="BE142" i="2"/>
  <c r="BE151" i="2"/>
  <c r="F92" i="2"/>
  <c r="BE134" i="2"/>
  <c r="BE138" i="2"/>
  <c r="BE145" i="2"/>
  <c r="BE155" i="2"/>
  <c r="BE131" i="2"/>
  <c r="BE129" i="2"/>
  <c r="BE147" i="2"/>
  <c r="BE150" i="2"/>
  <c r="BE154" i="2"/>
  <c r="F36" i="2"/>
  <c r="BC95" i="1"/>
  <c r="BC94" i="1"/>
  <c r="W32" i="1" s="1"/>
  <c r="F34" i="2"/>
  <c r="BA95" i="1"/>
  <c r="BA94" i="1"/>
  <c r="W30" i="1"/>
  <c r="J34" i="2"/>
  <c r="AW95" i="1"/>
  <c r="F35" i="2"/>
  <c r="BB95" i="1"/>
  <c r="BB94" i="1" s="1"/>
  <c r="AX94" i="1" s="1"/>
  <c r="F37" i="2"/>
  <c r="BD95" i="1"/>
  <c r="BD94" i="1" s="1"/>
  <c r="W33" i="1" s="1"/>
  <c r="T148" i="2" l="1"/>
  <c r="T125" i="2" s="1"/>
  <c r="R148" i="2"/>
  <c r="R125" i="2" s="1"/>
  <c r="BK148" i="2"/>
  <c r="J148" i="2" s="1"/>
  <c r="J103" i="2" s="1"/>
  <c r="T132" i="2"/>
  <c r="BK132" i="2"/>
  <c r="J132" i="2" s="1"/>
  <c r="J99" i="2" s="1"/>
  <c r="P125" i="2"/>
  <c r="AU95" i="1" s="1"/>
  <c r="AU94" i="1" s="1"/>
  <c r="J133" i="2"/>
  <c r="J100" i="2"/>
  <c r="BK126" i="2"/>
  <c r="J126" i="2"/>
  <c r="J97" i="2" s="1"/>
  <c r="J149" i="2"/>
  <c r="J104" i="2"/>
  <c r="F33" i="2"/>
  <c r="AZ95" i="1"/>
  <c r="AZ94" i="1"/>
  <c r="W29" i="1"/>
  <c r="AY94" i="1"/>
  <c r="AW94" i="1"/>
  <c r="AK30" i="1"/>
  <c r="W31" i="1"/>
  <c r="J33" i="2"/>
  <c r="AV95" i="1" s="1"/>
  <c r="AT95" i="1" s="1"/>
  <c r="BK125" i="2" l="1"/>
  <c r="J125" i="2"/>
  <c r="J96" i="2"/>
  <c r="AV94" i="1"/>
  <c r="AK29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<sst xmlns="http://schemas.openxmlformats.org/spreadsheetml/2006/main" count="565" uniqueCount="199">
  <si>
    <t>Export Komplet</t>
  </si>
  <si>
    <t/>
  </si>
  <si>
    <t>2.0</t>
  </si>
  <si>
    <t>ZAMOK</t>
  </si>
  <si>
    <t>False</t>
  </si>
  <si>
    <t>{d166e8be-2428-4bdf-9fd4-1716c54ef9d0}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</si>
  <si>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</si>
  <si>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</si>
  <si>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</si>
  <si>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</si>
  <si>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</si>
  <si>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</si>
  <si>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</si>
  <si>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</si>
  <si>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20250905003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</si>
  <si>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</si>
  <si>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</si>
  <si>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podhledu  v tělocvičně</t>
  </si>
  <si>
    <t>KSO:</t>
  </si>
  <si>
    <t>CC-CZ:</t>
  </si>
  <si>
    <t>Místo:</t>
  </si>
  <si>
    <t>Karviná</t>
  </si>
  <si>
    <t>Datum:</t>
  </si>
  <si>
    <t>7. 5. 2025</t>
  </si>
  <si>
    <t>Zadavatel:</t>
  </si>
  <si>
    <t>IČ:</t>
  </si>
  <si>
    <t>Střední průmyslová škola, Karviná, p.o.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</si>
  <si>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</si>
  <si>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</si>
  <si>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</si>
  <si>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</si>
  <si>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</si>
  <si>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</si>
  <si>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</si>
  <si>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</si>
  <si>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</si>
  <si>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</si>
  <si>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</si>
  <si>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</si>
  <si>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</si>
  <si>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</si>
  <si>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</si>
  <si>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</si>
  <si>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</si>
  <si>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</si>
  <si>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</si>
  <si>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</si>
  <si>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</si>
  <si>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</si>
  <si>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</si>
  <si>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</si>
  <si>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</si>
  <si>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</si>
  <si>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</si>
  <si>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</si>
  <si>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</si>
  <si>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</si>
  <si>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</si>
  <si>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</si>
  <si>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</si>
  <si>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</si>
  <si>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</si>
  <si>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</si>
  <si>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</si>
  <si>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</si>
  <si>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</si>
  <si>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</si>
  <si>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</si>
  <si>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</si>
  <si>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</si>
  <si>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</si>
  <si>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</si>
  <si>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</si>
  <si>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</si>
  <si>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</si>
  <si>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</si>
  <si>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</si>
  <si>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</si>
  <si>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</si>
  <si>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</si>
  <si>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</si>
  <si>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</si>
  <si>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Podhled </t>
  </si>
  <si>
    <t>STA</t>
  </si>
  <si>
    <t>1</t>
  </si>
  <si>
    <t>{696b486b-34f6-48ee-9021-608915a931dc}</t>
  </si>
  <si>
    <t>2</t>
  </si>
  <si>
    <t>KRYCÍ LIST SOUPISU PRACÍ</t>
  </si>
  <si>
    <t>Objekt:</t>
  </si>
  <si>
    <t xml:space="preserve">001 - Podhled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</si>
  <si>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</si>
  <si>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</si>
  <si>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</si>
  <si>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</si>
  <si>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</si>
  <si>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</si>
  <si>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</si>
  <si>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</si>
  <si>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</si>
  <si>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</si>
  <si>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</si>
  <si>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>VRN - VRN</t>
  </si>
  <si>
    <t xml:space="preserve">    0 - Vedlejší  náklady</t>
  </si>
  <si>
    <t xml:space="preserve">    999 - Ostatní a vedlejší náklady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</si>
  <si>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</si>
  <si>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</si>
  <si>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</si>
  <si>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</si>
  <si>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</si>
  <si>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</si>
  <si>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</si>
  <si>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</si>
  <si>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</si>
  <si>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</si>
  <si>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</si>
  <si>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</si>
  <si>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</si>
  <si>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</si>
  <si>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</si>
  <si>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</si>
  <si>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</si>
  <si>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</si>
  <si>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</si>
  <si>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946111117</t>
  </si>
  <si>
    <t>Montáž pojízdných věží trubkových/dílcových š od 0,6 do 0,9 m dl do 3,2 m v přes 6,6 do 7,6 m</t>
  </si>
  <si>
    <t>kus</t>
  </si>
  <si>
    <t>CS ÚRS 2025 01</t>
  </si>
  <si>
    <t>4</t>
  </si>
  <si>
    <t>-1256189274</t>
  </si>
  <si>
    <t>946111217</t>
  </si>
  <si>
    <t>Příplatek k pojízdným věžím š od 0,6 do 0,9 m dl do 3,2 m v přes 6,6 do 7,6 m za každý den použití</t>
  </si>
  <si>
    <t>141223</t>
  </si>
  <si>
    <t>VV</t>
  </si>
  <si>
    <t>"nájem na 30 dnů"3*30</t>
  </si>
  <si>
    <t>3</t>
  </si>
  <si>
    <t>946111817</t>
  </si>
  <si>
    <t>Demontáž pojízdných věží trubkových/dílcových š od 0,6 do 0,9 m dl do 3,2 m v přes 6,6 do 7,6 m</t>
  </si>
  <si>
    <t>78259145</t>
  </si>
  <si>
    <t>PSV</t>
  </si>
  <si>
    <t>Práce a dodávky PSV</t>
  </si>
  <si>
    <t>763</t>
  </si>
  <si>
    <t>Konstrukce suché výstavby</t>
  </si>
  <si>
    <t>998763201</t>
  </si>
  <si>
    <t>Přesun hmot procentní pro dřevostavby v objektech v přes 6 do 12 m</t>
  </si>
  <si>
    <t>%</t>
  </si>
  <si>
    <t>16</t>
  </si>
  <si>
    <t>599240208</t>
  </si>
  <si>
    <t>5</t>
  </si>
  <si>
    <t>R-7630210</t>
  </si>
  <si>
    <t xml:space="preserve">D+M akustického podhledu </t>
  </si>
  <si>
    <t>m2</t>
  </si>
  <si>
    <t>-1923448377</t>
  </si>
  <si>
    <t>P</t>
  </si>
  <si>
    <t xml:space="preserve">Poznámka k položce:_x000D_
Rozměr panelu 1200x600x40 mm. Panely nejsou odnímatelné. Koeficient pohltivosti αw=0,95._x000D_
Jádro: v plástvích lisovaná skelná vlákna. . Povrch ze zesílené sklovláknité tkaniny. Barva bílá 085. Nejblíže barevný_x000D_
vzorek NCS s 1002-Y. Třída nárazu-odolnosti 1A. Výrobek je plně recyklovatelný. Reakce na oheň A2-s1,d0._x000D_
_x000D_
Položka obsahuje kompletní dodávku a montáž podhledu jako celku, vč. podkladního roštu, vč. všech kotevních a spojovacích prvků ._x000D_
_x000D_
Před objednáním materiálu a zahájením prací bude zpracována akustická studie dle konkrétního dodavatele podhledu, tato studie bude předložena ke schválení, akustický podhled musí splňovat požadavky ČSN 730527._x000D_
Po realizaci musí zhotovitel zajistit měření doby dozvuku pro ověření splnění normových požadavků a předat protokol o měření doby dozvuku s kladným výsledkem._x000D_
</t>
  </si>
  <si>
    <t>"viz. půdorys střechy"311,04</t>
  </si>
  <si>
    <t>6</t>
  </si>
  <si>
    <t>R-7630211</t>
  </si>
  <si>
    <t xml:space="preserve">D+M akustického obkladu </t>
  </si>
  <si>
    <t>1974991644</t>
  </si>
  <si>
    <t xml:space="preserve">Poznámka k položce:_x000D_
Rozměr panelu: hrana A 2700x1200, Tloušťka 40mm, Viditelná nebo skrytá nosná konstrukce, Plně demontovatelné panely v_x000D_
jakémkoliv místě, Koeficient pohltivosti αw=1,. Jádro: v plástvích lisovaná skelná vlákna. Povrch ze zesílené sklovláknité_x000D_
tkaniny. Systémový rastr– tenký hliníkový obvodový profil, Mechanická odolnost splňující požadavky odpovídající třídě 1A._x000D_
Reakce na oheň A2-s1,d0._x000D_
_x000D_
Před objednáním materiálu a zahájením prací bude zpracována akustická studie dle konkrétního dodavatele podhledu, tato studie bude předložena ke schválení, akustický podhled musí splňovat požadavky ČSN 730527._x000D_
Po realizaci musí zhotovitel zajistit měření doby dozvuku pro ověření splnění normových požadavků a předat protokol o měření doby dozvuku s kladným výsledkem._x000D_
</t>
  </si>
  <si>
    <t>"viz. řez nový stav"117</t>
  </si>
  <si>
    <t>767</t>
  </si>
  <si>
    <t>Konstrukce zámečnické</t>
  </si>
  <si>
    <t>7</t>
  </si>
  <si>
    <t>R-7670010</t>
  </si>
  <si>
    <t>Odstranění vady vycházející ze zprávy o konstrolní prohlídce ocelových konstrukcí dle ČSN 732604</t>
  </si>
  <si>
    <t>soubor</t>
  </si>
  <si>
    <t>877268881</t>
  </si>
  <si>
    <t>Poznámka k položce:_x000D_
Vada č. 1: nedovařené svary_x000D_
Umístění: svar spodního pásu, 4. vazník od vstupu do tělocvičny_x000D_
Nápravné opatření: svařit a opravit povrchovou ochranu</t>
  </si>
  <si>
    <t>784</t>
  </si>
  <si>
    <t>Dokončovací práce - malby a tapety</t>
  </si>
  <si>
    <t>8</t>
  </si>
  <si>
    <t>784111005</t>
  </si>
  <si>
    <t>Oprášení (ometení ) podkladu v místnostech v přes 5,00 m</t>
  </si>
  <si>
    <t>1315623921</t>
  </si>
  <si>
    <t>17,6*5*2+29,1*5</t>
  </si>
  <si>
    <t>784221105</t>
  </si>
  <si>
    <t>Dvojnásobné bílé malby ze směsí za sucha dobře otěruvzdorných v místnostech přes 5,00 m</t>
  </si>
  <si>
    <t>1797572618</t>
  </si>
  <si>
    <t>VRN</t>
  </si>
  <si>
    <t>Vedlejší  náklady</t>
  </si>
  <si>
    <t>10</t>
  </si>
  <si>
    <t>999006</t>
  </si>
  <si>
    <t xml:space="preserve">Dokumentace skutečného provedení stavby </t>
  </si>
  <si>
    <t>291228123</t>
  </si>
  <si>
    <t>11</t>
  </si>
  <si>
    <t>999009</t>
  </si>
  <si>
    <t>Zařízení staveniště - zřízení, náklday na provoz, odstranění</t>
  </si>
  <si>
    <t>1709638299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</si>
  <si>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vstupu._x000D_
_x000D_
Náklady a popatky spojené s užíváním veřejných ploch a prostranství , vč. užívání ploch v souvislosti s uložením stavebního materiálu nebo stavebního odpadu._x000D_
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_x000D_
_x000D_
</t>
  </si>
  <si>
    <t>999</t>
  </si>
  <si>
    <t xml:space="preserve">Ostatní a vedlejší náklady </t>
  </si>
  <si>
    <t>R-9901</t>
  </si>
  <si>
    <t xml:space="preserve">Akustická studie podhledu </t>
  </si>
  <si>
    <t>-839429008</t>
  </si>
  <si>
    <t>13</t>
  </si>
  <si>
    <t>R-9902</t>
  </si>
  <si>
    <t xml:space="preserve">Měření doby dozvuku po ukončení prací </t>
  </si>
  <si>
    <t>1216343094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</si>
</sst>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25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" customHeight="1"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4" t="s">
        <v>6</v>
      </c>
      <c r="BT2" s="14" t="s">
        <v>7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58" t="s">
        <v>14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R5" s="17"/>
      <c r="BE5" s="155" t="s">
        <v>15</v>
      </c>
      <c r="BS5" s="14" t="s">
        <v>6</v>
      </c>
    </row>
    <row r="6" spans="1:74" ht="36.9" customHeight="1">
      <c r="B6" s="17"/>
      <c r="D6" s="23" t="s">
        <v>16</v>
      </c>
      <c r="K6" s="160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R6" s="17"/>
      <c r="BE6" s="156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56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56"/>
      <c r="BS8" s="14" t="s">
        <v>6</v>
      </c>
    </row>
    <row r="9" spans="1:74" ht="14.4" customHeight="1">
      <c r="B9" s="17"/>
      <c r="AR9" s="17"/>
      <c r="BE9" s="156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56"/>
      <c r="BS10" s="14" t="s">
        <v>6</v>
      </c>
    </row>
    <row r="11" spans="1:74" ht="18.45" customHeight="1">
      <c r="B11" s="17"/>
      <c r="E11" s="22" t="s">
        <v>26</v>
      </c>
      <c r="AK11" s="24" t="s">
        <v>27</v>
      </c>
      <c r="AN11" s="22" t="s">
        <v>1</v>
      </c>
      <c r="AR11" s="17"/>
      <c r="BE11" s="156"/>
      <c r="BS11" s="14" t="s">
        <v>6</v>
      </c>
    </row>
    <row r="12" spans="1:74" ht="6.9" customHeight="1">
      <c r="B12" s="17"/>
      <c r="AR12" s="17"/>
      <c r="BE12" s="156"/>
      <c r="BS12" s="14" t="s">
        <v>6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56"/>
      <c r="BS13" s="14" t="s">
        <v>6</v>
      </c>
    </row>
    <row r="14" spans="1:74" ht="13.2">
      <c r="B14" s="17"/>
      <c r="E14" s="161" t="s">
        <v>29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24" t="s">
        <v>27</v>
      </c>
      <c r="AN14" s="26" t="s">
        <v>29</v>
      </c>
      <c r="AR14" s="17"/>
      <c r="BE14" s="156"/>
      <c r="BS14" s="14" t="s">
        <v>6</v>
      </c>
    </row>
    <row r="15" spans="1:74" ht="6.9" customHeight="1">
      <c r="B15" s="17"/>
      <c r="AR15" s="17"/>
      <c r="BE15" s="156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56"/>
      <c r="BS16" s="14" t="s">
        <v>4</v>
      </c>
    </row>
    <row r="17" spans="2:71" ht="18.45" customHeight="1">
      <c r="B17" s="17"/>
      <c r="E17" s="22" t="s">
        <v>31</v>
      </c>
      <c r="AK17" s="24" t="s">
        <v>27</v>
      </c>
      <c r="AN17" s="22" t="s">
        <v>1</v>
      </c>
      <c r="AR17" s="17"/>
      <c r="BE17" s="156"/>
      <c r="BS17" s="14" t="s">
        <v>32</v>
      </c>
    </row>
    <row r="18" spans="2:71" ht="6.9" customHeight="1">
      <c r="B18" s="17"/>
      <c r="AR18" s="17"/>
      <c r="BE18" s="156"/>
      <c r="BS18" s="14" t="s">
        <v>6</v>
      </c>
    </row>
    <row r="19" spans="2:7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56"/>
      <c r="BS19" s="14" t="s">
        <v>6</v>
      </c>
    </row>
    <row r="20" spans="2:71" ht="18.45" customHeight="1">
      <c r="B20" s="17"/>
      <c r="E20" s="22" t="s">
        <v>34</v>
      </c>
      <c r="AK20" s="24" t="s">
        <v>27</v>
      </c>
      <c r="AN20" s="22" t="s">
        <v>1</v>
      </c>
      <c r="AR20" s="17"/>
      <c r="BE20" s="156"/>
      <c r="BS20" s="14" t="s">
        <v>32</v>
      </c>
    </row>
    <row r="21" spans="2:71" ht="6.9" customHeight="1">
      <c r="B21" s="17"/>
      <c r="AR21" s="17"/>
      <c r="BE21" s="156"/>
    </row>
    <row r="22" spans="2:71" ht="12" customHeight="1">
      <c r="B22" s="17"/>
      <c r="D22" s="24" t="s">
        <v>35</v>
      </c>
      <c r="AR22" s="17"/>
      <c r="BE22" s="156"/>
    </row>
    <row r="23" spans="2:71" ht="16.5" customHeight="1">
      <c r="B23" s="17"/>
      <c r="E23" s="163" t="s">
        <v>1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R23" s="17"/>
      <c r="BE23" s="156"/>
    </row>
    <row r="24" spans="2:71" ht="6.9" customHeight="1">
      <c r="B24" s="17"/>
      <c r="AR24" s="17"/>
      <c r="BE24" s="156"/>
    </row>
    <row r="25" spans="2:7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56"/>
    </row>
    <row r="26" spans="2:71" s="1" customFormat="1" ht="25.95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64">
        <f>ROUND(AG94,2)</f>
        <v>0</v>
      </c>
      <c r="AL26" s="165"/>
      <c r="AM26" s="165"/>
      <c r="AN26" s="165"/>
      <c r="AO26" s="165"/>
      <c r="AR26" s="29"/>
      <c r="BE26" s="156"/>
    </row>
    <row r="27" spans="2:71" s="1" customFormat="1" ht="6.9" customHeight="1">
      <c r="B27" s="29"/>
      <c r="AR27" s="29"/>
      <c r="BE27" s="156"/>
    </row>
    <row r="28" spans="2:71" s="1" customFormat="1" ht="13.2">
      <c r="B28" s="29"/>
      <c r="L28" s="166" t="s">
        <v>37</v>
      </c>
      <c r="M28" s="166"/>
      <c r="N28" s="166"/>
      <c r="O28" s="166"/>
      <c r="P28" s="166"/>
      <c r="W28" s="166" t="s">
        <v>38</v>
      </c>
      <c r="X28" s="166"/>
      <c r="Y28" s="166"/>
      <c r="Z28" s="166"/>
      <c r="AA28" s="166"/>
      <c r="AB28" s="166"/>
      <c r="AC28" s="166"/>
      <c r="AD28" s="166"/>
      <c r="AE28" s="166"/>
      <c r="AK28" s="166" t="s">
        <v>39</v>
      </c>
      <c r="AL28" s="166"/>
      <c r="AM28" s="166"/>
      <c r="AN28" s="166"/>
      <c r="AO28" s="166"/>
      <c r="AR28" s="29"/>
      <c r="BE28" s="156"/>
    </row>
    <row r="29" spans="2:71" s="2" customFormat="1" ht="14.4" customHeight="1">
      <c r="B29" s="33"/>
      <c r="D29" s="24" t="s">
        <v>40</v>
      </c>
      <c r="F29" s="24" t="s">
        <v>41</v>
      </c>
      <c r="L29" s="169">
        <v>0.21</v>
      </c>
      <c r="M29" s="168"/>
      <c r="N29" s="168"/>
      <c r="O29" s="168"/>
      <c r="P29" s="168"/>
      <c r="W29" s="167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K29" s="167">
        <f>ROUND(AV94, 2)</f>
        <v>0</v>
      </c>
      <c r="AL29" s="168"/>
      <c r="AM29" s="168"/>
      <c r="AN29" s="168"/>
      <c r="AO29" s="168"/>
      <c r="AR29" s="33"/>
      <c r="BE29" s="157"/>
    </row>
    <row r="30" spans="2:71" s="2" customFormat="1" ht="14.4" customHeight="1">
      <c r="B30" s="33"/>
      <c r="F30" s="24" t="s">
        <v>42</v>
      </c>
      <c r="L30" s="169">
        <v>0.12</v>
      </c>
      <c r="M30" s="168"/>
      <c r="N30" s="168"/>
      <c r="O30" s="168"/>
      <c r="P30" s="168"/>
      <c r="W30" s="167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7">
        <f>ROUND(AW94, 2)</f>
        <v>0</v>
      </c>
      <c r="AL30" s="168"/>
      <c r="AM30" s="168"/>
      <c r="AN30" s="168"/>
      <c r="AO30" s="168"/>
      <c r="AR30" s="33"/>
      <c r="BE30" s="157"/>
    </row>
    <row r="31" spans="2:71" s="2" customFormat="1" ht="14.4" hidden="1" customHeight="1">
      <c r="B31" s="33"/>
      <c r="F31" s="24" t="s">
        <v>43</v>
      </c>
      <c r="L31" s="169">
        <v>0.21</v>
      </c>
      <c r="M31" s="168"/>
      <c r="N31" s="168"/>
      <c r="O31" s="168"/>
      <c r="P31" s="168"/>
      <c r="W31" s="167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33"/>
      <c r="BE31" s="157"/>
    </row>
    <row r="32" spans="2:71" s="2" customFormat="1" ht="14.4" hidden="1" customHeight="1">
      <c r="B32" s="33"/>
      <c r="F32" s="24" t="s">
        <v>44</v>
      </c>
      <c r="L32" s="169">
        <v>0.12</v>
      </c>
      <c r="M32" s="168"/>
      <c r="N32" s="168"/>
      <c r="O32" s="168"/>
      <c r="P32" s="168"/>
      <c r="W32" s="167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33"/>
      <c r="BE32" s="157"/>
    </row>
    <row r="33" spans="2:57" s="2" customFormat="1" ht="14.4" hidden="1" customHeight="1">
      <c r="B33" s="33"/>
      <c r="F33" s="24" t="s">
        <v>45</v>
      </c>
      <c r="L33" s="169">
        <v>0</v>
      </c>
      <c r="M33" s="168"/>
      <c r="N33" s="168"/>
      <c r="O33" s="168"/>
      <c r="P33" s="168"/>
      <c r="W33" s="167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7">
        <v>0</v>
      </c>
      <c r="AL33" s="168"/>
      <c r="AM33" s="168"/>
      <c r="AN33" s="168"/>
      <c r="AO33" s="168"/>
      <c r="AR33" s="33"/>
      <c r="BE33" s="157"/>
    </row>
    <row r="34" spans="2:57" s="1" customFormat="1" ht="6.9" customHeight="1">
      <c r="B34" s="29"/>
      <c r="AR34" s="29"/>
      <c r="BE34" s="156"/>
    </row>
    <row r="35" spans="2:57" s="1" customFormat="1" ht="25.95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170" t="s">
        <v>48</v>
      </c>
      <c r="Y35" s="171"/>
      <c r="Z35" s="171"/>
      <c r="AA35" s="171"/>
      <c r="AB35" s="171"/>
      <c r="AC35" s="36"/>
      <c r="AD35" s="36"/>
      <c r="AE35" s="36"/>
      <c r="AF35" s="36"/>
      <c r="AG35" s="36"/>
      <c r="AH35" s="36"/>
      <c r="AI35" s="36"/>
      <c r="AJ35" s="36"/>
      <c r="AK35" s="172">
        <f>SUM(AK26:AK33)</f>
        <v>0</v>
      </c>
      <c r="AL35" s="171"/>
      <c r="AM35" s="171"/>
      <c r="AN35" s="171"/>
      <c r="AO35" s="173"/>
      <c r="AP35" s="34"/>
      <c r="AQ35" s="34"/>
      <c r="AR35" s="29"/>
    </row>
    <row r="36" spans="2:57" s="1" customFormat="1" ht="6.9" customHeight="1">
      <c r="B36" s="29"/>
      <c r="AR36" s="29"/>
    </row>
    <row r="37" spans="2:57" s="1" customFormat="1" ht="14.4" customHeight="1">
      <c r="B37" s="29"/>
      <c r="AR37" s="29"/>
    </row>
    <row r="38" spans="2:57" ht="14.4" customHeight="1">
      <c r="B38" s="17"/>
      <c r="AR38" s="17"/>
    </row>
    <row r="39" spans="2:57" ht="14.4" customHeight="1">
      <c r="B39" s="17"/>
      <c r="AR39" s="17"/>
    </row>
    <row r="40" spans="2:57" ht="14.4" customHeight="1">
      <c r="B40" s="17"/>
      <c r="AR40" s="17"/>
    </row>
    <row r="41" spans="2:57" ht="14.4" customHeight="1">
      <c r="B41" s="17"/>
      <c r="AR41" s="17"/>
    </row>
    <row r="42" spans="2:57" ht="14.4" customHeight="1">
      <c r="B42" s="17"/>
      <c r="AR42" s="17"/>
    </row>
    <row r="43" spans="2:57" ht="14.4" customHeight="1">
      <c r="B43" s="17"/>
      <c r="AR43" s="17"/>
    </row>
    <row r="44" spans="2:57" ht="14.4" customHeight="1">
      <c r="B44" s="17"/>
      <c r="AR44" s="17"/>
    </row>
    <row r="45" spans="2:57" ht="14.4" customHeight="1">
      <c r="B45" s="17"/>
      <c r="AR45" s="17"/>
    </row>
    <row r="46" spans="2:57" ht="14.4" customHeight="1">
      <c r="B46" s="17"/>
      <c r="AR46" s="17"/>
    </row>
    <row r="47" spans="2:57" ht="14.4" customHeight="1">
      <c r="B47" s="17"/>
      <c r="AR47" s="17"/>
    </row>
    <row r="48" spans="2:57" ht="14.4" customHeight="1">
      <c r="B48" s="17"/>
      <c r="AR48" s="17"/>
    </row>
    <row r="49" spans="2:44" s="1" customFormat="1" ht="14.4" customHeight="1">
      <c r="B49" s="29"/>
      <c r="D49" s="38" t="s">
        <v>49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50</v>
      </c>
      <c r="AI49" s="39"/>
      <c r="AJ49" s="39"/>
      <c r="AK49" s="39"/>
      <c r="AL49" s="39"/>
      <c r="AM49" s="39"/>
      <c r="AN49" s="39"/>
      <c r="AO49" s="39"/>
      <c r="AR49" s="29"/>
    </row>
    <row r="50" spans="2:44" ht="10.199999999999999">
      <c r="B50" s="17"/>
      <c r="AR50" s="17"/>
    </row>
    <row r="51" spans="2:44" ht="10.199999999999999">
      <c r="B51" s="17"/>
      <c r="AR51" s="17"/>
    </row>
    <row r="52" spans="2:44" ht="10.199999999999999">
      <c r="B52" s="17"/>
      <c r="AR52" s="17"/>
    </row>
    <row r="53" spans="2:44" ht="10.199999999999999">
      <c r="B53" s="17"/>
      <c r="AR53" s="17"/>
    </row>
    <row r="54" spans="2:44" ht="10.199999999999999">
      <c r="B54" s="17"/>
      <c r="AR54" s="17"/>
    </row>
    <row r="55" spans="2:44" ht="10.199999999999999">
      <c r="B55" s="17"/>
      <c r="AR55" s="17"/>
    </row>
    <row r="56" spans="2:44" ht="10.199999999999999">
      <c r="B56" s="17"/>
      <c r="AR56" s="17"/>
    </row>
    <row r="57" spans="2:44" ht="10.199999999999999">
      <c r="B57" s="17"/>
      <c r="AR57" s="17"/>
    </row>
    <row r="58" spans="2:44" ht="10.199999999999999">
      <c r="B58" s="17"/>
      <c r="AR58" s="17"/>
    </row>
    <row r="59" spans="2:44" ht="10.199999999999999">
      <c r="B59" s="17"/>
      <c r="AR59" s="17"/>
    </row>
    <row r="60" spans="2:44" s="1" customFormat="1" ht="13.2">
      <c r="B60" s="29"/>
      <c r="D60" s="40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51</v>
      </c>
      <c r="AI60" s="31"/>
      <c r="AJ60" s="31"/>
      <c r="AK60" s="31"/>
      <c r="AL60" s="31"/>
      <c r="AM60" s="40" t="s">
        <v>52</v>
      </c>
      <c r="AN60" s="31"/>
      <c r="AO60" s="31"/>
      <c r="AR60" s="29"/>
    </row>
    <row r="61" spans="2:44" ht="10.199999999999999">
      <c r="B61" s="17"/>
      <c r="AR61" s="17"/>
    </row>
    <row r="62" spans="2:44" ht="10.199999999999999">
      <c r="B62" s="17"/>
      <c r="AR62" s="17"/>
    </row>
    <row r="63" spans="2:44" ht="10.199999999999999">
      <c r="B63" s="17"/>
      <c r="AR63" s="17"/>
    </row>
    <row r="64" spans="2:44" s="1" customFormat="1" ht="13.2">
      <c r="B64" s="29"/>
      <c r="D64" s="38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54</v>
      </c>
      <c r="AI64" s="39"/>
      <c r="AJ64" s="39"/>
      <c r="AK64" s="39"/>
      <c r="AL64" s="39"/>
      <c r="AM64" s="39"/>
      <c r="AN64" s="39"/>
      <c r="AO64" s="39"/>
      <c r="AR64" s="29"/>
    </row>
    <row r="65" spans="2:44" ht="10.199999999999999">
      <c r="B65" s="17"/>
      <c r="AR65" s="17"/>
    </row>
    <row r="66" spans="2:44" ht="10.199999999999999">
      <c r="B66" s="17"/>
      <c r="AR66" s="17"/>
    </row>
    <row r="67" spans="2:44" ht="10.199999999999999">
      <c r="B67" s="17"/>
      <c r="AR67" s="17"/>
    </row>
    <row r="68" spans="2:44" ht="10.199999999999999">
      <c r="B68" s="17"/>
      <c r="AR68" s="17"/>
    </row>
    <row r="69" spans="2:44" ht="10.199999999999999">
      <c r="B69" s="17"/>
      <c r="AR69" s="17"/>
    </row>
    <row r="70" spans="2:44" ht="10.199999999999999">
      <c r="B70" s="17"/>
      <c r="AR70" s="17"/>
    </row>
    <row r="71" spans="2:44" ht="10.199999999999999">
      <c r="B71" s="17"/>
      <c r="AR71" s="17"/>
    </row>
    <row r="72" spans="2:44" ht="10.199999999999999">
      <c r="B72" s="17"/>
      <c r="AR72" s="17"/>
    </row>
    <row r="73" spans="2:44" ht="10.199999999999999">
      <c r="B73" s="17"/>
      <c r="AR73" s="17"/>
    </row>
    <row r="74" spans="2:44" ht="10.199999999999999">
      <c r="B74" s="17"/>
      <c r="AR74" s="17"/>
    </row>
    <row r="75" spans="2:44" s="1" customFormat="1" ht="13.2">
      <c r="B75" s="29"/>
      <c r="D75" s="40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51</v>
      </c>
      <c r="AI75" s="31"/>
      <c r="AJ75" s="31"/>
      <c r="AK75" s="31"/>
      <c r="AL75" s="31"/>
      <c r="AM75" s="40" t="s">
        <v>52</v>
      </c>
      <c r="AN75" s="31"/>
      <c r="AO75" s="31"/>
      <c r="AR75" s="29"/>
    </row>
    <row r="76" spans="2:44" s="1" customFormat="1" ht="10.199999999999999">
      <c r="B76" s="29"/>
      <c r="AR76" s="29"/>
    </row>
    <row r="77" spans="2:44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" customHeight="1">
      <c r="B82" s="29"/>
      <c r="C82" s="18" t="s">
        <v>55</v>
      </c>
      <c r="AR82" s="29"/>
    </row>
    <row r="83" spans="1:91" s="1" customFormat="1" ht="6.9" customHeight="1">
      <c r="B83" s="29"/>
      <c r="AR83" s="29"/>
    </row>
    <row r="84" spans="1:91" s="3" customFormat="1" ht="12" customHeight="1">
      <c r="B84" s="45"/>
      <c r="C84" s="24" t="s">
        <v>13</v>
      </c>
      <c r="L84" s="3" t="str">
        <f>K5</f>
        <v>20250905003</v>
      </c>
      <c r="AR84" s="45"/>
    </row>
    <row r="85" spans="1:91" s="4" customFormat="1" ht="36.9" customHeight="1">
      <c r="B85" s="46"/>
      <c r="C85" s="47" t="s">
        <v>16</v>
      </c>
      <c r="L85" s="174" t="str">
        <f>K6</f>
        <v>Rekonstrukce podhledu  v tělocvičně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R85" s="46"/>
    </row>
    <row r="86" spans="1:91" s="1" customFormat="1" ht="6.9" customHeight="1">
      <c r="B86" s="29"/>
      <c r="AR86" s="29"/>
    </row>
    <row r="87" spans="1:91" s="1" customFormat="1" ht="12" customHeight="1">
      <c r="B87" s="29"/>
      <c r="C87" s="24" t="s">
        <v>20</v>
      </c>
      <c r="L87" s="48" t="str">
        <f>IF(K8="","",K8)</f>
        <v>Karviná</v>
      </c>
      <c r="AI87" s="24" t="s">
        <v>22</v>
      </c>
      <c r="AM87" s="176" t="str">
        <f>IF(AN8= "","",AN8)</f>
        <v>7. 5. 2025</v>
      </c>
      <c r="AN87" s="176"/>
      <c r="AR87" s="29"/>
    </row>
    <row r="88" spans="1:91" s="1" customFormat="1" ht="6.9" customHeight="1">
      <c r="B88" s="29"/>
      <c r="AR88" s="29"/>
    </row>
    <row r="89" spans="1:91" s="1" customFormat="1" ht="15.15" customHeight="1">
      <c r="B89" s="29"/>
      <c r="C89" s="24" t="s">
        <v>24</v>
      </c>
      <c r="L89" s="3" t="str">
        <f>IF(E11= "","",E11)</f>
        <v>Střední průmyslová škola, Karviná, p.o.</v>
      </c>
      <c r="AI89" s="24" t="s">
        <v>30</v>
      </c>
      <c r="AM89" s="177" t="str">
        <f>IF(E17="","",E17)</f>
        <v>ATRIS s.r.o.</v>
      </c>
      <c r="AN89" s="178"/>
      <c r="AO89" s="178"/>
      <c r="AP89" s="178"/>
      <c r="AR89" s="29"/>
      <c r="AS89" s="179" t="s">
        <v>56</v>
      </c>
      <c r="AT89" s="180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15" customHeight="1">
      <c r="B90" s="29"/>
      <c r="C90" s="24" t="s">
        <v>28</v>
      </c>
      <c r="L90" s="3" t="str">
        <f>IF(E14= "Vyplň údaj","",E14)</f>
        <v/>
      </c>
      <c r="AI90" s="24" t="s">
        <v>33</v>
      </c>
      <c r="AM90" s="177" t="str">
        <f>IF(E20="","",E20)</f>
        <v>Barbora Kyšková</v>
      </c>
      <c r="AN90" s="178"/>
      <c r="AO90" s="178"/>
      <c r="AP90" s="178"/>
      <c r="AR90" s="29"/>
      <c r="AS90" s="181"/>
      <c r="AT90" s="182"/>
      <c r="BD90" s="53"/>
    </row>
    <row r="91" spans="1:91" s="1" customFormat="1" ht="10.8" customHeight="1">
      <c r="B91" s="29"/>
      <c r="AR91" s="29"/>
      <c r="AS91" s="181"/>
      <c r="AT91" s="182"/>
      <c r="BD91" s="53"/>
    </row>
    <row r="92" spans="1:91" s="1" customFormat="1" ht="29.25" customHeight="1">
      <c r="B92" s="29"/>
      <c r="C92" s="183" t="s">
        <v>57</v>
      </c>
      <c r="D92" s="184"/>
      <c r="E92" s="184"/>
      <c r="F92" s="184"/>
      <c r="G92" s="184"/>
      <c r="H92" s="54"/>
      <c r="I92" s="185" t="s">
        <v>58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6" t="s">
        <v>59</v>
      </c>
      <c r="AH92" s="184"/>
      <c r="AI92" s="184"/>
      <c r="AJ92" s="184"/>
      <c r="AK92" s="184"/>
      <c r="AL92" s="184"/>
      <c r="AM92" s="184"/>
      <c r="AN92" s="185" t="s">
        <v>60</v>
      </c>
      <c r="AO92" s="184"/>
      <c r="AP92" s="187"/>
      <c r="AQ92" s="55" t="s">
        <v>61</v>
      </c>
      <c r="AR92" s="29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</row>
    <row r="93" spans="1:91" s="1" customFormat="1" ht="10.8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" customHeight="1">
      <c r="B94" s="60"/>
      <c r="C94" s="61" t="s">
        <v>74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91">
        <f>ROUND(AG95,2)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75</v>
      </c>
      <c r="BT94" s="69" t="s">
        <v>76</v>
      </c>
      <c r="BU94" s="70" t="s">
        <v>77</v>
      </c>
      <c r="BV94" s="69" t="s">
        <v>78</v>
      </c>
      <c r="BW94" s="69" t="s">
        <v>5</v>
      </c>
      <c r="BX94" s="69" t="s">
        <v>79</v>
      </c>
      <c r="CL94" s="69" t="s">
        <v>1</v>
      </c>
    </row>
    <row r="95" spans="1:91" s="6" customFormat="1" ht="16.5" customHeight="1">
      <c r="A95" s="71" t="s">
        <v>80</v>
      </c>
      <c r="B95" s="72"/>
      <c r="C95" s="73"/>
      <c r="D95" s="190" t="s">
        <v>81</v>
      </c>
      <c r="E95" s="190"/>
      <c r="F95" s="190"/>
      <c r="G95" s="190"/>
      <c r="H95" s="190"/>
      <c r="I95" s="74"/>
      <c r="J95" s="190" t="s">
        <v>82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'001 - Podhled 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5" t="s">
        <v>83</v>
      </c>
      <c r="AR95" s="72"/>
      <c r="AS95" s="76">
        <v>0</v>
      </c>
      <c r="AT95" s="77">
        <f>ROUND(SUM(AV95:AW95),2)</f>
        <v>0</v>
      </c>
      <c r="AU95" s="78">
        <f>'001 - Podhled '!P125</f>
        <v>0</v>
      </c>
      <c r="AV95" s="77">
        <f>'001 - Podhled '!J33</f>
        <v>0</v>
      </c>
      <c r="AW95" s="77">
        <f>'001 - Podhled '!J34</f>
        <v>0</v>
      </c>
      <c r="AX95" s="77">
        <f>'001 - Podhled '!J35</f>
        <v>0</v>
      </c>
      <c r="AY95" s="77">
        <f>'001 - Podhled '!J36</f>
        <v>0</v>
      </c>
      <c r="AZ95" s="77">
        <f>'001 - Podhled '!F33</f>
        <v>0</v>
      </c>
      <c r="BA95" s="77">
        <f>'001 - Podhled '!F34</f>
        <v>0</v>
      </c>
      <c r="BB95" s="77">
        <f>'001 - Podhled '!F35</f>
        <v>0</v>
      </c>
      <c r="BC95" s="77">
        <f>'001 - Podhled '!F36</f>
        <v>0</v>
      </c>
      <c r="BD95" s="79">
        <f>'001 - Podhled '!F37</f>
        <v>0</v>
      </c>
      <c r="BT95" s="80" t="s">
        <v>84</v>
      </c>
      <c r="BV95" s="80" t="s">
        <v>78</v>
      </c>
      <c r="BW95" s="80" t="s">
        <v>85</v>
      </c>
      <c r="BX95" s="80" t="s">
        <v>5</v>
      </c>
      <c r="CL95" s="80" t="s">
        <v>1</v>
      </c>
      <c r="CM95" s="80" t="s">
        <v>86</v>
      </c>
    </row>
    <row r="96" spans="1:91" s="1" customFormat="1" ht="30" customHeight="1">
      <c r="B96" s="29"/>
      <c r="AR96" s="29"/>
    </row>
    <row r="97" spans="2:44" s="1" customFormat="1" ht="6.9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sheetProtection algorithmName="SHA-512" hashValue="TdyP23EEnVHVaXgVG8j9SxNir0b/3F/GdY+aie0oClmDx1M39aRauueX/K+ipq2C6GRMcE4AEuic3uOXRLuvxA==" saltValue="DD+kbVWK0eUgtQL7gSGIfUNjdza656LugCC/MSMaM4ZPIkQEsjKxE4DhyzxNUhzvjrZjH73P/3KaZ1LJoFRIr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1 - Podhled 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4" t="s">
        <v>85</v>
      </c>
    </row>
    <row r="3" spans="2:46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86</v>
      </c>
    </row>
    <row r="4" spans="2:46" ht="24.9" customHeight="1">
      <c r="B4" s="17"/>
      <c r="D4" s="18" t="s">
        <v>87</v>
      </c>
      <c r="L4" s="17"/>
      <c r="M4" s="81" t="s">
        <v>10</v>
      </c>
      <c r="AT4" s="14" t="s">
        <v>4</v>
      </c>
    </row>
    <row r="5" spans="2:46" ht="6.9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193" t="str">
        <f>'Rekapitulace stavby'!K6</f>
        <v>Rekonstrukce podhledu  v tělocvičně</v>
      </c>
      <c r="F7" s="194"/>
      <c r="G7" s="194"/>
      <c r="H7" s="194"/>
      <c r="L7" s="17"/>
    </row>
    <row r="8" spans="2:46" s="1" customFormat="1" ht="12" customHeight="1">
      <c r="B8" s="29"/>
      <c r="D8" s="24" t="s">
        <v>88</v>
      </c>
      <c r="L8" s="29"/>
    </row>
    <row r="9" spans="2:46" s="1" customFormat="1" ht="16.5" customHeight="1">
      <c r="B9" s="29"/>
      <c r="E9" s="174" t="s">
        <v>89</v>
      </c>
      <c r="F9" s="195"/>
      <c r="G9" s="195"/>
      <c r="H9" s="195"/>
      <c r="L9" s="29"/>
    </row>
    <row r="10" spans="2:46" s="1" customFormat="1" ht="10.199999999999999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7. 5. 2025</v>
      </c>
      <c r="L12" s="29"/>
    </row>
    <row r="13" spans="2:46" s="1" customFormat="1" ht="10.8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">
        <v>1</v>
      </c>
      <c r="L14" s="29"/>
    </row>
    <row r="15" spans="2:46" s="1" customFormat="1" ht="18" customHeight="1">
      <c r="B15" s="29"/>
      <c r="E15" s="22" t="s">
        <v>26</v>
      </c>
      <c r="I15" s="24" t="s">
        <v>27</v>
      </c>
      <c r="J15" s="22" t="s">
        <v>1</v>
      </c>
      <c r="L15" s="29"/>
    </row>
    <row r="16" spans="2:46" s="1" customFormat="1" ht="6.9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196" t="str">
        <f>'Rekapitulace stavby'!E14</f>
        <v>Vyplň údaj</v>
      </c>
      <c r="F18" s="158"/>
      <c r="G18" s="158"/>
      <c r="H18" s="158"/>
      <c r="I18" s="24" t="s">
        <v>27</v>
      </c>
      <c r="J18" s="25" t="str">
        <f>'Rekapitulace stavby'!AN14</f>
        <v>Vyplň údaj</v>
      </c>
      <c r="L18" s="29"/>
    </row>
    <row r="19" spans="2:12" s="1" customFormat="1" ht="6.9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25</v>
      </c>
      <c r="J20" s="22" t="s">
        <v>1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1</v>
      </c>
      <c r="L21" s="29"/>
    </row>
    <row r="22" spans="2:12" s="1" customFormat="1" ht="6.9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25</v>
      </c>
      <c r="J23" s="22" t="s">
        <v>1</v>
      </c>
      <c r="L23" s="29"/>
    </row>
    <row r="24" spans="2:12" s="1" customFormat="1" ht="18" customHeight="1">
      <c r="B24" s="29"/>
      <c r="E24" s="22" t="s">
        <v>34</v>
      </c>
      <c r="I24" s="24" t="s">
        <v>27</v>
      </c>
      <c r="J24" s="22" t="s">
        <v>1</v>
      </c>
      <c r="L24" s="29"/>
    </row>
    <row r="25" spans="2:12" s="1" customFormat="1" ht="6.9" customHeight="1">
      <c r="B25" s="29"/>
      <c r="L25" s="29"/>
    </row>
    <row r="26" spans="2:12" s="1" customFormat="1" ht="12" customHeight="1">
      <c r="B26" s="29"/>
      <c r="D26" s="24" t="s">
        <v>35</v>
      </c>
      <c r="L26" s="29"/>
    </row>
    <row r="27" spans="2:12" s="7" customFormat="1" ht="16.5" customHeight="1">
      <c r="B27" s="82"/>
      <c r="E27" s="163" t="s">
        <v>1</v>
      </c>
      <c r="F27" s="163"/>
      <c r="G27" s="163"/>
      <c r="H27" s="163"/>
      <c r="L27" s="82"/>
    </row>
    <row r="28" spans="2:12" s="1" customFormat="1" ht="6.9" customHeight="1">
      <c r="B28" s="29"/>
      <c r="L28" s="29"/>
    </row>
    <row r="29" spans="2:12" s="1" customFormat="1" ht="6.9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3" t="s">
        <v>36</v>
      </c>
      <c r="J30" s="63">
        <f>ROUND(J125, 2)</f>
        <v>0</v>
      </c>
      <c r="L30" s="29"/>
    </row>
    <row r="31" spans="2:12" s="1" customFormat="1" ht="6.9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" customHeight="1">
      <c r="B33" s="29"/>
      <c r="D33" s="52" t="s">
        <v>40</v>
      </c>
      <c r="E33" s="24" t="s">
        <v>41</v>
      </c>
      <c r="F33" s="84">
        <f>ROUND((SUM(BE125:BE155)),  2)</f>
        <v>0</v>
      </c>
      <c r="I33" s="85">
        <v>0.21</v>
      </c>
      <c r="J33" s="84">
        <f>ROUND(((SUM(BE125:BE155))*I33),  2)</f>
        <v>0</v>
      </c>
      <c r="L33" s="29"/>
    </row>
    <row r="34" spans="2:12" s="1" customFormat="1" ht="14.4" customHeight="1">
      <c r="B34" s="29"/>
      <c r="E34" s="24" t="s">
        <v>42</v>
      </c>
      <c r="F34" s="84">
        <f>ROUND((SUM(BF125:BF155)),  2)</f>
        <v>0</v>
      </c>
      <c r="I34" s="85">
        <v>0.12</v>
      </c>
      <c r="J34" s="84">
        <f>ROUND(((SUM(BF125:BF155))*I34),  2)</f>
        <v>0</v>
      </c>
      <c r="L34" s="29"/>
    </row>
    <row r="35" spans="2:12" s="1" customFormat="1" ht="14.4" hidden="1" customHeight="1">
      <c r="B35" s="29"/>
      <c r="E35" s="24" t="s">
        <v>43</v>
      </c>
      <c r="F35" s="84">
        <f>ROUND((SUM(BG125:BG155)),  2)</f>
        <v>0</v>
      </c>
      <c r="I35" s="85">
        <v>0.21</v>
      </c>
      <c r="J35" s="84">
        <f>0</f>
        <v>0</v>
      </c>
      <c r="L35" s="29"/>
    </row>
    <row r="36" spans="2:12" s="1" customFormat="1" ht="14.4" hidden="1" customHeight="1">
      <c r="B36" s="29"/>
      <c r="E36" s="24" t="s">
        <v>44</v>
      </c>
      <c r="F36" s="84">
        <f>ROUND((SUM(BH125:BH155)),  2)</f>
        <v>0</v>
      </c>
      <c r="I36" s="85">
        <v>0.12</v>
      </c>
      <c r="J36" s="84">
        <f>0</f>
        <v>0</v>
      </c>
      <c r="L36" s="29"/>
    </row>
    <row r="37" spans="2:12" s="1" customFormat="1" ht="14.4" hidden="1" customHeight="1">
      <c r="B37" s="29"/>
      <c r="E37" s="24" t="s">
        <v>45</v>
      </c>
      <c r="F37" s="84">
        <f>ROUND((SUM(BI125:BI155)),  2)</f>
        <v>0</v>
      </c>
      <c r="I37" s="85">
        <v>0</v>
      </c>
      <c r="J37" s="84">
        <f>0</f>
        <v>0</v>
      </c>
      <c r="L37" s="29"/>
    </row>
    <row r="38" spans="2:12" s="1" customFormat="1" ht="6.9" customHeight="1">
      <c r="B38" s="29"/>
      <c r="L38" s="29"/>
    </row>
    <row r="39" spans="2:12" s="1" customFormat="1" ht="25.35" customHeight="1">
      <c r="B39" s="29"/>
      <c r="C39" s="86"/>
      <c r="D39" s="87" t="s">
        <v>46</v>
      </c>
      <c r="E39" s="54"/>
      <c r="F39" s="54"/>
      <c r="G39" s="88" t="s">
        <v>47</v>
      </c>
      <c r="H39" s="89" t="s">
        <v>48</v>
      </c>
      <c r="I39" s="54"/>
      <c r="J39" s="90">
        <f>SUM(J30:J37)</f>
        <v>0</v>
      </c>
      <c r="K39" s="91"/>
      <c r="L39" s="29"/>
    </row>
    <row r="40" spans="2:12" s="1" customFormat="1" ht="14.4" customHeight="1">
      <c r="B40" s="29"/>
      <c r="L40" s="29"/>
    </row>
    <row r="41" spans="2:12" ht="14.4" customHeight="1">
      <c r="B41" s="17"/>
      <c r="L41" s="17"/>
    </row>
    <row r="42" spans="2:12" ht="14.4" customHeight="1">
      <c r="B42" s="17"/>
      <c r="L42" s="17"/>
    </row>
    <row r="43" spans="2:12" ht="14.4" customHeight="1">
      <c r="B43" s="17"/>
      <c r="L43" s="17"/>
    </row>
    <row r="44" spans="2:12" ht="14.4" customHeight="1">
      <c r="B44" s="17"/>
      <c r="L44" s="17"/>
    </row>
    <row r="45" spans="2:12" ht="14.4" customHeight="1">
      <c r="B45" s="17"/>
      <c r="L45" s="17"/>
    </row>
    <row r="46" spans="2:12" ht="14.4" customHeight="1">
      <c r="B46" s="17"/>
      <c r="L46" s="17"/>
    </row>
    <row r="47" spans="2:12" ht="14.4" customHeight="1">
      <c r="B47" s="17"/>
      <c r="L47" s="17"/>
    </row>
    <row r="48" spans="2:12" ht="14.4" customHeight="1">
      <c r="B48" s="17"/>
      <c r="L48" s="17"/>
    </row>
    <row r="49" spans="2:12" ht="14.4" customHeight="1">
      <c r="B49" s="17"/>
      <c r="L49" s="17"/>
    </row>
    <row r="50" spans="2:12" s="1" customFormat="1" ht="14.4" customHeight="1">
      <c r="B50" s="29"/>
      <c r="D50" s="38" t="s">
        <v>49</v>
      </c>
      <c r="E50" s="39"/>
      <c r="F50" s="39"/>
      <c r="G50" s="38" t="s">
        <v>50</v>
      </c>
      <c r="H50" s="39"/>
      <c r="I50" s="39"/>
      <c r="J50" s="39"/>
      <c r="K50" s="39"/>
      <c r="L50" s="29"/>
    </row>
    <row r="51" spans="2:12" ht="10.199999999999999">
      <c r="B51" s="17"/>
      <c r="L51" s="17"/>
    </row>
    <row r="52" spans="2:12" ht="10.199999999999999">
      <c r="B52" s="17"/>
      <c r="L52" s="17"/>
    </row>
    <row r="53" spans="2:12" ht="10.199999999999999">
      <c r="B53" s="17"/>
      <c r="L53" s="17"/>
    </row>
    <row r="54" spans="2:12" ht="10.199999999999999">
      <c r="B54" s="17"/>
      <c r="L54" s="17"/>
    </row>
    <row r="55" spans="2:12" ht="10.199999999999999">
      <c r="B55" s="17"/>
      <c r="L55" s="17"/>
    </row>
    <row r="56" spans="2:12" ht="10.199999999999999">
      <c r="B56" s="17"/>
      <c r="L56" s="17"/>
    </row>
    <row r="57" spans="2:12" ht="10.199999999999999">
      <c r="B57" s="17"/>
      <c r="L57" s="17"/>
    </row>
    <row r="58" spans="2:12" ht="10.199999999999999">
      <c r="B58" s="17"/>
      <c r="L58" s="17"/>
    </row>
    <row r="59" spans="2:12" ht="10.199999999999999">
      <c r="B59" s="17"/>
      <c r="L59" s="17"/>
    </row>
    <row r="60" spans="2:12" ht="10.199999999999999">
      <c r="B60" s="17"/>
      <c r="L60" s="17"/>
    </row>
    <row r="61" spans="2:12" s="1" customFormat="1" ht="13.2">
      <c r="B61" s="29"/>
      <c r="D61" s="40" t="s">
        <v>51</v>
      </c>
      <c r="E61" s="31"/>
      <c r="F61" s="92" t="s">
        <v>52</v>
      </c>
      <c r="G61" s="40" t="s">
        <v>51</v>
      </c>
      <c r="H61" s="31"/>
      <c r="I61" s="31"/>
      <c r="J61" s="93" t="s">
        <v>52</v>
      </c>
      <c r="K61" s="31"/>
      <c r="L61" s="29"/>
    </row>
    <row r="62" spans="2:12" ht="10.199999999999999">
      <c r="B62" s="17"/>
      <c r="L62" s="17"/>
    </row>
    <row r="63" spans="2:12" ht="10.199999999999999">
      <c r="B63" s="17"/>
      <c r="L63" s="17"/>
    </row>
    <row r="64" spans="2:12" ht="10.199999999999999">
      <c r="B64" s="17"/>
      <c r="L64" s="17"/>
    </row>
    <row r="65" spans="2:12" s="1" customFormat="1" ht="13.2">
      <c r="B65" s="29"/>
      <c r="D65" s="38" t="s">
        <v>53</v>
      </c>
      <c r="E65" s="39"/>
      <c r="F65" s="39"/>
      <c r="G65" s="38" t="s">
        <v>54</v>
      </c>
      <c r="H65" s="39"/>
      <c r="I65" s="39"/>
      <c r="J65" s="39"/>
      <c r="K65" s="39"/>
      <c r="L65" s="29"/>
    </row>
    <row r="66" spans="2:12" ht="10.199999999999999">
      <c r="B66" s="17"/>
      <c r="L66" s="17"/>
    </row>
    <row r="67" spans="2:12" ht="10.199999999999999">
      <c r="B67" s="17"/>
      <c r="L67" s="17"/>
    </row>
    <row r="68" spans="2:12" ht="10.199999999999999">
      <c r="B68" s="17"/>
      <c r="L68" s="17"/>
    </row>
    <row r="69" spans="2:12" ht="10.199999999999999">
      <c r="B69" s="17"/>
      <c r="L69" s="17"/>
    </row>
    <row r="70" spans="2:12" ht="10.199999999999999">
      <c r="B70" s="17"/>
      <c r="L70" s="17"/>
    </row>
    <row r="71" spans="2:12" ht="10.199999999999999">
      <c r="B71" s="17"/>
      <c r="L71" s="17"/>
    </row>
    <row r="72" spans="2:12" ht="10.199999999999999">
      <c r="B72" s="17"/>
      <c r="L72" s="17"/>
    </row>
    <row r="73" spans="2:12" ht="10.199999999999999">
      <c r="B73" s="17"/>
      <c r="L73" s="17"/>
    </row>
    <row r="74" spans="2:12" ht="10.199999999999999">
      <c r="B74" s="17"/>
      <c r="L74" s="17"/>
    </row>
    <row r="75" spans="2:12" ht="10.199999999999999">
      <c r="B75" s="17"/>
      <c r="L75" s="17"/>
    </row>
    <row r="76" spans="2:12" s="1" customFormat="1" ht="13.2">
      <c r="B76" s="29"/>
      <c r="D76" s="40" t="s">
        <v>51</v>
      </c>
      <c r="E76" s="31"/>
      <c r="F76" s="92" t="s">
        <v>52</v>
      </c>
      <c r="G76" s="40" t="s">
        <v>51</v>
      </c>
      <c r="H76" s="31"/>
      <c r="I76" s="31"/>
      <c r="J76" s="93" t="s">
        <v>52</v>
      </c>
      <c r="K76" s="31"/>
      <c r="L76" s="29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>
      <c r="B82" s="29"/>
      <c r="C82" s="18" t="s">
        <v>90</v>
      </c>
      <c r="L82" s="29"/>
    </row>
    <row r="83" spans="2:47" s="1" customFormat="1" ht="6.9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16.5" customHeight="1">
      <c r="B85" s="29"/>
      <c r="E85" s="193" t="str">
        <f>E7</f>
        <v>Rekonstrukce podhledu  v tělocvičně</v>
      </c>
      <c r="F85" s="194"/>
      <c r="G85" s="194"/>
      <c r="H85" s="194"/>
      <c r="L85" s="29"/>
    </row>
    <row r="86" spans="2:47" s="1" customFormat="1" ht="12" customHeight="1">
      <c r="B86" s="29"/>
      <c r="C86" s="24" t="s">
        <v>88</v>
      </c>
      <c r="L86" s="29"/>
    </row>
    <row r="87" spans="2:47" s="1" customFormat="1" ht="16.5" customHeight="1">
      <c r="B87" s="29"/>
      <c r="E87" s="174" t="str">
        <f>E9</f>
        <v xml:space="preserve">001 - Podhled </v>
      </c>
      <c r="F87" s="195"/>
      <c r="G87" s="195"/>
      <c r="H87" s="195"/>
      <c r="L87" s="29"/>
    </row>
    <row r="88" spans="2:47" s="1" customFormat="1" ht="6.9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>Karviná</v>
      </c>
      <c r="I89" s="24" t="s">
        <v>22</v>
      </c>
      <c r="J89" s="49" t="str">
        <f>IF(J12="","",J12)</f>
        <v>7. 5. 2025</v>
      </c>
      <c r="L89" s="29"/>
    </row>
    <row r="90" spans="2:47" s="1" customFormat="1" ht="6.9" customHeight="1">
      <c r="B90" s="29"/>
      <c r="L90" s="29"/>
    </row>
    <row r="91" spans="2:47" s="1" customFormat="1" ht="15.15" customHeight="1">
      <c r="B91" s="29"/>
      <c r="C91" s="24" t="s">
        <v>24</v>
      </c>
      <c r="F91" s="22" t="str">
        <f>E15</f>
        <v>Střední průmyslová škola, Karviná, p.o.</v>
      </c>
      <c r="I91" s="24" t="s">
        <v>30</v>
      </c>
      <c r="J91" s="27" t="str">
        <f>E21</f>
        <v>ATRIS s.r.o.</v>
      </c>
      <c r="L91" s="29"/>
    </row>
    <row r="92" spans="2:47" s="1" customFormat="1" ht="15.15" customHeight="1">
      <c r="B92" s="29"/>
      <c r="C92" s="24" t="s">
        <v>28</v>
      </c>
      <c r="F92" s="22" t="str">
        <f>IF(E18="","",E18)</f>
        <v>Vyplň údaj</v>
      </c>
      <c r="I92" s="24" t="s">
        <v>33</v>
      </c>
      <c r="J92" s="27" t="str">
        <f>E24</f>
        <v>Barbora Kyšková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4" t="s">
        <v>91</v>
      </c>
      <c r="D94" s="86"/>
      <c r="E94" s="86"/>
      <c r="F94" s="86"/>
      <c r="G94" s="86"/>
      <c r="H94" s="86"/>
      <c r="I94" s="86"/>
      <c r="J94" s="95" t="s">
        <v>92</v>
      </c>
      <c r="K94" s="86"/>
      <c r="L94" s="29"/>
    </row>
    <row r="95" spans="2:47" s="1" customFormat="1" ht="10.35" customHeight="1">
      <c r="B95" s="29"/>
      <c r="L95" s="29"/>
    </row>
    <row r="96" spans="2:47" s="1" customFormat="1" ht="22.8" customHeight="1">
      <c r="B96" s="29"/>
      <c r="C96" s="96" t="s">
        <v>93</v>
      </c>
      <c r="J96" s="63">
        <f>J125</f>
        <v>0</v>
      </c>
      <c r="L96" s="29"/>
      <c r="AU96" s="14" t="s">
        <v>94</v>
      </c>
    </row>
    <row r="97" spans="2:12" s="8" customFormat="1" ht="24.9" customHeight="1">
      <c r="B97" s="97"/>
      <c r="D97" s="98" t="s">
        <v>95</v>
      </c>
      <c r="E97" s="99"/>
      <c r="F97" s="99"/>
      <c r="G97" s="99"/>
      <c r="H97" s="99"/>
      <c r="I97" s="99"/>
      <c r="J97" s="100">
        <f>J126</f>
        <v>0</v>
      </c>
      <c r="L97" s="97"/>
    </row>
    <row r="98" spans="2:12" s="9" customFormat="1" ht="19.95" customHeight="1">
      <c r="B98" s="101"/>
      <c r="D98" s="102" t="s">
        <v>96</v>
      </c>
      <c r="E98" s="103"/>
      <c r="F98" s="103"/>
      <c r="G98" s="103"/>
      <c r="H98" s="103"/>
      <c r="I98" s="103"/>
      <c r="J98" s="104">
        <f>J127</f>
        <v>0</v>
      </c>
      <c r="L98" s="101"/>
    </row>
    <row r="99" spans="2:12" s="8" customFormat="1" ht="24.9" customHeight="1">
      <c r="B99" s="97"/>
      <c r="D99" s="98" t="s">
        <v>97</v>
      </c>
      <c r="E99" s="99"/>
      <c r="F99" s="99"/>
      <c r="G99" s="99"/>
      <c r="H99" s="99"/>
      <c r="I99" s="99"/>
      <c r="J99" s="100">
        <f>J132</f>
        <v>0</v>
      </c>
      <c r="L99" s="97"/>
    </row>
    <row r="100" spans="2:12" s="9" customFormat="1" ht="19.95" customHeight="1">
      <c r="B100" s="101"/>
      <c r="D100" s="102" t="s">
        <v>98</v>
      </c>
      <c r="E100" s="103"/>
      <c r="F100" s="103"/>
      <c r="G100" s="103"/>
      <c r="H100" s="103"/>
      <c r="I100" s="103"/>
      <c r="J100" s="104">
        <f>J133</f>
        <v>0</v>
      </c>
      <c r="L100" s="101"/>
    </row>
    <row r="101" spans="2:12" s="9" customFormat="1" ht="19.95" customHeight="1">
      <c r="B101" s="101"/>
      <c r="D101" s="102" t="s">
        <v>99</v>
      </c>
      <c r="E101" s="103"/>
      <c r="F101" s="103"/>
      <c r="G101" s="103"/>
      <c r="H101" s="103"/>
      <c r="I101" s="103"/>
      <c r="J101" s="104">
        <f>J141</f>
        <v>0</v>
      </c>
      <c r="L101" s="101"/>
    </row>
    <row r="102" spans="2:12" s="9" customFormat="1" ht="19.95" customHeight="1">
      <c r="B102" s="101"/>
      <c r="D102" s="102" t="s">
        <v>100</v>
      </c>
      <c r="E102" s="103"/>
      <c r="F102" s="103"/>
      <c r="G102" s="103"/>
      <c r="H102" s="103"/>
      <c r="I102" s="103"/>
      <c r="J102" s="104">
        <f>J144</f>
        <v>0</v>
      </c>
      <c r="L102" s="101"/>
    </row>
    <row r="103" spans="2:12" s="8" customFormat="1" ht="24.9" customHeight="1">
      <c r="B103" s="97"/>
      <c r="D103" s="98" t="s">
        <v>101</v>
      </c>
      <c r="E103" s="99"/>
      <c r="F103" s="99"/>
      <c r="G103" s="99"/>
      <c r="H103" s="99"/>
      <c r="I103" s="99"/>
      <c r="J103" s="100">
        <f>J148</f>
        <v>0</v>
      </c>
      <c r="L103" s="97"/>
    </row>
    <row r="104" spans="2:12" s="9" customFormat="1" ht="19.95" customHeight="1">
      <c r="B104" s="101"/>
      <c r="D104" s="102" t="s">
        <v>102</v>
      </c>
      <c r="E104" s="103"/>
      <c r="F104" s="103"/>
      <c r="G104" s="103"/>
      <c r="H104" s="103"/>
      <c r="I104" s="103"/>
      <c r="J104" s="104">
        <f>J149</f>
        <v>0</v>
      </c>
      <c r="L104" s="101"/>
    </row>
    <row r="105" spans="2:12" s="9" customFormat="1" ht="19.95" customHeight="1">
      <c r="B105" s="101"/>
      <c r="D105" s="102" t="s">
        <v>103</v>
      </c>
      <c r="E105" s="103"/>
      <c r="F105" s="103"/>
      <c r="G105" s="103"/>
      <c r="H105" s="103"/>
      <c r="I105" s="103"/>
      <c r="J105" s="104">
        <f>J153</f>
        <v>0</v>
      </c>
      <c r="L105" s="101"/>
    </row>
    <row r="106" spans="2:12" s="1" customFormat="1" ht="21.75" customHeight="1">
      <c r="B106" s="29"/>
      <c r="L106" s="29"/>
    </row>
    <row r="107" spans="2:12" s="1" customFormat="1" ht="6.9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9"/>
    </row>
    <row r="111" spans="2:12" s="1" customFormat="1" ht="6.9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9"/>
    </row>
    <row r="112" spans="2:12" s="1" customFormat="1" ht="24.9" customHeight="1">
      <c r="B112" s="29"/>
      <c r="C112" s="18" t="s">
        <v>104</v>
      </c>
      <c r="L112" s="29"/>
    </row>
    <row r="113" spans="2:65" s="1" customFormat="1" ht="6.9" customHeight="1">
      <c r="B113" s="29"/>
      <c r="L113" s="29"/>
    </row>
    <row r="114" spans="2:65" s="1" customFormat="1" ht="12" customHeight="1">
      <c r="B114" s="29"/>
      <c r="C114" s="24" t="s">
        <v>16</v>
      </c>
      <c r="L114" s="29"/>
    </row>
    <row r="115" spans="2:65" s="1" customFormat="1" ht="16.5" customHeight="1">
      <c r="B115" s="29"/>
      <c r="E115" s="193" t="str">
        <f>E7</f>
        <v>Rekonstrukce podhledu  v tělocvičně</v>
      </c>
      <c r="F115" s="194"/>
      <c r="G115" s="194"/>
      <c r="H115" s="194"/>
      <c r="L115" s="29"/>
    </row>
    <row r="116" spans="2:65" s="1" customFormat="1" ht="12" customHeight="1">
      <c r="B116" s="29"/>
      <c r="C116" s="24" t="s">
        <v>88</v>
      </c>
      <c r="L116" s="29"/>
    </row>
    <row r="117" spans="2:65" s="1" customFormat="1" ht="16.5" customHeight="1">
      <c r="B117" s="29"/>
      <c r="E117" s="174" t="str">
        <f>E9</f>
        <v xml:space="preserve">001 - Podhled </v>
      </c>
      <c r="F117" s="195"/>
      <c r="G117" s="195"/>
      <c r="H117" s="195"/>
      <c r="L117" s="29"/>
    </row>
    <row r="118" spans="2:65" s="1" customFormat="1" ht="6.9" customHeight="1">
      <c r="B118" s="29"/>
      <c r="L118" s="29"/>
    </row>
    <row r="119" spans="2:65" s="1" customFormat="1" ht="12" customHeight="1">
      <c r="B119" s="29"/>
      <c r="C119" s="24" t="s">
        <v>20</v>
      </c>
      <c r="F119" s="22" t="str">
        <f>F12</f>
        <v>Karviná</v>
      </c>
      <c r="I119" s="24" t="s">
        <v>22</v>
      </c>
      <c r="J119" s="49" t="str">
        <f>IF(J12="","",J12)</f>
        <v>7. 5. 2025</v>
      </c>
      <c r="L119" s="29"/>
    </row>
    <row r="120" spans="2:65" s="1" customFormat="1" ht="6.9" customHeight="1">
      <c r="B120" s="29"/>
      <c r="L120" s="29"/>
    </row>
    <row r="121" spans="2:65" s="1" customFormat="1" ht="15.15" customHeight="1">
      <c r="B121" s="29"/>
      <c r="C121" s="24" t="s">
        <v>24</v>
      </c>
      <c r="F121" s="22" t="str">
        <f>E15</f>
        <v>Střední průmyslová škola, Karviná, p.o.</v>
      </c>
      <c r="I121" s="24" t="s">
        <v>30</v>
      </c>
      <c r="J121" s="27" t="str">
        <f>E21</f>
        <v>ATRIS s.r.o.</v>
      </c>
      <c r="L121" s="29"/>
    </row>
    <row r="122" spans="2:65" s="1" customFormat="1" ht="15.15" customHeight="1">
      <c r="B122" s="29"/>
      <c r="C122" s="24" t="s">
        <v>28</v>
      </c>
      <c r="F122" s="22" t="str">
        <f>IF(E18="","",E18)</f>
        <v>Vyplň údaj</v>
      </c>
      <c r="I122" s="24" t="s">
        <v>33</v>
      </c>
      <c r="J122" s="27" t="str">
        <f>E24</f>
        <v>Barbora Kyšková</v>
      </c>
      <c r="L122" s="29"/>
    </row>
    <row r="123" spans="2:65" s="1" customFormat="1" ht="10.35" customHeight="1">
      <c r="B123" s="29"/>
      <c r="L123" s="29"/>
    </row>
    <row r="124" spans="2:65" s="10" customFormat="1" ht="29.25" customHeight="1">
      <c r="B124" s="105"/>
      <c r="C124" s="106" t="s">
        <v>105</v>
      </c>
      <c r="D124" s="107" t="s">
        <v>61</v>
      </c>
      <c r="E124" s="107" t="s">
        <v>57</v>
      </c>
      <c r="F124" s="107" t="s">
        <v>58</v>
      </c>
      <c r="G124" s="107" t="s">
        <v>106</v>
      </c>
      <c r="H124" s="107" t="s">
        <v>107</v>
      </c>
      <c r="I124" s="107" t="s">
        <v>108</v>
      </c>
      <c r="J124" s="107" t="s">
        <v>92</v>
      </c>
      <c r="K124" s="108" t="s">
        <v>109</v>
      </c>
      <c r="L124" s="105"/>
      <c r="M124" s="56" t="s">
        <v>1</v>
      </c>
      <c r="N124" s="57" t="s">
        <v>40</v>
      </c>
      <c r="O124" s="57" t="s">
        <v>110</v>
      </c>
      <c r="P124" s="57" t="s">
        <v>111</v>
      </c>
      <c r="Q124" s="57" t="s">
        <v>112</v>
      </c>
      <c r="R124" s="57" t="s">
        <v>113</v>
      </c>
      <c r="S124" s="57" t="s">
        <v>114</v>
      </c>
      <c r="T124" s="58" t="s">
        <v>115</v>
      </c>
    </row>
    <row r="125" spans="2:65" s="1" customFormat="1" ht="22.8" customHeight="1">
      <c r="B125" s="29"/>
      <c r="C125" s="61" t="s">
        <v>116</v>
      </c>
      <c r="J125" s="109">
        <f>BK125</f>
        <v>0</v>
      </c>
      <c r="L125" s="29"/>
      <c r="M125" s="59"/>
      <c r="N125" s="50"/>
      <c r="O125" s="50"/>
      <c r="P125" s="110">
        <f>P126+P132+P148</f>
        <v>0</v>
      </c>
      <c r="Q125" s="50"/>
      <c r="R125" s="110">
        <f>R126+R132+R148</f>
        <v>9.3234999999999998E-2</v>
      </c>
      <c r="S125" s="50"/>
      <c r="T125" s="111">
        <f>T126+T132+T148</f>
        <v>0</v>
      </c>
      <c r="AT125" s="14" t="s">
        <v>75</v>
      </c>
      <c r="AU125" s="14" t="s">
        <v>94</v>
      </c>
      <c r="BK125" s="112">
        <f>BK126+BK132+BK148</f>
        <v>0</v>
      </c>
    </row>
    <row r="126" spans="2:65" s="11" customFormat="1" ht="25.95" customHeight="1">
      <c r="B126" s="113"/>
      <c r="D126" s="114" t="s">
        <v>75</v>
      </c>
      <c r="E126" s="115" t="s">
        <v>117</v>
      </c>
      <c r="F126" s="115" t="s">
        <v>118</v>
      </c>
      <c r="I126" s="116"/>
      <c r="J126" s="117">
        <f>BK126</f>
        <v>0</v>
      </c>
      <c r="L126" s="113"/>
      <c r="M126" s="118"/>
      <c r="P126" s="119">
        <f>P127</f>
        <v>0</v>
      </c>
      <c r="R126" s="119">
        <f>R127</f>
        <v>0</v>
      </c>
      <c r="T126" s="120">
        <f>T127</f>
        <v>0</v>
      </c>
      <c r="AR126" s="114" t="s">
        <v>84</v>
      </c>
      <c r="AT126" s="121" t="s">
        <v>75</v>
      </c>
      <c r="AU126" s="121" t="s">
        <v>76</v>
      </c>
      <c r="AY126" s="114" t="s">
        <v>119</v>
      </c>
      <c r="BK126" s="122">
        <f>BK127</f>
        <v>0</v>
      </c>
    </row>
    <row r="127" spans="2:65" s="11" customFormat="1" ht="22.8" customHeight="1">
      <c r="B127" s="113"/>
      <c r="D127" s="114" t="s">
        <v>75</v>
      </c>
      <c r="E127" s="123" t="s">
        <v>120</v>
      </c>
      <c r="F127" s="123" t="s">
        <v>121</v>
      </c>
      <c r="I127" s="116"/>
      <c r="J127" s="124">
        <f>BK127</f>
        <v>0</v>
      </c>
      <c r="L127" s="113"/>
      <c r="M127" s="118"/>
      <c r="P127" s="119">
        <f>SUM(P128:P131)</f>
        <v>0</v>
      </c>
      <c r="R127" s="119">
        <f>SUM(R128:R131)</f>
        <v>0</v>
      </c>
      <c r="T127" s="120">
        <f>SUM(T128:T131)</f>
        <v>0</v>
      </c>
      <c r="AR127" s="114" t="s">
        <v>84</v>
      </c>
      <c r="AT127" s="121" t="s">
        <v>75</v>
      </c>
      <c r="AU127" s="121" t="s">
        <v>84</v>
      </c>
      <c r="AY127" s="114" t="s">
        <v>119</v>
      </c>
      <c r="BK127" s="122">
        <f>SUM(BK128:BK131)</f>
        <v>0</v>
      </c>
    </row>
    <row r="128" spans="2:65" s="1" customFormat="1" ht="33" customHeight="1">
      <c r="B128" s="29"/>
      <c r="C128" s="125" t="s">
        <v>84</v>
      </c>
      <c r="D128" s="125" t="s">
        <v>122</v>
      </c>
      <c r="E128" s="126" t="s">
        <v>123</v>
      </c>
      <c r="F128" s="127" t="s">
        <v>124</v>
      </c>
      <c r="G128" s="128" t="s">
        <v>125</v>
      </c>
      <c r="H128" s="129">
        <v>3</v>
      </c>
      <c r="I128" s="130"/>
      <c r="J128" s="131">
        <f>ROUND(I128*H128,2)</f>
        <v>0</v>
      </c>
      <c r="K128" s="127" t="s">
        <v>126</v>
      </c>
      <c r="L128" s="29"/>
      <c r="M128" s="132" t="s">
        <v>1</v>
      </c>
      <c r="N128" s="133" t="s">
        <v>41</v>
      </c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AR128" s="136" t="s">
        <v>127</v>
      </c>
      <c r="AT128" s="136" t="s">
        <v>122</v>
      </c>
      <c r="AU128" s="136" t="s">
        <v>86</v>
      </c>
      <c r="AY128" s="14" t="s">
        <v>119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4" t="s">
        <v>84</v>
      </c>
      <c r="BK128" s="137">
        <f>ROUND(I128*H128,2)</f>
        <v>0</v>
      </c>
      <c r="BL128" s="14" t="s">
        <v>127</v>
      </c>
      <c r="BM128" s="136" t="s">
        <v>128</v>
      </c>
    </row>
    <row r="129" spans="2:65" s="1" customFormat="1" ht="33" customHeight="1">
      <c r="B129" s="29"/>
      <c r="C129" s="125" t="s">
        <v>86</v>
      </c>
      <c r="D129" s="125" t="s">
        <v>122</v>
      </c>
      <c r="E129" s="126" t="s">
        <v>129</v>
      </c>
      <c r="F129" s="127" t="s">
        <v>130</v>
      </c>
      <c r="G129" s="128" t="s">
        <v>125</v>
      </c>
      <c r="H129" s="129">
        <v>90</v>
      </c>
      <c r="I129" s="130"/>
      <c r="J129" s="131">
        <f>ROUND(I129*H129,2)</f>
        <v>0</v>
      </c>
      <c r="K129" s="127" t="s">
        <v>126</v>
      </c>
      <c r="L129" s="29"/>
      <c r="M129" s="132" t="s">
        <v>1</v>
      </c>
      <c r="N129" s="133" t="s">
        <v>41</v>
      </c>
      <c r="P129" s="134">
        <f>O129*H129</f>
        <v>0</v>
      </c>
      <c r="Q129" s="134">
        <v>0</v>
      </c>
      <c r="R129" s="134">
        <f>Q129*H129</f>
        <v>0</v>
      </c>
      <c r="S129" s="134">
        <v>0</v>
      </c>
      <c r="T129" s="135">
        <f>S129*H129</f>
        <v>0</v>
      </c>
      <c r="AR129" s="136" t="s">
        <v>127</v>
      </c>
      <c r="AT129" s="136" t="s">
        <v>122</v>
      </c>
      <c r="AU129" s="136" t="s">
        <v>86</v>
      </c>
      <c r="AY129" s="14" t="s">
        <v>119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4" t="s">
        <v>84</v>
      </c>
      <c r="BK129" s="137">
        <f>ROUND(I129*H129,2)</f>
        <v>0</v>
      </c>
      <c r="BL129" s="14" t="s">
        <v>127</v>
      </c>
      <c r="BM129" s="136" t="s">
        <v>131</v>
      </c>
    </row>
    <row r="130" spans="2:65" s="12" customFormat="1" ht="10.199999999999999">
      <c r="B130" s="138"/>
      <c r="D130" s="139" t="s">
        <v>132</v>
      </c>
      <c r="E130" s="140" t="s">
        <v>1</v>
      </c>
      <c r="F130" s="141" t="s">
        <v>133</v>
      </c>
      <c r="H130" s="142">
        <v>90</v>
      </c>
      <c r="I130" s="143"/>
      <c r="L130" s="138"/>
      <c r="M130" s="144"/>
      <c r="T130" s="145"/>
      <c r="AT130" s="140" t="s">
        <v>132</v>
      </c>
      <c r="AU130" s="140" t="s">
        <v>86</v>
      </c>
      <c r="AV130" s="12" t="s">
        <v>86</v>
      </c>
      <c r="AW130" s="12" t="s">
        <v>32</v>
      </c>
      <c r="AX130" s="12" t="s">
        <v>84</v>
      </c>
      <c r="AY130" s="140" t="s">
        <v>119</v>
      </c>
    </row>
    <row r="131" spans="2:65" s="1" customFormat="1" ht="33" customHeight="1">
      <c r="B131" s="29"/>
      <c r="C131" s="125" t="s">
        <v>134</v>
      </c>
      <c r="D131" s="125" t="s">
        <v>122</v>
      </c>
      <c r="E131" s="126" t="s">
        <v>135</v>
      </c>
      <c r="F131" s="127" t="s">
        <v>136</v>
      </c>
      <c r="G131" s="128" t="s">
        <v>125</v>
      </c>
      <c r="H131" s="129">
        <v>3</v>
      </c>
      <c r="I131" s="130"/>
      <c r="J131" s="131">
        <f>ROUND(I131*H131,2)</f>
        <v>0</v>
      </c>
      <c r="K131" s="127" t="s">
        <v>126</v>
      </c>
      <c r="L131" s="29"/>
      <c r="M131" s="132" t="s">
        <v>1</v>
      </c>
      <c r="N131" s="133" t="s">
        <v>41</v>
      </c>
      <c r="P131" s="134">
        <f>O131*H131</f>
        <v>0</v>
      </c>
      <c r="Q131" s="134">
        <v>0</v>
      </c>
      <c r="R131" s="134">
        <f>Q131*H131</f>
        <v>0</v>
      </c>
      <c r="S131" s="134">
        <v>0</v>
      </c>
      <c r="T131" s="135">
        <f>S131*H131</f>
        <v>0</v>
      </c>
      <c r="AR131" s="136" t="s">
        <v>127</v>
      </c>
      <c r="AT131" s="136" t="s">
        <v>122</v>
      </c>
      <c r="AU131" s="136" t="s">
        <v>86</v>
      </c>
      <c r="AY131" s="14" t="s">
        <v>119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4" t="s">
        <v>84</v>
      </c>
      <c r="BK131" s="137">
        <f>ROUND(I131*H131,2)</f>
        <v>0</v>
      </c>
      <c r="BL131" s="14" t="s">
        <v>127</v>
      </c>
      <c r="BM131" s="136" t="s">
        <v>137</v>
      </c>
    </row>
    <row r="132" spans="2:65" s="11" customFormat="1" ht="25.95" customHeight="1">
      <c r="B132" s="113"/>
      <c r="D132" s="114" t="s">
        <v>75</v>
      </c>
      <c r="E132" s="115" t="s">
        <v>138</v>
      </c>
      <c r="F132" s="115" t="s">
        <v>139</v>
      </c>
      <c r="I132" s="116"/>
      <c r="J132" s="117">
        <f>BK132</f>
        <v>0</v>
      </c>
      <c r="L132" s="113"/>
      <c r="M132" s="118"/>
      <c r="P132" s="119">
        <f>P133+P141+P144</f>
        <v>0</v>
      </c>
      <c r="R132" s="119">
        <f>R133+R141+R144</f>
        <v>9.3234999999999998E-2</v>
      </c>
      <c r="T132" s="120">
        <f>T133+T141+T144</f>
        <v>0</v>
      </c>
      <c r="AR132" s="114" t="s">
        <v>86</v>
      </c>
      <c r="AT132" s="121" t="s">
        <v>75</v>
      </c>
      <c r="AU132" s="121" t="s">
        <v>76</v>
      </c>
      <c r="AY132" s="114" t="s">
        <v>119</v>
      </c>
      <c r="BK132" s="122">
        <f>BK133+BK141+BK144</f>
        <v>0</v>
      </c>
    </row>
    <row r="133" spans="2:65" s="11" customFormat="1" ht="22.8" customHeight="1">
      <c r="B133" s="113"/>
      <c r="D133" s="114" t="s">
        <v>75</v>
      </c>
      <c r="E133" s="123" t="s">
        <v>140</v>
      </c>
      <c r="F133" s="123" t="s">
        <v>141</v>
      </c>
      <c r="I133" s="116"/>
      <c r="J133" s="124">
        <f>BK133</f>
        <v>0</v>
      </c>
      <c r="L133" s="113"/>
      <c r="M133" s="118"/>
      <c r="P133" s="119">
        <f>SUM(P134:P140)</f>
        <v>0</v>
      </c>
      <c r="R133" s="119">
        <f>SUM(R134:R140)</f>
        <v>0</v>
      </c>
      <c r="T133" s="120">
        <f>SUM(T134:T140)</f>
        <v>0</v>
      </c>
      <c r="AR133" s="114" t="s">
        <v>86</v>
      </c>
      <c r="AT133" s="121" t="s">
        <v>75</v>
      </c>
      <c r="AU133" s="121" t="s">
        <v>84</v>
      </c>
      <c r="AY133" s="114" t="s">
        <v>119</v>
      </c>
      <c r="BK133" s="122">
        <f>SUM(BK134:BK140)</f>
        <v>0</v>
      </c>
    </row>
    <row r="134" spans="2:65" s="1" customFormat="1" ht="24.15" customHeight="1">
      <c r="B134" s="29"/>
      <c r="C134" s="125" t="s">
        <v>127</v>
      </c>
      <c r="D134" s="125" t="s">
        <v>122</v>
      </c>
      <c r="E134" s="126" t="s">
        <v>142</v>
      </c>
      <c r="F134" s="127" t="s">
        <v>143</v>
      </c>
      <c r="G134" s="128" t="s">
        <v>144</v>
      </c>
      <c r="H134" s="146"/>
      <c r="I134" s="130"/>
      <c r="J134" s="131">
        <f>ROUND(I134*H134,2)</f>
        <v>0</v>
      </c>
      <c r="K134" s="127" t="s">
        <v>126</v>
      </c>
      <c r="L134" s="29"/>
      <c r="M134" s="132" t="s">
        <v>1</v>
      </c>
      <c r="N134" s="133" t="s">
        <v>41</v>
      </c>
      <c r="P134" s="134">
        <f>O134*H134</f>
        <v>0</v>
      </c>
      <c r="Q134" s="134">
        <v>0</v>
      </c>
      <c r="R134" s="134">
        <f>Q134*H134</f>
        <v>0</v>
      </c>
      <c r="S134" s="134">
        <v>0</v>
      </c>
      <c r="T134" s="135">
        <f>S134*H134</f>
        <v>0</v>
      </c>
      <c r="AR134" s="136" t="s">
        <v>145</v>
      </c>
      <c r="AT134" s="136" t="s">
        <v>122</v>
      </c>
      <c r="AU134" s="136" t="s">
        <v>86</v>
      </c>
      <c r="AY134" s="14" t="s">
        <v>119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4" t="s">
        <v>84</v>
      </c>
      <c r="BK134" s="137">
        <f>ROUND(I134*H134,2)</f>
        <v>0</v>
      </c>
      <c r="BL134" s="14" t="s">
        <v>145</v>
      </c>
      <c r="BM134" s="136" t="s">
        <v>146</v>
      </c>
    </row>
    <row r="135" spans="2:65" s="1" customFormat="1" ht="16.5" customHeight="1">
      <c r="B135" s="29"/>
      <c r="C135" s="125" t="s">
        <v>147</v>
      </c>
      <c r="D135" s="125" t="s">
        <v>122</v>
      </c>
      <c r="E135" s="126" t="s">
        <v>148</v>
      </c>
      <c r="F135" s="127" t="s">
        <v>149</v>
      </c>
      <c r="G135" s="128" t="s">
        <v>150</v>
      </c>
      <c r="H135" s="129">
        <v>311.04000000000002</v>
      </c>
      <c r="I135" s="130"/>
      <c r="J135" s="131">
        <f>ROUND(I135*H135,2)</f>
        <v>0</v>
      </c>
      <c r="K135" s="127" t="s">
        <v>1</v>
      </c>
      <c r="L135" s="29"/>
      <c r="M135" s="132" t="s">
        <v>1</v>
      </c>
      <c r="N135" s="133" t="s">
        <v>41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145</v>
      </c>
      <c r="AT135" s="136" t="s">
        <v>122</v>
      </c>
      <c r="AU135" s="136" t="s">
        <v>86</v>
      </c>
      <c r="AY135" s="14" t="s">
        <v>119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4" t="s">
        <v>84</v>
      </c>
      <c r="BK135" s="137">
        <f>ROUND(I135*H135,2)</f>
        <v>0</v>
      </c>
      <c r="BL135" s="14" t="s">
        <v>145</v>
      </c>
      <c r="BM135" s="136" t="s">
        <v>151</v>
      </c>
    </row>
    <row r="136" spans="2:65" s="1" customFormat="1" ht="201.6">
      <c r="B136" s="29"/>
      <c r="D136" s="139" t="s">
        <v>152</v>
      </c>
      <c r="F136" s="147" t="s">
        <v>153</v>
      </c>
      <c r="I136" s="148"/>
      <c r="L136" s="29"/>
      <c r="M136" s="149"/>
      <c r="T136" s="53"/>
      <c r="AT136" s="14" t="s">
        <v>152</v>
      </c>
      <c r="AU136" s="14" t="s">
        <v>86</v>
      </c>
    </row>
    <row r="137" spans="2:65" s="12" customFormat="1" ht="10.199999999999999">
      <c r="B137" s="138"/>
      <c r="D137" s="139" t="s">
        <v>132</v>
      </c>
      <c r="E137" s="140" t="s">
        <v>1</v>
      </c>
      <c r="F137" s="141" t="s">
        <v>154</v>
      </c>
      <c r="H137" s="142">
        <v>311.04000000000002</v>
      </c>
      <c r="I137" s="143"/>
      <c r="L137" s="138"/>
      <c r="M137" s="144"/>
      <c r="T137" s="145"/>
      <c r="AT137" s="140" t="s">
        <v>132</v>
      </c>
      <c r="AU137" s="140" t="s">
        <v>86</v>
      </c>
      <c r="AV137" s="12" t="s">
        <v>86</v>
      </c>
      <c r="AW137" s="12" t="s">
        <v>32</v>
      </c>
      <c r="AX137" s="12" t="s">
        <v>84</v>
      </c>
      <c r="AY137" s="140" t="s">
        <v>119</v>
      </c>
    </row>
    <row r="138" spans="2:65" s="1" customFormat="1" ht="16.5" customHeight="1">
      <c r="B138" s="29"/>
      <c r="C138" s="125" t="s">
        <v>155</v>
      </c>
      <c r="D138" s="125" t="s">
        <v>122</v>
      </c>
      <c r="E138" s="126" t="s">
        <v>156</v>
      </c>
      <c r="F138" s="127" t="s">
        <v>157</v>
      </c>
      <c r="G138" s="128" t="s">
        <v>150</v>
      </c>
      <c r="H138" s="129">
        <v>117</v>
      </c>
      <c r="I138" s="130"/>
      <c r="J138" s="131">
        <f>ROUND(I138*H138,2)</f>
        <v>0</v>
      </c>
      <c r="K138" s="127" t="s">
        <v>1</v>
      </c>
      <c r="L138" s="29"/>
      <c r="M138" s="132" t="s">
        <v>1</v>
      </c>
      <c r="N138" s="133" t="s">
        <v>41</v>
      </c>
      <c r="P138" s="134">
        <f>O138*H138</f>
        <v>0</v>
      </c>
      <c r="Q138" s="134">
        <v>0</v>
      </c>
      <c r="R138" s="134">
        <f>Q138*H138</f>
        <v>0</v>
      </c>
      <c r="S138" s="134">
        <v>0</v>
      </c>
      <c r="T138" s="135">
        <f>S138*H138</f>
        <v>0</v>
      </c>
      <c r="AR138" s="136" t="s">
        <v>145</v>
      </c>
      <c r="AT138" s="136" t="s">
        <v>122</v>
      </c>
      <c r="AU138" s="136" t="s">
        <v>86</v>
      </c>
      <c r="AY138" s="14" t="s">
        <v>119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4" t="s">
        <v>84</v>
      </c>
      <c r="BK138" s="137">
        <f>ROUND(I138*H138,2)</f>
        <v>0</v>
      </c>
      <c r="BL138" s="14" t="s">
        <v>145</v>
      </c>
      <c r="BM138" s="136" t="s">
        <v>158</v>
      </c>
    </row>
    <row r="139" spans="2:65" s="1" customFormat="1" ht="192">
      <c r="B139" s="29"/>
      <c r="D139" s="139" t="s">
        <v>152</v>
      </c>
      <c r="F139" s="147" t="s">
        <v>159</v>
      </c>
      <c r="I139" s="148"/>
      <c r="L139" s="29"/>
      <c r="M139" s="149"/>
      <c r="T139" s="53"/>
      <c r="AT139" s="14" t="s">
        <v>152</v>
      </c>
      <c r="AU139" s="14" t="s">
        <v>86</v>
      </c>
    </row>
    <row r="140" spans="2:65" s="12" customFormat="1" ht="10.199999999999999">
      <c r="B140" s="138"/>
      <c r="D140" s="139" t="s">
        <v>132</v>
      </c>
      <c r="E140" s="140" t="s">
        <v>1</v>
      </c>
      <c r="F140" s="141" t="s">
        <v>160</v>
      </c>
      <c r="H140" s="142">
        <v>117</v>
      </c>
      <c r="I140" s="143"/>
      <c r="L140" s="138"/>
      <c r="M140" s="144"/>
      <c r="T140" s="145"/>
      <c r="AT140" s="140" t="s">
        <v>132</v>
      </c>
      <c r="AU140" s="140" t="s">
        <v>86</v>
      </c>
      <c r="AV140" s="12" t="s">
        <v>86</v>
      </c>
      <c r="AW140" s="12" t="s">
        <v>32</v>
      </c>
      <c r="AX140" s="12" t="s">
        <v>84</v>
      </c>
      <c r="AY140" s="140" t="s">
        <v>119</v>
      </c>
    </row>
    <row r="141" spans="2:65" s="11" customFormat="1" ht="22.8" customHeight="1">
      <c r="B141" s="113"/>
      <c r="D141" s="114" t="s">
        <v>75</v>
      </c>
      <c r="E141" s="123" t="s">
        <v>161</v>
      </c>
      <c r="F141" s="123" t="s">
        <v>162</v>
      </c>
      <c r="I141" s="116"/>
      <c r="J141" s="124">
        <f>BK141</f>
        <v>0</v>
      </c>
      <c r="L141" s="113"/>
      <c r="M141" s="118"/>
      <c r="P141" s="119">
        <f>SUM(P142:P143)</f>
        <v>0</v>
      </c>
      <c r="R141" s="119">
        <f>SUM(R142:R143)</f>
        <v>0</v>
      </c>
      <c r="T141" s="120">
        <f>SUM(T142:T143)</f>
        <v>0</v>
      </c>
      <c r="AR141" s="114" t="s">
        <v>86</v>
      </c>
      <c r="AT141" s="121" t="s">
        <v>75</v>
      </c>
      <c r="AU141" s="121" t="s">
        <v>84</v>
      </c>
      <c r="AY141" s="114" t="s">
        <v>119</v>
      </c>
      <c r="BK141" s="122">
        <f>SUM(BK142:BK143)</f>
        <v>0</v>
      </c>
    </row>
    <row r="142" spans="2:65" s="1" customFormat="1" ht="33" customHeight="1">
      <c r="B142" s="29"/>
      <c r="C142" s="125" t="s">
        <v>163</v>
      </c>
      <c r="D142" s="125" t="s">
        <v>122</v>
      </c>
      <c r="E142" s="126" t="s">
        <v>164</v>
      </c>
      <c r="F142" s="127" t="s">
        <v>165</v>
      </c>
      <c r="G142" s="128" t="s">
        <v>166</v>
      </c>
      <c r="H142" s="129">
        <v>1</v>
      </c>
      <c r="I142" s="130"/>
      <c r="J142" s="131">
        <f>ROUND(I142*H142,2)</f>
        <v>0</v>
      </c>
      <c r="K142" s="127" t="s">
        <v>1</v>
      </c>
      <c r="L142" s="29"/>
      <c r="M142" s="132" t="s">
        <v>1</v>
      </c>
      <c r="N142" s="133" t="s">
        <v>41</v>
      </c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5">
        <f>S142*H142</f>
        <v>0</v>
      </c>
      <c r="AR142" s="136" t="s">
        <v>145</v>
      </c>
      <c r="AT142" s="136" t="s">
        <v>122</v>
      </c>
      <c r="AU142" s="136" t="s">
        <v>86</v>
      </c>
      <c r="AY142" s="14" t="s">
        <v>119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4" t="s">
        <v>84</v>
      </c>
      <c r="BK142" s="137">
        <f>ROUND(I142*H142,2)</f>
        <v>0</v>
      </c>
      <c r="BL142" s="14" t="s">
        <v>145</v>
      </c>
      <c r="BM142" s="136" t="s">
        <v>167</v>
      </c>
    </row>
    <row r="143" spans="2:65" s="1" customFormat="1" ht="48">
      <c r="B143" s="29"/>
      <c r="D143" s="139" t="s">
        <v>152</v>
      </c>
      <c r="F143" s="147" t="s">
        <v>168</v>
      </c>
      <c r="I143" s="148"/>
      <c r="L143" s="29"/>
      <c r="M143" s="149"/>
      <c r="T143" s="53"/>
      <c r="AT143" s="14" t="s">
        <v>152</v>
      </c>
      <c r="AU143" s="14" t="s">
        <v>86</v>
      </c>
    </row>
    <row r="144" spans="2:65" s="11" customFormat="1" ht="22.8" customHeight="1">
      <c r="B144" s="113"/>
      <c r="D144" s="114" t="s">
        <v>75</v>
      </c>
      <c r="E144" s="123" t="s">
        <v>169</v>
      </c>
      <c r="F144" s="123" t="s">
        <v>170</v>
      </c>
      <c r="I144" s="116"/>
      <c r="J144" s="124">
        <f>BK144</f>
        <v>0</v>
      </c>
      <c r="L144" s="113"/>
      <c r="M144" s="118"/>
      <c r="P144" s="119">
        <f>SUM(P145:P147)</f>
        <v>0</v>
      </c>
      <c r="R144" s="119">
        <f>SUM(R145:R147)</f>
        <v>9.3234999999999998E-2</v>
      </c>
      <c r="T144" s="120">
        <f>SUM(T145:T147)</f>
        <v>0</v>
      </c>
      <c r="AR144" s="114" t="s">
        <v>86</v>
      </c>
      <c r="AT144" s="121" t="s">
        <v>75</v>
      </c>
      <c r="AU144" s="121" t="s">
        <v>84</v>
      </c>
      <c r="AY144" s="114" t="s">
        <v>119</v>
      </c>
      <c r="BK144" s="122">
        <f>SUM(BK145:BK147)</f>
        <v>0</v>
      </c>
    </row>
    <row r="145" spans="2:65" s="1" customFormat="1" ht="24.15" customHeight="1">
      <c r="B145" s="29"/>
      <c r="C145" s="125" t="s">
        <v>171</v>
      </c>
      <c r="D145" s="125" t="s">
        <v>122</v>
      </c>
      <c r="E145" s="126" t="s">
        <v>172</v>
      </c>
      <c r="F145" s="127" t="s">
        <v>173</v>
      </c>
      <c r="G145" s="128" t="s">
        <v>150</v>
      </c>
      <c r="H145" s="129">
        <v>321.5</v>
      </c>
      <c r="I145" s="130"/>
      <c r="J145" s="131">
        <f>ROUND(I145*H145,2)</f>
        <v>0</v>
      </c>
      <c r="K145" s="127" t="s">
        <v>126</v>
      </c>
      <c r="L145" s="29"/>
      <c r="M145" s="132" t="s">
        <v>1</v>
      </c>
      <c r="N145" s="133" t="s">
        <v>41</v>
      </c>
      <c r="P145" s="134">
        <f>O145*H145</f>
        <v>0</v>
      </c>
      <c r="Q145" s="134">
        <v>0</v>
      </c>
      <c r="R145" s="134">
        <f>Q145*H145</f>
        <v>0</v>
      </c>
      <c r="S145" s="134">
        <v>0</v>
      </c>
      <c r="T145" s="135">
        <f>S145*H145</f>
        <v>0</v>
      </c>
      <c r="AR145" s="136" t="s">
        <v>145</v>
      </c>
      <c r="AT145" s="136" t="s">
        <v>122</v>
      </c>
      <c r="AU145" s="136" t="s">
        <v>86</v>
      </c>
      <c r="AY145" s="14" t="s">
        <v>119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4" t="s">
        <v>84</v>
      </c>
      <c r="BK145" s="137">
        <f>ROUND(I145*H145,2)</f>
        <v>0</v>
      </c>
      <c r="BL145" s="14" t="s">
        <v>145</v>
      </c>
      <c r="BM145" s="136" t="s">
        <v>174</v>
      </c>
    </row>
    <row r="146" spans="2:65" s="12" customFormat="1" ht="10.199999999999999">
      <c r="B146" s="138"/>
      <c r="D146" s="139" t="s">
        <v>132</v>
      </c>
      <c r="E146" s="140" t="s">
        <v>1</v>
      </c>
      <c r="F146" s="141" t="s">
        <v>175</v>
      </c>
      <c r="H146" s="142">
        <v>321.5</v>
      </c>
      <c r="I146" s="143"/>
      <c r="L146" s="138"/>
      <c r="M146" s="144"/>
      <c r="T146" s="145"/>
      <c r="AT146" s="140" t="s">
        <v>132</v>
      </c>
      <c r="AU146" s="140" t="s">
        <v>86</v>
      </c>
      <c r="AV146" s="12" t="s">
        <v>86</v>
      </c>
      <c r="AW146" s="12" t="s">
        <v>32</v>
      </c>
      <c r="AX146" s="12" t="s">
        <v>84</v>
      </c>
      <c r="AY146" s="140" t="s">
        <v>119</v>
      </c>
    </row>
    <row r="147" spans="2:65" s="1" customFormat="1" ht="24.15" customHeight="1">
      <c r="B147" s="29"/>
      <c r="C147" s="125" t="s">
        <v>120</v>
      </c>
      <c r="D147" s="125" t="s">
        <v>122</v>
      </c>
      <c r="E147" s="126" t="s">
        <v>176</v>
      </c>
      <c r="F147" s="127" t="s">
        <v>177</v>
      </c>
      <c r="G147" s="128" t="s">
        <v>150</v>
      </c>
      <c r="H147" s="129">
        <v>321.5</v>
      </c>
      <c r="I147" s="130"/>
      <c r="J147" s="131">
        <f>ROUND(I147*H147,2)</f>
        <v>0</v>
      </c>
      <c r="K147" s="127" t="s">
        <v>126</v>
      </c>
      <c r="L147" s="29"/>
      <c r="M147" s="132" t="s">
        <v>1</v>
      </c>
      <c r="N147" s="133" t="s">
        <v>41</v>
      </c>
      <c r="P147" s="134">
        <f>O147*H147</f>
        <v>0</v>
      </c>
      <c r="Q147" s="134">
        <v>2.9E-4</v>
      </c>
      <c r="R147" s="134">
        <f>Q147*H147</f>
        <v>9.3234999999999998E-2</v>
      </c>
      <c r="S147" s="134">
        <v>0</v>
      </c>
      <c r="T147" s="135">
        <f>S147*H147</f>
        <v>0</v>
      </c>
      <c r="AR147" s="136" t="s">
        <v>145</v>
      </c>
      <c r="AT147" s="136" t="s">
        <v>122</v>
      </c>
      <c r="AU147" s="136" t="s">
        <v>86</v>
      </c>
      <c r="AY147" s="14" t="s">
        <v>119</v>
      </c>
      <c r="BE147" s="137">
        <f>IF(N147="základní",J147,0)</f>
        <v>0</v>
      </c>
      <c r="BF147" s="137">
        <f>IF(N147="snížená",J147,0)</f>
        <v>0</v>
      </c>
      <c r="BG147" s="137">
        <f>IF(N147="zákl. přenesená",J147,0)</f>
        <v>0</v>
      </c>
      <c r="BH147" s="137">
        <f>IF(N147="sníž. přenesená",J147,0)</f>
        <v>0</v>
      </c>
      <c r="BI147" s="137">
        <f>IF(N147="nulová",J147,0)</f>
        <v>0</v>
      </c>
      <c r="BJ147" s="14" t="s">
        <v>84</v>
      </c>
      <c r="BK147" s="137">
        <f>ROUND(I147*H147,2)</f>
        <v>0</v>
      </c>
      <c r="BL147" s="14" t="s">
        <v>145</v>
      </c>
      <c r="BM147" s="136" t="s">
        <v>178</v>
      </c>
    </row>
    <row r="148" spans="2:65" s="11" customFormat="1" ht="25.95" customHeight="1">
      <c r="B148" s="113"/>
      <c r="D148" s="114" t="s">
        <v>75</v>
      </c>
      <c r="E148" s="115" t="s">
        <v>179</v>
      </c>
      <c r="F148" s="115" t="s">
        <v>179</v>
      </c>
      <c r="I148" s="116"/>
      <c r="J148" s="117">
        <f>BK148</f>
        <v>0</v>
      </c>
      <c r="L148" s="113"/>
      <c r="M148" s="118"/>
      <c r="P148" s="119">
        <f>P149+P153</f>
        <v>0</v>
      </c>
      <c r="R148" s="119">
        <f>R149+R153</f>
        <v>0</v>
      </c>
      <c r="T148" s="120">
        <f>T149+T153</f>
        <v>0</v>
      </c>
      <c r="AR148" s="114" t="s">
        <v>147</v>
      </c>
      <c r="AT148" s="121" t="s">
        <v>75</v>
      </c>
      <c r="AU148" s="121" t="s">
        <v>76</v>
      </c>
      <c r="AY148" s="114" t="s">
        <v>119</v>
      </c>
      <c r="BK148" s="122">
        <f>BK149+BK153</f>
        <v>0</v>
      </c>
    </row>
    <row r="149" spans="2:65" s="11" customFormat="1" ht="22.8" customHeight="1">
      <c r="B149" s="113"/>
      <c r="D149" s="114" t="s">
        <v>75</v>
      </c>
      <c r="E149" s="123" t="s">
        <v>76</v>
      </c>
      <c r="F149" s="123" t="s">
        <v>180</v>
      </c>
      <c r="I149" s="116"/>
      <c r="J149" s="124">
        <f>BK149</f>
        <v>0</v>
      </c>
      <c r="L149" s="113"/>
      <c r="M149" s="118"/>
      <c r="P149" s="119">
        <f>SUM(P150:P152)</f>
        <v>0</v>
      </c>
      <c r="R149" s="119">
        <f>SUM(R150:R152)</f>
        <v>0</v>
      </c>
      <c r="T149" s="120">
        <f>SUM(T150:T152)</f>
        <v>0</v>
      </c>
      <c r="AR149" s="114" t="s">
        <v>147</v>
      </c>
      <c r="AT149" s="121" t="s">
        <v>75</v>
      </c>
      <c r="AU149" s="121" t="s">
        <v>84</v>
      </c>
      <c r="AY149" s="114" t="s">
        <v>119</v>
      </c>
      <c r="BK149" s="122">
        <f>SUM(BK150:BK152)</f>
        <v>0</v>
      </c>
    </row>
    <row r="150" spans="2:65" s="1" customFormat="1" ht="16.5" customHeight="1">
      <c r="B150" s="29"/>
      <c r="C150" s="125" t="s">
        <v>181</v>
      </c>
      <c r="D150" s="125" t="s">
        <v>122</v>
      </c>
      <c r="E150" s="126" t="s">
        <v>182</v>
      </c>
      <c r="F150" s="127" t="s">
        <v>183</v>
      </c>
      <c r="G150" s="128" t="s">
        <v>166</v>
      </c>
      <c r="H150" s="129">
        <v>1</v>
      </c>
      <c r="I150" s="130"/>
      <c r="J150" s="131">
        <f>ROUND(I150*H150,2)</f>
        <v>0</v>
      </c>
      <c r="K150" s="127" t="s">
        <v>1</v>
      </c>
      <c r="L150" s="29"/>
      <c r="M150" s="132" t="s">
        <v>1</v>
      </c>
      <c r="N150" s="133" t="s">
        <v>41</v>
      </c>
      <c r="P150" s="134">
        <f>O150*H150</f>
        <v>0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127</v>
      </c>
      <c r="AT150" s="136" t="s">
        <v>122</v>
      </c>
      <c r="AU150" s="136" t="s">
        <v>86</v>
      </c>
      <c r="AY150" s="14" t="s">
        <v>119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4" t="s">
        <v>84</v>
      </c>
      <c r="BK150" s="137">
        <f>ROUND(I150*H150,2)</f>
        <v>0</v>
      </c>
      <c r="BL150" s="14" t="s">
        <v>127</v>
      </c>
      <c r="BM150" s="136" t="s">
        <v>184</v>
      </c>
    </row>
    <row r="151" spans="2:65" s="1" customFormat="1" ht="24.15" customHeight="1">
      <c r="B151" s="29"/>
      <c r="C151" s="125" t="s">
        <v>185</v>
      </c>
      <c r="D151" s="125" t="s">
        <v>122</v>
      </c>
      <c r="E151" s="126" t="s">
        <v>186</v>
      </c>
      <c r="F151" s="127" t="s">
        <v>187</v>
      </c>
      <c r="G151" s="128" t="s">
        <v>166</v>
      </c>
      <c r="H151" s="129">
        <v>1</v>
      </c>
      <c r="I151" s="130"/>
      <c r="J151" s="131">
        <f>ROUND(I151*H151,2)</f>
        <v>0</v>
      </c>
      <c r="K151" s="127" t="s">
        <v>1</v>
      </c>
      <c r="L151" s="29"/>
      <c r="M151" s="132" t="s">
        <v>1</v>
      </c>
      <c r="N151" s="133" t="s">
        <v>41</v>
      </c>
      <c r="P151" s="134">
        <f>O151*H151</f>
        <v>0</v>
      </c>
      <c r="Q151" s="134">
        <v>0</v>
      </c>
      <c r="R151" s="134">
        <f>Q151*H151</f>
        <v>0</v>
      </c>
      <c r="S151" s="134">
        <v>0</v>
      </c>
      <c r="T151" s="135">
        <f>S151*H151</f>
        <v>0</v>
      </c>
      <c r="AR151" s="136" t="s">
        <v>127</v>
      </c>
      <c r="AT151" s="136" t="s">
        <v>122</v>
      </c>
      <c r="AU151" s="136" t="s">
        <v>86</v>
      </c>
      <c r="AY151" s="14" t="s">
        <v>119</v>
      </c>
      <c r="BE151" s="137">
        <f>IF(N151="základní",J151,0)</f>
        <v>0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4" t="s">
        <v>84</v>
      </c>
      <c r="BK151" s="137">
        <f>ROUND(I151*H151,2)</f>
        <v>0</v>
      </c>
      <c r="BL151" s="14" t="s">
        <v>127</v>
      </c>
      <c r="BM151" s="136" t="s">
        <v>188</v>
      </c>
    </row>
    <row r="152" spans="2:65" s="1" customFormat="1" ht="230.4">
      <c r="B152" s="29"/>
      <c r="D152" s="139" t="s">
        <v>152</v>
      </c>
      <c r="F152" s="147" t="s">
        <v>189</v>
      </c>
      <c r="I152" s="148"/>
      <c r="L152" s="29"/>
      <c r="M152" s="149"/>
      <c r="T152" s="53"/>
      <c r="AT152" s="14" t="s">
        <v>152</v>
      </c>
      <c r="AU152" s="14" t="s">
        <v>86</v>
      </c>
    </row>
    <row r="153" spans="2:65" s="11" customFormat="1" ht="22.8" customHeight="1">
      <c r="B153" s="113"/>
      <c r="D153" s="114" t="s">
        <v>75</v>
      </c>
      <c r="E153" s="123" t="s">
        <v>190</v>
      </c>
      <c r="F153" s="123" t="s">
        <v>191</v>
      </c>
      <c r="I153" s="116"/>
      <c r="J153" s="124">
        <f>BK153</f>
        <v>0</v>
      </c>
      <c r="L153" s="113"/>
      <c r="M153" s="118"/>
      <c r="P153" s="119">
        <f>SUM(P154:P155)</f>
        <v>0</v>
      </c>
      <c r="R153" s="119">
        <f>SUM(R154:R155)</f>
        <v>0</v>
      </c>
      <c r="T153" s="120">
        <f>SUM(T154:T155)</f>
        <v>0</v>
      </c>
      <c r="AR153" s="114" t="s">
        <v>147</v>
      </c>
      <c r="AT153" s="121" t="s">
        <v>75</v>
      </c>
      <c r="AU153" s="121" t="s">
        <v>84</v>
      </c>
      <c r="AY153" s="114" t="s">
        <v>119</v>
      </c>
      <c r="BK153" s="122">
        <f>SUM(BK154:BK155)</f>
        <v>0</v>
      </c>
    </row>
    <row r="154" spans="2:65" s="1" customFormat="1" ht="16.5" customHeight="1">
      <c r="B154" s="29"/>
      <c r="C154" s="125" t="s">
        <v>8</v>
      </c>
      <c r="D154" s="125" t="s">
        <v>122</v>
      </c>
      <c r="E154" s="126" t="s">
        <v>192</v>
      </c>
      <c r="F154" s="127" t="s">
        <v>193</v>
      </c>
      <c r="G154" s="128" t="s">
        <v>125</v>
      </c>
      <c r="H154" s="129">
        <v>1</v>
      </c>
      <c r="I154" s="130"/>
      <c r="J154" s="131">
        <f>ROUND(I154*H154,2)</f>
        <v>0</v>
      </c>
      <c r="K154" s="127" t="s">
        <v>1</v>
      </c>
      <c r="L154" s="29"/>
      <c r="M154" s="132" t="s">
        <v>1</v>
      </c>
      <c r="N154" s="133" t="s">
        <v>41</v>
      </c>
      <c r="P154" s="134">
        <f>O154*H154</f>
        <v>0</v>
      </c>
      <c r="Q154" s="134">
        <v>0</v>
      </c>
      <c r="R154" s="134">
        <f>Q154*H154</f>
        <v>0</v>
      </c>
      <c r="S154" s="134">
        <v>0</v>
      </c>
      <c r="T154" s="135">
        <f>S154*H154</f>
        <v>0</v>
      </c>
      <c r="AR154" s="136" t="s">
        <v>127</v>
      </c>
      <c r="AT154" s="136" t="s">
        <v>122</v>
      </c>
      <c r="AU154" s="136" t="s">
        <v>86</v>
      </c>
      <c r="AY154" s="14" t="s">
        <v>119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4" t="s">
        <v>84</v>
      </c>
      <c r="BK154" s="137">
        <f>ROUND(I154*H154,2)</f>
        <v>0</v>
      </c>
      <c r="BL154" s="14" t="s">
        <v>127</v>
      </c>
      <c r="BM154" s="136" t="s">
        <v>194</v>
      </c>
    </row>
    <row r="155" spans="2:65" s="1" customFormat="1" ht="16.5" customHeight="1">
      <c r="B155" s="29"/>
      <c r="C155" s="125" t="s">
        <v>195</v>
      </c>
      <c r="D155" s="125" t="s">
        <v>122</v>
      </c>
      <c r="E155" s="126" t="s">
        <v>196</v>
      </c>
      <c r="F155" s="127" t="s">
        <v>197</v>
      </c>
      <c r="G155" s="128" t="s">
        <v>125</v>
      </c>
      <c r="H155" s="129">
        <v>1</v>
      </c>
      <c r="I155" s="130"/>
      <c r="J155" s="131">
        <f>ROUND(I155*H155,2)</f>
        <v>0</v>
      </c>
      <c r="K155" s="127" t="s">
        <v>1</v>
      </c>
      <c r="L155" s="29"/>
      <c r="M155" s="150" t="s">
        <v>1</v>
      </c>
      <c r="N155" s="151" t="s">
        <v>41</v>
      </c>
      <c r="O155" s="152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AR155" s="136" t="s">
        <v>127</v>
      </c>
      <c r="AT155" s="136" t="s">
        <v>122</v>
      </c>
      <c r="AU155" s="136" t="s">
        <v>86</v>
      </c>
      <c r="AY155" s="14" t="s">
        <v>119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4" t="s">
        <v>84</v>
      </c>
      <c r="BK155" s="137">
        <f>ROUND(I155*H155,2)</f>
        <v>0</v>
      </c>
      <c r="BL155" s="14" t="s">
        <v>127</v>
      </c>
      <c r="BM155" s="136" t="s">
        <v>198</v>
      </c>
    </row>
    <row r="156" spans="2:65" s="1" customFormat="1" ht="6.9" customHeight="1">
      <c r="B156" s="41"/>
      <c r="C156" s="42"/>
      <c r="D156" s="42"/>
      <c r="E156" s="42"/>
      <c r="F156" s="42"/>
      <c r="G156" s="42"/>
      <c r="H156" s="42"/>
      <c r="I156" s="42"/>
      <c r="J156" s="42"/>
      <c r="K156" s="42"/>
      <c r="L156" s="29"/>
    </row>
  </sheetData>
  <sheetProtection algorithmName="SHA-512" hashValue="DFQNAJ/ZUAJAe/+jJ1TtHjKO0Y58+aKl/FWzCW6xSrp7GVB2jA14/570Jy+NyCe09TIQ5XQpk9ojxuaMMBBomQ==" saltValue="T9d+hKKpyb57OYzK1hidjSsTEhhq28rxH4g2hYXyx8Z/+P/vXwMvzhL+iYyq5ZbUFkk1kHlhdw+kNQKcii6Row==" spinCount="100000" sheet="1" objects="1" scenarios="1" formatColumns="0" formatRows="0" autoFilter="0"/>
  <autoFilter ref="C124:K155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001 - Podhled </vt:lpstr>
      <vt:lpstr>'001 - Podhled '!Názvy_tisku</vt:lpstr>
      <vt:lpstr>'Rekapitulace stavby'!Názvy_tisku</vt:lpstr>
      <vt:lpstr>'001 - Podhled 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BARBORAKYSK8FBE\barborakyskova</dc:creator>
  <cp:lastModifiedBy>Tyroň Adam</cp:lastModifiedBy>
  <dcterms:created xsi:type="dcterms:W3CDTF">2025-05-26T15:08:58Z</dcterms:created>
  <dcterms:modified xsi:type="dcterms:W3CDTF">2025-05-27T06:15:02Z</dcterms:modified>
</cp:coreProperties>
</file>