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\Desktop\KROS 4 Export\"/>
    </mc:Choice>
  </mc:AlternateContent>
  <bookViews>
    <workbookView xWindow="0" yWindow="0" windowWidth="0" windowHeight="0"/>
  </bookViews>
  <sheets>
    <sheet name="Rekapitulace stavby" sheetId="1" r:id="rId1"/>
    <sheet name="053-1 - Bourací práce, z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'053-1 - Bourací práce, za...'!$C$133:$K$321</definedName>
    <definedName name="_xlnm.Print_Area" localSheetId="1">'053-1 - Bourací práce, za...'!$C$4:$J$76,'053-1 - Bourací práce, za...'!$C$121:$K$321</definedName>
    <definedName name="_xlnm.Print_Titles" localSheetId="1">'053-1 - Bourací práce, za...'!$133:$133</definedName>
  </definedNames>
  <calcPr/>
</workbook>
</file>

<file path=xl/calcChain.xml><?xml version="1.0" encoding="utf-8"?>
<calcChain xmlns="http://schemas.openxmlformats.org/spreadsheetml/2006/main">
  <c i="2" l="1" r="T315"/>
  <c r="J37"/>
  <c r="J36"/>
  <c i="1" r="AY95"/>
  <c i="2" r="J35"/>
  <c i="1" r="AX95"/>
  <c i="2"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T312"/>
  <c r="R313"/>
  <c r="R312"/>
  <c r="P313"/>
  <c r="P312"/>
  <c r="BI310"/>
  <c r="BH310"/>
  <c r="BG310"/>
  <c r="BF310"/>
  <c r="T310"/>
  <c r="T309"/>
  <c r="R310"/>
  <c r="R309"/>
  <c r="P310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6"/>
  <c r="BH246"/>
  <c r="BG246"/>
  <c r="BF246"/>
  <c r="T246"/>
  <c r="T245"/>
  <c r="R246"/>
  <c r="R245"/>
  <c r="P246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T229"/>
  <c r="R230"/>
  <c r="R229"/>
  <c r="P230"/>
  <c r="P229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F128"/>
  <c r="E126"/>
  <c r="F89"/>
  <c r="E87"/>
  <c r="J24"/>
  <c r="E24"/>
  <c r="J131"/>
  <c r="J23"/>
  <c r="J21"/>
  <c r="E21"/>
  <c r="J91"/>
  <c r="J20"/>
  <c r="J18"/>
  <c r="E18"/>
  <c r="F131"/>
  <c r="J17"/>
  <c r="J15"/>
  <c r="E15"/>
  <c r="F130"/>
  <c r="J14"/>
  <c r="J12"/>
  <c r="J128"/>
  <c r="E7"/>
  <c r="E85"/>
  <c i="1" r="L90"/>
  <c r="AM90"/>
  <c r="AM89"/>
  <c r="L89"/>
  <c r="AM87"/>
  <c r="L87"/>
  <c r="L85"/>
  <c r="L84"/>
  <c i="2" r="BK310"/>
  <c r="BK260"/>
  <c r="J240"/>
  <c r="BK166"/>
  <c r="J296"/>
  <c r="J255"/>
  <c r="BK185"/>
  <c r="BK137"/>
  <c r="J279"/>
  <c r="J159"/>
  <c r="BK267"/>
  <c r="BK307"/>
  <c r="BK305"/>
  <c r="BK257"/>
  <c r="BK270"/>
  <c r="J230"/>
  <c r="BK154"/>
  <c r="J316"/>
  <c r="BK255"/>
  <c r="BK223"/>
  <c r="BK188"/>
  <c i="1" r="AS94"/>
  <c i="2" r="BK237"/>
  <c r="BK176"/>
  <c r="BK296"/>
  <c r="J270"/>
  <c r="J164"/>
  <c r="J237"/>
  <c r="BK279"/>
  <c r="J286"/>
  <c r="J154"/>
  <c r="J253"/>
  <c r="J203"/>
  <c r="BK151"/>
  <c r="J307"/>
  <c r="BK234"/>
  <c r="BK190"/>
  <c r="BK159"/>
  <c r="J272"/>
  <c r="BK193"/>
  <c r="J290"/>
  <c r="J218"/>
  <c r="BK313"/>
  <c r="BK226"/>
  <c r="J305"/>
  <c r="BK298"/>
  <c r="BK301"/>
  <c r="J246"/>
  <c r="J182"/>
  <c r="BK272"/>
  <c r="J193"/>
  <c r="BK294"/>
  <c r="BK213"/>
  <c r="J188"/>
  <c r="BK320"/>
  <c r="BK285"/>
  <c r="J260"/>
  <c r="J196"/>
  <c r="BK290"/>
  <c r="J208"/>
  <c r="BK140"/>
  <c r="BK240"/>
  <c r="BK148"/>
  <c r="J171"/>
  <c r="J303"/>
  <c r="BK303"/>
  <c r="J199"/>
  <c r="J213"/>
  <c r="J137"/>
  <c r="J298"/>
  <c r="BK199"/>
  <c r="J313"/>
  <c r="BK243"/>
  <c r="J179"/>
  <c r="BK230"/>
  <c r="BK145"/>
  <c r="J185"/>
  <c r="BK286"/>
  <c r="J226"/>
  <c r="J148"/>
  <c r="J283"/>
  <c r="BK253"/>
  <c r="BK171"/>
  <c r="J318"/>
  <c r="J276"/>
  <c r="J234"/>
  <c r="BK164"/>
  <c r="J288"/>
  <c r="BK208"/>
  <c r="BK316"/>
  <c r="BK203"/>
  <c r="BK283"/>
  <c r="BK288"/>
  <c r="BK182"/>
  <c r="J243"/>
  <c r="J176"/>
  <c r="BK318"/>
  <c r="BK246"/>
  <c r="BK179"/>
  <c r="J267"/>
  <c r="J301"/>
  <c r="J310"/>
  <c r="J294"/>
  <c r="BK276"/>
  <c r="BK218"/>
  <c r="J320"/>
  <c r="BK196"/>
  <c r="J145"/>
  <c r="J285"/>
  <c r="J151"/>
  <c r="J166"/>
  <c r="J223"/>
  <c r="J257"/>
  <c r="J190"/>
  <c r="J140"/>
  <c l="1" r="R136"/>
  <c r="BK202"/>
  <c r="J202"/>
  <c r="J100"/>
  <c r="R252"/>
  <c r="P181"/>
  <c r="T233"/>
  <c r="R181"/>
  <c r="R233"/>
  <c r="R275"/>
  <c r="T136"/>
  <c r="T202"/>
  <c r="P233"/>
  <c r="P252"/>
  <c r="P275"/>
  <c r="P293"/>
  <c r="BK181"/>
  <c r="J181"/>
  <c r="J99"/>
  <c r="R202"/>
  <c r="BK252"/>
  <c r="J252"/>
  <c r="J104"/>
  <c r="P266"/>
  <c r="BK275"/>
  <c r="J275"/>
  <c r="J106"/>
  <c r="P282"/>
  <c r="P281"/>
  <c r="P300"/>
  <c r="P315"/>
  <c r="BK136"/>
  <c r="T181"/>
  <c r="BK233"/>
  <c r="J233"/>
  <c r="J102"/>
  <c r="BK266"/>
  <c r="J266"/>
  <c r="J105"/>
  <c r="R266"/>
  <c r="T275"/>
  <c r="T282"/>
  <c r="T281"/>
  <c r="BK293"/>
  <c r="T293"/>
  <c r="R300"/>
  <c r="BK315"/>
  <c r="J315"/>
  <c r="J114"/>
  <c r="P136"/>
  <c r="P135"/>
  <c r="P202"/>
  <c r="T252"/>
  <c r="T266"/>
  <c r="BK282"/>
  <c r="BK281"/>
  <c r="J281"/>
  <c r="J107"/>
  <c r="R282"/>
  <c r="R281"/>
  <c r="R293"/>
  <c r="R292"/>
  <c r="BK300"/>
  <c r="J300"/>
  <c r="J111"/>
  <c r="T300"/>
  <c r="R315"/>
  <c r="BK309"/>
  <c r="J309"/>
  <c r="J112"/>
  <c r="BK229"/>
  <c r="J229"/>
  <c r="J101"/>
  <c r="BK312"/>
  <c r="J312"/>
  <c r="J113"/>
  <c r="BK245"/>
  <c r="J245"/>
  <c r="J103"/>
  <c r="BE193"/>
  <c r="F91"/>
  <c r="E124"/>
  <c r="BE166"/>
  <c r="BE188"/>
  <c r="BE208"/>
  <c r="BE218"/>
  <c r="BE223"/>
  <c r="J92"/>
  <c r="J130"/>
  <c r="BE137"/>
  <c r="BE159"/>
  <c r="BE171"/>
  <c r="BE179"/>
  <c r="BE237"/>
  <c r="BE240"/>
  <c r="BE243"/>
  <c r="BE255"/>
  <c r="BE276"/>
  <c r="BE290"/>
  <c r="BE294"/>
  <c r="BE296"/>
  <c r="BE313"/>
  <c r="F92"/>
  <c r="BE145"/>
  <c r="BE246"/>
  <c r="BE286"/>
  <c r="BE140"/>
  <c r="BE148"/>
  <c r="BE154"/>
  <c r="BE226"/>
  <c r="BE267"/>
  <c r="BE303"/>
  <c r="BE307"/>
  <c r="BE316"/>
  <c r="J89"/>
  <c r="BE151"/>
  <c r="BE182"/>
  <c r="BE190"/>
  <c r="BE199"/>
  <c r="BE230"/>
  <c r="BE234"/>
  <c r="BE253"/>
  <c r="BE260"/>
  <c r="BE270"/>
  <c r="BE272"/>
  <c r="BE283"/>
  <c r="BE301"/>
  <c r="BE305"/>
  <c r="BE310"/>
  <c r="BE164"/>
  <c r="BE176"/>
  <c r="BE185"/>
  <c r="BE196"/>
  <c r="BE203"/>
  <c r="BE213"/>
  <c r="BE257"/>
  <c r="BE279"/>
  <c r="BE285"/>
  <c r="BE288"/>
  <c r="BE298"/>
  <c r="BE318"/>
  <c r="BE320"/>
  <c r="F37"/>
  <c i="1" r="BD95"/>
  <c r="BD94"/>
  <c r="W33"/>
  <c i="2" r="F36"/>
  <c i="1" r="BC95"/>
  <c r="BC94"/>
  <c r="AY94"/>
  <c i="2" r="J34"/>
  <c i="1" r="AW95"/>
  <c i="2" r="F35"/>
  <c i="1" r="BB95"/>
  <c r="BB94"/>
  <c r="AX94"/>
  <c i="2" r="F34"/>
  <c i="1" r="BA95"/>
  <c r="BA94"/>
  <c r="W30"/>
  <c i="2" l="1" r="BK292"/>
  <c r="J292"/>
  <c r="J109"/>
  <c r="T135"/>
  <c r="T134"/>
  <c r="T292"/>
  <c r="BK135"/>
  <c r="BK134"/>
  <c r="J134"/>
  <c r="J96"/>
  <c r="P292"/>
  <c r="P134"/>
  <c i="1" r="AU95"/>
  <c i="2" r="R135"/>
  <c r="R134"/>
  <c r="J136"/>
  <c r="J98"/>
  <c r="J282"/>
  <c r="J108"/>
  <c r="J293"/>
  <c r="J110"/>
  <c i="1" r="W32"/>
  <c r="AW94"/>
  <c r="AK30"/>
  <c i="2" r="J33"/>
  <c i="1" r="AV95"/>
  <c r="AT95"/>
  <c i="2" r="F33"/>
  <c i="1" r="AZ95"/>
  <c r="AZ94"/>
  <c r="AV94"/>
  <c r="AK29"/>
  <c r="W31"/>
  <c r="AU94"/>
  <c i="2" l="1" r="J135"/>
  <c r="J97"/>
  <c r="J30"/>
  <c i="1" r="AG95"/>
  <c r="AG94"/>
  <c r="AK26"/>
  <c r="AK35"/>
  <c r="AT94"/>
  <c r="AN94"/>
  <c r="W29"/>
  <c i="2" l="1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<sst xmlns="http://schemas.openxmlformats.org/spreadsheetml/2006/main">
  <si>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</si>
  <si>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</si>
  <si>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</si>
  <si>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</si>
  <si>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</si>
  <si>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{6caeb97a-70fd-40dc-9fff-222328edf96b}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</si>
  <si>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</si>
  <si>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</si>
  <si>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</si>
  <si>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</si>
  <si>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</si>
  <si>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</si>
  <si>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</si>
  <si>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053</t>
  </si>
  <si>
    <t>Stavba:</t>
  </si>
  <si>
    <t>Rekonstrukce boční kamenné zdi</t>
  </si>
  <si>
    <t>KSO:</t>
  </si>
  <si>
    <t>CC-CZ:</t>
  </si>
  <si>
    <t>Místo:</t>
  </si>
  <si>
    <t>Parcela č. 2/1,10,12 a 14</t>
  </si>
  <si>
    <t>Datum:</t>
  </si>
  <si>
    <t>8. 1. 2025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</si>
  <si>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</si>
  <si>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</si>
  <si>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</si>
  <si>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</si>
  <si>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</si>
  <si>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</si>
  <si>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</si>
  <si>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</si>
  <si>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</si>
  <si>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</si>
  <si>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</si>
  <si>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</si>
  <si>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</si>
  <si>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</si>
  <si>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</si>
  <si>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</si>
  <si>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</si>
  <si>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</si>
  <si>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</si>
  <si>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</si>
  <si>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</si>
  <si>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</si>
  <si>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</si>
  <si>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</si>
  <si>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</si>
  <si>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</si>
  <si>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</si>
  <si>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</si>
  <si>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</si>
  <si>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</si>
  <si>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</si>
  <si>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</si>
  <si>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</si>
  <si>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</si>
  <si>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</si>
  <si>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</si>
  <si>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</si>
  <si>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</si>
  <si>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</si>
  <si>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</si>
  <si>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</si>
  <si>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</si>
  <si>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</si>
  <si>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</si>
  <si>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</si>
  <si>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</si>
  <si>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</si>
  <si>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</si>
  <si>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</si>
  <si>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</si>
  <si>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</si>
  <si>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</si>
  <si>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</si>
  <si>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</si>
  <si>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053-1</t>
  </si>
  <si>
    <t>Bourací práce, zajišťovací práce a výstavba monolitické opěrné stěny</t>
  </si>
  <si>
    <t>STA</t>
  </si>
  <si>
    <t>1</t>
  </si>
  <si>
    <t>{2a56ed8b-2483-4c16-9ea1-18c41a370500}</t>
  </si>
  <si>
    <t>2</t>
  </si>
  <si>
    <t>KRYCÍ LIST SOUPISU PRACÍ</t>
  </si>
  <si>
    <t>Objekt:</t>
  </si>
  <si>
    <t>053-1 - Bourací práce, zajišťovací práce a výstavba monolitické opěrné stěny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</si>
  <si>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</si>
  <si>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</si>
  <si>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</si>
  <si>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</si>
  <si>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</si>
  <si>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</si>
  <si>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</si>
  <si>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</si>
  <si>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</si>
  <si>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</si>
  <si>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</si>
  <si>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</si>
  <si>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</si>
  <si>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</si>
  <si>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</si>
  <si>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</si>
  <si>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</si>
  <si>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</si>
  <si>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</si>
  <si>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</si>
  <si>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</si>
  <si>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</si>
  <si>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</si>
  <si>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</si>
  <si>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</si>
  <si>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</si>
  <si>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</si>
  <si>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</si>
  <si>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</si>
  <si>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</si>
  <si>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</si>
  <si>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</si>
  <si>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</si>
  <si>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</si>
  <si>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</si>
  <si>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</si>
  <si>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</si>
  <si>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</si>
  <si>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</si>
  <si>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</si>
  <si>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</si>
  <si>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</si>
  <si>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v rovině nebo ve svahu do 1:5 ručně</t>
  </si>
  <si>
    <t>m2</t>
  </si>
  <si>
    <t>CS ÚRS 2025 01</t>
  </si>
  <si>
    <t>4</t>
  </si>
  <si>
    <t>-795869584</t>
  </si>
  <si>
    <t>Online PSC</t>
  </si>
  <si>
    <t>https://podminky.urs.cz/item/CS_URS_2025_01/111111101</t>
  </si>
  <si>
    <t>VV</t>
  </si>
  <si>
    <t>(4,925+15,805)*2,5</t>
  </si>
  <si>
    <t>122251103</t>
  </si>
  <si>
    <t>Odkopávky a prokopávky nezapažené v hornině třídy těžitelnosti I skupiny 3 objem do 100 m3 strojně</t>
  </si>
  <si>
    <t>m3</t>
  </si>
  <si>
    <t>-975960076</t>
  </si>
  <si>
    <t>https://podminky.urs.cz/item/CS_URS_2025_01/122251103</t>
  </si>
  <si>
    <t>(4,925+15,805)*3,288</t>
  </si>
  <si>
    <t>2,7*0,865*1,2</t>
  </si>
  <si>
    <t>Součet</t>
  </si>
  <si>
    <t>3</t>
  </si>
  <si>
    <t>132212331</t>
  </si>
  <si>
    <t>Hloubení nezapažených rýh šířky do 2000 mm v soudržných horninách třídy těžitelnosti I skupiny 3 ručně</t>
  </si>
  <si>
    <t>-845405247</t>
  </si>
  <si>
    <t>https://podminky.urs.cz/item/CS_URS_2025_01/132212331</t>
  </si>
  <si>
    <t>(1,045*1,5*19,995)+(1,0*0,3*19,995)</t>
  </si>
  <si>
    <t>162751117</t>
  </si>
  <si>
    <t>Vodorovné přemístění přes 9 000 do 10000 m výkopku/sypaniny z horniny třídy těžitelnosti I skupiny 1 až 3</t>
  </si>
  <si>
    <t>-1455356991</t>
  </si>
  <si>
    <t>https://podminky.urs.cz/item/CS_URS_2025_01/162751117</t>
  </si>
  <si>
    <t>(1,045*1,5*19,995)+(1,0*0,3*19,995)-15,5</t>
  </si>
  <si>
    <t>5</t>
  </si>
  <si>
    <t>162751119</t>
  </si>
  <si>
    <t>Příplatek k vodorovnému přemístění výkopku/sypaniny z horniny třídy těžitelnosti I skupiny 1 až 3 ZKD 1000 m přes 10000 m</t>
  </si>
  <si>
    <t>-977906601</t>
  </si>
  <si>
    <t>https://podminky.urs.cz/item/CS_URS_2025_01/162751119</t>
  </si>
  <si>
    <t>((1,045*1,5*19,995)+(1,0*0,3*19,995)-15,5)*20</t>
  </si>
  <si>
    <t>6</t>
  </si>
  <si>
    <t>171151103</t>
  </si>
  <si>
    <t>Uložení sypaniny z hornin soudržných do násypů zhutněných strojně</t>
  </si>
  <si>
    <t>-302189476</t>
  </si>
  <si>
    <t>https://podminky.urs.cz/item/CS_URS_2025_01/171151103</t>
  </si>
  <si>
    <t>19,995*0,635</t>
  </si>
  <si>
    <t>7</t>
  </si>
  <si>
    <t>171251101</t>
  </si>
  <si>
    <t>Uložení sypaniny do násypů nezhutněných strojně</t>
  </si>
  <si>
    <t>-496311102</t>
  </si>
  <si>
    <t>https://podminky.urs.cz/item/CS_URS_2025_01/171251101</t>
  </si>
  <si>
    <t>8</t>
  </si>
  <si>
    <t>171201231</t>
  </si>
  <si>
    <t>Poplatek za uložení zeminy a kamení na recyklační skládce (skládkovné) kód odpadu 17 05 04</t>
  </si>
  <si>
    <t>t</t>
  </si>
  <si>
    <t>-1441403092</t>
  </si>
  <si>
    <t>https://podminky.urs.cz/item/CS_URS_2025_01/171201231</t>
  </si>
  <si>
    <t>9</t>
  </si>
  <si>
    <t>171251201</t>
  </si>
  <si>
    <t>Uložení sypaniny na skládky nebo meziskládky</t>
  </si>
  <si>
    <t>490906036</t>
  </si>
  <si>
    <t>https://podminky.urs.cz/item/CS_URS_2025_01/171251201</t>
  </si>
  <si>
    <t>10</t>
  </si>
  <si>
    <t>174111101</t>
  </si>
  <si>
    <t>Zásyp jam, šachet rýh nebo kolem objektů sypaninou se zhutněním ručně</t>
  </si>
  <si>
    <t>673521712</t>
  </si>
  <si>
    <t>https://podminky.urs.cz/item/CS_URS_2025_01/174111101</t>
  </si>
  <si>
    <t>0,635*(4,925+15,805)</t>
  </si>
  <si>
    <t>11</t>
  </si>
  <si>
    <t>181411131</t>
  </si>
  <si>
    <t>Založení parkového trávníku výsevem pl do 1000 m2 v rovině a ve svahu do 1:5</t>
  </si>
  <si>
    <t>2086780568</t>
  </si>
  <si>
    <t>https://podminky.urs.cz/item/CS_URS_2025_01/181411131</t>
  </si>
  <si>
    <t>M</t>
  </si>
  <si>
    <t>00572410</t>
  </si>
  <si>
    <t>osivo směs travní parková</t>
  </si>
  <si>
    <t>kg</t>
  </si>
  <si>
    <t>1897164876</t>
  </si>
  <si>
    <t>51,825*0,02 'Přepočtené koeficientem množství</t>
  </si>
  <si>
    <t>Zakládání</t>
  </si>
  <si>
    <t>13</t>
  </si>
  <si>
    <t>212751104</t>
  </si>
  <si>
    <t>Trativod z drenážních trubek flexibilních PVC-U SN 4 perforace 360° včetně lože otevřený výkop DN 100 pro meliorace</t>
  </si>
  <si>
    <t>m</t>
  </si>
  <si>
    <t>-932335390</t>
  </si>
  <si>
    <t>https://podminky.urs.cz/item/CS_URS_2025_01/212751104</t>
  </si>
  <si>
    <t>(5,055+14,94)+2,7</t>
  </si>
  <si>
    <t>14</t>
  </si>
  <si>
    <t>213141111</t>
  </si>
  <si>
    <t>Zřízení vrstvy z geotextilie v rovině nebo ve sklonu do 1:5 š do 3 m</t>
  </si>
  <si>
    <t>135035133</t>
  </si>
  <si>
    <t>https://podminky.urs.cz/item/CS_URS_2025_01/213141111</t>
  </si>
  <si>
    <t>(5,055+14,94+2,7)*1,8</t>
  </si>
  <si>
    <t>15</t>
  </si>
  <si>
    <t>69311081</t>
  </si>
  <si>
    <t>geotextilie netkaná separační, ochranná, filtrační, drenážní PES 300g/m2</t>
  </si>
  <si>
    <t>1991347937</t>
  </si>
  <si>
    <t>40,851*1,1845 'Přepočtené koeficientem množství</t>
  </si>
  <si>
    <t>16</t>
  </si>
  <si>
    <t>274311511</t>
  </si>
  <si>
    <t>Základové pasy prokládané kamenem z betonu tř. C 12/16</t>
  </si>
  <si>
    <t>1294915716</t>
  </si>
  <si>
    <t>https://podminky.urs.cz/item/CS_URS_2025_01/274311511</t>
  </si>
  <si>
    <t>0,1*(5,055+14,94)*1</t>
  </si>
  <si>
    <t>17</t>
  </si>
  <si>
    <t>274351121</t>
  </si>
  <si>
    <t>Zřízení bednění základových pasů rovného</t>
  </si>
  <si>
    <t>952591844</t>
  </si>
  <si>
    <t>https://podminky.urs.cz/item/CS_URS_2025_01/274351121</t>
  </si>
  <si>
    <t>(4,925+15,805)*1,5*2</t>
  </si>
  <si>
    <t>18</t>
  </si>
  <si>
    <t>274351122</t>
  </si>
  <si>
    <t>Odstranění bednění základových pasů rovného</t>
  </si>
  <si>
    <t>304008301</t>
  </si>
  <si>
    <t>https://podminky.urs.cz/item/CS_URS_2025_01/274351122</t>
  </si>
  <si>
    <t>19</t>
  </si>
  <si>
    <t>274322511</t>
  </si>
  <si>
    <t>Základové pasy ze ŽB se zvýšenými nároky na prostředí tř. C 25/30 - výztuž počítána spolu se zdí</t>
  </si>
  <si>
    <t>-861759240</t>
  </si>
  <si>
    <t>https://podminky.urs.cz/item/CS_URS_2025_01/274322511</t>
  </si>
  <si>
    <t>(5,055+14,94)*1,5*1</t>
  </si>
  <si>
    <t>Svislé a kompletní konstrukce</t>
  </si>
  <si>
    <t>20</t>
  </si>
  <si>
    <t>327324128</t>
  </si>
  <si>
    <t>Opěrné zdi a valy ze ŽB odolného proti agresivnímu prostředí tř. C 30/37</t>
  </si>
  <si>
    <t>-1030126644</t>
  </si>
  <si>
    <t>https://podminky.urs.cz/item/CS_URS_2025_01/327324128</t>
  </si>
  <si>
    <t>5,055*0,3*3,080</t>
  </si>
  <si>
    <t>14,94*0,3*2,78</t>
  </si>
  <si>
    <t>311351121</t>
  </si>
  <si>
    <t>Zřízení oboustranného bednění nosných nadzákladových zdí</t>
  </si>
  <si>
    <t>-1443519030</t>
  </si>
  <si>
    <t>https://podminky.urs.cz/item/CS_URS_2025_01/311351121</t>
  </si>
  <si>
    <t>5,055*3,080*2</t>
  </si>
  <si>
    <t>14,94*2,78*2</t>
  </si>
  <si>
    <t>22</t>
  </si>
  <si>
    <t>311351122</t>
  </si>
  <si>
    <t>Odstranění oboustranného bednění nosných nadzákladových zdí</t>
  </si>
  <si>
    <t>513512899</t>
  </si>
  <si>
    <t>https://podminky.urs.cz/item/CS_URS_2025_01/311351122</t>
  </si>
  <si>
    <t>23</t>
  </si>
  <si>
    <t>312351911</t>
  </si>
  <si>
    <t>Příplatek k cenám bednění výplňových nadzákladových zdí za pohledový beton</t>
  </si>
  <si>
    <t>-132975134</t>
  </si>
  <si>
    <t>https://podminky.urs.cz/item/CS_URS_2025_01/312351911</t>
  </si>
  <si>
    <t>24</t>
  </si>
  <si>
    <t>327361040</t>
  </si>
  <si>
    <t>Výztuž opěrných zdí a valů ze svařovaných sítí</t>
  </si>
  <si>
    <t>938059824</t>
  </si>
  <si>
    <t>https://podminky.urs.cz/item/CS_URS_2025_01/327361040</t>
  </si>
  <si>
    <t>(0,3536+0,3536)*1,05</t>
  </si>
  <si>
    <t>25</t>
  </si>
  <si>
    <t>331211431</t>
  </si>
  <si>
    <t>Zdivo pilířů z kamene o straně do 750 mm na MC 5 pro spárování</t>
  </si>
  <si>
    <t>87510716</t>
  </si>
  <si>
    <t>https://podminky.urs.cz/item/CS_URS_2025_01/331211431</t>
  </si>
  <si>
    <t>0,3*2,78*0,3</t>
  </si>
  <si>
    <t>Vodorovné konstrukce</t>
  </si>
  <si>
    <t>26</t>
  </si>
  <si>
    <t>451577777</t>
  </si>
  <si>
    <t>Podklad nebo lože pod dlažbu vodorovný nebo do sklonu 1:5 z kameniva těženého tl přes 30 do 100 mm</t>
  </si>
  <si>
    <t>1857225501</t>
  </si>
  <si>
    <t>https://podminky.urs.cz/item/CS_URS_2025_01/451577777</t>
  </si>
  <si>
    <t>(5,055+14,94)*1,22</t>
  </si>
  <si>
    <t>Komunikace pozemní</t>
  </si>
  <si>
    <t>27</t>
  </si>
  <si>
    <t>113106123</t>
  </si>
  <si>
    <t>Rozebrání dlažeb ze zámkových dlaždic komunikací pro pěší ručně</t>
  </si>
  <si>
    <t>207613777</t>
  </si>
  <si>
    <t>https://podminky.urs.cz/item/CS_URS_2025_01/113106123</t>
  </si>
  <si>
    <t>28</t>
  </si>
  <si>
    <t>564760101</t>
  </si>
  <si>
    <t>Podklad z kameniva hrubého drceného vel. 16-32 mm plochy do 100 m2 tl 200 mm</t>
  </si>
  <si>
    <t>980615715</t>
  </si>
  <si>
    <t>https://podminky.urs.cz/item/CS_URS_2025_01/564760101</t>
  </si>
  <si>
    <t>29</t>
  </si>
  <si>
    <t>596211110</t>
  </si>
  <si>
    <t>Kladení zámkové dlažby komunikací pro pěší ručně tl 60 mm skupiny A pl do 50 m2</t>
  </si>
  <si>
    <t>-846501208</t>
  </si>
  <si>
    <t>https://podminky.urs.cz/item/CS_URS_2025_01/596211110</t>
  </si>
  <si>
    <t>30</t>
  </si>
  <si>
    <t>59245015</t>
  </si>
  <si>
    <t>dlažba zámková betonová tvaru I 200x165mm tl 60mm přírodní</t>
  </si>
  <si>
    <t>2090330288</t>
  </si>
  <si>
    <t>24,394*1,03 'Přepočtené koeficientem množství</t>
  </si>
  <si>
    <t>Úpravy povrchů, podlahy a osazování výplní</t>
  </si>
  <si>
    <t>31</t>
  </si>
  <si>
    <t>622125110</t>
  </si>
  <si>
    <t>Odstranění spár vnějších stěn z kamene pro recyklaci kamene</t>
  </si>
  <si>
    <t>379018893</t>
  </si>
  <si>
    <t>https://podminky.urs.cz/item/CS_URS_2025_01/622125110</t>
  </si>
  <si>
    <t>1,98*20,715+((0,88*20,05)/2)</t>
  </si>
  <si>
    <t>0,715*20,715</t>
  </si>
  <si>
    <t>1,17*20,715</t>
  </si>
  <si>
    <t>Ostatní konstrukce a práce, bourání</t>
  </si>
  <si>
    <t>32</t>
  </si>
  <si>
    <t>953961112</t>
  </si>
  <si>
    <t>Kotva chemickým tmelem M 10 hl 90 mm do betonu, ŽB nebo kamene s vyvrtáním otvoru</t>
  </si>
  <si>
    <t>kus</t>
  </si>
  <si>
    <t>154201258</t>
  </si>
  <si>
    <t>https://podminky.urs.cz/item/CS_URS_2025_01/953961112</t>
  </si>
  <si>
    <t>33</t>
  </si>
  <si>
    <t>953965117</t>
  </si>
  <si>
    <t>Kotevní šroub pro chemické kotvy M 10 dl 190 mm</t>
  </si>
  <si>
    <t>1274792915</t>
  </si>
  <si>
    <t>https://podminky.urs.cz/item/CS_URS_2025_01/953965117</t>
  </si>
  <si>
    <t>34</t>
  </si>
  <si>
    <t>961044111</t>
  </si>
  <si>
    <t>Bourání základů z betonu prostého</t>
  </si>
  <si>
    <t>-416054854</t>
  </si>
  <si>
    <t>https://podminky.urs.cz/item/CS_URS_2025_01/961044111</t>
  </si>
  <si>
    <t>0,3*0,8*1,015</t>
  </si>
  <si>
    <t>35</t>
  </si>
  <si>
    <t>962022491</t>
  </si>
  <si>
    <t>Bourání zdiva nadzákladového kamenného přes 1 m3</t>
  </si>
  <si>
    <t>2099581791</t>
  </si>
  <si>
    <t>https://podminky.urs.cz/item/CS_URS_2025_01/962022491</t>
  </si>
  <si>
    <t>-(4,06*19,395-3,18*19,395)/2</t>
  </si>
  <si>
    <t>4,06*19,395</t>
  </si>
  <si>
    <t>Mezisoučet</t>
  </si>
  <si>
    <t>70,21*0,6</t>
  </si>
  <si>
    <t>997</t>
  </si>
  <si>
    <t>Doprava suti a vybouraných hmot</t>
  </si>
  <si>
    <t>36</t>
  </si>
  <si>
    <t>997013873</t>
  </si>
  <si>
    <t>Poplatek za uložení stavebního odpadu na recyklační skládce (skládkovné) zeminy a kamení zatříděného do Katalogu odpadů pod kódem 17 05 04</t>
  </si>
  <si>
    <t>450480188</t>
  </si>
  <si>
    <t>https://podminky.urs.cz/item/CS_URS_2025_01/997013873</t>
  </si>
  <si>
    <t>112,25</t>
  </si>
  <si>
    <t>37</t>
  </si>
  <si>
    <t>997231111</t>
  </si>
  <si>
    <t>Vodorovná doprava suti a vybouraných hmot do 1 km</t>
  </si>
  <si>
    <t>-1445577760</t>
  </si>
  <si>
    <t>https://podminky.urs.cz/item/CS_URS_2025_01/997231111</t>
  </si>
  <si>
    <t>38</t>
  </si>
  <si>
    <t>997231119</t>
  </si>
  <si>
    <t>Příplatek ZKD 1 km vodorovné dopravy suti a vybouraných hmot</t>
  </si>
  <si>
    <t>-1036722506</t>
  </si>
  <si>
    <t>https://podminky.urs.cz/item/CS_URS_2025_01/997231119</t>
  </si>
  <si>
    <t>112,25*30</t>
  </si>
  <si>
    <t>998</t>
  </si>
  <si>
    <t>Přesun hmot</t>
  </si>
  <si>
    <t>39</t>
  </si>
  <si>
    <t>998011001</t>
  </si>
  <si>
    <t>Přesun hmot pro budovy zděné v do 6 m - příplatek za čerpadlo</t>
  </si>
  <si>
    <t>1629792288</t>
  </si>
  <si>
    <t>https://podminky.urs.cz/item/CS_URS_2025_01/998011001</t>
  </si>
  <si>
    <t>117,899</t>
  </si>
  <si>
    <t>40</t>
  </si>
  <si>
    <t>998153131</t>
  </si>
  <si>
    <t>Přesun hmot pro samostatné zdi a valy zděné z cihel, kamene, tvárnic nebo monolitické v do 12 m</t>
  </si>
  <si>
    <t>1153609681</t>
  </si>
  <si>
    <t>https://podminky.urs.cz/item/CS_URS_2025_01/998153131</t>
  </si>
  <si>
    <t>PSV</t>
  </si>
  <si>
    <t>Práce a dodávky PSV</t>
  </si>
  <si>
    <t>767</t>
  </si>
  <si>
    <t>Konstrukce zámečnické</t>
  </si>
  <si>
    <t>41</t>
  </si>
  <si>
    <t>767651210</t>
  </si>
  <si>
    <t>Montáž pozinkované vstupní branky, kotveno pomocí chemických kotev</t>
  </si>
  <si>
    <t>54192325</t>
  </si>
  <si>
    <t>https://podminky.urs.cz/item/CS_URS_2025_01/767651210</t>
  </si>
  <si>
    <t>42</t>
  </si>
  <si>
    <t>RMAT0003</t>
  </si>
  <si>
    <t>pozinkovaná vstupní branka 1240x1800 mm</t>
  </si>
  <si>
    <t>1116048756</t>
  </si>
  <si>
    <t>43</t>
  </si>
  <si>
    <t>767651800</t>
  </si>
  <si>
    <t>Demontáž zárubní branek odřezáním</t>
  </si>
  <si>
    <t>1054165935</t>
  </si>
  <si>
    <t>https://podminky.urs.cz/item/CS_URS_2025_01/767651800</t>
  </si>
  <si>
    <t>44</t>
  </si>
  <si>
    <t>767651821</t>
  </si>
  <si>
    <t>Demontáž vchodových branek pl do 6 m2</t>
  </si>
  <si>
    <t>-381665307</t>
  </si>
  <si>
    <t>https://podminky.urs.cz/item/CS_URS_2025_01/767651821</t>
  </si>
  <si>
    <t>45</t>
  </si>
  <si>
    <t>998767101</t>
  </si>
  <si>
    <t>Přesun hmot tonážní pro zámečnické konstrukce v objektech v do 6 m</t>
  </si>
  <si>
    <t>441130633</t>
  </si>
  <si>
    <t>https://podminky.urs.cz/item/CS_URS_2025_01/998767101</t>
  </si>
  <si>
    <t>VRN</t>
  </si>
  <si>
    <t>Vedlejší rozpočtové náklady</t>
  </si>
  <si>
    <t>VRN1</t>
  </si>
  <si>
    <t>Průzkumné, zeměměřičské a projektové práce</t>
  </si>
  <si>
    <t>46</t>
  </si>
  <si>
    <t>011002000</t>
  </si>
  <si>
    <t>Průzkumné práce</t>
  </si>
  <si>
    <t>soubor</t>
  </si>
  <si>
    <t>1024</t>
  </si>
  <si>
    <t>-1618743124</t>
  </si>
  <si>
    <t>https://podminky.urs.cz/item/CS_URS_2025_01/011002000</t>
  </si>
  <si>
    <t>47</t>
  </si>
  <si>
    <t>012164000</t>
  </si>
  <si>
    <t>Vytyčení a zaměření inženýrských sítí</t>
  </si>
  <si>
    <t>-1569984289</t>
  </si>
  <si>
    <t>https://podminky.urs.cz/item/CS_URS_2025_01/012164000</t>
  </si>
  <si>
    <t>48</t>
  </si>
  <si>
    <t>012214000</t>
  </si>
  <si>
    <t>Zřízení bodu základní vytyčovací sítě stavby (ZVS)</t>
  </si>
  <si>
    <t>-619013611</t>
  </si>
  <si>
    <t>https://podminky.urs.cz/item/CS_URS_2025_01/012214000</t>
  </si>
  <si>
    <t>VRN3</t>
  </si>
  <si>
    <t>Zařízení staveniště</t>
  </si>
  <si>
    <t>49</t>
  </si>
  <si>
    <t>031303000</t>
  </si>
  <si>
    <t>Náklady na zábor</t>
  </si>
  <si>
    <t>1173219905</t>
  </si>
  <si>
    <t>https://podminky.urs.cz/item/CS_URS_2025_01/031303000</t>
  </si>
  <si>
    <t>50</t>
  </si>
  <si>
    <t>032002000</t>
  </si>
  <si>
    <t>Vybavení staveniště</t>
  </si>
  <si>
    <t>-1406621707</t>
  </si>
  <si>
    <t>https://podminky.urs.cz/item/CS_URS_2025_01/032002000</t>
  </si>
  <si>
    <t>51</t>
  </si>
  <si>
    <t>033203000</t>
  </si>
  <si>
    <t>Spotřeba energií pro zařízení staveniště</t>
  </si>
  <si>
    <t>-901028220</t>
  </si>
  <si>
    <t>https://podminky.urs.cz/item/CS_URS_2025_01/033203000</t>
  </si>
  <si>
    <t>52</t>
  </si>
  <si>
    <t>039002000</t>
  </si>
  <si>
    <t>Zrušení zařízení staveniště</t>
  </si>
  <si>
    <t>-2004337286</t>
  </si>
  <si>
    <t>https://podminky.urs.cz/item/CS_URS_2025_01/039002000</t>
  </si>
  <si>
    <t>VRN4</t>
  </si>
  <si>
    <t>Inženýrská činnost</t>
  </si>
  <si>
    <t>53</t>
  </si>
  <si>
    <t>040001000</t>
  </si>
  <si>
    <t>…</t>
  </si>
  <si>
    <t>-556569007</t>
  </si>
  <si>
    <t>https://podminky.urs.cz/item/CS_URS_2025_01/040001000</t>
  </si>
  <si>
    <t>VRN6</t>
  </si>
  <si>
    <t>Územní vlivy</t>
  </si>
  <si>
    <t>54</t>
  </si>
  <si>
    <t>060001000</t>
  </si>
  <si>
    <t>Územní vlivy - práce ve stísněném provozu</t>
  </si>
  <si>
    <t>-1397314551</t>
  </si>
  <si>
    <t>https://podminky.urs.cz/item/CS_URS_2025_01/060001000</t>
  </si>
  <si>
    <t>VRN9</t>
  </si>
  <si>
    <t>Ostatní náklady</t>
  </si>
  <si>
    <t>55</t>
  </si>
  <si>
    <t>091002000</t>
  </si>
  <si>
    <t>Zajištění stability okolních zdí</t>
  </si>
  <si>
    <t>-1902502341</t>
  </si>
  <si>
    <t>https://podminky.urs.cz/item/CS_URS_2025_01/091002000</t>
  </si>
  <si>
    <t>56</t>
  </si>
  <si>
    <t>091803000</t>
  </si>
  <si>
    <t>Vybavení BOZP objektu</t>
  </si>
  <si>
    <t>1995424435</t>
  </si>
  <si>
    <t>https://podminky.urs.cz/item/CS_URS_2025_01/091803000</t>
  </si>
  <si>
    <t>57</t>
  </si>
  <si>
    <t>094002000</t>
  </si>
  <si>
    <t>Pronájem mobilního wc</t>
  </si>
  <si>
    <t>Kč/týden</t>
  </si>
  <si>
    <t>-1071078524</t>
  </si>
  <si>
    <t>https://podminky.urs.cz/item/CS_URS_2025_01/094002000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</si>
</sst>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11101" TargetMode="External" /><Relationship Id="rId2" Type="http://schemas.openxmlformats.org/officeDocument/2006/relationships/hyperlink" Target="https://podminky.urs.cz/item/CS_URS_2025_01/122251103" TargetMode="External" /><Relationship Id="rId3" Type="http://schemas.openxmlformats.org/officeDocument/2006/relationships/hyperlink" Target="https://podminky.urs.cz/item/CS_URS_2025_01/132212331" TargetMode="External" /><Relationship Id="rId4" Type="http://schemas.openxmlformats.org/officeDocument/2006/relationships/hyperlink" Target="https://podminky.urs.cz/item/CS_URS_2025_01/162751117" TargetMode="External" /><Relationship Id="rId5" Type="http://schemas.openxmlformats.org/officeDocument/2006/relationships/hyperlink" Target="https://podminky.urs.cz/item/CS_URS_2025_01/162751119" TargetMode="External" /><Relationship Id="rId6" Type="http://schemas.openxmlformats.org/officeDocument/2006/relationships/hyperlink" Target="https://podminky.urs.cz/item/CS_URS_2025_01/171151103" TargetMode="External" /><Relationship Id="rId7" Type="http://schemas.openxmlformats.org/officeDocument/2006/relationships/hyperlink" Target="https://podminky.urs.cz/item/CS_URS_2025_01/17125110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71251201" TargetMode="External" /><Relationship Id="rId10" Type="http://schemas.openxmlformats.org/officeDocument/2006/relationships/hyperlink" Target="https://podminky.urs.cz/item/CS_URS_2025_01/174111101" TargetMode="External" /><Relationship Id="rId11" Type="http://schemas.openxmlformats.org/officeDocument/2006/relationships/hyperlink" Target="https://podminky.urs.cz/item/CS_URS_2025_01/181411131" TargetMode="External" /><Relationship Id="rId12" Type="http://schemas.openxmlformats.org/officeDocument/2006/relationships/hyperlink" Target="https://podminky.urs.cz/item/CS_URS_2025_01/212751104" TargetMode="External" /><Relationship Id="rId13" Type="http://schemas.openxmlformats.org/officeDocument/2006/relationships/hyperlink" Target="https://podminky.urs.cz/item/CS_URS_2025_01/213141111" TargetMode="External" /><Relationship Id="rId14" Type="http://schemas.openxmlformats.org/officeDocument/2006/relationships/hyperlink" Target="https://podminky.urs.cz/item/CS_URS_2025_01/274311511" TargetMode="External" /><Relationship Id="rId15" Type="http://schemas.openxmlformats.org/officeDocument/2006/relationships/hyperlink" Target="https://podminky.urs.cz/item/CS_URS_2025_01/274351121" TargetMode="External" /><Relationship Id="rId16" Type="http://schemas.openxmlformats.org/officeDocument/2006/relationships/hyperlink" Target="https://podminky.urs.cz/item/CS_URS_2025_01/274351122" TargetMode="External" /><Relationship Id="rId17" Type="http://schemas.openxmlformats.org/officeDocument/2006/relationships/hyperlink" Target="https://podminky.urs.cz/item/CS_URS_2025_01/274322511" TargetMode="External" /><Relationship Id="rId18" Type="http://schemas.openxmlformats.org/officeDocument/2006/relationships/hyperlink" Target="https://podminky.urs.cz/item/CS_URS_2025_01/327324128" TargetMode="External" /><Relationship Id="rId19" Type="http://schemas.openxmlformats.org/officeDocument/2006/relationships/hyperlink" Target="https://podminky.urs.cz/item/CS_URS_2025_01/311351121" TargetMode="External" /><Relationship Id="rId20" Type="http://schemas.openxmlformats.org/officeDocument/2006/relationships/hyperlink" Target="https://podminky.urs.cz/item/CS_URS_2025_01/311351122" TargetMode="External" /><Relationship Id="rId21" Type="http://schemas.openxmlformats.org/officeDocument/2006/relationships/hyperlink" Target="https://podminky.urs.cz/item/CS_URS_2025_01/312351911" TargetMode="External" /><Relationship Id="rId22" Type="http://schemas.openxmlformats.org/officeDocument/2006/relationships/hyperlink" Target="https://podminky.urs.cz/item/CS_URS_2025_01/327361040" TargetMode="External" /><Relationship Id="rId23" Type="http://schemas.openxmlformats.org/officeDocument/2006/relationships/hyperlink" Target="https://podminky.urs.cz/item/CS_URS_2025_01/331211431" TargetMode="External" /><Relationship Id="rId24" Type="http://schemas.openxmlformats.org/officeDocument/2006/relationships/hyperlink" Target="https://podminky.urs.cz/item/CS_URS_2025_01/451577777" TargetMode="External" /><Relationship Id="rId25" Type="http://schemas.openxmlformats.org/officeDocument/2006/relationships/hyperlink" Target="https://podminky.urs.cz/item/CS_URS_2025_01/113106123" TargetMode="External" /><Relationship Id="rId26" Type="http://schemas.openxmlformats.org/officeDocument/2006/relationships/hyperlink" Target="https://podminky.urs.cz/item/CS_URS_2025_01/564760101" TargetMode="External" /><Relationship Id="rId27" Type="http://schemas.openxmlformats.org/officeDocument/2006/relationships/hyperlink" Target="https://podminky.urs.cz/item/CS_URS_2025_01/596211110" TargetMode="External" /><Relationship Id="rId28" Type="http://schemas.openxmlformats.org/officeDocument/2006/relationships/hyperlink" Target="https://podminky.urs.cz/item/CS_URS_2025_01/622125110" TargetMode="External" /><Relationship Id="rId29" Type="http://schemas.openxmlformats.org/officeDocument/2006/relationships/hyperlink" Target="https://podminky.urs.cz/item/CS_URS_2025_01/953961112" TargetMode="External" /><Relationship Id="rId30" Type="http://schemas.openxmlformats.org/officeDocument/2006/relationships/hyperlink" Target="https://podminky.urs.cz/item/CS_URS_2025_01/953965117" TargetMode="External" /><Relationship Id="rId31" Type="http://schemas.openxmlformats.org/officeDocument/2006/relationships/hyperlink" Target="https://podminky.urs.cz/item/CS_URS_2025_01/961044111" TargetMode="External" /><Relationship Id="rId32" Type="http://schemas.openxmlformats.org/officeDocument/2006/relationships/hyperlink" Target="https://podminky.urs.cz/item/CS_URS_2025_01/962022491" TargetMode="External" /><Relationship Id="rId33" Type="http://schemas.openxmlformats.org/officeDocument/2006/relationships/hyperlink" Target="https://podminky.urs.cz/item/CS_URS_2025_01/997013873" TargetMode="External" /><Relationship Id="rId34" Type="http://schemas.openxmlformats.org/officeDocument/2006/relationships/hyperlink" Target="https://podminky.urs.cz/item/CS_URS_2025_01/997231111" TargetMode="External" /><Relationship Id="rId35" Type="http://schemas.openxmlformats.org/officeDocument/2006/relationships/hyperlink" Target="https://podminky.urs.cz/item/CS_URS_2025_01/997231119" TargetMode="External" /><Relationship Id="rId36" Type="http://schemas.openxmlformats.org/officeDocument/2006/relationships/hyperlink" Target="https://podminky.urs.cz/item/CS_URS_2025_01/998011001" TargetMode="External" /><Relationship Id="rId37" Type="http://schemas.openxmlformats.org/officeDocument/2006/relationships/hyperlink" Target="https://podminky.urs.cz/item/CS_URS_2025_01/998153131" TargetMode="External" /><Relationship Id="rId38" Type="http://schemas.openxmlformats.org/officeDocument/2006/relationships/hyperlink" Target="https://podminky.urs.cz/item/CS_URS_2025_01/767651210" TargetMode="External" /><Relationship Id="rId39" Type="http://schemas.openxmlformats.org/officeDocument/2006/relationships/hyperlink" Target="https://podminky.urs.cz/item/CS_URS_2025_01/767651800" TargetMode="External" /><Relationship Id="rId40" Type="http://schemas.openxmlformats.org/officeDocument/2006/relationships/hyperlink" Target="https://podminky.urs.cz/item/CS_URS_2025_01/767651821" TargetMode="External" /><Relationship Id="rId41" Type="http://schemas.openxmlformats.org/officeDocument/2006/relationships/hyperlink" Target="https://podminky.urs.cz/item/CS_URS_2025_01/998767101" TargetMode="External" /><Relationship Id="rId42" Type="http://schemas.openxmlformats.org/officeDocument/2006/relationships/hyperlink" Target="https://podminky.urs.cz/item/CS_URS_2025_01/011002000" TargetMode="External" /><Relationship Id="rId43" Type="http://schemas.openxmlformats.org/officeDocument/2006/relationships/hyperlink" Target="https://podminky.urs.cz/item/CS_URS_2025_01/012164000" TargetMode="External" /><Relationship Id="rId44" Type="http://schemas.openxmlformats.org/officeDocument/2006/relationships/hyperlink" Target="https://podminky.urs.cz/item/CS_URS_2025_01/012214000" TargetMode="External" /><Relationship Id="rId45" Type="http://schemas.openxmlformats.org/officeDocument/2006/relationships/hyperlink" Target="https://podminky.urs.cz/item/CS_URS_2025_01/031303000" TargetMode="External" /><Relationship Id="rId46" Type="http://schemas.openxmlformats.org/officeDocument/2006/relationships/hyperlink" Target="https://podminky.urs.cz/item/CS_URS_2025_01/032002000" TargetMode="External" /><Relationship Id="rId47" Type="http://schemas.openxmlformats.org/officeDocument/2006/relationships/hyperlink" Target="https://podminky.urs.cz/item/CS_URS_2025_01/033203000" TargetMode="External" /><Relationship Id="rId48" Type="http://schemas.openxmlformats.org/officeDocument/2006/relationships/hyperlink" Target="https://podminky.urs.cz/item/CS_URS_2025_01/039002000" TargetMode="External" /><Relationship Id="rId49" Type="http://schemas.openxmlformats.org/officeDocument/2006/relationships/hyperlink" Target="https://podminky.urs.cz/item/CS_URS_2025_01/040001000" TargetMode="External" /><Relationship Id="rId50" Type="http://schemas.openxmlformats.org/officeDocument/2006/relationships/hyperlink" Target="https://podminky.urs.cz/item/CS_URS_2025_01/060001000" TargetMode="External" /><Relationship Id="rId51" Type="http://schemas.openxmlformats.org/officeDocument/2006/relationships/hyperlink" Target="https://podminky.urs.cz/item/CS_URS_2025_01/091002000" TargetMode="External" /><Relationship Id="rId52" Type="http://schemas.openxmlformats.org/officeDocument/2006/relationships/hyperlink" Target="https://podminky.urs.cz/item/CS_URS_2025_01/091803000" TargetMode="External" /><Relationship Id="rId53" Type="http://schemas.openxmlformats.org/officeDocument/2006/relationships/hyperlink" Target="https://podminky.urs.cz/item/CS_URS_2025_01/094002000" TargetMode="External" /><Relationship Id="rId54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574219" style="1" customWidth="1"/>
    <col min="2" max="2" width="1.722656" style="1" customWidth="1"/>
    <col min="3" max="3" width="4.292969" style="1" customWidth="1"/>
    <col min="4" max="4" width="2.722656" style="1" customWidth="1"/>
    <col min="5" max="5" width="2.722656" style="1" customWidth="1"/>
    <col min="6" max="6" width="2.722656" style="1" customWidth="1"/>
    <col min="7" max="7" width="2.722656" style="1" customWidth="1"/>
    <col min="8" max="8" width="2.722656" style="1" customWidth="1"/>
    <col min="9" max="9" width="2.722656" style="1" customWidth="1"/>
    <col min="10" max="10" width="2.722656" style="1" customWidth="1"/>
    <col min="11" max="11" width="2.722656" style="1" customWidth="1"/>
    <col min="12" max="12" width="2.722656" style="1" customWidth="1"/>
    <col min="13" max="13" width="2.722656" style="1" customWidth="1"/>
    <col min="14" max="14" width="2.722656" style="1" customWidth="1"/>
    <col min="15" max="15" width="2.722656" style="1" customWidth="1"/>
    <col min="16" max="16" width="2.722656" style="1" customWidth="1"/>
    <col min="17" max="17" width="2.722656" style="1" customWidth="1"/>
    <col min="18" max="18" width="2.722656" style="1" customWidth="1"/>
    <col min="19" max="19" width="2.722656" style="1" customWidth="1"/>
    <col min="20" max="20" width="2.722656" style="1" customWidth="1"/>
    <col min="21" max="21" width="2.722656" style="1" customWidth="1"/>
    <col min="22" max="22" width="2.722656" style="1" customWidth="1"/>
    <col min="23" max="23" width="2.722656" style="1" customWidth="1"/>
    <col min="24" max="24" width="2.722656" style="1" customWidth="1"/>
    <col min="25" max="25" width="2.722656" style="1" customWidth="1"/>
    <col min="26" max="26" width="2.722656" style="1" customWidth="1"/>
    <col min="27" max="27" width="2.722656" style="1" customWidth="1"/>
    <col min="28" max="28" width="2.722656" style="1" customWidth="1"/>
    <col min="29" max="29" width="2.722656" style="1" customWidth="1"/>
    <col min="30" max="30" width="2.722656" style="1" customWidth="1"/>
    <col min="31" max="31" width="2.722656" style="1" customWidth="1"/>
    <col min="32" max="32" width="2.722656" style="1" customWidth="1"/>
    <col min="33" max="33" width="2.722656" style="1" customWidth="1"/>
    <col min="34" max="34" width="3.433594" style="1" customWidth="1"/>
    <col min="35" max="35" width="38.86328" style="1" customWidth="1"/>
    <col min="36" max="36" width="2.574219" style="1" customWidth="1"/>
    <col min="37" max="37" width="2.574219" style="1" customWidth="1"/>
    <col min="38" max="38" width="8.574219" style="1" customWidth="1"/>
    <col min="39" max="39" width="3.433594" style="1" customWidth="1"/>
    <col min="40" max="40" width="13.72266" style="1" customWidth="1"/>
    <col min="41" max="41" width="7.722656" style="1" customWidth="1"/>
    <col min="42" max="42" width="4.292969" style="1" customWidth="1"/>
    <col min="43" max="43" width="16.00391" style="1" hidden="1" customWidth="1"/>
    <col min="44" max="44" width="14.00391" style="1" customWidth="1"/>
    <col min="45" max="45" width="26.43359" style="1" hidden="1" customWidth="1"/>
    <col min="46" max="46" width="26.43359" style="1" hidden="1" customWidth="1"/>
    <col min="47" max="47" width="26.43359" style="1" hidden="1" customWidth="1"/>
    <col min="48" max="48" width="22.29297" style="1" hidden="1" customWidth="1"/>
    <col min="49" max="49" width="22.29297" style="1" hidden="1" customWidth="1"/>
    <col min="50" max="50" width="25.57422" style="1" hidden="1" customWidth="1"/>
    <col min="51" max="51" width="25.57422" style="1" hidden="1" customWidth="1"/>
    <col min="52" max="52" width="22.29297" style="1" hidden="1" customWidth="1"/>
    <col min="53" max="53" width="19.72266" style="1" hidden="1" customWidth="1"/>
    <col min="54" max="54" width="25.57422" style="1" hidden="1" customWidth="1"/>
    <col min="55" max="55" width="22.29297" style="1" hidden="1" customWidth="1"/>
    <col min="56" max="56" width="19.72266" style="1" hidden="1" customWidth="1"/>
    <col min="57" max="57" width="68.29297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24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28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29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24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28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5.02609" customHeight="1">
      <c r="B23" s="21"/>
      <c r="C23" s="22"/>
      <c r="D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1013099.12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32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33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34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35</v>
      </c>
      <c r="E29" s="41"/>
      <c r="F29" s="29" t="s">
        <v>36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1013099.12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212750.82000000001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37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38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39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40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42</v>
      </c>
      <c r="U35" s="47"/>
      <c r="V35" s="47"/>
      <c r="W35" s="47"/>
      <c r="X35" s="49" t="s">
        <v>43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1225849.9399999999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44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45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46</v>
      </c>
      <c r="AI60" s="36"/>
      <c r="AJ60" s="36"/>
      <c r="AK60" s="36"/>
      <c r="AL60" s="36"/>
      <c r="AM60" s="57" t="s">
        <v>47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48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49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46</v>
      </c>
      <c r="AI75" s="36"/>
      <c r="AJ75" s="36"/>
      <c r="AK75" s="36"/>
      <c r="AL75" s="36"/>
      <c r="AM75" s="57" t="s">
        <v>47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50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053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Rekonstrukce boční kamenné zdi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>Parcela č. 2/1,10,12 a 14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8. 1. 2025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4.92174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27</v>
      </c>
      <c r="AJ89" s="34"/>
      <c r="AK89" s="34"/>
      <c r="AL89" s="34"/>
      <c r="AM89" s="73" t="str">
        <f>IF(E17="","",E17)</f>
        <v xml:space="preserve"> </v>
      </c>
      <c r="AN89" s="64"/>
      <c r="AO89" s="64"/>
      <c r="AP89" s="64"/>
      <c r="AQ89" s="34"/>
      <c r="AR89" s="38"/>
      <c r="AS89" s="74" t="s">
        <v>51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4.92174" customHeight="1">
      <c r="A90" s="32"/>
      <c r="B90" s="33"/>
      <c r="C90" s="29" t="s">
        <v>26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29</v>
      </c>
      <c r="AJ90" s="34"/>
      <c r="AK90" s="34"/>
      <c r="AL90" s="34"/>
      <c r="AM90" s="73" t="str">
        <f>IF(E20="","",E20)</f>
        <v xml:space="preserve"> 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52</v>
      </c>
      <c r="D92" s="87"/>
      <c r="E92" s="87"/>
      <c r="F92" s="87"/>
      <c r="G92" s="87"/>
      <c r="H92" s="88"/>
      <c r="I92" s="89" t="s">
        <v>53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54</v>
      </c>
      <c r="AH92" s="87"/>
      <c r="AI92" s="87"/>
      <c r="AJ92" s="87"/>
      <c r="AK92" s="87"/>
      <c r="AL92" s="87"/>
      <c r="AM92" s="87"/>
      <c r="AN92" s="89" t="s">
        <v>55</v>
      </c>
      <c r="AO92" s="87"/>
      <c r="AP92" s="91"/>
      <c r="AQ92" s="92" t="s">
        <v>56</v>
      </c>
      <c r="AR92" s="38"/>
      <c r="AS92" s="93" t="s">
        <v>57</v>
      </c>
      <c r="AT92" s="94" t="s">
        <v>58</v>
      </c>
      <c r="AU92" s="94" t="s">
        <v>59</v>
      </c>
      <c r="AV92" s="94" t="s">
        <v>60</v>
      </c>
      <c r="AW92" s="94" t="s">
        <v>61</v>
      </c>
      <c r="AX92" s="94" t="s">
        <v>62</v>
      </c>
      <c r="AY92" s="94" t="s">
        <v>63</v>
      </c>
      <c r="AZ92" s="94" t="s">
        <v>64</v>
      </c>
      <c r="BA92" s="94" t="s">
        <v>65</v>
      </c>
      <c r="BB92" s="94" t="s">
        <v>66</v>
      </c>
      <c r="BC92" s="94" t="s">
        <v>67</v>
      </c>
      <c r="BD92" s="95" t="s">
        <v>68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69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ROUND(AG95,2)</f>
        <v>1013099.12</v>
      </c>
      <c r="AH94" s="102"/>
      <c r="AI94" s="102"/>
      <c r="AJ94" s="102"/>
      <c r="AK94" s="102"/>
      <c r="AL94" s="102"/>
      <c r="AM94" s="102"/>
      <c r="AN94" s="103">
        <f>SUM(AG94,AT94)</f>
        <v>1225849.9399999999</v>
      </c>
      <c r="AO94" s="103"/>
      <c r="AP94" s="103"/>
      <c r="AQ94" s="104" t="s">
        <v>1</v>
      </c>
      <c r="AR94" s="105"/>
      <c r="AS94" s="106">
        <f>ROUND(AS95,2)</f>
        <v>0</v>
      </c>
      <c r="AT94" s="107">
        <f>ROUND(SUM(AV94:AW94),2)</f>
        <v>212750.82000000001</v>
      </c>
      <c r="AU94" s="108">
        <f>ROUND(AU95,5)</f>
        <v>724.69222000000002</v>
      </c>
      <c r="AV94" s="107">
        <f>ROUND(AZ94*L29,2)</f>
        <v>212750.82000000001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ROUND(AZ95,2)</f>
        <v>1013099.12</v>
      </c>
      <c r="BA94" s="107">
        <f>ROUND(BA95,2)</f>
        <v>0</v>
      </c>
      <c r="BB94" s="107">
        <f>ROUND(BB95,2)</f>
        <v>0</v>
      </c>
      <c r="BC94" s="107">
        <f>ROUND(BC95,2)</f>
        <v>0</v>
      </c>
      <c r="BD94" s="109">
        <f>ROUND(BD95,2)</f>
        <v>0</v>
      </c>
      <c r="BE94" s="6"/>
      <c r="BS94" s="110" t="s">
        <v>70</v>
      </c>
      <c r="BT94" s="110" t="s">
        <v>71</v>
      </c>
      <c r="BU94" s="111" t="s">
        <v>72</v>
      </c>
      <c r="BV94" s="110" t="s">
        <v>73</v>
      </c>
      <c r="BW94" s="110" t="s">
        <v>5</v>
      </c>
      <c r="BX94" s="110" t="s">
        <v>74</v>
      </c>
      <c r="CL94" s="110" t="s">
        <v>1</v>
      </c>
    </row>
    <row r="95" s="7" customFormat="1" ht="25.66957" customHeight="1">
      <c r="A95" s="112" t="s">
        <v>75</v>
      </c>
      <c r="B95" s="113"/>
      <c r="C95" s="114"/>
      <c r="D95" s="115" t="s">
        <v>76</v>
      </c>
      <c r="E95" s="115"/>
      <c r="F95" s="115"/>
      <c r="G95" s="115"/>
      <c r="H95" s="115"/>
      <c r="I95" s="116"/>
      <c r="J95" s="115" t="s">
        <v>77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'053-1 - Bourací práce, za...'!J30</f>
        <v>1013099.12</v>
      </c>
      <c r="AH95" s="116"/>
      <c r="AI95" s="116"/>
      <c r="AJ95" s="116"/>
      <c r="AK95" s="116"/>
      <c r="AL95" s="116"/>
      <c r="AM95" s="116"/>
      <c r="AN95" s="117">
        <f>SUM(AG95,AT95)</f>
        <v>1225849.9399999999</v>
      </c>
      <c r="AO95" s="116"/>
      <c r="AP95" s="116"/>
      <c r="AQ95" s="118" t="s">
        <v>78</v>
      </c>
      <c r="AR95" s="119"/>
      <c r="AS95" s="120">
        <v>0</v>
      </c>
      <c r="AT95" s="121">
        <f>ROUND(SUM(AV95:AW95),2)</f>
        <v>212750.82000000001</v>
      </c>
      <c r="AU95" s="122">
        <f>'053-1 - Bourací práce, za...'!P134</f>
        <v>724.69222300000001</v>
      </c>
      <c r="AV95" s="121">
        <f>'053-1 - Bourací práce, za...'!J33</f>
        <v>212750.82000000001</v>
      </c>
      <c r="AW95" s="121">
        <f>'053-1 - Bourací práce, za...'!J34</f>
        <v>0</v>
      </c>
      <c r="AX95" s="121">
        <f>'053-1 - Bourací práce, za...'!J35</f>
        <v>0</v>
      </c>
      <c r="AY95" s="121">
        <f>'053-1 - Bourací práce, za...'!J36</f>
        <v>0</v>
      </c>
      <c r="AZ95" s="121">
        <f>'053-1 - Bourací práce, za...'!F33</f>
        <v>1013099.12</v>
      </c>
      <c r="BA95" s="121">
        <f>'053-1 - Bourací práce, za...'!F34</f>
        <v>0</v>
      </c>
      <c r="BB95" s="121">
        <f>'053-1 - Bourací práce, za...'!F35</f>
        <v>0</v>
      </c>
      <c r="BC95" s="121">
        <f>'053-1 - Bourací práce, za...'!F36</f>
        <v>0</v>
      </c>
      <c r="BD95" s="123">
        <f>'053-1 - Bourací práce, za...'!F37</f>
        <v>0</v>
      </c>
      <c r="BE95" s="7"/>
      <c r="BT95" s="124" t="s">
        <v>79</v>
      </c>
      <c r="BV95" s="124" t="s">
        <v>73</v>
      </c>
      <c r="BW95" s="124" t="s">
        <v>80</v>
      </c>
      <c r="BX95" s="124" t="s">
        <v>5</v>
      </c>
      <c r="CL95" s="124" t="s">
        <v>1</v>
      </c>
      <c r="CM95" s="124" t="s">
        <v>81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lsGwj0Ao0Y2w+fBFIwJRVGPfJNK22pL5tjbLlB5BeMesE9/SOS8Og9yRs50PYs7a/3CrBL+GliF8O3iuGHm3ew==" hashValue="jKwoSylUZWXe6KwG2nUx4AtQ9M636OQf3N+mhmbD8FfjPXJgfUWDaLJV/fwdc2jsKOoGkmuN8ApL7MdRupQnOw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53-1 - Bourací práce, z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0"/>
      <c r="AT3" s="17" t="s">
        <v>81</v>
      </c>
    </row>
    <row r="4" s="1" customFormat="1" ht="24.96" customHeight="1">
      <c r="B4" s="20"/>
      <c r="D4" s="127" t="s">
        <v>82</v>
      </c>
      <c r="L4" s="20"/>
      <c r="M4" s="128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9" t="s">
        <v>14</v>
      </c>
      <c r="L6" s="20"/>
    </row>
    <row r="7" s="1" customFormat="1" ht="15.02609" customHeight="1">
      <c r="B7" s="20"/>
      <c r="E7" s="130" t="str">
        <f>'Rekapitulace stavby'!K6</f>
        <v>Rekonstrukce boční kamenné zdi</v>
      </c>
      <c r="F7" s="129"/>
      <c r="G7" s="129"/>
      <c r="H7" s="129"/>
      <c r="L7" s="20"/>
    </row>
    <row r="8" s="2" customFormat="1" ht="12" customHeight="1">
      <c r="A8" s="32"/>
      <c r="B8" s="38"/>
      <c r="C8" s="32"/>
      <c r="D8" s="129" t="s">
        <v>83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29.42609" customHeight="1">
      <c r="A9" s="32"/>
      <c r="B9" s="38"/>
      <c r="C9" s="32"/>
      <c r="D9" s="32"/>
      <c r="E9" s="131" t="s">
        <v>84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29" t="s">
        <v>16</v>
      </c>
      <c r="E11" s="32"/>
      <c r="F11" s="132" t="s">
        <v>1</v>
      </c>
      <c r="G11" s="32"/>
      <c r="H11" s="32"/>
      <c r="I11" s="129" t="s">
        <v>17</v>
      </c>
      <c r="J11" s="132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9" t="s">
        <v>18</v>
      </c>
      <c r="E12" s="32"/>
      <c r="F12" s="132" t="s">
        <v>19</v>
      </c>
      <c r="G12" s="32"/>
      <c r="H12" s="32"/>
      <c r="I12" s="129" t="s">
        <v>20</v>
      </c>
      <c r="J12" s="133" t="str">
        <f>'Rekapitulace stavby'!AN8</f>
        <v>8. 1. 2025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29" t="s">
        <v>22</v>
      </c>
      <c r="E14" s="32"/>
      <c r="F14" s="32"/>
      <c r="G14" s="32"/>
      <c r="H14" s="32"/>
      <c r="I14" s="129" t="s">
        <v>23</v>
      </c>
      <c r="J14" s="132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2" t="str">
        <f>IF('Rekapitulace stavby'!E11="","",'Rekapitulace stavby'!E11)</f>
        <v xml:space="preserve"> </v>
      </c>
      <c r="F15" s="32"/>
      <c r="G15" s="32"/>
      <c r="H15" s="32"/>
      <c r="I15" s="129" t="s">
        <v>25</v>
      </c>
      <c r="J15" s="132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29" t="s">
        <v>26</v>
      </c>
      <c r="E17" s="32"/>
      <c r="F17" s="32"/>
      <c r="G17" s="32"/>
      <c r="H17" s="32"/>
      <c r="I17" s="129" t="s">
        <v>23</v>
      </c>
      <c r="J17" s="132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2" t="str">
        <f>'Rekapitulace stavby'!E14</f>
        <v xml:space="preserve"> </v>
      </c>
      <c r="F18" s="132"/>
      <c r="G18" s="132"/>
      <c r="H18" s="132"/>
      <c r="I18" s="129" t="s">
        <v>25</v>
      </c>
      <c r="J18" s="132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29" t="s">
        <v>27</v>
      </c>
      <c r="E20" s="32"/>
      <c r="F20" s="32"/>
      <c r="G20" s="32"/>
      <c r="H20" s="32"/>
      <c r="I20" s="129" t="s">
        <v>23</v>
      </c>
      <c r="J20" s="132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2" t="str">
        <f>IF('Rekapitulace stavby'!E17="","",'Rekapitulace stavby'!E17)</f>
        <v xml:space="preserve"> </v>
      </c>
      <c r="F21" s="32"/>
      <c r="G21" s="32"/>
      <c r="H21" s="32"/>
      <c r="I21" s="129" t="s">
        <v>25</v>
      </c>
      <c r="J21" s="132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29" t="s">
        <v>29</v>
      </c>
      <c r="E23" s="32"/>
      <c r="F23" s="32"/>
      <c r="G23" s="32"/>
      <c r="H23" s="32"/>
      <c r="I23" s="129" t="s">
        <v>23</v>
      </c>
      <c r="J23" s="132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2" t="str">
        <f>IF('Rekapitulace stavby'!E20="","",'Rekapitulace stavby'!E20)</f>
        <v xml:space="preserve"> </v>
      </c>
      <c r="F24" s="32"/>
      <c r="G24" s="32"/>
      <c r="H24" s="32"/>
      <c r="I24" s="129" t="s">
        <v>25</v>
      </c>
      <c r="J24" s="132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29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5.02609" customHeight="1">
      <c r="A27" s="134"/>
      <c r="B27" s="135"/>
      <c r="C27" s="134"/>
      <c r="D27" s="134"/>
      <c r="E27" s="136" t="s">
        <v>1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8"/>
      <c r="E29" s="138"/>
      <c r="F29" s="138"/>
      <c r="G29" s="138"/>
      <c r="H29" s="138"/>
      <c r="I29" s="138"/>
      <c r="J29" s="138"/>
      <c r="K29" s="138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39" t="s">
        <v>31</v>
      </c>
      <c r="E30" s="32"/>
      <c r="F30" s="32"/>
      <c r="G30" s="32"/>
      <c r="H30" s="32"/>
      <c r="I30" s="32"/>
      <c r="J30" s="140">
        <f>ROUND(J134, 2)</f>
        <v>1013099.12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8"/>
      <c r="E31" s="138"/>
      <c r="F31" s="138"/>
      <c r="G31" s="138"/>
      <c r="H31" s="138"/>
      <c r="I31" s="138"/>
      <c r="J31" s="138"/>
      <c r="K31" s="138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1" t="s">
        <v>33</v>
      </c>
      <c r="G32" s="32"/>
      <c r="H32" s="32"/>
      <c r="I32" s="141" t="s">
        <v>32</v>
      </c>
      <c r="J32" s="141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2" t="s">
        <v>35</v>
      </c>
      <c r="E33" s="129" t="s">
        <v>36</v>
      </c>
      <c r="F33" s="143">
        <f>ROUND((SUM(BE134:BE321)),  2)</f>
        <v>1013099.12</v>
      </c>
      <c r="G33" s="32"/>
      <c r="H33" s="32"/>
      <c r="I33" s="144">
        <v>0.20999999999999999</v>
      </c>
      <c r="J33" s="143">
        <f>ROUND(((SUM(BE134:BE321))*I33),  2)</f>
        <v>212750.82000000001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29" t="s">
        <v>37</v>
      </c>
      <c r="F34" s="143">
        <f>ROUND((SUM(BF134:BF321)),  2)</f>
        <v>0</v>
      </c>
      <c r="G34" s="32"/>
      <c r="H34" s="32"/>
      <c r="I34" s="144">
        <v>0.12</v>
      </c>
      <c r="J34" s="143">
        <f>ROUND(((SUM(BF134:BF321))*I34),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9" t="s">
        <v>38</v>
      </c>
      <c r="F35" s="143">
        <f>ROUND((SUM(BG134:BG321)),  2)</f>
        <v>0</v>
      </c>
      <c r="G35" s="32"/>
      <c r="H35" s="32"/>
      <c r="I35" s="144">
        <v>0.20999999999999999</v>
      </c>
      <c r="J35" s="143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9" t="s">
        <v>39</v>
      </c>
      <c r="F36" s="143">
        <f>ROUND((SUM(BH134:BH321)),  2)</f>
        <v>0</v>
      </c>
      <c r="G36" s="32"/>
      <c r="H36" s="32"/>
      <c r="I36" s="144">
        <v>0.12</v>
      </c>
      <c r="J36" s="143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9" t="s">
        <v>40</v>
      </c>
      <c r="F37" s="143">
        <f>ROUND((SUM(BI134:BI321)),  2)</f>
        <v>0</v>
      </c>
      <c r="G37" s="32"/>
      <c r="H37" s="32"/>
      <c r="I37" s="144">
        <v>0</v>
      </c>
      <c r="J37" s="143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5"/>
      <c r="D39" s="146" t="s">
        <v>41</v>
      </c>
      <c r="E39" s="147"/>
      <c r="F39" s="147"/>
      <c r="G39" s="148" t="s">
        <v>42</v>
      </c>
      <c r="H39" s="149" t="s">
        <v>43</v>
      </c>
      <c r="I39" s="147"/>
      <c r="J39" s="150">
        <f>SUM(J30:J37)</f>
        <v>1225849.9399999999</v>
      </c>
      <c r="K39" s="151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2" t="s">
        <v>44</v>
      </c>
      <c r="E50" s="153"/>
      <c r="F50" s="153"/>
      <c r="G50" s="152" t="s">
        <v>45</v>
      </c>
      <c r="H50" s="153"/>
      <c r="I50" s="153"/>
      <c r="J50" s="153"/>
      <c r="K50" s="153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4" t="s">
        <v>46</v>
      </c>
      <c r="E61" s="155"/>
      <c r="F61" s="156" t="s">
        <v>47</v>
      </c>
      <c r="G61" s="154" t="s">
        <v>46</v>
      </c>
      <c r="H61" s="155"/>
      <c r="I61" s="155"/>
      <c r="J61" s="157" t="s">
        <v>47</v>
      </c>
      <c r="K61" s="155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2" t="s">
        <v>48</v>
      </c>
      <c r="E65" s="158"/>
      <c r="F65" s="158"/>
      <c r="G65" s="152" t="s">
        <v>49</v>
      </c>
      <c r="H65" s="158"/>
      <c r="I65" s="158"/>
      <c r="J65" s="158"/>
      <c r="K65" s="158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4" t="s">
        <v>46</v>
      </c>
      <c r="E76" s="155"/>
      <c r="F76" s="156" t="s">
        <v>47</v>
      </c>
      <c r="G76" s="154" t="s">
        <v>46</v>
      </c>
      <c r="H76" s="155"/>
      <c r="I76" s="155"/>
      <c r="J76" s="157" t="s">
        <v>47</v>
      </c>
      <c r="K76" s="155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59"/>
      <c r="C77" s="160"/>
      <c r="D77" s="160"/>
      <c r="E77" s="160"/>
      <c r="F77" s="160"/>
      <c r="G77" s="160"/>
      <c r="H77" s="160"/>
      <c r="I77" s="160"/>
      <c r="J77" s="160"/>
      <c r="K77" s="160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hidden="1" s="2" customFormat="1" ht="6.96" customHeight="1">
      <c r="A81" s="32"/>
      <c r="B81" s="161"/>
      <c r="C81" s="162"/>
      <c r="D81" s="162"/>
      <c r="E81" s="162"/>
      <c r="F81" s="162"/>
      <c r="G81" s="162"/>
      <c r="H81" s="162"/>
      <c r="I81" s="162"/>
      <c r="J81" s="162"/>
      <c r="K81" s="162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23" t="s">
        <v>85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5.02609" customHeight="1">
      <c r="A85" s="32"/>
      <c r="B85" s="33"/>
      <c r="C85" s="34"/>
      <c r="D85" s="34"/>
      <c r="E85" s="163" t="str">
        <f>E7</f>
        <v>Rekonstrukce boční kamenné zdi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9" t="s">
        <v>83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29.42609" customHeight="1">
      <c r="A87" s="32"/>
      <c r="B87" s="33"/>
      <c r="C87" s="34"/>
      <c r="D87" s="34"/>
      <c r="E87" s="69" t="str">
        <f>E9</f>
        <v>053-1 - Bourací práce, zajišťovací práce a výstavba monolitické opěrné stěny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9" t="s">
        <v>18</v>
      </c>
      <c r="D89" s="34"/>
      <c r="E89" s="34"/>
      <c r="F89" s="26" t="str">
        <f>F12</f>
        <v>Parcela č. 2/1,10,12 a 14</v>
      </c>
      <c r="G89" s="34"/>
      <c r="H89" s="34"/>
      <c r="I89" s="29" t="s">
        <v>20</v>
      </c>
      <c r="J89" s="72" t="str">
        <f>IF(J12="","",J12)</f>
        <v>8. 1. 2025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4.92174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4.92174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4" t="s">
        <v>86</v>
      </c>
      <c r="D94" s="165"/>
      <c r="E94" s="165"/>
      <c r="F94" s="165"/>
      <c r="G94" s="165"/>
      <c r="H94" s="165"/>
      <c r="I94" s="165"/>
      <c r="J94" s="166" t="s">
        <v>87</v>
      </c>
      <c r="K94" s="165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67" t="s">
        <v>88</v>
      </c>
      <c r="D96" s="34"/>
      <c r="E96" s="34"/>
      <c r="F96" s="34"/>
      <c r="G96" s="34"/>
      <c r="H96" s="34"/>
      <c r="I96" s="34"/>
      <c r="J96" s="103">
        <f>J134</f>
        <v>1013099.1199999999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89</v>
      </c>
    </row>
    <row r="97" hidden="1" s="9" customFormat="1" ht="24.96" customHeight="1">
      <c r="A97" s="9"/>
      <c r="B97" s="168"/>
      <c r="C97" s="169"/>
      <c r="D97" s="170" t="s">
        <v>90</v>
      </c>
      <c r="E97" s="171"/>
      <c r="F97" s="171"/>
      <c r="G97" s="171"/>
      <c r="H97" s="171"/>
      <c r="I97" s="171"/>
      <c r="J97" s="172">
        <f>J135</f>
        <v>882677.48999999987</v>
      </c>
      <c r="K97" s="169"/>
      <c r="L97" s="17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4"/>
      <c r="C98" s="175"/>
      <c r="D98" s="176" t="s">
        <v>91</v>
      </c>
      <c r="E98" s="177"/>
      <c r="F98" s="177"/>
      <c r="G98" s="177"/>
      <c r="H98" s="177"/>
      <c r="I98" s="177"/>
      <c r="J98" s="178">
        <f>J136</f>
        <v>106894.37999999999</v>
      </c>
      <c r="K98" s="175"/>
      <c r="L98" s="17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4"/>
      <c r="C99" s="175"/>
      <c r="D99" s="176" t="s">
        <v>92</v>
      </c>
      <c r="E99" s="177"/>
      <c r="F99" s="177"/>
      <c r="G99" s="177"/>
      <c r="H99" s="177"/>
      <c r="I99" s="177"/>
      <c r="J99" s="178">
        <f>J181</f>
        <v>182749.20000000001</v>
      </c>
      <c r="K99" s="175"/>
      <c r="L99" s="17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4"/>
      <c r="C100" s="175"/>
      <c r="D100" s="176" t="s">
        <v>93</v>
      </c>
      <c r="E100" s="177"/>
      <c r="F100" s="177"/>
      <c r="G100" s="177"/>
      <c r="H100" s="177"/>
      <c r="I100" s="177"/>
      <c r="J100" s="178">
        <f>J202</f>
        <v>223445.71999999997</v>
      </c>
      <c r="K100" s="175"/>
      <c r="L100" s="17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4"/>
      <c r="C101" s="175"/>
      <c r="D101" s="176" t="s">
        <v>94</v>
      </c>
      <c r="E101" s="177"/>
      <c r="F101" s="177"/>
      <c r="G101" s="177"/>
      <c r="H101" s="177"/>
      <c r="I101" s="177"/>
      <c r="J101" s="178">
        <f>J229</f>
        <v>3976.2199999999998</v>
      </c>
      <c r="K101" s="175"/>
      <c r="L101" s="17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74"/>
      <c r="C102" s="175"/>
      <c r="D102" s="176" t="s">
        <v>95</v>
      </c>
      <c r="E102" s="177"/>
      <c r="F102" s="177"/>
      <c r="G102" s="177"/>
      <c r="H102" s="177"/>
      <c r="I102" s="177"/>
      <c r="J102" s="178">
        <f>J233</f>
        <v>31762.529999999999</v>
      </c>
      <c r="K102" s="175"/>
      <c r="L102" s="17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74"/>
      <c r="C103" s="175"/>
      <c r="D103" s="176" t="s">
        <v>96</v>
      </c>
      <c r="E103" s="177"/>
      <c r="F103" s="177"/>
      <c r="G103" s="177"/>
      <c r="H103" s="177"/>
      <c r="I103" s="177"/>
      <c r="J103" s="178">
        <f>J245</f>
        <v>11110.75</v>
      </c>
      <c r="K103" s="175"/>
      <c r="L103" s="17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4"/>
      <c r="C104" s="175"/>
      <c r="D104" s="176" t="s">
        <v>97</v>
      </c>
      <c r="E104" s="177"/>
      <c r="F104" s="177"/>
      <c r="G104" s="177"/>
      <c r="H104" s="177"/>
      <c r="I104" s="177"/>
      <c r="J104" s="178">
        <f>J252</f>
        <v>84749.699999999997</v>
      </c>
      <c r="K104" s="175"/>
      <c r="L104" s="17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4"/>
      <c r="C105" s="175"/>
      <c r="D105" s="176" t="s">
        <v>98</v>
      </c>
      <c r="E105" s="177"/>
      <c r="F105" s="177"/>
      <c r="G105" s="177"/>
      <c r="H105" s="177"/>
      <c r="I105" s="177"/>
      <c r="J105" s="178">
        <f>J266</f>
        <v>131220.25</v>
      </c>
      <c r="K105" s="175"/>
      <c r="L105" s="17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74"/>
      <c r="C106" s="175"/>
      <c r="D106" s="176" t="s">
        <v>99</v>
      </c>
      <c r="E106" s="177"/>
      <c r="F106" s="177"/>
      <c r="G106" s="177"/>
      <c r="H106" s="177"/>
      <c r="I106" s="177"/>
      <c r="J106" s="178">
        <f>J275</f>
        <v>106768.73999999999</v>
      </c>
      <c r="K106" s="175"/>
      <c r="L106" s="17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68"/>
      <c r="C107" s="169"/>
      <c r="D107" s="170" t="s">
        <v>100</v>
      </c>
      <c r="E107" s="171"/>
      <c r="F107" s="171"/>
      <c r="G107" s="171"/>
      <c r="H107" s="171"/>
      <c r="I107" s="171"/>
      <c r="J107" s="172">
        <f>J281</f>
        <v>17921.630000000001</v>
      </c>
      <c r="K107" s="169"/>
      <c r="L107" s="17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74"/>
      <c r="C108" s="175"/>
      <c r="D108" s="176" t="s">
        <v>101</v>
      </c>
      <c r="E108" s="177"/>
      <c r="F108" s="177"/>
      <c r="G108" s="177"/>
      <c r="H108" s="177"/>
      <c r="I108" s="177"/>
      <c r="J108" s="178">
        <f>J282</f>
        <v>17921.630000000001</v>
      </c>
      <c r="K108" s="175"/>
      <c r="L108" s="17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68"/>
      <c r="C109" s="169"/>
      <c r="D109" s="170" t="s">
        <v>102</v>
      </c>
      <c r="E109" s="171"/>
      <c r="F109" s="171"/>
      <c r="G109" s="171"/>
      <c r="H109" s="171"/>
      <c r="I109" s="171"/>
      <c r="J109" s="172">
        <f>J292</f>
        <v>112500</v>
      </c>
      <c r="K109" s="169"/>
      <c r="L109" s="17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74"/>
      <c r="C110" s="175"/>
      <c r="D110" s="176" t="s">
        <v>103</v>
      </c>
      <c r="E110" s="177"/>
      <c r="F110" s="177"/>
      <c r="G110" s="177"/>
      <c r="H110" s="177"/>
      <c r="I110" s="177"/>
      <c r="J110" s="178">
        <f>J293</f>
        <v>21000</v>
      </c>
      <c r="K110" s="175"/>
      <c r="L110" s="17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74"/>
      <c r="C111" s="175"/>
      <c r="D111" s="176" t="s">
        <v>104</v>
      </c>
      <c r="E111" s="177"/>
      <c r="F111" s="177"/>
      <c r="G111" s="177"/>
      <c r="H111" s="177"/>
      <c r="I111" s="177"/>
      <c r="J111" s="178">
        <f>J300</f>
        <v>24000</v>
      </c>
      <c r="K111" s="175"/>
      <c r="L111" s="17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74"/>
      <c r="C112" s="175"/>
      <c r="D112" s="176" t="s">
        <v>105</v>
      </c>
      <c r="E112" s="177"/>
      <c r="F112" s="177"/>
      <c r="G112" s="177"/>
      <c r="H112" s="177"/>
      <c r="I112" s="177"/>
      <c r="J112" s="178">
        <f>J309</f>
        <v>12500</v>
      </c>
      <c r="K112" s="175"/>
      <c r="L112" s="17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74"/>
      <c r="C113" s="175"/>
      <c r="D113" s="176" t="s">
        <v>106</v>
      </c>
      <c r="E113" s="177"/>
      <c r="F113" s="177"/>
      <c r="G113" s="177"/>
      <c r="H113" s="177"/>
      <c r="I113" s="177"/>
      <c r="J113" s="178">
        <f>J312</f>
        <v>5000</v>
      </c>
      <c r="K113" s="175"/>
      <c r="L113" s="17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74"/>
      <c r="C114" s="175"/>
      <c r="D114" s="176" t="s">
        <v>107</v>
      </c>
      <c r="E114" s="177"/>
      <c r="F114" s="177"/>
      <c r="G114" s="177"/>
      <c r="H114" s="177"/>
      <c r="I114" s="177"/>
      <c r="J114" s="178">
        <f>J315</f>
        <v>50000</v>
      </c>
      <c r="K114" s="175"/>
      <c r="L114" s="17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2" customFormat="1" ht="21.84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hidden="1" s="2" customFormat="1" ht="6.96" customHeight="1">
      <c r="A116" s="32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hidden="1"/>
    <row r="118" hidden="1"/>
    <row r="119" hidden="1"/>
    <row r="120" s="2" customFormat="1" ht="6.96" customHeight="1">
      <c r="A120" s="32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24.96" customHeight="1">
      <c r="A121" s="32"/>
      <c r="B121" s="33"/>
      <c r="C121" s="23" t="s">
        <v>108</v>
      </c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6.96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2" customHeight="1">
      <c r="A123" s="32"/>
      <c r="B123" s="33"/>
      <c r="C123" s="29" t="s">
        <v>14</v>
      </c>
      <c r="D123" s="34"/>
      <c r="E123" s="34"/>
      <c r="F123" s="34"/>
      <c r="G123" s="34"/>
      <c r="H123" s="34"/>
      <c r="I123" s="34"/>
      <c r="J123" s="34"/>
      <c r="K123" s="34"/>
      <c r="L123" s="56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5.02609" customHeight="1">
      <c r="A124" s="32"/>
      <c r="B124" s="33"/>
      <c r="C124" s="34"/>
      <c r="D124" s="34"/>
      <c r="E124" s="163" t="str">
        <f>E7</f>
        <v>Rekonstrukce boční kamenné zdi</v>
      </c>
      <c r="F124" s="29"/>
      <c r="G124" s="29"/>
      <c r="H124" s="29"/>
      <c r="I124" s="34"/>
      <c r="J124" s="34"/>
      <c r="K124" s="34"/>
      <c r="L124" s="56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2" customHeight="1">
      <c r="A125" s="32"/>
      <c r="B125" s="33"/>
      <c r="C125" s="29" t="s">
        <v>83</v>
      </c>
      <c r="D125" s="34"/>
      <c r="E125" s="34"/>
      <c r="F125" s="34"/>
      <c r="G125" s="34"/>
      <c r="H125" s="34"/>
      <c r="I125" s="34"/>
      <c r="J125" s="34"/>
      <c r="K125" s="34"/>
      <c r="L125" s="56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29.42609" customHeight="1">
      <c r="A126" s="32"/>
      <c r="B126" s="33"/>
      <c r="C126" s="34"/>
      <c r="D126" s="34"/>
      <c r="E126" s="69" t="str">
        <f>E9</f>
        <v>053-1 - Bourací práce, zajišťovací práce a výstavba monolitické opěrné stěny</v>
      </c>
      <c r="F126" s="34"/>
      <c r="G126" s="34"/>
      <c r="H126" s="34"/>
      <c r="I126" s="34"/>
      <c r="J126" s="34"/>
      <c r="K126" s="34"/>
      <c r="L126" s="56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6.96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12" customHeight="1">
      <c r="A128" s="32"/>
      <c r="B128" s="33"/>
      <c r="C128" s="29" t="s">
        <v>18</v>
      </c>
      <c r="D128" s="34"/>
      <c r="E128" s="34"/>
      <c r="F128" s="26" t="str">
        <f>F12</f>
        <v>Parcela č. 2/1,10,12 a 14</v>
      </c>
      <c r="G128" s="34"/>
      <c r="H128" s="34"/>
      <c r="I128" s="29" t="s">
        <v>20</v>
      </c>
      <c r="J128" s="72" t="str">
        <f>IF(J12="","",J12)</f>
        <v>8. 1. 2025</v>
      </c>
      <c r="K128" s="34"/>
      <c r="L128" s="56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2" customFormat="1" ht="6.96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56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="2" customFormat="1" ht="14.92174" customHeight="1">
      <c r="A130" s="32"/>
      <c r="B130" s="33"/>
      <c r="C130" s="29" t="s">
        <v>22</v>
      </c>
      <c r="D130" s="34"/>
      <c r="E130" s="34"/>
      <c r="F130" s="26" t="str">
        <f>E15</f>
        <v xml:space="preserve"> </v>
      </c>
      <c r="G130" s="34"/>
      <c r="H130" s="34"/>
      <c r="I130" s="29" t="s">
        <v>27</v>
      </c>
      <c r="J130" s="30" t="str">
        <f>E21</f>
        <v xml:space="preserve"> </v>
      </c>
      <c r="K130" s="34"/>
      <c r="L130" s="56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="2" customFormat="1" ht="14.92174" customHeight="1">
      <c r="A131" s="32"/>
      <c r="B131" s="33"/>
      <c r="C131" s="29" t="s">
        <v>26</v>
      </c>
      <c r="D131" s="34"/>
      <c r="E131" s="34"/>
      <c r="F131" s="26" t="str">
        <f>IF(E18="","",E18)</f>
        <v xml:space="preserve"> </v>
      </c>
      <c r="G131" s="34"/>
      <c r="H131" s="34"/>
      <c r="I131" s="29" t="s">
        <v>29</v>
      </c>
      <c r="J131" s="30" t="str">
        <f>E24</f>
        <v xml:space="preserve"> </v>
      </c>
      <c r="K131" s="34"/>
      <c r="L131" s="56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="2" customFormat="1" ht="10.32" customHeight="1">
      <c r="A132" s="32"/>
      <c r="B132" s="33"/>
      <c r="C132" s="34"/>
      <c r="D132" s="34"/>
      <c r="E132" s="34"/>
      <c r="F132" s="34"/>
      <c r="G132" s="34"/>
      <c r="H132" s="34"/>
      <c r="I132" s="34"/>
      <c r="J132" s="34"/>
      <c r="K132" s="34"/>
      <c r="L132" s="56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="11" customFormat="1" ht="29.28" customHeight="1">
      <c r="A133" s="180"/>
      <c r="B133" s="181"/>
      <c r="C133" s="182" t="s">
        <v>109</v>
      </c>
      <c r="D133" s="183" t="s">
        <v>56</v>
      </c>
      <c r="E133" s="183" t="s">
        <v>52</v>
      </c>
      <c r="F133" s="183" t="s">
        <v>53</v>
      </c>
      <c r="G133" s="183" t="s">
        <v>110</v>
      </c>
      <c r="H133" s="183" t="s">
        <v>111</v>
      </c>
      <c r="I133" s="183" t="s">
        <v>112</v>
      </c>
      <c r="J133" s="183" t="s">
        <v>87</v>
      </c>
      <c r="K133" s="184" t="s">
        <v>113</v>
      </c>
      <c r="L133" s="185"/>
      <c r="M133" s="93" t="s">
        <v>1</v>
      </c>
      <c r="N133" s="94" t="s">
        <v>35</v>
      </c>
      <c r="O133" s="94" t="s">
        <v>114</v>
      </c>
      <c r="P133" s="94" t="s">
        <v>115</v>
      </c>
      <c r="Q133" s="94" t="s">
        <v>116</v>
      </c>
      <c r="R133" s="94" t="s">
        <v>117</v>
      </c>
      <c r="S133" s="94" t="s">
        <v>118</v>
      </c>
      <c r="T133" s="95" t="s">
        <v>119</v>
      </c>
      <c r="U133" s="180"/>
      <c r="V133" s="180"/>
      <c r="W133" s="180"/>
      <c r="X133" s="180"/>
      <c r="Y133" s="180"/>
      <c r="Z133" s="180"/>
      <c r="AA133" s="180"/>
      <c r="AB133" s="180"/>
      <c r="AC133" s="180"/>
      <c r="AD133" s="180"/>
      <c r="AE133" s="180"/>
    </row>
    <row r="134" s="2" customFormat="1" ht="22.8" customHeight="1">
      <c r="A134" s="32"/>
      <c r="B134" s="33"/>
      <c r="C134" s="100" t="s">
        <v>120</v>
      </c>
      <c r="D134" s="34"/>
      <c r="E134" s="34"/>
      <c r="F134" s="34"/>
      <c r="G134" s="34"/>
      <c r="H134" s="34"/>
      <c r="I134" s="34"/>
      <c r="J134" s="186">
        <f>BK134</f>
        <v>1013099.1199999999</v>
      </c>
      <c r="K134" s="34"/>
      <c r="L134" s="38"/>
      <c r="M134" s="96"/>
      <c r="N134" s="187"/>
      <c r="O134" s="97"/>
      <c r="P134" s="188">
        <f>P135+P281+P292</f>
        <v>724.69222300000001</v>
      </c>
      <c r="Q134" s="97"/>
      <c r="R134" s="188">
        <f>R135+R281+R292</f>
        <v>105.80598934999998</v>
      </c>
      <c r="S134" s="97"/>
      <c r="T134" s="189">
        <f>T135+T281+T292</f>
        <v>112.25044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70</v>
      </c>
      <c r="AU134" s="17" t="s">
        <v>89</v>
      </c>
      <c r="BK134" s="190">
        <f>BK135+BK281+BK292</f>
        <v>1013099.1199999999</v>
      </c>
    </row>
    <row r="135" s="12" customFormat="1" ht="25.92" customHeight="1">
      <c r="A135" s="12"/>
      <c r="B135" s="191"/>
      <c r="C135" s="192"/>
      <c r="D135" s="193" t="s">
        <v>70</v>
      </c>
      <c r="E135" s="194" t="s">
        <v>121</v>
      </c>
      <c r="F135" s="194" t="s">
        <v>122</v>
      </c>
      <c r="G135" s="192"/>
      <c r="H135" s="192"/>
      <c r="I135" s="192"/>
      <c r="J135" s="195">
        <f>BK135</f>
        <v>882677.48999999987</v>
      </c>
      <c r="K135" s="192"/>
      <c r="L135" s="196"/>
      <c r="M135" s="197"/>
      <c r="N135" s="198"/>
      <c r="O135" s="198"/>
      <c r="P135" s="199">
        <f>P136+P181+P202+P229+P233+P245+P252+P266+P275</f>
        <v>716.46741499999996</v>
      </c>
      <c r="Q135" s="198"/>
      <c r="R135" s="199">
        <f>R136+R181+R202+R229+R233+R245+R252+R266+R275</f>
        <v>105.80539934999997</v>
      </c>
      <c r="S135" s="198"/>
      <c r="T135" s="200">
        <f>T136+T181+T202+T229+T233+T245+T252+T266+T275</f>
        <v>112.14543999999999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79</v>
      </c>
      <c r="AT135" s="202" t="s">
        <v>70</v>
      </c>
      <c r="AU135" s="202" t="s">
        <v>71</v>
      </c>
      <c r="AY135" s="201" t="s">
        <v>123</v>
      </c>
      <c r="BK135" s="203">
        <f>BK136+BK181+BK202+BK229+BK233+BK245+BK252+BK266+BK275</f>
        <v>882677.48999999987</v>
      </c>
    </row>
    <row r="136" s="12" customFormat="1" ht="22.8" customHeight="1">
      <c r="A136" s="12"/>
      <c r="B136" s="191"/>
      <c r="C136" s="192"/>
      <c r="D136" s="193" t="s">
        <v>70</v>
      </c>
      <c r="E136" s="204" t="s">
        <v>79</v>
      </c>
      <c r="F136" s="204" t="s">
        <v>124</v>
      </c>
      <c r="G136" s="192"/>
      <c r="H136" s="192"/>
      <c r="I136" s="192"/>
      <c r="J136" s="205">
        <f>BK136</f>
        <v>106894.37999999999</v>
      </c>
      <c r="K136" s="192"/>
      <c r="L136" s="196"/>
      <c r="M136" s="197"/>
      <c r="N136" s="198"/>
      <c r="O136" s="198"/>
      <c r="P136" s="199">
        <f>SUM(P137:P180)</f>
        <v>182.43785500000004</v>
      </c>
      <c r="Q136" s="198"/>
      <c r="R136" s="199">
        <f>SUM(R137:R180)</f>
        <v>0.0010369999999999999</v>
      </c>
      <c r="S136" s="198"/>
      <c r="T136" s="200">
        <f>SUM(T137:T180)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79</v>
      </c>
      <c r="AT136" s="202" t="s">
        <v>70</v>
      </c>
      <c r="AU136" s="202" t="s">
        <v>79</v>
      </c>
      <c r="AY136" s="201" t="s">
        <v>123</v>
      </c>
      <c r="BK136" s="203">
        <f>SUM(BK137:BK180)</f>
        <v>106894.37999999999</v>
      </c>
    </row>
    <row r="137" s="2" customFormat="1" ht="21.28696" customHeight="1">
      <c r="A137" s="32"/>
      <c r="B137" s="33"/>
      <c r="C137" s="206" t="s">
        <v>79</v>
      </c>
      <c r="D137" s="206" t="s">
        <v>125</v>
      </c>
      <c r="E137" s="207" t="s">
        <v>126</v>
      </c>
      <c r="F137" s="208" t="s">
        <v>127</v>
      </c>
      <c r="G137" s="209" t="s">
        <v>128</v>
      </c>
      <c r="H137" s="210">
        <v>51.825000000000003</v>
      </c>
      <c r="I137" s="211">
        <v>10.800000000000001</v>
      </c>
      <c r="J137" s="211">
        <f>ROUND(I137*H137,2)</f>
        <v>559.71000000000004</v>
      </c>
      <c r="K137" s="208" t="s">
        <v>129</v>
      </c>
      <c r="L137" s="38"/>
      <c r="M137" s="212" t="s">
        <v>1</v>
      </c>
      <c r="N137" s="213" t="s">
        <v>36</v>
      </c>
      <c r="O137" s="214">
        <v>0.032000000000000001</v>
      </c>
      <c r="P137" s="214">
        <f>O137*H137</f>
        <v>1.6584000000000001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6" t="s">
        <v>130</v>
      </c>
      <c r="AT137" s="216" t="s">
        <v>125</v>
      </c>
      <c r="AU137" s="216" t="s">
        <v>81</v>
      </c>
      <c r="AY137" s="17" t="s">
        <v>123</v>
      </c>
      <c r="BE137" s="217">
        <f>IF(N137="základní",J137,0)</f>
        <v>559.71000000000004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79</v>
      </c>
      <c r="BK137" s="217">
        <f>ROUND(I137*H137,2)</f>
        <v>559.71000000000004</v>
      </c>
      <c r="BL137" s="17" t="s">
        <v>130</v>
      </c>
      <c r="BM137" s="216" t="s">
        <v>131</v>
      </c>
    </row>
    <row r="138" s="2" customFormat="1">
      <c r="A138" s="32"/>
      <c r="B138" s="33"/>
      <c r="C138" s="34"/>
      <c r="D138" s="218" t="s">
        <v>132</v>
      </c>
      <c r="E138" s="34"/>
      <c r="F138" s="219" t="s">
        <v>133</v>
      </c>
      <c r="G138" s="34"/>
      <c r="H138" s="34"/>
      <c r="I138" s="34"/>
      <c r="J138" s="34"/>
      <c r="K138" s="34"/>
      <c r="L138" s="38"/>
      <c r="M138" s="220"/>
      <c r="N138" s="221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132</v>
      </c>
      <c r="AU138" s="17" t="s">
        <v>81</v>
      </c>
    </row>
    <row r="139" s="13" customFormat="1">
      <c r="A139" s="13"/>
      <c r="B139" s="222"/>
      <c r="C139" s="223"/>
      <c r="D139" s="224" t="s">
        <v>134</v>
      </c>
      <c r="E139" s="225" t="s">
        <v>1</v>
      </c>
      <c r="F139" s="226" t="s">
        <v>135</v>
      </c>
      <c r="G139" s="223"/>
      <c r="H139" s="227">
        <v>51.825000000000003</v>
      </c>
      <c r="I139" s="223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134</v>
      </c>
      <c r="AU139" s="232" t="s">
        <v>81</v>
      </c>
      <c r="AV139" s="13" t="s">
        <v>81</v>
      </c>
      <c r="AW139" s="13" t="s">
        <v>28</v>
      </c>
      <c r="AX139" s="13" t="s">
        <v>79</v>
      </c>
      <c r="AY139" s="232" t="s">
        <v>123</v>
      </c>
    </row>
    <row r="140" s="2" customFormat="1" ht="31.93044" customHeight="1">
      <c r="A140" s="32"/>
      <c r="B140" s="33"/>
      <c r="C140" s="206" t="s">
        <v>81</v>
      </c>
      <c r="D140" s="206" t="s">
        <v>125</v>
      </c>
      <c r="E140" s="207" t="s">
        <v>136</v>
      </c>
      <c r="F140" s="208" t="s">
        <v>137</v>
      </c>
      <c r="G140" s="209" t="s">
        <v>138</v>
      </c>
      <c r="H140" s="210">
        <v>70.962999999999994</v>
      </c>
      <c r="I140" s="211">
        <v>192</v>
      </c>
      <c r="J140" s="211">
        <f>ROUND(I140*H140,2)</f>
        <v>13624.9</v>
      </c>
      <c r="K140" s="208" t="s">
        <v>129</v>
      </c>
      <c r="L140" s="38"/>
      <c r="M140" s="212" t="s">
        <v>1</v>
      </c>
      <c r="N140" s="213" t="s">
        <v>36</v>
      </c>
      <c r="O140" s="214">
        <v>0.23000000000000001</v>
      </c>
      <c r="P140" s="214">
        <f>O140*H140</f>
        <v>16.321490000000001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6" t="s">
        <v>130</v>
      </c>
      <c r="AT140" s="216" t="s">
        <v>125</v>
      </c>
      <c r="AU140" s="216" t="s">
        <v>81</v>
      </c>
      <c r="AY140" s="17" t="s">
        <v>123</v>
      </c>
      <c r="BE140" s="217">
        <f>IF(N140="základní",J140,0)</f>
        <v>13624.9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79</v>
      </c>
      <c r="BK140" s="217">
        <f>ROUND(I140*H140,2)</f>
        <v>13624.9</v>
      </c>
      <c r="BL140" s="17" t="s">
        <v>130</v>
      </c>
      <c r="BM140" s="216" t="s">
        <v>139</v>
      </c>
    </row>
    <row r="141" s="2" customFormat="1">
      <c r="A141" s="32"/>
      <c r="B141" s="33"/>
      <c r="C141" s="34"/>
      <c r="D141" s="218" t="s">
        <v>132</v>
      </c>
      <c r="E141" s="34"/>
      <c r="F141" s="219" t="s">
        <v>140</v>
      </c>
      <c r="G141" s="34"/>
      <c r="H141" s="34"/>
      <c r="I141" s="34"/>
      <c r="J141" s="34"/>
      <c r="K141" s="34"/>
      <c r="L141" s="38"/>
      <c r="M141" s="220"/>
      <c r="N141" s="221"/>
      <c r="O141" s="84"/>
      <c r="P141" s="84"/>
      <c r="Q141" s="84"/>
      <c r="R141" s="84"/>
      <c r="S141" s="84"/>
      <c r="T141" s="85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132</v>
      </c>
      <c r="AU141" s="17" t="s">
        <v>81</v>
      </c>
    </row>
    <row r="142" s="13" customFormat="1">
      <c r="A142" s="13"/>
      <c r="B142" s="222"/>
      <c r="C142" s="223"/>
      <c r="D142" s="224" t="s">
        <v>134</v>
      </c>
      <c r="E142" s="225" t="s">
        <v>1</v>
      </c>
      <c r="F142" s="226" t="s">
        <v>141</v>
      </c>
      <c r="G142" s="223"/>
      <c r="H142" s="227">
        <v>68.159999999999997</v>
      </c>
      <c r="I142" s="223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134</v>
      </c>
      <c r="AU142" s="232" t="s">
        <v>81</v>
      </c>
      <c r="AV142" s="13" t="s">
        <v>81</v>
      </c>
      <c r="AW142" s="13" t="s">
        <v>28</v>
      </c>
      <c r="AX142" s="13" t="s">
        <v>71</v>
      </c>
      <c r="AY142" s="232" t="s">
        <v>123</v>
      </c>
    </row>
    <row r="143" s="13" customFormat="1">
      <c r="A143" s="13"/>
      <c r="B143" s="222"/>
      <c r="C143" s="223"/>
      <c r="D143" s="224" t="s">
        <v>134</v>
      </c>
      <c r="E143" s="225" t="s">
        <v>1</v>
      </c>
      <c r="F143" s="226" t="s">
        <v>142</v>
      </c>
      <c r="G143" s="223"/>
      <c r="H143" s="227">
        <v>2.8029999999999999</v>
      </c>
      <c r="I143" s="223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134</v>
      </c>
      <c r="AU143" s="232" t="s">
        <v>81</v>
      </c>
      <c r="AV143" s="13" t="s">
        <v>81</v>
      </c>
      <c r="AW143" s="13" t="s">
        <v>28</v>
      </c>
      <c r="AX143" s="13" t="s">
        <v>71</v>
      </c>
      <c r="AY143" s="232" t="s">
        <v>123</v>
      </c>
    </row>
    <row r="144" s="14" customFormat="1">
      <c r="A144" s="14"/>
      <c r="B144" s="233"/>
      <c r="C144" s="234"/>
      <c r="D144" s="224" t="s">
        <v>134</v>
      </c>
      <c r="E144" s="235" t="s">
        <v>1</v>
      </c>
      <c r="F144" s="236" t="s">
        <v>143</v>
      </c>
      <c r="G144" s="234"/>
      <c r="H144" s="237">
        <v>70.962999999999994</v>
      </c>
      <c r="I144" s="234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134</v>
      </c>
      <c r="AU144" s="242" t="s">
        <v>81</v>
      </c>
      <c r="AV144" s="14" t="s">
        <v>130</v>
      </c>
      <c r="AW144" s="14" t="s">
        <v>28</v>
      </c>
      <c r="AX144" s="14" t="s">
        <v>79</v>
      </c>
      <c r="AY144" s="242" t="s">
        <v>123</v>
      </c>
    </row>
    <row r="145" s="2" customFormat="1" ht="31.93044" customHeight="1">
      <c r="A145" s="32"/>
      <c r="B145" s="33"/>
      <c r="C145" s="206" t="s">
        <v>144</v>
      </c>
      <c r="D145" s="206" t="s">
        <v>125</v>
      </c>
      <c r="E145" s="207" t="s">
        <v>145</v>
      </c>
      <c r="F145" s="208" t="s">
        <v>146</v>
      </c>
      <c r="G145" s="209" t="s">
        <v>138</v>
      </c>
      <c r="H145" s="210">
        <v>37.341000000000001</v>
      </c>
      <c r="I145" s="211">
        <v>1270</v>
      </c>
      <c r="J145" s="211">
        <f>ROUND(I145*H145,2)</f>
        <v>47423.07</v>
      </c>
      <c r="K145" s="208" t="s">
        <v>129</v>
      </c>
      <c r="L145" s="38"/>
      <c r="M145" s="212" t="s">
        <v>1</v>
      </c>
      <c r="N145" s="213" t="s">
        <v>36</v>
      </c>
      <c r="O145" s="214">
        <v>3.77</v>
      </c>
      <c r="P145" s="214">
        <f>O145*H145</f>
        <v>140.77557000000002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6" t="s">
        <v>130</v>
      </c>
      <c r="AT145" s="216" t="s">
        <v>125</v>
      </c>
      <c r="AU145" s="216" t="s">
        <v>81</v>
      </c>
      <c r="AY145" s="17" t="s">
        <v>123</v>
      </c>
      <c r="BE145" s="217">
        <f>IF(N145="základní",J145,0)</f>
        <v>47423.07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79</v>
      </c>
      <c r="BK145" s="217">
        <f>ROUND(I145*H145,2)</f>
        <v>47423.07</v>
      </c>
      <c r="BL145" s="17" t="s">
        <v>130</v>
      </c>
      <c r="BM145" s="216" t="s">
        <v>147</v>
      </c>
    </row>
    <row r="146" s="2" customFormat="1">
      <c r="A146" s="32"/>
      <c r="B146" s="33"/>
      <c r="C146" s="34"/>
      <c r="D146" s="218" t="s">
        <v>132</v>
      </c>
      <c r="E146" s="34"/>
      <c r="F146" s="219" t="s">
        <v>148</v>
      </c>
      <c r="G146" s="34"/>
      <c r="H146" s="34"/>
      <c r="I146" s="34"/>
      <c r="J146" s="34"/>
      <c r="K146" s="34"/>
      <c r="L146" s="38"/>
      <c r="M146" s="220"/>
      <c r="N146" s="221"/>
      <c r="O146" s="84"/>
      <c r="P146" s="84"/>
      <c r="Q146" s="84"/>
      <c r="R146" s="84"/>
      <c r="S146" s="84"/>
      <c r="T146" s="85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132</v>
      </c>
      <c r="AU146" s="17" t="s">
        <v>81</v>
      </c>
    </row>
    <row r="147" s="13" customFormat="1">
      <c r="A147" s="13"/>
      <c r="B147" s="222"/>
      <c r="C147" s="223"/>
      <c r="D147" s="224" t="s">
        <v>134</v>
      </c>
      <c r="E147" s="225" t="s">
        <v>1</v>
      </c>
      <c r="F147" s="226" t="s">
        <v>149</v>
      </c>
      <c r="G147" s="223"/>
      <c r="H147" s="227">
        <v>37.341000000000001</v>
      </c>
      <c r="I147" s="223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134</v>
      </c>
      <c r="AU147" s="232" t="s">
        <v>81</v>
      </c>
      <c r="AV147" s="13" t="s">
        <v>81</v>
      </c>
      <c r="AW147" s="13" t="s">
        <v>28</v>
      </c>
      <c r="AX147" s="13" t="s">
        <v>79</v>
      </c>
      <c r="AY147" s="232" t="s">
        <v>123</v>
      </c>
    </row>
    <row r="148" s="2" customFormat="1" ht="36.73043" customHeight="1">
      <c r="A148" s="32"/>
      <c r="B148" s="33"/>
      <c r="C148" s="206" t="s">
        <v>130</v>
      </c>
      <c r="D148" s="206" t="s">
        <v>125</v>
      </c>
      <c r="E148" s="207" t="s">
        <v>150</v>
      </c>
      <c r="F148" s="208" t="s">
        <v>151</v>
      </c>
      <c r="G148" s="209" t="s">
        <v>138</v>
      </c>
      <c r="H148" s="210">
        <v>21.841000000000001</v>
      </c>
      <c r="I148" s="211">
        <v>302</v>
      </c>
      <c r="J148" s="211">
        <f>ROUND(I148*H148,2)</f>
        <v>6595.9799999999996</v>
      </c>
      <c r="K148" s="208" t="s">
        <v>129</v>
      </c>
      <c r="L148" s="38"/>
      <c r="M148" s="212" t="s">
        <v>1</v>
      </c>
      <c r="N148" s="213" t="s">
        <v>36</v>
      </c>
      <c r="O148" s="214">
        <v>0.086999999999999994</v>
      </c>
      <c r="P148" s="214">
        <f>O148*H148</f>
        <v>1.9001669999999999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6" t="s">
        <v>130</v>
      </c>
      <c r="AT148" s="216" t="s">
        <v>125</v>
      </c>
      <c r="AU148" s="216" t="s">
        <v>81</v>
      </c>
      <c r="AY148" s="17" t="s">
        <v>123</v>
      </c>
      <c r="BE148" s="217">
        <f>IF(N148="základní",J148,0)</f>
        <v>6595.9799999999996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79</v>
      </c>
      <c r="BK148" s="217">
        <f>ROUND(I148*H148,2)</f>
        <v>6595.9799999999996</v>
      </c>
      <c r="BL148" s="17" t="s">
        <v>130</v>
      </c>
      <c r="BM148" s="216" t="s">
        <v>152</v>
      </c>
    </row>
    <row r="149" s="2" customFormat="1">
      <c r="A149" s="32"/>
      <c r="B149" s="33"/>
      <c r="C149" s="34"/>
      <c r="D149" s="218" t="s">
        <v>132</v>
      </c>
      <c r="E149" s="34"/>
      <c r="F149" s="219" t="s">
        <v>153</v>
      </c>
      <c r="G149" s="34"/>
      <c r="H149" s="34"/>
      <c r="I149" s="34"/>
      <c r="J149" s="34"/>
      <c r="K149" s="34"/>
      <c r="L149" s="38"/>
      <c r="M149" s="220"/>
      <c r="N149" s="221"/>
      <c r="O149" s="84"/>
      <c r="P149" s="84"/>
      <c r="Q149" s="84"/>
      <c r="R149" s="84"/>
      <c r="S149" s="84"/>
      <c r="T149" s="85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132</v>
      </c>
      <c r="AU149" s="17" t="s">
        <v>81</v>
      </c>
    </row>
    <row r="150" s="13" customFormat="1">
      <c r="A150" s="13"/>
      <c r="B150" s="222"/>
      <c r="C150" s="223"/>
      <c r="D150" s="224" t="s">
        <v>134</v>
      </c>
      <c r="E150" s="225" t="s">
        <v>1</v>
      </c>
      <c r="F150" s="226" t="s">
        <v>154</v>
      </c>
      <c r="G150" s="223"/>
      <c r="H150" s="227">
        <v>21.841000000000001</v>
      </c>
      <c r="I150" s="223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134</v>
      </c>
      <c r="AU150" s="232" t="s">
        <v>81</v>
      </c>
      <c r="AV150" s="13" t="s">
        <v>81</v>
      </c>
      <c r="AW150" s="13" t="s">
        <v>28</v>
      </c>
      <c r="AX150" s="13" t="s">
        <v>79</v>
      </c>
      <c r="AY150" s="232" t="s">
        <v>123</v>
      </c>
    </row>
    <row r="151" s="2" customFormat="1" ht="36.73043" customHeight="1">
      <c r="A151" s="32"/>
      <c r="B151" s="33"/>
      <c r="C151" s="206" t="s">
        <v>155</v>
      </c>
      <c r="D151" s="206" t="s">
        <v>125</v>
      </c>
      <c r="E151" s="207" t="s">
        <v>156</v>
      </c>
      <c r="F151" s="208" t="s">
        <v>157</v>
      </c>
      <c r="G151" s="209" t="s">
        <v>138</v>
      </c>
      <c r="H151" s="210">
        <v>436.81299999999999</v>
      </c>
      <c r="I151" s="211">
        <v>22.5</v>
      </c>
      <c r="J151" s="211">
        <f>ROUND(I151*H151,2)</f>
        <v>9828.2900000000009</v>
      </c>
      <c r="K151" s="208" t="s">
        <v>129</v>
      </c>
      <c r="L151" s="38"/>
      <c r="M151" s="212" t="s">
        <v>1</v>
      </c>
      <c r="N151" s="213" t="s">
        <v>36</v>
      </c>
      <c r="O151" s="214">
        <v>0.0050000000000000001</v>
      </c>
      <c r="P151" s="214">
        <f>O151*H151</f>
        <v>2.1840649999999999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6" t="s">
        <v>130</v>
      </c>
      <c r="AT151" s="216" t="s">
        <v>125</v>
      </c>
      <c r="AU151" s="216" t="s">
        <v>81</v>
      </c>
      <c r="AY151" s="17" t="s">
        <v>123</v>
      </c>
      <c r="BE151" s="217">
        <f>IF(N151="základní",J151,0)</f>
        <v>9828.2900000000009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79</v>
      </c>
      <c r="BK151" s="217">
        <f>ROUND(I151*H151,2)</f>
        <v>9828.2900000000009</v>
      </c>
      <c r="BL151" s="17" t="s">
        <v>130</v>
      </c>
      <c r="BM151" s="216" t="s">
        <v>158</v>
      </c>
    </row>
    <row r="152" s="2" customFormat="1">
      <c r="A152" s="32"/>
      <c r="B152" s="33"/>
      <c r="C152" s="34"/>
      <c r="D152" s="218" t="s">
        <v>132</v>
      </c>
      <c r="E152" s="34"/>
      <c r="F152" s="219" t="s">
        <v>159</v>
      </c>
      <c r="G152" s="34"/>
      <c r="H152" s="34"/>
      <c r="I152" s="34"/>
      <c r="J152" s="34"/>
      <c r="K152" s="34"/>
      <c r="L152" s="38"/>
      <c r="M152" s="220"/>
      <c r="N152" s="221"/>
      <c r="O152" s="84"/>
      <c r="P152" s="84"/>
      <c r="Q152" s="84"/>
      <c r="R152" s="84"/>
      <c r="S152" s="84"/>
      <c r="T152" s="85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132</v>
      </c>
      <c r="AU152" s="17" t="s">
        <v>81</v>
      </c>
    </row>
    <row r="153" s="13" customFormat="1">
      <c r="A153" s="13"/>
      <c r="B153" s="222"/>
      <c r="C153" s="223"/>
      <c r="D153" s="224" t="s">
        <v>134</v>
      </c>
      <c r="E153" s="225" t="s">
        <v>1</v>
      </c>
      <c r="F153" s="226" t="s">
        <v>160</v>
      </c>
      <c r="G153" s="223"/>
      <c r="H153" s="227">
        <v>436.81299999999999</v>
      </c>
      <c r="I153" s="223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134</v>
      </c>
      <c r="AU153" s="232" t="s">
        <v>81</v>
      </c>
      <c r="AV153" s="13" t="s">
        <v>81</v>
      </c>
      <c r="AW153" s="13" t="s">
        <v>28</v>
      </c>
      <c r="AX153" s="13" t="s">
        <v>79</v>
      </c>
      <c r="AY153" s="232" t="s">
        <v>123</v>
      </c>
    </row>
    <row r="154" s="2" customFormat="1" ht="23.68696" customHeight="1">
      <c r="A154" s="32"/>
      <c r="B154" s="33"/>
      <c r="C154" s="206" t="s">
        <v>161</v>
      </c>
      <c r="D154" s="206" t="s">
        <v>125</v>
      </c>
      <c r="E154" s="207" t="s">
        <v>162</v>
      </c>
      <c r="F154" s="208" t="s">
        <v>163</v>
      </c>
      <c r="G154" s="209" t="s">
        <v>138</v>
      </c>
      <c r="H154" s="210">
        <v>15.5</v>
      </c>
      <c r="I154" s="211">
        <v>140</v>
      </c>
      <c r="J154" s="211">
        <f>ROUND(I154*H154,2)</f>
        <v>2170</v>
      </c>
      <c r="K154" s="208" t="s">
        <v>129</v>
      </c>
      <c r="L154" s="38"/>
      <c r="M154" s="212" t="s">
        <v>1</v>
      </c>
      <c r="N154" s="213" t="s">
        <v>36</v>
      </c>
      <c r="O154" s="214">
        <v>0.13100000000000001</v>
      </c>
      <c r="P154" s="214">
        <f>O154*H154</f>
        <v>2.0305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6" t="s">
        <v>130</v>
      </c>
      <c r="AT154" s="216" t="s">
        <v>125</v>
      </c>
      <c r="AU154" s="216" t="s">
        <v>81</v>
      </c>
      <c r="AY154" s="17" t="s">
        <v>123</v>
      </c>
      <c r="BE154" s="217">
        <f>IF(N154="základní",J154,0)</f>
        <v>2170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79</v>
      </c>
      <c r="BK154" s="217">
        <f>ROUND(I154*H154,2)</f>
        <v>2170</v>
      </c>
      <c r="BL154" s="17" t="s">
        <v>130</v>
      </c>
      <c r="BM154" s="216" t="s">
        <v>164</v>
      </c>
    </row>
    <row r="155" s="2" customFormat="1">
      <c r="A155" s="32"/>
      <c r="B155" s="33"/>
      <c r="C155" s="34"/>
      <c r="D155" s="218" t="s">
        <v>132</v>
      </c>
      <c r="E155" s="34"/>
      <c r="F155" s="219" t="s">
        <v>165</v>
      </c>
      <c r="G155" s="34"/>
      <c r="H155" s="34"/>
      <c r="I155" s="34"/>
      <c r="J155" s="34"/>
      <c r="K155" s="34"/>
      <c r="L155" s="38"/>
      <c r="M155" s="220"/>
      <c r="N155" s="221"/>
      <c r="O155" s="84"/>
      <c r="P155" s="84"/>
      <c r="Q155" s="84"/>
      <c r="R155" s="84"/>
      <c r="S155" s="84"/>
      <c r="T155" s="85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132</v>
      </c>
      <c r="AU155" s="17" t="s">
        <v>81</v>
      </c>
    </row>
    <row r="156" s="13" customFormat="1">
      <c r="A156" s="13"/>
      <c r="B156" s="222"/>
      <c r="C156" s="223"/>
      <c r="D156" s="224" t="s">
        <v>134</v>
      </c>
      <c r="E156" s="225" t="s">
        <v>1</v>
      </c>
      <c r="F156" s="226" t="s">
        <v>166</v>
      </c>
      <c r="G156" s="223"/>
      <c r="H156" s="227">
        <v>12.696999999999999</v>
      </c>
      <c r="I156" s="223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134</v>
      </c>
      <c r="AU156" s="232" t="s">
        <v>81</v>
      </c>
      <c r="AV156" s="13" t="s">
        <v>81</v>
      </c>
      <c r="AW156" s="13" t="s">
        <v>28</v>
      </c>
      <c r="AX156" s="13" t="s">
        <v>71</v>
      </c>
      <c r="AY156" s="232" t="s">
        <v>123</v>
      </c>
    </row>
    <row r="157" s="13" customFormat="1">
      <c r="A157" s="13"/>
      <c r="B157" s="222"/>
      <c r="C157" s="223"/>
      <c r="D157" s="224" t="s">
        <v>134</v>
      </c>
      <c r="E157" s="225" t="s">
        <v>1</v>
      </c>
      <c r="F157" s="226" t="s">
        <v>142</v>
      </c>
      <c r="G157" s="223"/>
      <c r="H157" s="227">
        <v>2.8029999999999999</v>
      </c>
      <c r="I157" s="223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134</v>
      </c>
      <c r="AU157" s="232" t="s">
        <v>81</v>
      </c>
      <c r="AV157" s="13" t="s">
        <v>81</v>
      </c>
      <c r="AW157" s="13" t="s">
        <v>28</v>
      </c>
      <c r="AX157" s="13" t="s">
        <v>71</v>
      </c>
      <c r="AY157" s="232" t="s">
        <v>123</v>
      </c>
    </row>
    <row r="158" s="14" customFormat="1">
      <c r="A158" s="14"/>
      <c r="B158" s="233"/>
      <c r="C158" s="234"/>
      <c r="D158" s="224" t="s">
        <v>134</v>
      </c>
      <c r="E158" s="235" t="s">
        <v>1</v>
      </c>
      <c r="F158" s="236" t="s">
        <v>143</v>
      </c>
      <c r="G158" s="234"/>
      <c r="H158" s="237">
        <v>15.5</v>
      </c>
      <c r="I158" s="234"/>
      <c r="J158" s="234"/>
      <c r="K158" s="234"/>
      <c r="L158" s="238"/>
      <c r="M158" s="239"/>
      <c r="N158" s="240"/>
      <c r="O158" s="240"/>
      <c r="P158" s="240"/>
      <c r="Q158" s="240"/>
      <c r="R158" s="240"/>
      <c r="S158" s="240"/>
      <c r="T158" s="24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2" t="s">
        <v>134</v>
      </c>
      <c r="AU158" s="242" t="s">
        <v>81</v>
      </c>
      <c r="AV158" s="14" t="s">
        <v>130</v>
      </c>
      <c r="AW158" s="14" t="s">
        <v>28</v>
      </c>
      <c r="AX158" s="14" t="s">
        <v>79</v>
      </c>
      <c r="AY158" s="242" t="s">
        <v>123</v>
      </c>
    </row>
    <row r="159" s="2" customFormat="1" ht="15.02609" customHeight="1">
      <c r="A159" s="32"/>
      <c r="B159" s="33"/>
      <c r="C159" s="206" t="s">
        <v>167</v>
      </c>
      <c r="D159" s="206" t="s">
        <v>125</v>
      </c>
      <c r="E159" s="207" t="s">
        <v>168</v>
      </c>
      <c r="F159" s="208" t="s">
        <v>169</v>
      </c>
      <c r="G159" s="209" t="s">
        <v>138</v>
      </c>
      <c r="H159" s="210">
        <v>70.962999999999994</v>
      </c>
      <c r="I159" s="211">
        <v>86.900000000000006</v>
      </c>
      <c r="J159" s="211">
        <f>ROUND(I159*H159,2)</f>
        <v>6166.6800000000003</v>
      </c>
      <c r="K159" s="208" t="s">
        <v>129</v>
      </c>
      <c r="L159" s="38"/>
      <c r="M159" s="212" t="s">
        <v>1</v>
      </c>
      <c r="N159" s="213" t="s">
        <v>36</v>
      </c>
      <c r="O159" s="214">
        <v>0.053999999999999999</v>
      </c>
      <c r="P159" s="214">
        <f>O159*H159</f>
        <v>3.8320019999999997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6" t="s">
        <v>130</v>
      </c>
      <c r="AT159" s="216" t="s">
        <v>125</v>
      </c>
      <c r="AU159" s="216" t="s">
        <v>81</v>
      </c>
      <c r="AY159" s="17" t="s">
        <v>123</v>
      </c>
      <c r="BE159" s="217">
        <f>IF(N159="základní",J159,0)</f>
        <v>6166.6800000000003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79</v>
      </c>
      <c r="BK159" s="217">
        <f>ROUND(I159*H159,2)</f>
        <v>6166.6800000000003</v>
      </c>
      <c r="BL159" s="17" t="s">
        <v>130</v>
      </c>
      <c r="BM159" s="216" t="s">
        <v>170</v>
      </c>
    </row>
    <row r="160" s="2" customFormat="1">
      <c r="A160" s="32"/>
      <c r="B160" s="33"/>
      <c r="C160" s="34"/>
      <c r="D160" s="218" t="s">
        <v>132</v>
      </c>
      <c r="E160" s="34"/>
      <c r="F160" s="219" t="s">
        <v>171</v>
      </c>
      <c r="G160" s="34"/>
      <c r="H160" s="34"/>
      <c r="I160" s="34"/>
      <c r="J160" s="34"/>
      <c r="K160" s="34"/>
      <c r="L160" s="38"/>
      <c r="M160" s="220"/>
      <c r="N160" s="221"/>
      <c r="O160" s="84"/>
      <c r="P160" s="84"/>
      <c r="Q160" s="84"/>
      <c r="R160" s="84"/>
      <c r="S160" s="84"/>
      <c r="T160" s="85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132</v>
      </c>
      <c r="AU160" s="17" t="s">
        <v>81</v>
      </c>
    </row>
    <row r="161" s="13" customFormat="1">
      <c r="A161" s="13"/>
      <c r="B161" s="222"/>
      <c r="C161" s="223"/>
      <c r="D161" s="224" t="s">
        <v>134</v>
      </c>
      <c r="E161" s="225" t="s">
        <v>1</v>
      </c>
      <c r="F161" s="226" t="s">
        <v>141</v>
      </c>
      <c r="G161" s="223"/>
      <c r="H161" s="227">
        <v>68.159999999999997</v>
      </c>
      <c r="I161" s="223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134</v>
      </c>
      <c r="AU161" s="232" t="s">
        <v>81</v>
      </c>
      <c r="AV161" s="13" t="s">
        <v>81</v>
      </c>
      <c r="AW161" s="13" t="s">
        <v>28</v>
      </c>
      <c r="AX161" s="13" t="s">
        <v>71</v>
      </c>
      <c r="AY161" s="232" t="s">
        <v>123</v>
      </c>
    </row>
    <row r="162" s="13" customFormat="1">
      <c r="A162" s="13"/>
      <c r="B162" s="222"/>
      <c r="C162" s="223"/>
      <c r="D162" s="224" t="s">
        <v>134</v>
      </c>
      <c r="E162" s="225" t="s">
        <v>1</v>
      </c>
      <c r="F162" s="226" t="s">
        <v>142</v>
      </c>
      <c r="G162" s="223"/>
      <c r="H162" s="227">
        <v>2.8029999999999999</v>
      </c>
      <c r="I162" s="223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134</v>
      </c>
      <c r="AU162" s="232" t="s">
        <v>81</v>
      </c>
      <c r="AV162" s="13" t="s">
        <v>81</v>
      </c>
      <c r="AW162" s="13" t="s">
        <v>28</v>
      </c>
      <c r="AX162" s="13" t="s">
        <v>71</v>
      </c>
      <c r="AY162" s="232" t="s">
        <v>123</v>
      </c>
    </row>
    <row r="163" s="14" customFormat="1">
      <c r="A163" s="14"/>
      <c r="B163" s="233"/>
      <c r="C163" s="234"/>
      <c r="D163" s="224" t="s">
        <v>134</v>
      </c>
      <c r="E163" s="235" t="s">
        <v>1</v>
      </c>
      <c r="F163" s="236" t="s">
        <v>143</v>
      </c>
      <c r="G163" s="234"/>
      <c r="H163" s="237">
        <v>70.962999999999994</v>
      </c>
      <c r="I163" s="234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134</v>
      </c>
      <c r="AU163" s="242" t="s">
        <v>81</v>
      </c>
      <c r="AV163" s="14" t="s">
        <v>130</v>
      </c>
      <c r="AW163" s="14" t="s">
        <v>28</v>
      </c>
      <c r="AX163" s="14" t="s">
        <v>79</v>
      </c>
      <c r="AY163" s="242" t="s">
        <v>123</v>
      </c>
    </row>
    <row r="164" s="2" customFormat="1" ht="31.93044" customHeight="1">
      <c r="A164" s="32"/>
      <c r="B164" s="33"/>
      <c r="C164" s="206" t="s">
        <v>172</v>
      </c>
      <c r="D164" s="206" t="s">
        <v>125</v>
      </c>
      <c r="E164" s="207" t="s">
        <v>173</v>
      </c>
      <c r="F164" s="208" t="s">
        <v>174</v>
      </c>
      <c r="G164" s="209" t="s">
        <v>175</v>
      </c>
      <c r="H164" s="210">
        <v>39.314</v>
      </c>
      <c r="I164" s="211">
        <v>342</v>
      </c>
      <c r="J164" s="211">
        <f>ROUND(I164*H164,2)</f>
        <v>13445.389999999999</v>
      </c>
      <c r="K164" s="208" t="s">
        <v>129</v>
      </c>
      <c r="L164" s="38"/>
      <c r="M164" s="212" t="s">
        <v>1</v>
      </c>
      <c r="N164" s="213" t="s">
        <v>36</v>
      </c>
      <c r="O164" s="214">
        <v>0</v>
      </c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6" t="s">
        <v>130</v>
      </c>
      <c r="AT164" s="216" t="s">
        <v>125</v>
      </c>
      <c r="AU164" s="216" t="s">
        <v>81</v>
      </c>
      <c r="AY164" s="17" t="s">
        <v>123</v>
      </c>
      <c r="BE164" s="217">
        <f>IF(N164="základní",J164,0)</f>
        <v>13445.389999999999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79</v>
      </c>
      <c r="BK164" s="217">
        <f>ROUND(I164*H164,2)</f>
        <v>13445.389999999999</v>
      </c>
      <c r="BL164" s="17" t="s">
        <v>130</v>
      </c>
      <c r="BM164" s="216" t="s">
        <v>176</v>
      </c>
    </row>
    <row r="165" s="2" customFormat="1">
      <c r="A165" s="32"/>
      <c r="B165" s="33"/>
      <c r="C165" s="34"/>
      <c r="D165" s="218" t="s">
        <v>132</v>
      </c>
      <c r="E165" s="34"/>
      <c r="F165" s="219" t="s">
        <v>177</v>
      </c>
      <c r="G165" s="34"/>
      <c r="H165" s="34"/>
      <c r="I165" s="34"/>
      <c r="J165" s="34"/>
      <c r="K165" s="34"/>
      <c r="L165" s="38"/>
      <c r="M165" s="220"/>
      <c r="N165" s="221"/>
      <c r="O165" s="84"/>
      <c r="P165" s="84"/>
      <c r="Q165" s="84"/>
      <c r="R165" s="84"/>
      <c r="S165" s="84"/>
      <c r="T165" s="85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132</v>
      </c>
      <c r="AU165" s="17" t="s">
        <v>81</v>
      </c>
    </row>
    <row r="166" s="2" customFormat="1" ht="15.02609" customHeight="1">
      <c r="A166" s="32"/>
      <c r="B166" s="33"/>
      <c r="C166" s="206" t="s">
        <v>178</v>
      </c>
      <c r="D166" s="206" t="s">
        <v>125</v>
      </c>
      <c r="E166" s="207" t="s">
        <v>179</v>
      </c>
      <c r="F166" s="208" t="s">
        <v>180</v>
      </c>
      <c r="G166" s="209" t="s">
        <v>138</v>
      </c>
      <c r="H166" s="210">
        <v>70.962999999999994</v>
      </c>
      <c r="I166" s="211">
        <v>21.899999999999999</v>
      </c>
      <c r="J166" s="211">
        <f>ROUND(I166*H166,2)</f>
        <v>1554.0899999999999</v>
      </c>
      <c r="K166" s="208" t="s">
        <v>129</v>
      </c>
      <c r="L166" s="38"/>
      <c r="M166" s="212" t="s">
        <v>1</v>
      </c>
      <c r="N166" s="213" t="s">
        <v>36</v>
      </c>
      <c r="O166" s="214">
        <v>0.0089999999999999993</v>
      </c>
      <c r="P166" s="214">
        <f>O166*H166</f>
        <v>0.63866699999999987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6" t="s">
        <v>130</v>
      </c>
      <c r="AT166" s="216" t="s">
        <v>125</v>
      </c>
      <c r="AU166" s="216" t="s">
        <v>81</v>
      </c>
      <c r="AY166" s="17" t="s">
        <v>123</v>
      </c>
      <c r="BE166" s="217">
        <f>IF(N166="základní",J166,0)</f>
        <v>1554.0899999999999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79</v>
      </c>
      <c r="BK166" s="217">
        <f>ROUND(I166*H166,2)</f>
        <v>1554.0899999999999</v>
      </c>
      <c r="BL166" s="17" t="s">
        <v>130</v>
      </c>
      <c r="BM166" s="216" t="s">
        <v>181</v>
      </c>
    </row>
    <row r="167" s="2" customFormat="1">
      <c r="A167" s="32"/>
      <c r="B167" s="33"/>
      <c r="C167" s="34"/>
      <c r="D167" s="218" t="s">
        <v>132</v>
      </c>
      <c r="E167" s="34"/>
      <c r="F167" s="219" t="s">
        <v>182</v>
      </c>
      <c r="G167" s="34"/>
      <c r="H167" s="34"/>
      <c r="I167" s="34"/>
      <c r="J167" s="34"/>
      <c r="K167" s="34"/>
      <c r="L167" s="38"/>
      <c r="M167" s="220"/>
      <c r="N167" s="221"/>
      <c r="O167" s="84"/>
      <c r="P167" s="84"/>
      <c r="Q167" s="84"/>
      <c r="R167" s="84"/>
      <c r="S167" s="84"/>
      <c r="T167" s="85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132</v>
      </c>
      <c r="AU167" s="17" t="s">
        <v>81</v>
      </c>
    </row>
    <row r="168" s="13" customFormat="1">
      <c r="A168" s="13"/>
      <c r="B168" s="222"/>
      <c r="C168" s="223"/>
      <c r="D168" s="224" t="s">
        <v>134</v>
      </c>
      <c r="E168" s="225" t="s">
        <v>1</v>
      </c>
      <c r="F168" s="226" t="s">
        <v>141</v>
      </c>
      <c r="G168" s="223"/>
      <c r="H168" s="227">
        <v>68.159999999999997</v>
      </c>
      <c r="I168" s="223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134</v>
      </c>
      <c r="AU168" s="232" t="s">
        <v>81</v>
      </c>
      <c r="AV168" s="13" t="s">
        <v>81</v>
      </c>
      <c r="AW168" s="13" t="s">
        <v>28</v>
      </c>
      <c r="AX168" s="13" t="s">
        <v>71</v>
      </c>
      <c r="AY168" s="232" t="s">
        <v>123</v>
      </c>
    </row>
    <row r="169" s="13" customFormat="1">
      <c r="A169" s="13"/>
      <c r="B169" s="222"/>
      <c r="C169" s="223"/>
      <c r="D169" s="224" t="s">
        <v>134</v>
      </c>
      <c r="E169" s="225" t="s">
        <v>1</v>
      </c>
      <c r="F169" s="226" t="s">
        <v>142</v>
      </c>
      <c r="G169" s="223"/>
      <c r="H169" s="227">
        <v>2.8029999999999999</v>
      </c>
      <c r="I169" s="223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134</v>
      </c>
      <c r="AU169" s="232" t="s">
        <v>81</v>
      </c>
      <c r="AV169" s="13" t="s">
        <v>81</v>
      </c>
      <c r="AW169" s="13" t="s">
        <v>28</v>
      </c>
      <c r="AX169" s="13" t="s">
        <v>71</v>
      </c>
      <c r="AY169" s="232" t="s">
        <v>123</v>
      </c>
    </row>
    <row r="170" s="14" customFormat="1">
      <c r="A170" s="14"/>
      <c r="B170" s="233"/>
      <c r="C170" s="234"/>
      <c r="D170" s="224" t="s">
        <v>134</v>
      </c>
      <c r="E170" s="235" t="s">
        <v>1</v>
      </c>
      <c r="F170" s="236" t="s">
        <v>143</v>
      </c>
      <c r="G170" s="234"/>
      <c r="H170" s="237">
        <v>70.962999999999994</v>
      </c>
      <c r="I170" s="234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134</v>
      </c>
      <c r="AU170" s="242" t="s">
        <v>81</v>
      </c>
      <c r="AV170" s="14" t="s">
        <v>130</v>
      </c>
      <c r="AW170" s="14" t="s">
        <v>28</v>
      </c>
      <c r="AX170" s="14" t="s">
        <v>79</v>
      </c>
      <c r="AY170" s="242" t="s">
        <v>123</v>
      </c>
    </row>
    <row r="171" s="2" customFormat="1" ht="23.68696" customHeight="1">
      <c r="A171" s="32"/>
      <c r="B171" s="33"/>
      <c r="C171" s="206" t="s">
        <v>183</v>
      </c>
      <c r="D171" s="206" t="s">
        <v>125</v>
      </c>
      <c r="E171" s="207" t="s">
        <v>184</v>
      </c>
      <c r="F171" s="208" t="s">
        <v>185</v>
      </c>
      <c r="G171" s="209" t="s">
        <v>138</v>
      </c>
      <c r="H171" s="210">
        <v>15.967000000000001</v>
      </c>
      <c r="I171" s="211">
        <v>256</v>
      </c>
      <c r="J171" s="211">
        <f>ROUND(I171*H171,2)</f>
        <v>4087.5500000000002</v>
      </c>
      <c r="K171" s="208" t="s">
        <v>129</v>
      </c>
      <c r="L171" s="38"/>
      <c r="M171" s="212" t="s">
        <v>1</v>
      </c>
      <c r="N171" s="213" t="s">
        <v>36</v>
      </c>
      <c r="O171" s="214">
        <v>0.63200000000000001</v>
      </c>
      <c r="P171" s="214">
        <f>O171*H171</f>
        <v>10.091144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6" t="s">
        <v>130</v>
      </c>
      <c r="AT171" s="216" t="s">
        <v>125</v>
      </c>
      <c r="AU171" s="216" t="s">
        <v>81</v>
      </c>
      <c r="AY171" s="17" t="s">
        <v>123</v>
      </c>
      <c r="BE171" s="217">
        <f>IF(N171="základní",J171,0)</f>
        <v>4087.5500000000002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79</v>
      </c>
      <c r="BK171" s="217">
        <f>ROUND(I171*H171,2)</f>
        <v>4087.5500000000002</v>
      </c>
      <c r="BL171" s="17" t="s">
        <v>130</v>
      </c>
      <c r="BM171" s="216" t="s">
        <v>186</v>
      </c>
    </row>
    <row r="172" s="2" customFormat="1">
      <c r="A172" s="32"/>
      <c r="B172" s="33"/>
      <c r="C172" s="34"/>
      <c r="D172" s="218" t="s">
        <v>132</v>
      </c>
      <c r="E172" s="34"/>
      <c r="F172" s="219" t="s">
        <v>187</v>
      </c>
      <c r="G172" s="34"/>
      <c r="H172" s="34"/>
      <c r="I172" s="34"/>
      <c r="J172" s="34"/>
      <c r="K172" s="34"/>
      <c r="L172" s="38"/>
      <c r="M172" s="220"/>
      <c r="N172" s="221"/>
      <c r="O172" s="84"/>
      <c r="P172" s="84"/>
      <c r="Q172" s="84"/>
      <c r="R172" s="84"/>
      <c r="S172" s="84"/>
      <c r="T172" s="85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132</v>
      </c>
      <c r="AU172" s="17" t="s">
        <v>81</v>
      </c>
    </row>
    <row r="173" s="13" customFormat="1">
      <c r="A173" s="13"/>
      <c r="B173" s="222"/>
      <c r="C173" s="223"/>
      <c r="D173" s="224" t="s">
        <v>134</v>
      </c>
      <c r="E173" s="225" t="s">
        <v>1</v>
      </c>
      <c r="F173" s="226" t="s">
        <v>188</v>
      </c>
      <c r="G173" s="223"/>
      <c r="H173" s="227">
        <v>13.164</v>
      </c>
      <c r="I173" s="223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134</v>
      </c>
      <c r="AU173" s="232" t="s">
        <v>81</v>
      </c>
      <c r="AV173" s="13" t="s">
        <v>81</v>
      </c>
      <c r="AW173" s="13" t="s">
        <v>28</v>
      </c>
      <c r="AX173" s="13" t="s">
        <v>71</v>
      </c>
      <c r="AY173" s="232" t="s">
        <v>123</v>
      </c>
    </row>
    <row r="174" s="13" customFormat="1">
      <c r="A174" s="13"/>
      <c r="B174" s="222"/>
      <c r="C174" s="223"/>
      <c r="D174" s="224" t="s">
        <v>134</v>
      </c>
      <c r="E174" s="225" t="s">
        <v>1</v>
      </c>
      <c r="F174" s="226" t="s">
        <v>142</v>
      </c>
      <c r="G174" s="223"/>
      <c r="H174" s="227">
        <v>2.8029999999999999</v>
      </c>
      <c r="I174" s="223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134</v>
      </c>
      <c r="AU174" s="232" t="s">
        <v>81</v>
      </c>
      <c r="AV174" s="13" t="s">
        <v>81</v>
      </c>
      <c r="AW174" s="13" t="s">
        <v>28</v>
      </c>
      <c r="AX174" s="13" t="s">
        <v>71</v>
      </c>
      <c r="AY174" s="232" t="s">
        <v>123</v>
      </c>
    </row>
    <row r="175" s="14" customFormat="1">
      <c r="A175" s="14"/>
      <c r="B175" s="233"/>
      <c r="C175" s="234"/>
      <c r="D175" s="224" t="s">
        <v>134</v>
      </c>
      <c r="E175" s="235" t="s">
        <v>1</v>
      </c>
      <c r="F175" s="236" t="s">
        <v>143</v>
      </c>
      <c r="G175" s="234"/>
      <c r="H175" s="237">
        <v>15.966999999999999</v>
      </c>
      <c r="I175" s="234"/>
      <c r="J175" s="234"/>
      <c r="K175" s="234"/>
      <c r="L175" s="238"/>
      <c r="M175" s="239"/>
      <c r="N175" s="240"/>
      <c r="O175" s="240"/>
      <c r="P175" s="240"/>
      <c r="Q175" s="240"/>
      <c r="R175" s="240"/>
      <c r="S175" s="240"/>
      <c r="T175" s="24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2" t="s">
        <v>134</v>
      </c>
      <c r="AU175" s="242" t="s">
        <v>81</v>
      </c>
      <c r="AV175" s="14" t="s">
        <v>130</v>
      </c>
      <c r="AW175" s="14" t="s">
        <v>28</v>
      </c>
      <c r="AX175" s="14" t="s">
        <v>79</v>
      </c>
      <c r="AY175" s="242" t="s">
        <v>123</v>
      </c>
    </row>
    <row r="176" s="2" customFormat="1" ht="23.68696" customHeight="1">
      <c r="A176" s="32"/>
      <c r="B176" s="33"/>
      <c r="C176" s="206" t="s">
        <v>189</v>
      </c>
      <c r="D176" s="206" t="s">
        <v>125</v>
      </c>
      <c r="E176" s="207" t="s">
        <v>190</v>
      </c>
      <c r="F176" s="208" t="s">
        <v>191</v>
      </c>
      <c r="G176" s="209" t="s">
        <v>128</v>
      </c>
      <c r="H176" s="210">
        <v>51.825000000000003</v>
      </c>
      <c r="I176" s="211">
        <v>25.5</v>
      </c>
      <c r="J176" s="211">
        <f>ROUND(I176*H176,2)</f>
        <v>1321.54</v>
      </c>
      <c r="K176" s="208" t="s">
        <v>129</v>
      </c>
      <c r="L176" s="38"/>
      <c r="M176" s="212" t="s">
        <v>1</v>
      </c>
      <c r="N176" s="213" t="s">
        <v>36</v>
      </c>
      <c r="O176" s="214">
        <v>0.058000000000000003</v>
      </c>
      <c r="P176" s="214">
        <f>O176*H176</f>
        <v>3.0058500000000001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6" t="s">
        <v>130</v>
      </c>
      <c r="AT176" s="216" t="s">
        <v>125</v>
      </c>
      <c r="AU176" s="216" t="s">
        <v>81</v>
      </c>
      <c r="AY176" s="17" t="s">
        <v>123</v>
      </c>
      <c r="BE176" s="217">
        <f>IF(N176="základní",J176,0)</f>
        <v>1321.54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79</v>
      </c>
      <c r="BK176" s="217">
        <f>ROUND(I176*H176,2)</f>
        <v>1321.54</v>
      </c>
      <c r="BL176" s="17" t="s">
        <v>130</v>
      </c>
      <c r="BM176" s="216" t="s">
        <v>192</v>
      </c>
    </row>
    <row r="177" s="2" customFormat="1">
      <c r="A177" s="32"/>
      <c r="B177" s="33"/>
      <c r="C177" s="34"/>
      <c r="D177" s="218" t="s">
        <v>132</v>
      </c>
      <c r="E177" s="34"/>
      <c r="F177" s="219" t="s">
        <v>193</v>
      </c>
      <c r="G177" s="34"/>
      <c r="H177" s="34"/>
      <c r="I177" s="34"/>
      <c r="J177" s="34"/>
      <c r="K177" s="34"/>
      <c r="L177" s="38"/>
      <c r="M177" s="220"/>
      <c r="N177" s="221"/>
      <c r="O177" s="84"/>
      <c r="P177" s="84"/>
      <c r="Q177" s="84"/>
      <c r="R177" s="84"/>
      <c r="S177" s="84"/>
      <c r="T177" s="85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132</v>
      </c>
      <c r="AU177" s="17" t="s">
        <v>81</v>
      </c>
    </row>
    <row r="178" s="13" customFormat="1">
      <c r="A178" s="13"/>
      <c r="B178" s="222"/>
      <c r="C178" s="223"/>
      <c r="D178" s="224" t="s">
        <v>134</v>
      </c>
      <c r="E178" s="225" t="s">
        <v>1</v>
      </c>
      <c r="F178" s="226" t="s">
        <v>135</v>
      </c>
      <c r="G178" s="223"/>
      <c r="H178" s="227">
        <v>51.825000000000003</v>
      </c>
      <c r="I178" s="223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134</v>
      </c>
      <c r="AU178" s="232" t="s">
        <v>81</v>
      </c>
      <c r="AV178" s="13" t="s">
        <v>81</v>
      </c>
      <c r="AW178" s="13" t="s">
        <v>28</v>
      </c>
      <c r="AX178" s="13" t="s">
        <v>79</v>
      </c>
      <c r="AY178" s="232" t="s">
        <v>123</v>
      </c>
    </row>
    <row r="179" s="2" customFormat="1" ht="15.02609" customHeight="1">
      <c r="A179" s="32"/>
      <c r="B179" s="33"/>
      <c r="C179" s="243" t="s">
        <v>8</v>
      </c>
      <c r="D179" s="243" t="s">
        <v>194</v>
      </c>
      <c r="E179" s="244" t="s">
        <v>195</v>
      </c>
      <c r="F179" s="245" t="s">
        <v>196</v>
      </c>
      <c r="G179" s="246" t="s">
        <v>197</v>
      </c>
      <c r="H179" s="247">
        <v>1.0369999999999999</v>
      </c>
      <c r="I179" s="248">
        <v>113</v>
      </c>
      <c r="J179" s="248">
        <f>ROUND(I179*H179,2)</f>
        <v>117.18000000000001</v>
      </c>
      <c r="K179" s="245" t="s">
        <v>129</v>
      </c>
      <c r="L179" s="249"/>
      <c r="M179" s="250" t="s">
        <v>1</v>
      </c>
      <c r="N179" s="251" t="s">
        <v>36</v>
      </c>
      <c r="O179" s="214">
        <v>0</v>
      </c>
      <c r="P179" s="214">
        <f>O179*H179</f>
        <v>0</v>
      </c>
      <c r="Q179" s="214">
        <v>0.001</v>
      </c>
      <c r="R179" s="214">
        <f>Q179*H179</f>
        <v>0.0010369999999999999</v>
      </c>
      <c r="S179" s="214">
        <v>0</v>
      </c>
      <c r="T179" s="215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6" t="s">
        <v>172</v>
      </c>
      <c r="AT179" s="216" t="s">
        <v>194</v>
      </c>
      <c r="AU179" s="216" t="s">
        <v>81</v>
      </c>
      <c r="AY179" s="17" t="s">
        <v>123</v>
      </c>
      <c r="BE179" s="217">
        <f>IF(N179="základní",J179,0)</f>
        <v>117.18000000000001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79</v>
      </c>
      <c r="BK179" s="217">
        <f>ROUND(I179*H179,2)</f>
        <v>117.18000000000001</v>
      </c>
      <c r="BL179" s="17" t="s">
        <v>130</v>
      </c>
      <c r="BM179" s="216" t="s">
        <v>198</v>
      </c>
    </row>
    <row r="180" s="13" customFormat="1">
      <c r="A180" s="13"/>
      <c r="B180" s="222"/>
      <c r="C180" s="223"/>
      <c r="D180" s="224" t="s">
        <v>134</v>
      </c>
      <c r="E180" s="223"/>
      <c r="F180" s="226" t="s">
        <v>199</v>
      </c>
      <c r="G180" s="223"/>
      <c r="H180" s="227">
        <v>1.0369999999999999</v>
      </c>
      <c r="I180" s="223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134</v>
      </c>
      <c r="AU180" s="232" t="s">
        <v>81</v>
      </c>
      <c r="AV180" s="13" t="s">
        <v>81</v>
      </c>
      <c r="AW180" s="13" t="s">
        <v>4</v>
      </c>
      <c r="AX180" s="13" t="s">
        <v>79</v>
      </c>
      <c r="AY180" s="232" t="s">
        <v>123</v>
      </c>
    </row>
    <row r="181" s="12" customFormat="1" ht="22.8" customHeight="1">
      <c r="A181" s="12"/>
      <c r="B181" s="191"/>
      <c r="C181" s="192"/>
      <c r="D181" s="193" t="s">
        <v>70</v>
      </c>
      <c r="E181" s="204" t="s">
        <v>81</v>
      </c>
      <c r="F181" s="204" t="s">
        <v>200</v>
      </c>
      <c r="G181" s="192"/>
      <c r="H181" s="192"/>
      <c r="I181" s="192"/>
      <c r="J181" s="205">
        <f>BK181</f>
        <v>182749.20000000001</v>
      </c>
      <c r="K181" s="192"/>
      <c r="L181" s="196"/>
      <c r="M181" s="197"/>
      <c r="N181" s="198"/>
      <c r="O181" s="198"/>
      <c r="P181" s="199">
        <f>SUM(P182:P201)</f>
        <v>53.002604999999996</v>
      </c>
      <c r="Q181" s="198"/>
      <c r="R181" s="199">
        <f>SUM(R182:R201)</f>
        <v>84.809660059999985</v>
      </c>
      <c r="S181" s="198"/>
      <c r="T181" s="200">
        <f>SUM(T182:T201)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1" t="s">
        <v>79</v>
      </c>
      <c r="AT181" s="202" t="s">
        <v>70</v>
      </c>
      <c r="AU181" s="202" t="s">
        <v>79</v>
      </c>
      <c r="AY181" s="201" t="s">
        <v>123</v>
      </c>
      <c r="BK181" s="203">
        <f>SUM(BK182:BK201)</f>
        <v>182749.20000000001</v>
      </c>
    </row>
    <row r="182" s="2" customFormat="1" ht="36.73043" customHeight="1">
      <c r="A182" s="32"/>
      <c r="B182" s="33"/>
      <c r="C182" s="206" t="s">
        <v>201</v>
      </c>
      <c r="D182" s="206" t="s">
        <v>125</v>
      </c>
      <c r="E182" s="207" t="s">
        <v>202</v>
      </c>
      <c r="F182" s="208" t="s">
        <v>203</v>
      </c>
      <c r="G182" s="209" t="s">
        <v>204</v>
      </c>
      <c r="H182" s="210">
        <v>22.695</v>
      </c>
      <c r="I182" s="211">
        <v>379</v>
      </c>
      <c r="J182" s="211">
        <f>ROUND(I182*H182,2)</f>
        <v>8601.4099999999999</v>
      </c>
      <c r="K182" s="208" t="s">
        <v>129</v>
      </c>
      <c r="L182" s="38"/>
      <c r="M182" s="212" t="s">
        <v>1</v>
      </c>
      <c r="N182" s="213" t="s">
        <v>36</v>
      </c>
      <c r="O182" s="214">
        <v>0.40999999999999998</v>
      </c>
      <c r="P182" s="214">
        <f>O182*H182</f>
        <v>9.3049499999999998</v>
      </c>
      <c r="Q182" s="214">
        <v>0.20449000000000001</v>
      </c>
      <c r="R182" s="214">
        <f>Q182*H182</f>
        <v>4.6409005500000005</v>
      </c>
      <c r="S182" s="214">
        <v>0</v>
      </c>
      <c r="T182" s="215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6" t="s">
        <v>130</v>
      </c>
      <c r="AT182" s="216" t="s">
        <v>125</v>
      </c>
      <c r="AU182" s="216" t="s">
        <v>81</v>
      </c>
      <c r="AY182" s="17" t="s">
        <v>123</v>
      </c>
      <c r="BE182" s="217">
        <f>IF(N182="základní",J182,0)</f>
        <v>8601.4099999999999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79</v>
      </c>
      <c r="BK182" s="217">
        <f>ROUND(I182*H182,2)</f>
        <v>8601.4099999999999</v>
      </c>
      <c r="BL182" s="17" t="s">
        <v>130</v>
      </c>
      <c r="BM182" s="216" t="s">
        <v>205</v>
      </c>
    </row>
    <row r="183" s="2" customFormat="1">
      <c r="A183" s="32"/>
      <c r="B183" s="33"/>
      <c r="C183" s="34"/>
      <c r="D183" s="218" t="s">
        <v>132</v>
      </c>
      <c r="E183" s="34"/>
      <c r="F183" s="219" t="s">
        <v>206</v>
      </c>
      <c r="G183" s="34"/>
      <c r="H183" s="34"/>
      <c r="I183" s="34"/>
      <c r="J183" s="34"/>
      <c r="K183" s="34"/>
      <c r="L183" s="38"/>
      <c r="M183" s="220"/>
      <c r="N183" s="221"/>
      <c r="O183" s="84"/>
      <c r="P183" s="84"/>
      <c r="Q183" s="84"/>
      <c r="R183" s="84"/>
      <c r="S183" s="84"/>
      <c r="T183" s="85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132</v>
      </c>
      <c r="AU183" s="17" t="s">
        <v>81</v>
      </c>
    </row>
    <row r="184" s="13" customFormat="1">
      <c r="A184" s="13"/>
      <c r="B184" s="222"/>
      <c r="C184" s="223"/>
      <c r="D184" s="224" t="s">
        <v>134</v>
      </c>
      <c r="E184" s="225" t="s">
        <v>1</v>
      </c>
      <c r="F184" s="226" t="s">
        <v>207</v>
      </c>
      <c r="G184" s="223"/>
      <c r="H184" s="227">
        <v>22.695</v>
      </c>
      <c r="I184" s="223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134</v>
      </c>
      <c r="AU184" s="232" t="s">
        <v>81</v>
      </c>
      <c r="AV184" s="13" t="s">
        <v>81</v>
      </c>
      <c r="AW184" s="13" t="s">
        <v>28</v>
      </c>
      <c r="AX184" s="13" t="s">
        <v>79</v>
      </c>
      <c r="AY184" s="232" t="s">
        <v>123</v>
      </c>
    </row>
    <row r="185" s="2" customFormat="1" ht="23.68696" customHeight="1">
      <c r="A185" s="32"/>
      <c r="B185" s="33"/>
      <c r="C185" s="206" t="s">
        <v>208</v>
      </c>
      <c r="D185" s="206" t="s">
        <v>125</v>
      </c>
      <c r="E185" s="207" t="s">
        <v>209</v>
      </c>
      <c r="F185" s="208" t="s">
        <v>210</v>
      </c>
      <c r="G185" s="209" t="s">
        <v>128</v>
      </c>
      <c r="H185" s="210">
        <v>40.850999999999999</v>
      </c>
      <c r="I185" s="211">
        <v>25.199999999999999</v>
      </c>
      <c r="J185" s="211">
        <f>ROUND(I185*H185,2)</f>
        <v>1029.4500000000001</v>
      </c>
      <c r="K185" s="208" t="s">
        <v>129</v>
      </c>
      <c r="L185" s="38"/>
      <c r="M185" s="212" t="s">
        <v>1</v>
      </c>
      <c r="N185" s="213" t="s">
        <v>36</v>
      </c>
      <c r="O185" s="214">
        <v>0.058000000000000003</v>
      </c>
      <c r="P185" s="214">
        <f>O185*H185</f>
        <v>2.3693580000000001</v>
      </c>
      <c r="Q185" s="214">
        <v>0.00010000000000000001</v>
      </c>
      <c r="R185" s="214">
        <f>Q185*H185</f>
        <v>0.0040851000000000004</v>
      </c>
      <c r="S185" s="214">
        <v>0</v>
      </c>
      <c r="T185" s="215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6" t="s">
        <v>130</v>
      </c>
      <c r="AT185" s="216" t="s">
        <v>125</v>
      </c>
      <c r="AU185" s="216" t="s">
        <v>81</v>
      </c>
      <c r="AY185" s="17" t="s">
        <v>123</v>
      </c>
      <c r="BE185" s="217">
        <f>IF(N185="základní",J185,0)</f>
        <v>1029.4500000000001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79</v>
      </c>
      <c r="BK185" s="217">
        <f>ROUND(I185*H185,2)</f>
        <v>1029.4500000000001</v>
      </c>
      <c r="BL185" s="17" t="s">
        <v>130</v>
      </c>
      <c r="BM185" s="216" t="s">
        <v>211</v>
      </c>
    </row>
    <row r="186" s="2" customFormat="1">
      <c r="A186" s="32"/>
      <c r="B186" s="33"/>
      <c r="C186" s="34"/>
      <c r="D186" s="218" t="s">
        <v>132</v>
      </c>
      <c r="E186" s="34"/>
      <c r="F186" s="219" t="s">
        <v>212</v>
      </c>
      <c r="G186" s="34"/>
      <c r="H186" s="34"/>
      <c r="I186" s="34"/>
      <c r="J186" s="34"/>
      <c r="K186" s="34"/>
      <c r="L186" s="38"/>
      <c r="M186" s="220"/>
      <c r="N186" s="221"/>
      <c r="O186" s="84"/>
      <c r="P186" s="84"/>
      <c r="Q186" s="84"/>
      <c r="R186" s="84"/>
      <c r="S186" s="84"/>
      <c r="T186" s="85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132</v>
      </c>
      <c r="AU186" s="17" t="s">
        <v>81</v>
      </c>
    </row>
    <row r="187" s="13" customFormat="1">
      <c r="A187" s="13"/>
      <c r="B187" s="222"/>
      <c r="C187" s="223"/>
      <c r="D187" s="224" t="s">
        <v>134</v>
      </c>
      <c r="E187" s="225" t="s">
        <v>1</v>
      </c>
      <c r="F187" s="226" t="s">
        <v>213</v>
      </c>
      <c r="G187" s="223"/>
      <c r="H187" s="227">
        <v>40.850999999999999</v>
      </c>
      <c r="I187" s="223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134</v>
      </c>
      <c r="AU187" s="232" t="s">
        <v>81</v>
      </c>
      <c r="AV187" s="13" t="s">
        <v>81</v>
      </c>
      <c r="AW187" s="13" t="s">
        <v>28</v>
      </c>
      <c r="AX187" s="13" t="s">
        <v>79</v>
      </c>
      <c r="AY187" s="232" t="s">
        <v>123</v>
      </c>
    </row>
    <row r="188" s="2" customFormat="1" ht="23.68696" customHeight="1">
      <c r="A188" s="32"/>
      <c r="B188" s="33"/>
      <c r="C188" s="243" t="s">
        <v>214</v>
      </c>
      <c r="D188" s="243" t="s">
        <v>194</v>
      </c>
      <c r="E188" s="244" t="s">
        <v>215</v>
      </c>
      <c r="F188" s="245" t="s">
        <v>216</v>
      </c>
      <c r="G188" s="246" t="s">
        <v>128</v>
      </c>
      <c r="H188" s="247">
        <v>48.387999999999998</v>
      </c>
      <c r="I188" s="248">
        <v>34.100000000000001</v>
      </c>
      <c r="J188" s="248">
        <f>ROUND(I188*H188,2)</f>
        <v>1650.03</v>
      </c>
      <c r="K188" s="245" t="s">
        <v>129</v>
      </c>
      <c r="L188" s="249"/>
      <c r="M188" s="250" t="s">
        <v>1</v>
      </c>
      <c r="N188" s="251" t="s">
        <v>36</v>
      </c>
      <c r="O188" s="214">
        <v>0</v>
      </c>
      <c r="P188" s="214">
        <f>O188*H188</f>
        <v>0</v>
      </c>
      <c r="Q188" s="214">
        <v>0.00029999999999999997</v>
      </c>
      <c r="R188" s="214">
        <f>Q188*H188</f>
        <v>0.014516399999999999</v>
      </c>
      <c r="S188" s="214">
        <v>0</v>
      </c>
      <c r="T188" s="215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6" t="s">
        <v>172</v>
      </c>
      <c r="AT188" s="216" t="s">
        <v>194</v>
      </c>
      <c r="AU188" s="216" t="s">
        <v>81</v>
      </c>
      <c r="AY188" s="17" t="s">
        <v>123</v>
      </c>
      <c r="BE188" s="217">
        <f>IF(N188="základní",J188,0)</f>
        <v>1650.03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79</v>
      </c>
      <c r="BK188" s="217">
        <f>ROUND(I188*H188,2)</f>
        <v>1650.03</v>
      </c>
      <c r="BL188" s="17" t="s">
        <v>130</v>
      </c>
      <c r="BM188" s="216" t="s">
        <v>217</v>
      </c>
    </row>
    <row r="189" s="13" customFormat="1">
      <c r="A189" s="13"/>
      <c r="B189" s="222"/>
      <c r="C189" s="223"/>
      <c r="D189" s="224" t="s">
        <v>134</v>
      </c>
      <c r="E189" s="223"/>
      <c r="F189" s="226" t="s">
        <v>218</v>
      </c>
      <c r="G189" s="223"/>
      <c r="H189" s="227">
        <v>48.387999999999998</v>
      </c>
      <c r="I189" s="223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134</v>
      </c>
      <c r="AU189" s="232" t="s">
        <v>81</v>
      </c>
      <c r="AV189" s="13" t="s">
        <v>81</v>
      </c>
      <c r="AW189" s="13" t="s">
        <v>4</v>
      </c>
      <c r="AX189" s="13" t="s">
        <v>79</v>
      </c>
      <c r="AY189" s="232" t="s">
        <v>123</v>
      </c>
    </row>
    <row r="190" s="2" customFormat="1" ht="23.68696" customHeight="1">
      <c r="A190" s="32"/>
      <c r="B190" s="33"/>
      <c r="C190" s="206" t="s">
        <v>219</v>
      </c>
      <c r="D190" s="206" t="s">
        <v>125</v>
      </c>
      <c r="E190" s="207" t="s">
        <v>220</v>
      </c>
      <c r="F190" s="208" t="s">
        <v>221</v>
      </c>
      <c r="G190" s="209" t="s">
        <v>138</v>
      </c>
      <c r="H190" s="210">
        <v>2</v>
      </c>
      <c r="I190" s="211">
        <v>3380</v>
      </c>
      <c r="J190" s="211">
        <f>ROUND(I190*H190,2)</f>
        <v>6760</v>
      </c>
      <c r="K190" s="208" t="s">
        <v>129</v>
      </c>
      <c r="L190" s="38"/>
      <c r="M190" s="212" t="s">
        <v>1</v>
      </c>
      <c r="N190" s="213" t="s">
        <v>36</v>
      </c>
      <c r="O190" s="214">
        <v>0.96999999999999997</v>
      </c>
      <c r="P190" s="214">
        <f>O190*H190</f>
        <v>1.94</v>
      </c>
      <c r="Q190" s="214">
        <v>2.47214</v>
      </c>
      <c r="R190" s="214">
        <f>Q190*H190</f>
        <v>4.94428</v>
      </c>
      <c r="S190" s="214">
        <v>0</v>
      </c>
      <c r="T190" s="215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6" t="s">
        <v>130</v>
      </c>
      <c r="AT190" s="216" t="s">
        <v>125</v>
      </c>
      <c r="AU190" s="216" t="s">
        <v>81</v>
      </c>
      <c r="AY190" s="17" t="s">
        <v>123</v>
      </c>
      <c r="BE190" s="217">
        <f>IF(N190="základní",J190,0)</f>
        <v>6760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7" t="s">
        <v>79</v>
      </c>
      <c r="BK190" s="217">
        <f>ROUND(I190*H190,2)</f>
        <v>6760</v>
      </c>
      <c r="BL190" s="17" t="s">
        <v>130</v>
      </c>
      <c r="BM190" s="216" t="s">
        <v>222</v>
      </c>
    </row>
    <row r="191" s="2" customFormat="1">
      <c r="A191" s="32"/>
      <c r="B191" s="33"/>
      <c r="C191" s="34"/>
      <c r="D191" s="218" t="s">
        <v>132</v>
      </c>
      <c r="E191" s="34"/>
      <c r="F191" s="219" t="s">
        <v>223</v>
      </c>
      <c r="G191" s="34"/>
      <c r="H191" s="34"/>
      <c r="I191" s="34"/>
      <c r="J191" s="34"/>
      <c r="K191" s="34"/>
      <c r="L191" s="38"/>
      <c r="M191" s="220"/>
      <c r="N191" s="221"/>
      <c r="O191" s="84"/>
      <c r="P191" s="84"/>
      <c r="Q191" s="84"/>
      <c r="R191" s="84"/>
      <c r="S191" s="84"/>
      <c r="T191" s="85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132</v>
      </c>
      <c r="AU191" s="17" t="s">
        <v>81</v>
      </c>
    </row>
    <row r="192" s="13" customFormat="1">
      <c r="A192" s="13"/>
      <c r="B192" s="222"/>
      <c r="C192" s="223"/>
      <c r="D192" s="224" t="s">
        <v>134</v>
      </c>
      <c r="E192" s="225" t="s">
        <v>1</v>
      </c>
      <c r="F192" s="226" t="s">
        <v>224</v>
      </c>
      <c r="G192" s="223"/>
      <c r="H192" s="227">
        <v>2</v>
      </c>
      <c r="I192" s="223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134</v>
      </c>
      <c r="AU192" s="232" t="s">
        <v>81</v>
      </c>
      <c r="AV192" s="13" t="s">
        <v>81</v>
      </c>
      <c r="AW192" s="13" t="s">
        <v>28</v>
      </c>
      <c r="AX192" s="13" t="s">
        <v>79</v>
      </c>
      <c r="AY192" s="232" t="s">
        <v>123</v>
      </c>
    </row>
    <row r="193" s="2" customFormat="1" ht="15.02609" customHeight="1">
      <c r="A193" s="32"/>
      <c r="B193" s="33"/>
      <c r="C193" s="206" t="s">
        <v>225</v>
      </c>
      <c r="D193" s="206" t="s">
        <v>125</v>
      </c>
      <c r="E193" s="207" t="s">
        <v>226</v>
      </c>
      <c r="F193" s="208" t="s">
        <v>227</v>
      </c>
      <c r="G193" s="209" t="s">
        <v>128</v>
      </c>
      <c r="H193" s="210">
        <v>62.189999999999998</v>
      </c>
      <c r="I193" s="211">
        <v>416</v>
      </c>
      <c r="J193" s="211">
        <f>ROUND(I193*H193,2)</f>
        <v>25871.040000000001</v>
      </c>
      <c r="K193" s="208" t="s">
        <v>129</v>
      </c>
      <c r="L193" s="38"/>
      <c r="M193" s="212" t="s">
        <v>1</v>
      </c>
      <c r="N193" s="213" t="s">
        <v>36</v>
      </c>
      <c r="O193" s="214">
        <v>0.247</v>
      </c>
      <c r="P193" s="214">
        <f>O193*H193</f>
        <v>15.36093</v>
      </c>
      <c r="Q193" s="214">
        <v>0.0026900000000000001</v>
      </c>
      <c r="R193" s="214">
        <f>Q193*H193</f>
        <v>0.1672911</v>
      </c>
      <c r="S193" s="214">
        <v>0</v>
      </c>
      <c r="T193" s="215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6" t="s">
        <v>130</v>
      </c>
      <c r="AT193" s="216" t="s">
        <v>125</v>
      </c>
      <c r="AU193" s="216" t="s">
        <v>81</v>
      </c>
      <c r="AY193" s="17" t="s">
        <v>123</v>
      </c>
      <c r="BE193" s="217">
        <f>IF(N193="základní",J193,0)</f>
        <v>25871.040000000001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7" t="s">
        <v>79</v>
      </c>
      <c r="BK193" s="217">
        <f>ROUND(I193*H193,2)</f>
        <v>25871.040000000001</v>
      </c>
      <c r="BL193" s="17" t="s">
        <v>130</v>
      </c>
      <c r="BM193" s="216" t="s">
        <v>228</v>
      </c>
    </row>
    <row r="194" s="2" customFormat="1">
      <c r="A194" s="32"/>
      <c r="B194" s="33"/>
      <c r="C194" s="34"/>
      <c r="D194" s="218" t="s">
        <v>132</v>
      </c>
      <c r="E194" s="34"/>
      <c r="F194" s="219" t="s">
        <v>229</v>
      </c>
      <c r="G194" s="34"/>
      <c r="H194" s="34"/>
      <c r="I194" s="34"/>
      <c r="J194" s="34"/>
      <c r="K194" s="34"/>
      <c r="L194" s="38"/>
      <c r="M194" s="220"/>
      <c r="N194" s="221"/>
      <c r="O194" s="84"/>
      <c r="P194" s="84"/>
      <c r="Q194" s="84"/>
      <c r="R194" s="84"/>
      <c r="S194" s="84"/>
      <c r="T194" s="85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132</v>
      </c>
      <c r="AU194" s="17" t="s">
        <v>81</v>
      </c>
    </row>
    <row r="195" s="13" customFormat="1">
      <c r="A195" s="13"/>
      <c r="B195" s="222"/>
      <c r="C195" s="223"/>
      <c r="D195" s="224" t="s">
        <v>134</v>
      </c>
      <c r="E195" s="225" t="s">
        <v>1</v>
      </c>
      <c r="F195" s="226" t="s">
        <v>230</v>
      </c>
      <c r="G195" s="223"/>
      <c r="H195" s="227">
        <v>62.189999999999998</v>
      </c>
      <c r="I195" s="223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134</v>
      </c>
      <c r="AU195" s="232" t="s">
        <v>81</v>
      </c>
      <c r="AV195" s="13" t="s">
        <v>81</v>
      </c>
      <c r="AW195" s="13" t="s">
        <v>28</v>
      </c>
      <c r="AX195" s="13" t="s">
        <v>79</v>
      </c>
      <c r="AY195" s="232" t="s">
        <v>123</v>
      </c>
    </row>
    <row r="196" s="2" customFormat="1" ht="15.02609" customHeight="1">
      <c r="A196" s="32"/>
      <c r="B196" s="33"/>
      <c r="C196" s="206" t="s">
        <v>231</v>
      </c>
      <c r="D196" s="206" t="s">
        <v>125</v>
      </c>
      <c r="E196" s="207" t="s">
        <v>232</v>
      </c>
      <c r="F196" s="208" t="s">
        <v>233</v>
      </c>
      <c r="G196" s="209" t="s">
        <v>128</v>
      </c>
      <c r="H196" s="210">
        <v>62.189999999999998</v>
      </c>
      <c r="I196" s="211">
        <v>81.5</v>
      </c>
      <c r="J196" s="211">
        <f>ROUND(I196*H196,2)</f>
        <v>5068.4899999999998</v>
      </c>
      <c r="K196" s="208" t="s">
        <v>129</v>
      </c>
      <c r="L196" s="38"/>
      <c r="M196" s="212" t="s">
        <v>1</v>
      </c>
      <c r="N196" s="213" t="s">
        <v>36</v>
      </c>
      <c r="O196" s="214">
        <v>0.083000000000000004</v>
      </c>
      <c r="P196" s="214">
        <f>O196*H196</f>
        <v>5.1617699999999997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16" t="s">
        <v>130</v>
      </c>
      <c r="AT196" s="216" t="s">
        <v>125</v>
      </c>
      <c r="AU196" s="216" t="s">
        <v>81</v>
      </c>
      <c r="AY196" s="17" t="s">
        <v>123</v>
      </c>
      <c r="BE196" s="217">
        <f>IF(N196="základní",J196,0)</f>
        <v>5068.4899999999998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79</v>
      </c>
      <c r="BK196" s="217">
        <f>ROUND(I196*H196,2)</f>
        <v>5068.4899999999998</v>
      </c>
      <c r="BL196" s="17" t="s">
        <v>130</v>
      </c>
      <c r="BM196" s="216" t="s">
        <v>234</v>
      </c>
    </row>
    <row r="197" s="2" customFormat="1">
      <c r="A197" s="32"/>
      <c r="B197" s="33"/>
      <c r="C197" s="34"/>
      <c r="D197" s="218" t="s">
        <v>132</v>
      </c>
      <c r="E197" s="34"/>
      <c r="F197" s="219" t="s">
        <v>235</v>
      </c>
      <c r="G197" s="34"/>
      <c r="H197" s="34"/>
      <c r="I197" s="34"/>
      <c r="J197" s="34"/>
      <c r="K197" s="34"/>
      <c r="L197" s="38"/>
      <c r="M197" s="220"/>
      <c r="N197" s="221"/>
      <c r="O197" s="84"/>
      <c r="P197" s="84"/>
      <c r="Q197" s="84"/>
      <c r="R197" s="84"/>
      <c r="S197" s="84"/>
      <c r="T197" s="85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132</v>
      </c>
      <c r="AU197" s="17" t="s">
        <v>81</v>
      </c>
    </row>
    <row r="198" s="13" customFormat="1">
      <c r="A198" s="13"/>
      <c r="B198" s="222"/>
      <c r="C198" s="223"/>
      <c r="D198" s="224" t="s">
        <v>134</v>
      </c>
      <c r="E198" s="225" t="s">
        <v>1</v>
      </c>
      <c r="F198" s="226" t="s">
        <v>230</v>
      </c>
      <c r="G198" s="223"/>
      <c r="H198" s="227">
        <v>62.189999999999998</v>
      </c>
      <c r="I198" s="223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134</v>
      </c>
      <c r="AU198" s="232" t="s">
        <v>81</v>
      </c>
      <c r="AV198" s="13" t="s">
        <v>81</v>
      </c>
      <c r="AW198" s="13" t="s">
        <v>28</v>
      </c>
      <c r="AX198" s="13" t="s">
        <v>79</v>
      </c>
      <c r="AY198" s="232" t="s">
        <v>123</v>
      </c>
    </row>
    <row r="199" s="2" customFormat="1" ht="31.93044" customHeight="1">
      <c r="A199" s="32"/>
      <c r="B199" s="33"/>
      <c r="C199" s="206" t="s">
        <v>236</v>
      </c>
      <c r="D199" s="206" t="s">
        <v>125</v>
      </c>
      <c r="E199" s="207" t="s">
        <v>237</v>
      </c>
      <c r="F199" s="208" t="s">
        <v>238</v>
      </c>
      <c r="G199" s="209" t="s">
        <v>138</v>
      </c>
      <c r="H199" s="210">
        <v>29.992999999999999</v>
      </c>
      <c r="I199" s="211">
        <v>4460</v>
      </c>
      <c r="J199" s="211">
        <f>ROUND(I199*H199,2)</f>
        <v>133768.78</v>
      </c>
      <c r="K199" s="208" t="s">
        <v>129</v>
      </c>
      <c r="L199" s="38"/>
      <c r="M199" s="212" t="s">
        <v>1</v>
      </c>
      <c r="N199" s="213" t="s">
        <v>36</v>
      </c>
      <c r="O199" s="214">
        <v>0.629</v>
      </c>
      <c r="P199" s="214">
        <f>O199*H199</f>
        <v>18.865596999999998</v>
      </c>
      <c r="Q199" s="214">
        <v>2.5018699999999998</v>
      </c>
      <c r="R199" s="214">
        <f>Q199*H199</f>
        <v>75.038586909999992</v>
      </c>
      <c r="S199" s="214">
        <v>0</v>
      </c>
      <c r="T199" s="215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16" t="s">
        <v>130</v>
      </c>
      <c r="AT199" s="216" t="s">
        <v>125</v>
      </c>
      <c r="AU199" s="216" t="s">
        <v>81</v>
      </c>
      <c r="AY199" s="17" t="s">
        <v>123</v>
      </c>
      <c r="BE199" s="217">
        <f>IF(N199="základní",J199,0)</f>
        <v>133768.78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79</v>
      </c>
      <c r="BK199" s="217">
        <f>ROUND(I199*H199,2)</f>
        <v>133768.78</v>
      </c>
      <c r="BL199" s="17" t="s">
        <v>130</v>
      </c>
      <c r="BM199" s="216" t="s">
        <v>239</v>
      </c>
    </row>
    <row r="200" s="2" customFormat="1">
      <c r="A200" s="32"/>
      <c r="B200" s="33"/>
      <c r="C200" s="34"/>
      <c r="D200" s="218" t="s">
        <v>132</v>
      </c>
      <c r="E200" s="34"/>
      <c r="F200" s="219" t="s">
        <v>240</v>
      </c>
      <c r="G200" s="34"/>
      <c r="H200" s="34"/>
      <c r="I200" s="34"/>
      <c r="J200" s="34"/>
      <c r="K200" s="34"/>
      <c r="L200" s="38"/>
      <c r="M200" s="220"/>
      <c r="N200" s="221"/>
      <c r="O200" s="84"/>
      <c r="P200" s="84"/>
      <c r="Q200" s="84"/>
      <c r="R200" s="84"/>
      <c r="S200" s="84"/>
      <c r="T200" s="85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132</v>
      </c>
      <c r="AU200" s="17" t="s">
        <v>81</v>
      </c>
    </row>
    <row r="201" s="13" customFormat="1">
      <c r="A201" s="13"/>
      <c r="B201" s="222"/>
      <c r="C201" s="223"/>
      <c r="D201" s="224" t="s">
        <v>134</v>
      </c>
      <c r="E201" s="225" t="s">
        <v>1</v>
      </c>
      <c r="F201" s="226" t="s">
        <v>241</v>
      </c>
      <c r="G201" s="223"/>
      <c r="H201" s="227">
        <v>29.992999999999999</v>
      </c>
      <c r="I201" s="223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134</v>
      </c>
      <c r="AU201" s="232" t="s">
        <v>81</v>
      </c>
      <c r="AV201" s="13" t="s">
        <v>81</v>
      </c>
      <c r="AW201" s="13" t="s">
        <v>28</v>
      </c>
      <c r="AX201" s="13" t="s">
        <v>79</v>
      </c>
      <c r="AY201" s="232" t="s">
        <v>123</v>
      </c>
    </row>
    <row r="202" s="12" customFormat="1" ht="22.8" customHeight="1">
      <c r="A202" s="12"/>
      <c r="B202" s="191"/>
      <c r="C202" s="192"/>
      <c r="D202" s="193" t="s">
        <v>70</v>
      </c>
      <c r="E202" s="204" t="s">
        <v>144</v>
      </c>
      <c r="F202" s="204" t="s">
        <v>242</v>
      </c>
      <c r="G202" s="192"/>
      <c r="H202" s="192"/>
      <c r="I202" s="192"/>
      <c r="J202" s="205">
        <f>BK202</f>
        <v>223445.71999999997</v>
      </c>
      <c r="K202" s="192"/>
      <c r="L202" s="196"/>
      <c r="M202" s="197"/>
      <c r="N202" s="198"/>
      <c r="O202" s="198"/>
      <c r="P202" s="199">
        <f>SUM(P203:P228)</f>
        <v>108.215874</v>
      </c>
      <c r="Q202" s="198"/>
      <c r="R202" s="199">
        <f>SUM(R203:R228)</f>
        <v>2.1091617299999998</v>
      </c>
      <c r="S202" s="198"/>
      <c r="T202" s="200">
        <f>SUM(T203:T228)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1" t="s">
        <v>79</v>
      </c>
      <c r="AT202" s="202" t="s">
        <v>70</v>
      </c>
      <c r="AU202" s="202" t="s">
        <v>79</v>
      </c>
      <c r="AY202" s="201" t="s">
        <v>123</v>
      </c>
      <c r="BK202" s="203">
        <f>SUM(BK203:BK228)</f>
        <v>223445.71999999997</v>
      </c>
    </row>
    <row r="203" s="2" customFormat="1" ht="23.68696" customHeight="1">
      <c r="A203" s="32"/>
      <c r="B203" s="33"/>
      <c r="C203" s="206" t="s">
        <v>243</v>
      </c>
      <c r="D203" s="206" t="s">
        <v>125</v>
      </c>
      <c r="E203" s="207" t="s">
        <v>244</v>
      </c>
      <c r="F203" s="208" t="s">
        <v>245</v>
      </c>
      <c r="G203" s="209" t="s">
        <v>138</v>
      </c>
      <c r="H203" s="210">
        <v>17.131</v>
      </c>
      <c r="I203" s="211">
        <v>4720</v>
      </c>
      <c r="J203" s="211">
        <f>ROUND(I203*H203,2)</f>
        <v>80858.320000000007</v>
      </c>
      <c r="K203" s="208" t="s">
        <v>129</v>
      </c>
      <c r="L203" s="38"/>
      <c r="M203" s="212" t="s">
        <v>1</v>
      </c>
      <c r="N203" s="213" t="s">
        <v>36</v>
      </c>
      <c r="O203" s="214">
        <v>0.47899999999999998</v>
      </c>
      <c r="P203" s="214">
        <f>O203*H203</f>
        <v>8.2057489999999991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16" t="s">
        <v>130</v>
      </c>
      <c r="AT203" s="216" t="s">
        <v>125</v>
      </c>
      <c r="AU203" s="216" t="s">
        <v>81</v>
      </c>
      <c r="AY203" s="17" t="s">
        <v>123</v>
      </c>
      <c r="BE203" s="217">
        <f>IF(N203="základní",J203,0)</f>
        <v>80858.320000000007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7" t="s">
        <v>79</v>
      </c>
      <c r="BK203" s="217">
        <f>ROUND(I203*H203,2)</f>
        <v>80858.320000000007</v>
      </c>
      <c r="BL203" s="17" t="s">
        <v>130</v>
      </c>
      <c r="BM203" s="216" t="s">
        <v>246</v>
      </c>
    </row>
    <row r="204" s="2" customFormat="1">
      <c r="A204" s="32"/>
      <c r="B204" s="33"/>
      <c r="C204" s="34"/>
      <c r="D204" s="218" t="s">
        <v>132</v>
      </c>
      <c r="E204" s="34"/>
      <c r="F204" s="219" t="s">
        <v>247</v>
      </c>
      <c r="G204" s="34"/>
      <c r="H204" s="34"/>
      <c r="I204" s="34"/>
      <c r="J204" s="34"/>
      <c r="K204" s="34"/>
      <c r="L204" s="38"/>
      <c r="M204" s="220"/>
      <c r="N204" s="221"/>
      <c r="O204" s="84"/>
      <c r="P204" s="84"/>
      <c r="Q204" s="84"/>
      <c r="R204" s="84"/>
      <c r="S204" s="84"/>
      <c r="T204" s="85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132</v>
      </c>
      <c r="AU204" s="17" t="s">
        <v>81</v>
      </c>
    </row>
    <row r="205" s="13" customFormat="1">
      <c r="A205" s="13"/>
      <c r="B205" s="222"/>
      <c r="C205" s="223"/>
      <c r="D205" s="224" t="s">
        <v>134</v>
      </c>
      <c r="E205" s="225" t="s">
        <v>1</v>
      </c>
      <c r="F205" s="226" t="s">
        <v>248</v>
      </c>
      <c r="G205" s="223"/>
      <c r="H205" s="227">
        <v>4.6710000000000003</v>
      </c>
      <c r="I205" s="223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2" t="s">
        <v>134</v>
      </c>
      <c r="AU205" s="232" t="s">
        <v>81</v>
      </c>
      <c r="AV205" s="13" t="s">
        <v>81</v>
      </c>
      <c r="AW205" s="13" t="s">
        <v>28</v>
      </c>
      <c r="AX205" s="13" t="s">
        <v>71</v>
      </c>
      <c r="AY205" s="232" t="s">
        <v>123</v>
      </c>
    </row>
    <row r="206" s="13" customFormat="1">
      <c r="A206" s="13"/>
      <c r="B206" s="222"/>
      <c r="C206" s="223"/>
      <c r="D206" s="224" t="s">
        <v>134</v>
      </c>
      <c r="E206" s="225" t="s">
        <v>1</v>
      </c>
      <c r="F206" s="226" t="s">
        <v>249</v>
      </c>
      <c r="G206" s="223"/>
      <c r="H206" s="227">
        <v>12.460000000000001</v>
      </c>
      <c r="I206" s="223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134</v>
      </c>
      <c r="AU206" s="232" t="s">
        <v>81</v>
      </c>
      <c r="AV206" s="13" t="s">
        <v>81</v>
      </c>
      <c r="AW206" s="13" t="s">
        <v>28</v>
      </c>
      <c r="AX206" s="13" t="s">
        <v>71</v>
      </c>
      <c r="AY206" s="232" t="s">
        <v>123</v>
      </c>
    </row>
    <row r="207" s="14" customFormat="1">
      <c r="A207" s="14"/>
      <c r="B207" s="233"/>
      <c r="C207" s="234"/>
      <c r="D207" s="224" t="s">
        <v>134</v>
      </c>
      <c r="E207" s="235" t="s">
        <v>1</v>
      </c>
      <c r="F207" s="236" t="s">
        <v>143</v>
      </c>
      <c r="G207" s="234"/>
      <c r="H207" s="237">
        <v>17.131</v>
      </c>
      <c r="I207" s="234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2" t="s">
        <v>134</v>
      </c>
      <c r="AU207" s="242" t="s">
        <v>81</v>
      </c>
      <c r="AV207" s="14" t="s">
        <v>130</v>
      </c>
      <c r="AW207" s="14" t="s">
        <v>28</v>
      </c>
      <c r="AX207" s="14" t="s">
        <v>79</v>
      </c>
      <c r="AY207" s="242" t="s">
        <v>123</v>
      </c>
    </row>
    <row r="208" s="2" customFormat="1" ht="23.68696" customHeight="1">
      <c r="A208" s="32"/>
      <c r="B208" s="33"/>
      <c r="C208" s="206" t="s">
        <v>7</v>
      </c>
      <c r="D208" s="206" t="s">
        <v>125</v>
      </c>
      <c r="E208" s="207" t="s">
        <v>250</v>
      </c>
      <c r="F208" s="208" t="s">
        <v>251</v>
      </c>
      <c r="G208" s="209" t="s">
        <v>128</v>
      </c>
      <c r="H208" s="210">
        <v>114.205</v>
      </c>
      <c r="I208" s="211">
        <v>574</v>
      </c>
      <c r="J208" s="211">
        <f>ROUND(I208*H208,2)</f>
        <v>65553.669999999998</v>
      </c>
      <c r="K208" s="208" t="s">
        <v>129</v>
      </c>
      <c r="L208" s="38"/>
      <c r="M208" s="212" t="s">
        <v>1</v>
      </c>
      <c r="N208" s="213" t="s">
        <v>36</v>
      </c>
      <c r="O208" s="214">
        <v>0.499</v>
      </c>
      <c r="P208" s="214">
        <f>O208*H208</f>
        <v>56.988295000000001</v>
      </c>
      <c r="Q208" s="214">
        <v>0.0027499999999999998</v>
      </c>
      <c r="R208" s="214">
        <f>Q208*H208</f>
        <v>0.31406374999999997</v>
      </c>
      <c r="S208" s="214">
        <v>0</v>
      </c>
      <c r="T208" s="215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16" t="s">
        <v>130</v>
      </c>
      <c r="AT208" s="216" t="s">
        <v>125</v>
      </c>
      <c r="AU208" s="216" t="s">
        <v>81</v>
      </c>
      <c r="AY208" s="17" t="s">
        <v>123</v>
      </c>
      <c r="BE208" s="217">
        <f>IF(N208="základní",J208,0)</f>
        <v>65553.669999999998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7" t="s">
        <v>79</v>
      </c>
      <c r="BK208" s="217">
        <f>ROUND(I208*H208,2)</f>
        <v>65553.669999999998</v>
      </c>
      <c r="BL208" s="17" t="s">
        <v>130</v>
      </c>
      <c r="BM208" s="216" t="s">
        <v>252</v>
      </c>
    </row>
    <row r="209" s="2" customFormat="1">
      <c r="A209" s="32"/>
      <c r="B209" s="33"/>
      <c r="C209" s="34"/>
      <c r="D209" s="218" t="s">
        <v>132</v>
      </c>
      <c r="E209" s="34"/>
      <c r="F209" s="219" t="s">
        <v>253</v>
      </c>
      <c r="G209" s="34"/>
      <c r="H209" s="34"/>
      <c r="I209" s="34"/>
      <c r="J209" s="34"/>
      <c r="K209" s="34"/>
      <c r="L209" s="38"/>
      <c r="M209" s="220"/>
      <c r="N209" s="221"/>
      <c r="O209" s="84"/>
      <c r="P209" s="84"/>
      <c r="Q209" s="84"/>
      <c r="R209" s="84"/>
      <c r="S209" s="84"/>
      <c r="T209" s="85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132</v>
      </c>
      <c r="AU209" s="17" t="s">
        <v>81</v>
      </c>
    </row>
    <row r="210" s="13" customFormat="1">
      <c r="A210" s="13"/>
      <c r="B210" s="222"/>
      <c r="C210" s="223"/>
      <c r="D210" s="224" t="s">
        <v>134</v>
      </c>
      <c r="E210" s="225" t="s">
        <v>1</v>
      </c>
      <c r="F210" s="226" t="s">
        <v>254</v>
      </c>
      <c r="G210" s="223"/>
      <c r="H210" s="227">
        <v>31.138999999999999</v>
      </c>
      <c r="I210" s="223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134</v>
      </c>
      <c r="AU210" s="232" t="s">
        <v>81</v>
      </c>
      <c r="AV210" s="13" t="s">
        <v>81</v>
      </c>
      <c r="AW210" s="13" t="s">
        <v>28</v>
      </c>
      <c r="AX210" s="13" t="s">
        <v>71</v>
      </c>
      <c r="AY210" s="232" t="s">
        <v>123</v>
      </c>
    </row>
    <row r="211" s="13" customFormat="1">
      <c r="A211" s="13"/>
      <c r="B211" s="222"/>
      <c r="C211" s="223"/>
      <c r="D211" s="224" t="s">
        <v>134</v>
      </c>
      <c r="E211" s="225" t="s">
        <v>1</v>
      </c>
      <c r="F211" s="226" t="s">
        <v>255</v>
      </c>
      <c r="G211" s="223"/>
      <c r="H211" s="227">
        <v>83.066000000000002</v>
      </c>
      <c r="I211" s="223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134</v>
      </c>
      <c r="AU211" s="232" t="s">
        <v>81</v>
      </c>
      <c r="AV211" s="13" t="s">
        <v>81</v>
      </c>
      <c r="AW211" s="13" t="s">
        <v>28</v>
      </c>
      <c r="AX211" s="13" t="s">
        <v>71</v>
      </c>
      <c r="AY211" s="232" t="s">
        <v>123</v>
      </c>
    </row>
    <row r="212" s="14" customFormat="1">
      <c r="A212" s="14"/>
      <c r="B212" s="233"/>
      <c r="C212" s="234"/>
      <c r="D212" s="224" t="s">
        <v>134</v>
      </c>
      <c r="E212" s="235" t="s">
        <v>1</v>
      </c>
      <c r="F212" s="236" t="s">
        <v>143</v>
      </c>
      <c r="G212" s="234"/>
      <c r="H212" s="237">
        <v>114.205</v>
      </c>
      <c r="I212" s="234"/>
      <c r="J212" s="234"/>
      <c r="K212" s="234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134</v>
      </c>
      <c r="AU212" s="242" t="s">
        <v>81</v>
      </c>
      <c r="AV212" s="14" t="s">
        <v>130</v>
      </c>
      <c r="AW212" s="14" t="s">
        <v>28</v>
      </c>
      <c r="AX212" s="14" t="s">
        <v>79</v>
      </c>
      <c r="AY212" s="242" t="s">
        <v>123</v>
      </c>
    </row>
    <row r="213" s="2" customFormat="1" ht="23.68696" customHeight="1">
      <c r="A213" s="32"/>
      <c r="B213" s="33"/>
      <c r="C213" s="206" t="s">
        <v>256</v>
      </c>
      <c r="D213" s="206" t="s">
        <v>125</v>
      </c>
      <c r="E213" s="207" t="s">
        <v>257</v>
      </c>
      <c r="F213" s="208" t="s">
        <v>258</v>
      </c>
      <c r="G213" s="209" t="s">
        <v>128</v>
      </c>
      <c r="H213" s="210">
        <v>114.205</v>
      </c>
      <c r="I213" s="211">
        <v>152</v>
      </c>
      <c r="J213" s="211">
        <f>ROUND(I213*H213,2)</f>
        <v>17359.16</v>
      </c>
      <c r="K213" s="208" t="s">
        <v>129</v>
      </c>
      <c r="L213" s="38"/>
      <c r="M213" s="212" t="s">
        <v>1</v>
      </c>
      <c r="N213" s="213" t="s">
        <v>36</v>
      </c>
      <c r="O213" s="214">
        <v>0.17000000000000001</v>
      </c>
      <c r="P213" s="214">
        <f>O213*H213</f>
        <v>19.414850000000001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16" t="s">
        <v>130</v>
      </c>
      <c r="AT213" s="216" t="s">
        <v>125</v>
      </c>
      <c r="AU213" s="216" t="s">
        <v>81</v>
      </c>
      <c r="AY213" s="17" t="s">
        <v>123</v>
      </c>
      <c r="BE213" s="217">
        <f>IF(N213="základní",J213,0)</f>
        <v>17359.16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7" t="s">
        <v>79</v>
      </c>
      <c r="BK213" s="217">
        <f>ROUND(I213*H213,2)</f>
        <v>17359.16</v>
      </c>
      <c r="BL213" s="17" t="s">
        <v>130</v>
      </c>
      <c r="BM213" s="216" t="s">
        <v>259</v>
      </c>
    </row>
    <row r="214" s="2" customFormat="1">
      <c r="A214" s="32"/>
      <c r="B214" s="33"/>
      <c r="C214" s="34"/>
      <c r="D214" s="218" t="s">
        <v>132</v>
      </c>
      <c r="E214" s="34"/>
      <c r="F214" s="219" t="s">
        <v>260</v>
      </c>
      <c r="G214" s="34"/>
      <c r="H214" s="34"/>
      <c r="I214" s="34"/>
      <c r="J214" s="34"/>
      <c r="K214" s="34"/>
      <c r="L214" s="38"/>
      <c r="M214" s="220"/>
      <c r="N214" s="221"/>
      <c r="O214" s="84"/>
      <c r="P214" s="84"/>
      <c r="Q214" s="84"/>
      <c r="R214" s="84"/>
      <c r="S214" s="84"/>
      <c r="T214" s="85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132</v>
      </c>
      <c r="AU214" s="17" t="s">
        <v>81</v>
      </c>
    </row>
    <row r="215" s="13" customFormat="1">
      <c r="A215" s="13"/>
      <c r="B215" s="222"/>
      <c r="C215" s="223"/>
      <c r="D215" s="224" t="s">
        <v>134</v>
      </c>
      <c r="E215" s="225" t="s">
        <v>1</v>
      </c>
      <c r="F215" s="226" t="s">
        <v>254</v>
      </c>
      <c r="G215" s="223"/>
      <c r="H215" s="227">
        <v>31.138999999999999</v>
      </c>
      <c r="I215" s="223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134</v>
      </c>
      <c r="AU215" s="232" t="s">
        <v>81</v>
      </c>
      <c r="AV215" s="13" t="s">
        <v>81</v>
      </c>
      <c r="AW215" s="13" t="s">
        <v>28</v>
      </c>
      <c r="AX215" s="13" t="s">
        <v>71</v>
      </c>
      <c r="AY215" s="232" t="s">
        <v>123</v>
      </c>
    </row>
    <row r="216" s="13" customFormat="1">
      <c r="A216" s="13"/>
      <c r="B216" s="222"/>
      <c r="C216" s="223"/>
      <c r="D216" s="224" t="s">
        <v>134</v>
      </c>
      <c r="E216" s="225" t="s">
        <v>1</v>
      </c>
      <c r="F216" s="226" t="s">
        <v>255</v>
      </c>
      <c r="G216" s="223"/>
      <c r="H216" s="227">
        <v>83.066000000000002</v>
      </c>
      <c r="I216" s="223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134</v>
      </c>
      <c r="AU216" s="232" t="s">
        <v>81</v>
      </c>
      <c r="AV216" s="13" t="s">
        <v>81</v>
      </c>
      <c r="AW216" s="13" t="s">
        <v>28</v>
      </c>
      <c r="AX216" s="13" t="s">
        <v>71</v>
      </c>
      <c r="AY216" s="232" t="s">
        <v>123</v>
      </c>
    </row>
    <row r="217" s="14" customFormat="1">
      <c r="A217" s="14"/>
      <c r="B217" s="233"/>
      <c r="C217" s="234"/>
      <c r="D217" s="224" t="s">
        <v>134</v>
      </c>
      <c r="E217" s="235" t="s">
        <v>1</v>
      </c>
      <c r="F217" s="236" t="s">
        <v>143</v>
      </c>
      <c r="G217" s="234"/>
      <c r="H217" s="237">
        <v>114.205</v>
      </c>
      <c r="I217" s="234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134</v>
      </c>
      <c r="AU217" s="242" t="s">
        <v>81</v>
      </c>
      <c r="AV217" s="14" t="s">
        <v>130</v>
      </c>
      <c r="AW217" s="14" t="s">
        <v>28</v>
      </c>
      <c r="AX217" s="14" t="s">
        <v>79</v>
      </c>
      <c r="AY217" s="242" t="s">
        <v>123</v>
      </c>
    </row>
    <row r="218" s="2" customFormat="1" ht="23.68696" customHeight="1">
      <c r="A218" s="32"/>
      <c r="B218" s="33"/>
      <c r="C218" s="206" t="s">
        <v>261</v>
      </c>
      <c r="D218" s="206" t="s">
        <v>125</v>
      </c>
      <c r="E218" s="207" t="s">
        <v>262</v>
      </c>
      <c r="F218" s="208" t="s">
        <v>263</v>
      </c>
      <c r="G218" s="209" t="s">
        <v>128</v>
      </c>
      <c r="H218" s="210">
        <v>114.205</v>
      </c>
      <c r="I218" s="211">
        <v>234</v>
      </c>
      <c r="J218" s="211">
        <f>ROUND(I218*H218,2)</f>
        <v>26723.970000000001</v>
      </c>
      <c r="K218" s="208" t="s">
        <v>129</v>
      </c>
      <c r="L218" s="38"/>
      <c r="M218" s="212" t="s">
        <v>1</v>
      </c>
      <c r="N218" s="213" t="s">
        <v>36</v>
      </c>
      <c r="O218" s="214">
        <v>0.050000000000000003</v>
      </c>
      <c r="P218" s="214">
        <f>O218*H218</f>
        <v>5.7102500000000003</v>
      </c>
      <c r="Q218" s="214">
        <v>0.0025000000000000001</v>
      </c>
      <c r="R218" s="214">
        <f>Q218*H218</f>
        <v>0.2855125</v>
      </c>
      <c r="S218" s="214">
        <v>0</v>
      </c>
      <c r="T218" s="215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16" t="s">
        <v>130</v>
      </c>
      <c r="AT218" s="216" t="s">
        <v>125</v>
      </c>
      <c r="AU218" s="216" t="s">
        <v>81</v>
      </c>
      <c r="AY218" s="17" t="s">
        <v>123</v>
      </c>
      <c r="BE218" s="217">
        <f>IF(N218="základní",J218,0)</f>
        <v>26723.970000000001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7" t="s">
        <v>79</v>
      </c>
      <c r="BK218" s="217">
        <f>ROUND(I218*H218,2)</f>
        <v>26723.970000000001</v>
      </c>
      <c r="BL218" s="17" t="s">
        <v>130</v>
      </c>
      <c r="BM218" s="216" t="s">
        <v>264</v>
      </c>
    </row>
    <row r="219" s="2" customFormat="1">
      <c r="A219" s="32"/>
      <c r="B219" s="33"/>
      <c r="C219" s="34"/>
      <c r="D219" s="218" t="s">
        <v>132</v>
      </c>
      <c r="E219" s="34"/>
      <c r="F219" s="219" t="s">
        <v>265</v>
      </c>
      <c r="G219" s="34"/>
      <c r="H219" s="34"/>
      <c r="I219" s="34"/>
      <c r="J219" s="34"/>
      <c r="K219" s="34"/>
      <c r="L219" s="38"/>
      <c r="M219" s="220"/>
      <c r="N219" s="221"/>
      <c r="O219" s="84"/>
      <c r="P219" s="84"/>
      <c r="Q219" s="84"/>
      <c r="R219" s="84"/>
      <c r="S219" s="84"/>
      <c r="T219" s="85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132</v>
      </c>
      <c r="AU219" s="17" t="s">
        <v>81</v>
      </c>
    </row>
    <row r="220" s="13" customFormat="1">
      <c r="A220" s="13"/>
      <c r="B220" s="222"/>
      <c r="C220" s="223"/>
      <c r="D220" s="224" t="s">
        <v>134</v>
      </c>
      <c r="E220" s="225" t="s">
        <v>1</v>
      </c>
      <c r="F220" s="226" t="s">
        <v>254</v>
      </c>
      <c r="G220" s="223"/>
      <c r="H220" s="227">
        <v>31.138999999999999</v>
      </c>
      <c r="I220" s="223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2" t="s">
        <v>134</v>
      </c>
      <c r="AU220" s="232" t="s">
        <v>81</v>
      </c>
      <c r="AV220" s="13" t="s">
        <v>81</v>
      </c>
      <c r="AW220" s="13" t="s">
        <v>28</v>
      </c>
      <c r="AX220" s="13" t="s">
        <v>71</v>
      </c>
      <c r="AY220" s="232" t="s">
        <v>123</v>
      </c>
    </row>
    <row r="221" s="13" customFormat="1">
      <c r="A221" s="13"/>
      <c r="B221" s="222"/>
      <c r="C221" s="223"/>
      <c r="D221" s="224" t="s">
        <v>134</v>
      </c>
      <c r="E221" s="225" t="s">
        <v>1</v>
      </c>
      <c r="F221" s="226" t="s">
        <v>255</v>
      </c>
      <c r="G221" s="223"/>
      <c r="H221" s="227">
        <v>83.066000000000002</v>
      </c>
      <c r="I221" s="223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134</v>
      </c>
      <c r="AU221" s="232" t="s">
        <v>81</v>
      </c>
      <c r="AV221" s="13" t="s">
        <v>81</v>
      </c>
      <c r="AW221" s="13" t="s">
        <v>28</v>
      </c>
      <c r="AX221" s="13" t="s">
        <v>71</v>
      </c>
      <c r="AY221" s="232" t="s">
        <v>123</v>
      </c>
    </row>
    <row r="222" s="14" customFormat="1">
      <c r="A222" s="14"/>
      <c r="B222" s="233"/>
      <c r="C222" s="234"/>
      <c r="D222" s="224" t="s">
        <v>134</v>
      </c>
      <c r="E222" s="235" t="s">
        <v>1</v>
      </c>
      <c r="F222" s="236" t="s">
        <v>143</v>
      </c>
      <c r="G222" s="234"/>
      <c r="H222" s="237">
        <v>114.205</v>
      </c>
      <c r="I222" s="234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134</v>
      </c>
      <c r="AU222" s="242" t="s">
        <v>81</v>
      </c>
      <c r="AV222" s="14" t="s">
        <v>130</v>
      </c>
      <c r="AW222" s="14" t="s">
        <v>28</v>
      </c>
      <c r="AX222" s="14" t="s">
        <v>79</v>
      </c>
      <c r="AY222" s="242" t="s">
        <v>123</v>
      </c>
    </row>
    <row r="223" s="2" customFormat="1" ht="15.02609" customHeight="1">
      <c r="A223" s="32"/>
      <c r="B223" s="33"/>
      <c r="C223" s="206" t="s">
        <v>266</v>
      </c>
      <c r="D223" s="206" t="s">
        <v>125</v>
      </c>
      <c r="E223" s="207" t="s">
        <v>267</v>
      </c>
      <c r="F223" s="208" t="s">
        <v>268</v>
      </c>
      <c r="G223" s="209" t="s">
        <v>175</v>
      </c>
      <c r="H223" s="210">
        <v>0.74299999999999999</v>
      </c>
      <c r="I223" s="211">
        <v>39200</v>
      </c>
      <c r="J223" s="211">
        <f>ROUND(I223*H223,2)</f>
        <v>29125.599999999999</v>
      </c>
      <c r="K223" s="208" t="s">
        <v>129</v>
      </c>
      <c r="L223" s="38"/>
      <c r="M223" s="212" t="s">
        <v>1</v>
      </c>
      <c r="N223" s="213" t="s">
        <v>36</v>
      </c>
      <c r="O223" s="214">
        <v>16.859999999999999</v>
      </c>
      <c r="P223" s="214">
        <f>O223*H223</f>
        <v>12.52698</v>
      </c>
      <c r="Q223" s="214">
        <v>1.07636</v>
      </c>
      <c r="R223" s="214">
        <f>Q223*H223</f>
        <v>0.79973547999999994</v>
      </c>
      <c r="S223" s="214">
        <v>0</v>
      </c>
      <c r="T223" s="215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16" t="s">
        <v>130</v>
      </c>
      <c r="AT223" s="216" t="s">
        <v>125</v>
      </c>
      <c r="AU223" s="216" t="s">
        <v>81</v>
      </c>
      <c r="AY223" s="17" t="s">
        <v>123</v>
      </c>
      <c r="BE223" s="217">
        <f>IF(N223="základní",J223,0)</f>
        <v>29125.599999999999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7" t="s">
        <v>79</v>
      </c>
      <c r="BK223" s="217">
        <f>ROUND(I223*H223,2)</f>
        <v>29125.599999999999</v>
      </c>
      <c r="BL223" s="17" t="s">
        <v>130</v>
      </c>
      <c r="BM223" s="216" t="s">
        <v>269</v>
      </c>
    </row>
    <row r="224" s="2" customFormat="1">
      <c r="A224" s="32"/>
      <c r="B224" s="33"/>
      <c r="C224" s="34"/>
      <c r="D224" s="218" t="s">
        <v>132</v>
      </c>
      <c r="E224" s="34"/>
      <c r="F224" s="219" t="s">
        <v>270</v>
      </c>
      <c r="G224" s="34"/>
      <c r="H224" s="34"/>
      <c r="I224" s="34"/>
      <c r="J224" s="34"/>
      <c r="K224" s="34"/>
      <c r="L224" s="38"/>
      <c r="M224" s="220"/>
      <c r="N224" s="221"/>
      <c r="O224" s="84"/>
      <c r="P224" s="84"/>
      <c r="Q224" s="84"/>
      <c r="R224" s="84"/>
      <c r="S224" s="84"/>
      <c r="T224" s="85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132</v>
      </c>
      <c r="AU224" s="17" t="s">
        <v>81</v>
      </c>
    </row>
    <row r="225" s="13" customFormat="1">
      <c r="A225" s="13"/>
      <c r="B225" s="222"/>
      <c r="C225" s="223"/>
      <c r="D225" s="224" t="s">
        <v>134</v>
      </c>
      <c r="E225" s="225" t="s">
        <v>1</v>
      </c>
      <c r="F225" s="226" t="s">
        <v>271</v>
      </c>
      <c r="G225" s="223"/>
      <c r="H225" s="227">
        <v>0.74299999999999999</v>
      </c>
      <c r="I225" s="223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134</v>
      </c>
      <c r="AU225" s="232" t="s">
        <v>81</v>
      </c>
      <c r="AV225" s="13" t="s">
        <v>81</v>
      </c>
      <c r="AW225" s="13" t="s">
        <v>28</v>
      </c>
      <c r="AX225" s="13" t="s">
        <v>79</v>
      </c>
      <c r="AY225" s="232" t="s">
        <v>123</v>
      </c>
    </row>
    <row r="226" s="2" customFormat="1" ht="23.68696" customHeight="1">
      <c r="A226" s="32"/>
      <c r="B226" s="33"/>
      <c r="C226" s="206" t="s">
        <v>272</v>
      </c>
      <c r="D226" s="206" t="s">
        <v>125</v>
      </c>
      <c r="E226" s="207" t="s">
        <v>273</v>
      </c>
      <c r="F226" s="208" t="s">
        <v>274</v>
      </c>
      <c r="G226" s="209" t="s">
        <v>138</v>
      </c>
      <c r="H226" s="210">
        <v>0.25</v>
      </c>
      <c r="I226" s="211">
        <v>15300</v>
      </c>
      <c r="J226" s="211">
        <f>ROUND(I226*H226,2)</f>
        <v>3825</v>
      </c>
      <c r="K226" s="208" t="s">
        <v>129</v>
      </c>
      <c r="L226" s="38"/>
      <c r="M226" s="212" t="s">
        <v>1</v>
      </c>
      <c r="N226" s="213" t="s">
        <v>36</v>
      </c>
      <c r="O226" s="214">
        <v>21.478999999999999</v>
      </c>
      <c r="P226" s="214">
        <f>O226*H226</f>
        <v>5.3697499999999998</v>
      </c>
      <c r="Q226" s="214">
        <v>2.8393999999999999</v>
      </c>
      <c r="R226" s="214">
        <f>Q226*H226</f>
        <v>0.70984999999999998</v>
      </c>
      <c r="S226" s="214">
        <v>0</v>
      </c>
      <c r="T226" s="215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16" t="s">
        <v>130</v>
      </c>
      <c r="AT226" s="216" t="s">
        <v>125</v>
      </c>
      <c r="AU226" s="216" t="s">
        <v>81</v>
      </c>
      <c r="AY226" s="17" t="s">
        <v>123</v>
      </c>
      <c r="BE226" s="217">
        <f>IF(N226="základní",J226,0)</f>
        <v>3825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7" t="s">
        <v>79</v>
      </c>
      <c r="BK226" s="217">
        <f>ROUND(I226*H226,2)</f>
        <v>3825</v>
      </c>
      <c r="BL226" s="17" t="s">
        <v>130</v>
      </c>
      <c r="BM226" s="216" t="s">
        <v>275</v>
      </c>
    </row>
    <row r="227" s="2" customFormat="1">
      <c r="A227" s="32"/>
      <c r="B227" s="33"/>
      <c r="C227" s="34"/>
      <c r="D227" s="218" t="s">
        <v>132</v>
      </c>
      <c r="E227" s="34"/>
      <c r="F227" s="219" t="s">
        <v>276</v>
      </c>
      <c r="G227" s="34"/>
      <c r="H227" s="34"/>
      <c r="I227" s="34"/>
      <c r="J227" s="34"/>
      <c r="K227" s="34"/>
      <c r="L227" s="38"/>
      <c r="M227" s="220"/>
      <c r="N227" s="221"/>
      <c r="O227" s="84"/>
      <c r="P227" s="84"/>
      <c r="Q227" s="84"/>
      <c r="R227" s="84"/>
      <c r="S227" s="84"/>
      <c r="T227" s="85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132</v>
      </c>
      <c r="AU227" s="17" t="s">
        <v>81</v>
      </c>
    </row>
    <row r="228" s="13" customFormat="1">
      <c r="A228" s="13"/>
      <c r="B228" s="222"/>
      <c r="C228" s="223"/>
      <c r="D228" s="224" t="s">
        <v>134</v>
      </c>
      <c r="E228" s="225" t="s">
        <v>1</v>
      </c>
      <c r="F228" s="226" t="s">
        <v>277</v>
      </c>
      <c r="G228" s="223"/>
      <c r="H228" s="227">
        <v>0.25</v>
      </c>
      <c r="I228" s="223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2" t="s">
        <v>134</v>
      </c>
      <c r="AU228" s="232" t="s">
        <v>81</v>
      </c>
      <c r="AV228" s="13" t="s">
        <v>81</v>
      </c>
      <c r="AW228" s="13" t="s">
        <v>28</v>
      </c>
      <c r="AX228" s="13" t="s">
        <v>79</v>
      </c>
      <c r="AY228" s="232" t="s">
        <v>123</v>
      </c>
    </row>
    <row r="229" s="12" customFormat="1" ht="22.8" customHeight="1">
      <c r="A229" s="12"/>
      <c r="B229" s="191"/>
      <c r="C229" s="192"/>
      <c r="D229" s="193" t="s">
        <v>70</v>
      </c>
      <c r="E229" s="204" t="s">
        <v>130</v>
      </c>
      <c r="F229" s="204" t="s">
        <v>278</v>
      </c>
      <c r="G229" s="192"/>
      <c r="H229" s="192"/>
      <c r="I229" s="192"/>
      <c r="J229" s="205">
        <f>BK229</f>
        <v>3976.2199999999998</v>
      </c>
      <c r="K229" s="192"/>
      <c r="L229" s="196"/>
      <c r="M229" s="197"/>
      <c r="N229" s="198"/>
      <c r="O229" s="198"/>
      <c r="P229" s="199">
        <f>SUM(P230:P232)</f>
        <v>1.2197</v>
      </c>
      <c r="Q229" s="198"/>
      <c r="R229" s="199">
        <f>SUM(R230:R232)</f>
        <v>3.9498764799999999</v>
      </c>
      <c r="S229" s="198"/>
      <c r="T229" s="200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1" t="s">
        <v>79</v>
      </c>
      <c r="AT229" s="202" t="s">
        <v>70</v>
      </c>
      <c r="AU229" s="202" t="s">
        <v>79</v>
      </c>
      <c r="AY229" s="201" t="s">
        <v>123</v>
      </c>
      <c r="BK229" s="203">
        <f>SUM(BK230:BK232)</f>
        <v>3976.2199999999998</v>
      </c>
    </row>
    <row r="230" s="2" customFormat="1" ht="31.93044" customHeight="1">
      <c r="A230" s="32"/>
      <c r="B230" s="33"/>
      <c r="C230" s="206" t="s">
        <v>279</v>
      </c>
      <c r="D230" s="206" t="s">
        <v>125</v>
      </c>
      <c r="E230" s="207" t="s">
        <v>280</v>
      </c>
      <c r="F230" s="208" t="s">
        <v>281</v>
      </c>
      <c r="G230" s="209" t="s">
        <v>128</v>
      </c>
      <c r="H230" s="210">
        <v>24.393999999999998</v>
      </c>
      <c r="I230" s="211">
        <v>163</v>
      </c>
      <c r="J230" s="211">
        <f>ROUND(I230*H230,2)</f>
        <v>3976.2199999999998</v>
      </c>
      <c r="K230" s="208" t="s">
        <v>129</v>
      </c>
      <c r="L230" s="38"/>
      <c r="M230" s="212" t="s">
        <v>1</v>
      </c>
      <c r="N230" s="213" t="s">
        <v>36</v>
      </c>
      <c r="O230" s="214">
        <v>0.050000000000000003</v>
      </c>
      <c r="P230" s="214">
        <f>O230*H230</f>
        <v>1.2197</v>
      </c>
      <c r="Q230" s="214">
        <v>0.16192000000000001</v>
      </c>
      <c r="R230" s="214">
        <f>Q230*H230</f>
        <v>3.9498764799999999</v>
      </c>
      <c r="S230" s="214">
        <v>0</v>
      </c>
      <c r="T230" s="215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16" t="s">
        <v>130</v>
      </c>
      <c r="AT230" s="216" t="s">
        <v>125</v>
      </c>
      <c r="AU230" s="216" t="s">
        <v>81</v>
      </c>
      <c r="AY230" s="17" t="s">
        <v>123</v>
      </c>
      <c r="BE230" s="217">
        <f>IF(N230="základní",J230,0)</f>
        <v>3976.2199999999998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7" t="s">
        <v>79</v>
      </c>
      <c r="BK230" s="217">
        <f>ROUND(I230*H230,2)</f>
        <v>3976.2199999999998</v>
      </c>
      <c r="BL230" s="17" t="s">
        <v>130</v>
      </c>
      <c r="BM230" s="216" t="s">
        <v>282</v>
      </c>
    </row>
    <row r="231" s="2" customFormat="1">
      <c r="A231" s="32"/>
      <c r="B231" s="33"/>
      <c r="C231" s="34"/>
      <c r="D231" s="218" t="s">
        <v>132</v>
      </c>
      <c r="E231" s="34"/>
      <c r="F231" s="219" t="s">
        <v>283</v>
      </c>
      <c r="G231" s="34"/>
      <c r="H231" s="34"/>
      <c r="I231" s="34"/>
      <c r="J231" s="34"/>
      <c r="K231" s="34"/>
      <c r="L231" s="38"/>
      <c r="M231" s="220"/>
      <c r="N231" s="221"/>
      <c r="O231" s="84"/>
      <c r="P231" s="84"/>
      <c r="Q231" s="84"/>
      <c r="R231" s="84"/>
      <c r="S231" s="84"/>
      <c r="T231" s="85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132</v>
      </c>
      <c r="AU231" s="17" t="s">
        <v>81</v>
      </c>
    </row>
    <row r="232" s="13" customFormat="1">
      <c r="A232" s="13"/>
      <c r="B232" s="222"/>
      <c r="C232" s="223"/>
      <c r="D232" s="224" t="s">
        <v>134</v>
      </c>
      <c r="E232" s="225" t="s">
        <v>1</v>
      </c>
      <c r="F232" s="226" t="s">
        <v>284</v>
      </c>
      <c r="G232" s="223"/>
      <c r="H232" s="227">
        <v>24.393999999999998</v>
      </c>
      <c r="I232" s="223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134</v>
      </c>
      <c r="AU232" s="232" t="s">
        <v>81</v>
      </c>
      <c r="AV232" s="13" t="s">
        <v>81</v>
      </c>
      <c r="AW232" s="13" t="s">
        <v>28</v>
      </c>
      <c r="AX232" s="13" t="s">
        <v>79</v>
      </c>
      <c r="AY232" s="232" t="s">
        <v>123</v>
      </c>
    </row>
    <row r="233" s="12" customFormat="1" ht="22.8" customHeight="1">
      <c r="A233" s="12"/>
      <c r="B233" s="191"/>
      <c r="C233" s="192"/>
      <c r="D233" s="193" t="s">
        <v>70</v>
      </c>
      <c r="E233" s="204" t="s">
        <v>155</v>
      </c>
      <c r="F233" s="204" t="s">
        <v>285</v>
      </c>
      <c r="G233" s="192"/>
      <c r="H233" s="192"/>
      <c r="I233" s="192"/>
      <c r="J233" s="205">
        <f>BK233</f>
        <v>31762.529999999999</v>
      </c>
      <c r="K233" s="192"/>
      <c r="L233" s="196"/>
      <c r="M233" s="197"/>
      <c r="N233" s="198"/>
      <c r="O233" s="198"/>
      <c r="P233" s="199">
        <f>SUM(P234:P244)</f>
        <v>26.809005999999997</v>
      </c>
      <c r="Q233" s="198"/>
      <c r="R233" s="199">
        <f>SUM(R234:R244)</f>
        <v>14.675694679999999</v>
      </c>
      <c r="S233" s="198"/>
      <c r="T233" s="200">
        <f>SUM(T234:T244)</f>
        <v>6.3424399999999999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79</v>
      </c>
      <c r="AT233" s="202" t="s">
        <v>70</v>
      </c>
      <c r="AU233" s="202" t="s">
        <v>79</v>
      </c>
      <c r="AY233" s="201" t="s">
        <v>123</v>
      </c>
      <c r="BK233" s="203">
        <f>SUM(BK234:BK244)</f>
        <v>31762.529999999999</v>
      </c>
    </row>
    <row r="234" s="2" customFormat="1" ht="23.68696" customHeight="1">
      <c r="A234" s="32"/>
      <c r="B234" s="33"/>
      <c r="C234" s="206" t="s">
        <v>286</v>
      </c>
      <c r="D234" s="206" t="s">
        <v>125</v>
      </c>
      <c r="E234" s="207" t="s">
        <v>287</v>
      </c>
      <c r="F234" s="208" t="s">
        <v>288</v>
      </c>
      <c r="G234" s="209" t="s">
        <v>128</v>
      </c>
      <c r="H234" s="210">
        <v>24.393999999999998</v>
      </c>
      <c r="I234" s="211">
        <v>110</v>
      </c>
      <c r="J234" s="211">
        <f>ROUND(I234*H234,2)</f>
        <v>2683.3400000000001</v>
      </c>
      <c r="K234" s="208" t="s">
        <v>129</v>
      </c>
      <c r="L234" s="38"/>
      <c r="M234" s="212" t="s">
        <v>1</v>
      </c>
      <c r="N234" s="213" t="s">
        <v>36</v>
      </c>
      <c r="O234" s="214">
        <v>0.27200000000000002</v>
      </c>
      <c r="P234" s="214">
        <f>O234*H234</f>
        <v>6.6351680000000002</v>
      </c>
      <c r="Q234" s="214">
        <v>0</v>
      </c>
      <c r="R234" s="214">
        <f>Q234*H234</f>
        <v>0</v>
      </c>
      <c r="S234" s="214">
        <v>0.26000000000000001</v>
      </c>
      <c r="T234" s="215">
        <f>S234*H234</f>
        <v>6.3424399999999999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16" t="s">
        <v>130</v>
      </c>
      <c r="AT234" s="216" t="s">
        <v>125</v>
      </c>
      <c r="AU234" s="216" t="s">
        <v>81</v>
      </c>
      <c r="AY234" s="17" t="s">
        <v>123</v>
      </c>
      <c r="BE234" s="217">
        <f>IF(N234="základní",J234,0)</f>
        <v>2683.3400000000001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7" t="s">
        <v>79</v>
      </c>
      <c r="BK234" s="217">
        <f>ROUND(I234*H234,2)</f>
        <v>2683.3400000000001</v>
      </c>
      <c r="BL234" s="17" t="s">
        <v>130</v>
      </c>
      <c r="BM234" s="216" t="s">
        <v>289</v>
      </c>
    </row>
    <row r="235" s="2" customFormat="1">
      <c r="A235" s="32"/>
      <c r="B235" s="33"/>
      <c r="C235" s="34"/>
      <c r="D235" s="218" t="s">
        <v>132</v>
      </c>
      <c r="E235" s="34"/>
      <c r="F235" s="219" t="s">
        <v>290</v>
      </c>
      <c r="G235" s="34"/>
      <c r="H235" s="34"/>
      <c r="I235" s="34"/>
      <c r="J235" s="34"/>
      <c r="K235" s="34"/>
      <c r="L235" s="38"/>
      <c r="M235" s="220"/>
      <c r="N235" s="221"/>
      <c r="O235" s="84"/>
      <c r="P235" s="84"/>
      <c r="Q235" s="84"/>
      <c r="R235" s="84"/>
      <c r="S235" s="84"/>
      <c r="T235" s="85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132</v>
      </c>
      <c r="AU235" s="17" t="s">
        <v>81</v>
      </c>
    </row>
    <row r="236" s="13" customFormat="1">
      <c r="A236" s="13"/>
      <c r="B236" s="222"/>
      <c r="C236" s="223"/>
      <c r="D236" s="224" t="s">
        <v>134</v>
      </c>
      <c r="E236" s="225" t="s">
        <v>1</v>
      </c>
      <c r="F236" s="226" t="s">
        <v>284</v>
      </c>
      <c r="G236" s="223"/>
      <c r="H236" s="227">
        <v>24.393999999999998</v>
      </c>
      <c r="I236" s="223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2" t="s">
        <v>134</v>
      </c>
      <c r="AU236" s="232" t="s">
        <v>81</v>
      </c>
      <c r="AV236" s="13" t="s">
        <v>81</v>
      </c>
      <c r="AW236" s="13" t="s">
        <v>28</v>
      </c>
      <c r="AX236" s="13" t="s">
        <v>79</v>
      </c>
      <c r="AY236" s="232" t="s">
        <v>123</v>
      </c>
    </row>
    <row r="237" s="2" customFormat="1" ht="23.68696" customHeight="1">
      <c r="A237" s="32"/>
      <c r="B237" s="33"/>
      <c r="C237" s="206" t="s">
        <v>291</v>
      </c>
      <c r="D237" s="206" t="s">
        <v>125</v>
      </c>
      <c r="E237" s="207" t="s">
        <v>292</v>
      </c>
      <c r="F237" s="208" t="s">
        <v>293</v>
      </c>
      <c r="G237" s="209" t="s">
        <v>128</v>
      </c>
      <c r="H237" s="210">
        <v>24.393999999999998</v>
      </c>
      <c r="I237" s="211">
        <v>329</v>
      </c>
      <c r="J237" s="211">
        <f>ROUND(I237*H237,2)</f>
        <v>8025.6300000000001</v>
      </c>
      <c r="K237" s="208" t="s">
        <v>129</v>
      </c>
      <c r="L237" s="38"/>
      <c r="M237" s="212" t="s">
        <v>1</v>
      </c>
      <c r="N237" s="213" t="s">
        <v>36</v>
      </c>
      <c r="O237" s="214">
        <v>0.107</v>
      </c>
      <c r="P237" s="214">
        <f>O237*H237</f>
        <v>2.6101579999999998</v>
      </c>
      <c r="Q237" s="214">
        <v>0.39600000000000002</v>
      </c>
      <c r="R237" s="214">
        <f>Q237*H237</f>
        <v>9.6600239999999999</v>
      </c>
      <c r="S237" s="214">
        <v>0</v>
      </c>
      <c r="T237" s="215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16" t="s">
        <v>130</v>
      </c>
      <c r="AT237" s="216" t="s">
        <v>125</v>
      </c>
      <c r="AU237" s="216" t="s">
        <v>81</v>
      </c>
      <c r="AY237" s="17" t="s">
        <v>123</v>
      </c>
      <c r="BE237" s="217">
        <f>IF(N237="základní",J237,0)</f>
        <v>8025.6300000000001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7" t="s">
        <v>79</v>
      </c>
      <c r="BK237" s="217">
        <f>ROUND(I237*H237,2)</f>
        <v>8025.6300000000001</v>
      </c>
      <c r="BL237" s="17" t="s">
        <v>130</v>
      </c>
      <c r="BM237" s="216" t="s">
        <v>294</v>
      </c>
    </row>
    <row r="238" s="2" customFormat="1">
      <c r="A238" s="32"/>
      <c r="B238" s="33"/>
      <c r="C238" s="34"/>
      <c r="D238" s="218" t="s">
        <v>132</v>
      </c>
      <c r="E238" s="34"/>
      <c r="F238" s="219" t="s">
        <v>295</v>
      </c>
      <c r="G238" s="34"/>
      <c r="H238" s="34"/>
      <c r="I238" s="34"/>
      <c r="J238" s="34"/>
      <c r="K238" s="34"/>
      <c r="L238" s="38"/>
      <c r="M238" s="220"/>
      <c r="N238" s="221"/>
      <c r="O238" s="84"/>
      <c r="P238" s="84"/>
      <c r="Q238" s="84"/>
      <c r="R238" s="84"/>
      <c r="S238" s="84"/>
      <c r="T238" s="85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132</v>
      </c>
      <c r="AU238" s="17" t="s">
        <v>81</v>
      </c>
    </row>
    <row r="239" s="13" customFormat="1">
      <c r="A239" s="13"/>
      <c r="B239" s="222"/>
      <c r="C239" s="223"/>
      <c r="D239" s="224" t="s">
        <v>134</v>
      </c>
      <c r="E239" s="225" t="s">
        <v>1</v>
      </c>
      <c r="F239" s="226" t="s">
        <v>284</v>
      </c>
      <c r="G239" s="223"/>
      <c r="H239" s="227">
        <v>24.393999999999998</v>
      </c>
      <c r="I239" s="223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2" t="s">
        <v>134</v>
      </c>
      <c r="AU239" s="232" t="s">
        <v>81</v>
      </c>
      <c r="AV239" s="13" t="s">
        <v>81</v>
      </c>
      <c r="AW239" s="13" t="s">
        <v>28</v>
      </c>
      <c r="AX239" s="13" t="s">
        <v>79</v>
      </c>
      <c r="AY239" s="232" t="s">
        <v>123</v>
      </c>
    </row>
    <row r="240" s="2" customFormat="1" ht="23.68696" customHeight="1">
      <c r="A240" s="32"/>
      <c r="B240" s="33"/>
      <c r="C240" s="206" t="s">
        <v>296</v>
      </c>
      <c r="D240" s="206" t="s">
        <v>125</v>
      </c>
      <c r="E240" s="207" t="s">
        <v>297</v>
      </c>
      <c r="F240" s="208" t="s">
        <v>298</v>
      </c>
      <c r="G240" s="209" t="s">
        <v>128</v>
      </c>
      <c r="H240" s="210">
        <v>24.393999999999998</v>
      </c>
      <c r="I240" s="211">
        <v>449</v>
      </c>
      <c r="J240" s="211">
        <f>ROUND(I240*H240,2)</f>
        <v>10952.91</v>
      </c>
      <c r="K240" s="208" t="s">
        <v>129</v>
      </c>
      <c r="L240" s="38"/>
      <c r="M240" s="212" t="s">
        <v>1</v>
      </c>
      <c r="N240" s="213" t="s">
        <v>36</v>
      </c>
      <c r="O240" s="214">
        <v>0.71999999999999997</v>
      </c>
      <c r="P240" s="214">
        <f>O240*H240</f>
        <v>17.563679999999998</v>
      </c>
      <c r="Q240" s="214">
        <v>0.089219999999999994</v>
      </c>
      <c r="R240" s="214">
        <f>Q240*H240</f>
        <v>2.1764326799999996</v>
      </c>
      <c r="S240" s="214">
        <v>0</v>
      </c>
      <c r="T240" s="215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16" t="s">
        <v>130</v>
      </c>
      <c r="AT240" s="216" t="s">
        <v>125</v>
      </c>
      <c r="AU240" s="216" t="s">
        <v>81</v>
      </c>
      <c r="AY240" s="17" t="s">
        <v>123</v>
      </c>
      <c r="BE240" s="217">
        <f>IF(N240="základní",J240,0)</f>
        <v>10952.91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7" t="s">
        <v>79</v>
      </c>
      <c r="BK240" s="217">
        <f>ROUND(I240*H240,2)</f>
        <v>10952.91</v>
      </c>
      <c r="BL240" s="17" t="s">
        <v>130</v>
      </c>
      <c r="BM240" s="216" t="s">
        <v>299</v>
      </c>
    </row>
    <row r="241" s="2" customFormat="1">
      <c r="A241" s="32"/>
      <c r="B241" s="33"/>
      <c r="C241" s="34"/>
      <c r="D241" s="218" t="s">
        <v>132</v>
      </c>
      <c r="E241" s="34"/>
      <c r="F241" s="219" t="s">
        <v>300</v>
      </c>
      <c r="G241" s="34"/>
      <c r="H241" s="34"/>
      <c r="I241" s="34"/>
      <c r="J241" s="34"/>
      <c r="K241" s="34"/>
      <c r="L241" s="38"/>
      <c r="M241" s="220"/>
      <c r="N241" s="221"/>
      <c r="O241" s="84"/>
      <c r="P241" s="84"/>
      <c r="Q241" s="84"/>
      <c r="R241" s="84"/>
      <c r="S241" s="84"/>
      <c r="T241" s="85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132</v>
      </c>
      <c r="AU241" s="17" t="s">
        <v>81</v>
      </c>
    </row>
    <row r="242" s="13" customFormat="1">
      <c r="A242" s="13"/>
      <c r="B242" s="222"/>
      <c r="C242" s="223"/>
      <c r="D242" s="224" t="s">
        <v>134</v>
      </c>
      <c r="E242" s="225" t="s">
        <v>1</v>
      </c>
      <c r="F242" s="226" t="s">
        <v>284</v>
      </c>
      <c r="G242" s="223"/>
      <c r="H242" s="227">
        <v>24.393999999999998</v>
      </c>
      <c r="I242" s="223"/>
      <c r="J242" s="223"/>
      <c r="K242" s="223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134</v>
      </c>
      <c r="AU242" s="232" t="s">
        <v>81</v>
      </c>
      <c r="AV242" s="13" t="s">
        <v>81</v>
      </c>
      <c r="AW242" s="13" t="s">
        <v>28</v>
      </c>
      <c r="AX242" s="13" t="s">
        <v>79</v>
      </c>
      <c r="AY242" s="232" t="s">
        <v>123</v>
      </c>
    </row>
    <row r="243" s="2" customFormat="1" ht="23.68696" customHeight="1">
      <c r="A243" s="32"/>
      <c r="B243" s="33"/>
      <c r="C243" s="243" t="s">
        <v>301</v>
      </c>
      <c r="D243" s="243" t="s">
        <v>194</v>
      </c>
      <c r="E243" s="244" t="s">
        <v>302</v>
      </c>
      <c r="F243" s="245" t="s">
        <v>303</v>
      </c>
      <c r="G243" s="246" t="s">
        <v>128</v>
      </c>
      <c r="H243" s="247">
        <v>25.126000000000001</v>
      </c>
      <c r="I243" s="248">
        <v>402</v>
      </c>
      <c r="J243" s="248">
        <f>ROUND(I243*H243,2)</f>
        <v>10100.65</v>
      </c>
      <c r="K243" s="245" t="s">
        <v>129</v>
      </c>
      <c r="L243" s="249"/>
      <c r="M243" s="250" t="s">
        <v>1</v>
      </c>
      <c r="N243" s="251" t="s">
        <v>36</v>
      </c>
      <c r="O243" s="214">
        <v>0</v>
      </c>
      <c r="P243" s="214">
        <f>O243*H243</f>
        <v>0</v>
      </c>
      <c r="Q243" s="214">
        <v>0.113</v>
      </c>
      <c r="R243" s="214">
        <f>Q243*H243</f>
        <v>2.8392380000000004</v>
      </c>
      <c r="S243" s="214">
        <v>0</v>
      </c>
      <c r="T243" s="215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16" t="s">
        <v>172</v>
      </c>
      <c r="AT243" s="216" t="s">
        <v>194</v>
      </c>
      <c r="AU243" s="216" t="s">
        <v>81</v>
      </c>
      <c r="AY243" s="17" t="s">
        <v>123</v>
      </c>
      <c r="BE243" s="217">
        <f>IF(N243="základní",J243,0)</f>
        <v>10100.65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7" t="s">
        <v>79</v>
      </c>
      <c r="BK243" s="217">
        <f>ROUND(I243*H243,2)</f>
        <v>10100.65</v>
      </c>
      <c r="BL243" s="17" t="s">
        <v>130</v>
      </c>
      <c r="BM243" s="216" t="s">
        <v>304</v>
      </c>
    </row>
    <row r="244" s="13" customFormat="1">
      <c r="A244" s="13"/>
      <c r="B244" s="222"/>
      <c r="C244" s="223"/>
      <c r="D244" s="224" t="s">
        <v>134</v>
      </c>
      <c r="E244" s="223"/>
      <c r="F244" s="226" t="s">
        <v>305</v>
      </c>
      <c r="G244" s="223"/>
      <c r="H244" s="227">
        <v>25.126000000000001</v>
      </c>
      <c r="I244" s="223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2" t="s">
        <v>134</v>
      </c>
      <c r="AU244" s="232" t="s">
        <v>81</v>
      </c>
      <c r="AV244" s="13" t="s">
        <v>81</v>
      </c>
      <c r="AW244" s="13" t="s">
        <v>4</v>
      </c>
      <c r="AX244" s="13" t="s">
        <v>79</v>
      </c>
      <c r="AY244" s="232" t="s">
        <v>123</v>
      </c>
    </row>
    <row r="245" s="12" customFormat="1" ht="22.8" customHeight="1">
      <c r="A245" s="12"/>
      <c r="B245" s="191"/>
      <c r="C245" s="192"/>
      <c r="D245" s="193" t="s">
        <v>70</v>
      </c>
      <c r="E245" s="204" t="s">
        <v>161</v>
      </c>
      <c r="F245" s="204" t="s">
        <v>306</v>
      </c>
      <c r="G245" s="192"/>
      <c r="H245" s="192"/>
      <c r="I245" s="192"/>
      <c r="J245" s="205">
        <f>BK245</f>
        <v>11110.75</v>
      </c>
      <c r="K245" s="192"/>
      <c r="L245" s="196"/>
      <c r="M245" s="197"/>
      <c r="N245" s="198"/>
      <c r="O245" s="198"/>
      <c r="P245" s="199">
        <f>SUM(P246:P251)</f>
        <v>19.554919999999999</v>
      </c>
      <c r="Q245" s="198"/>
      <c r="R245" s="199">
        <f>SUM(R246:R251)</f>
        <v>0.25776939999999998</v>
      </c>
      <c r="S245" s="198"/>
      <c r="T245" s="200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1" t="s">
        <v>79</v>
      </c>
      <c r="AT245" s="202" t="s">
        <v>70</v>
      </c>
      <c r="AU245" s="202" t="s">
        <v>79</v>
      </c>
      <c r="AY245" s="201" t="s">
        <v>123</v>
      </c>
      <c r="BK245" s="203">
        <f>SUM(BK246:BK251)</f>
        <v>11110.75</v>
      </c>
    </row>
    <row r="246" s="2" customFormat="1" ht="23.68696" customHeight="1">
      <c r="A246" s="32"/>
      <c r="B246" s="33"/>
      <c r="C246" s="206" t="s">
        <v>307</v>
      </c>
      <c r="D246" s="206" t="s">
        <v>125</v>
      </c>
      <c r="E246" s="207" t="s">
        <v>308</v>
      </c>
      <c r="F246" s="208" t="s">
        <v>309</v>
      </c>
      <c r="G246" s="209" t="s">
        <v>128</v>
      </c>
      <c r="H246" s="210">
        <v>88.885999999999996</v>
      </c>
      <c r="I246" s="211">
        <v>125</v>
      </c>
      <c r="J246" s="211">
        <f>ROUND(I246*H246,2)</f>
        <v>11110.75</v>
      </c>
      <c r="K246" s="208" t="s">
        <v>129</v>
      </c>
      <c r="L246" s="38"/>
      <c r="M246" s="212" t="s">
        <v>1</v>
      </c>
      <c r="N246" s="213" t="s">
        <v>36</v>
      </c>
      <c r="O246" s="214">
        <v>0.22</v>
      </c>
      <c r="P246" s="214">
        <f>O246*H246</f>
        <v>19.554919999999999</v>
      </c>
      <c r="Q246" s="214">
        <v>0.0028999999999999998</v>
      </c>
      <c r="R246" s="214">
        <f>Q246*H246</f>
        <v>0.25776939999999998</v>
      </c>
      <c r="S246" s="214">
        <v>0</v>
      </c>
      <c r="T246" s="215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216" t="s">
        <v>130</v>
      </c>
      <c r="AT246" s="216" t="s">
        <v>125</v>
      </c>
      <c r="AU246" s="216" t="s">
        <v>81</v>
      </c>
      <c r="AY246" s="17" t="s">
        <v>123</v>
      </c>
      <c r="BE246" s="217">
        <f>IF(N246="základní",J246,0)</f>
        <v>11110.75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7" t="s">
        <v>79</v>
      </c>
      <c r="BK246" s="217">
        <f>ROUND(I246*H246,2)</f>
        <v>11110.75</v>
      </c>
      <c r="BL246" s="17" t="s">
        <v>130</v>
      </c>
      <c r="BM246" s="216" t="s">
        <v>310</v>
      </c>
    </row>
    <row r="247" s="2" customFormat="1">
      <c r="A247" s="32"/>
      <c r="B247" s="33"/>
      <c r="C247" s="34"/>
      <c r="D247" s="218" t="s">
        <v>132</v>
      </c>
      <c r="E247" s="34"/>
      <c r="F247" s="219" t="s">
        <v>311</v>
      </c>
      <c r="G247" s="34"/>
      <c r="H247" s="34"/>
      <c r="I247" s="34"/>
      <c r="J247" s="34"/>
      <c r="K247" s="34"/>
      <c r="L247" s="38"/>
      <c r="M247" s="220"/>
      <c r="N247" s="221"/>
      <c r="O247" s="84"/>
      <c r="P247" s="84"/>
      <c r="Q247" s="84"/>
      <c r="R247" s="84"/>
      <c r="S247" s="84"/>
      <c r="T247" s="85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7" t="s">
        <v>132</v>
      </c>
      <c r="AU247" s="17" t="s">
        <v>81</v>
      </c>
    </row>
    <row r="248" s="13" customFormat="1">
      <c r="A248" s="13"/>
      <c r="B248" s="222"/>
      <c r="C248" s="223"/>
      <c r="D248" s="224" t="s">
        <v>134</v>
      </c>
      <c r="E248" s="225" t="s">
        <v>1</v>
      </c>
      <c r="F248" s="226" t="s">
        <v>312</v>
      </c>
      <c r="G248" s="223"/>
      <c r="H248" s="227">
        <v>49.838000000000001</v>
      </c>
      <c r="I248" s="223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134</v>
      </c>
      <c r="AU248" s="232" t="s">
        <v>81</v>
      </c>
      <c r="AV248" s="13" t="s">
        <v>81</v>
      </c>
      <c r="AW248" s="13" t="s">
        <v>28</v>
      </c>
      <c r="AX248" s="13" t="s">
        <v>71</v>
      </c>
      <c r="AY248" s="232" t="s">
        <v>123</v>
      </c>
    </row>
    <row r="249" s="13" customFormat="1">
      <c r="A249" s="13"/>
      <c r="B249" s="222"/>
      <c r="C249" s="223"/>
      <c r="D249" s="224" t="s">
        <v>134</v>
      </c>
      <c r="E249" s="225" t="s">
        <v>1</v>
      </c>
      <c r="F249" s="226" t="s">
        <v>313</v>
      </c>
      <c r="G249" s="223"/>
      <c r="H249" s="227">
        <v>14.811</v>
      </c>
      <c r="I249" s="223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134</v>
      </c>
      <c r="AU249" s="232" t="s">
        <v>81</v>
      </c>
      <c r="AV249" s="13" t="s">
        <v>81</v>
      </c>
      <c r="AW249" s="13" t="s">
        <v>28</v>
      </c>
      <c r="AX249" s="13" t="s">
        <v>71</v>
      </c>
      <c r="AY249" s="232" t="s">
        <v>123</v>
      </c>
    </row>
    <row r="250" s="13" customFormat="1">
      <c r="A250" s="13"/>
      <c r="B250" s="222"/>
      <c r="C250" s="223"/>
      <c r="D250" s="224" t="s">
        <v>134</v>
      </c>
      <c r="E250" s="225" t="s">
        <v>1</v>
      </c>
      <c r="F250" s="226" t="s">
        <v>314</v>
      </c>
      <c r="G250" s="223"/>
      <c r="H250" s="227">
        <v>24.236999999999998</v>
      </c>
      <c r="I250" s="223"/>
      <c r="J250" s="223"/>
      <c r="K250" s="223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134</v>
      </c>
      <c r="AU250" s="232" t="s">
        <v>81</v>
      </c>
      <c r="AV250" s="13" t="s">
        <v>81</v>
      </c>
      <c r="AW250" s="13" t="s">
        <v>28</v>
      </c>
      <c r="AX250" s="13" t="s">
        <v>71</v>
      </c>
      <c r="AY250" s="232" t="s">
        <v>123</v>
      </c>
    </row>
    <row r="251" s="14" customFormat="1">
      <c r="A251" s="14"/>
      <c r="B251" s="233"/>
      <c r="C251" s="234"/>
      <c r="D251" s="224" t="s">
        <v>134</v>
      </c>
      <c r="E251" s="235" t="s">
        <v>1</v>
      </c>
      <c r="F251" s="236" t="s">
        <v>143</v>
      </c>
      <c r="G251" s="234"/>
      <c r="H251" s="237">
        <v>88.885999999999996</v>
      </c>
      <c r="I251" s="234"/>
      <c r="J251" s="234"/>
      <c r="K251" s="234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134</v>
      </c>
      <c r="AU251" s="242" t="s">
        <v>81</v>
      </c>
      <c r="AV251" s="14" t="s">
        <v>130</v>
      </c>
      <c r="AW251" s="14" t="s">
        <v>28</v>
      </c>
      <c r="AX251" s="14" t="s">
        <v>79</v>
      </c>
      <c r="AY251" s="242" t="s">
        <v>123</v>
      </c>
    </row>
    <row r="252" s="12" customFormat="1" ht="22.8" customHeight="1">
      <c r="A252" s="12"/>
      <c r="B252" s="191"/>
      <c r="C252" s="192"/>
      <c r="D252" s="193" t="s">
        <v>70</v>
      </c>
      <c r="E252" s="204" t="s">
        <v>178</v>
      </c>
      <c r="F252" s="204" t="s">
        <v>315</v>
      </c>
      <c r="G252" s="192"/>
      <c r="H252" s="192"/>
      <c r="I252" s="192"/>
      <c r="J252" s="205">
        <f>BK252</f>
        <v>84749.699999999997</v>
      </c>
      <c r="K252" s="192"/>
      <c r="L252" s="196"/>
      <c r="M252" s="197"/>
      <c r="N252" s="198"/>
      <c r="O252" s="198"/>
      <c r="P252" s="199">
        <f>SUM(P253:P265)</f>
        <v>114.048614</v>
      </c>
      <c r="Q252" s="198"/>
      <c r="R252" s="199">
        <f>SUM(R253:R265)</f>
        <v>0.0022000000000000001</v>
      </c>
      <c r="S252" s="198"/>
      <c r="T252" s="200">
        <f>SUM(T253:T265)</f>
        <v>105.803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79</v>
      </c>
      <c r="AT252" s="202" t="s">
        <v>70</v>
      </c>
      <c r="AU252" s="202" t="s">
        <v>79</v>
      </c>
      <c r="AY252" s="201" t="s">
        <v>123</v>
      </c>
      <c r="BK252" s="203">
        <f>SUM(BK253:BK265)</f>
        <v>84749.699999999997</v>
      </c>
    </row>
    <row r="253" s="2" customFormat="1" ht="23.68696" customHeight="1">
      <c r="A253" s="32"/>
      <c r="B253" s="33"/>
      <c r="C253" s="206" t="s">
        <v>316</v>
      </c>
      <c r="D253" s="206" t="s">
        <v>125</v>
      </c>
      <c r="E253" s="207" t="s">
        <v>317</v>
      </c>
      <c r="F253" s="208" t="s">
        <v>318</v>
      </c>
      <c r="G253" s="209" t="s">
        <v>319</v>
      </c>
      <c r="H253" s="210">
        <v>20</v>
      </c>
      <c r="I253" s="211">
        <v>53.299999999999997</v>
      </c>
      <c r="J253" s="211">
        <f>ROUND(I253*H253,2)</f>
        <v>1066</v>
      </c>
      <c r="K253" s="208" t="s">
        <v>129</v>
      </c>
      <c r="L253" s="38"/>
      <c r="M253" s="212" t="s">
        <v>1</v>
      </c>
      <c r="N253" s="213" t="s">
        <v>36</v>
      </c>
      <c r="O253" s="214">
        <v>0.081000000000000003</v>
      </c>
      <c r="P253" s="214">
        <f>O253*H253</f>
        <v>1.6200000000000001</v>
      </c>
      <c r="Q253" s="214">
        <v>1.0000000000000001E-05</v>
      </c>
      <c r="R253" s="214">
        <f>Q253*H253</f>
        <v>0.00020000000000000001</v>
      </c>
      <c r="S253" s="214">
        <v>0</v>
      </c>
      <c r="T253" s="215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216" t="s">
        <v>130</v>
      </c>
      <c r="AT253" s="216" t="s">
        <v>125</v>
      </c>
      <c r="AU253" s="216" t="s">
        <v>81</v>
      </c>
      <c r="AY253" s="17" t="s">
        <v>123</v>
      </c>
      <c r="BE253" s="217">
        <f>IF(N253="základní",J253,0)</f>
        <v>1066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7" t="s">
        <v>79</v>
      </c>
      <c r="BK253" s="217">
        <f>ROUND(I253*H253,2)</f>
        <v>1066</v>
      </c>
      <c r="BL253" s="17" t="s">
        <v>130</v>
      </c>
      <c r="BM253" s="216" t="s">
        <v>320</v>
      </c>
    </row>
    <row r="254" s="2" customFormat="1">
      <c r="A254" s="32"/>
      <c r="B254" s="33"/>
      <c r="C254" s="34"/>
      <c r="D254" s="218" t="s">
        <v>132</v>
      </c>
      <c r="E254" s="34"/>
      <c r="F254" s="219" t="s">
        <v>321</v>
      </c>
      <c r="G254" s="34"/>
      <c r="H254" s="34"/>
      <c r="I254" s="34"/>
      <c r="J254" s="34"/>
      <c r="K254" s="34"/>
      <c r="L254" s="38"/>
      <c r="M254" s="220"/>
      <c r="N254" s="221"/>
      <c r="O254" s="84"/>
      <c r="P254" s="84"/>
      <c r="Q254" s="84"/>
      <c r="R254" s="84"/>
      <c r="S254" s="84"/>
      <c r="T254" s="85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132</v>
      </c>
      <c r="AU254" s="17" t="s">
        <v>81</v>
      </c>
    </row>
    <row r="255" s="2" customFormat="1" ht="21.28696" customHeight="1">
      <c r="A255" s="32"/>
      <c r="B255" s="33"/>
      <c r="C255" s="206" t="s">
        <v>322</v>
      </c>
      <c r="D255" s="206" t="s">
        <v>125</v>
      </c>
      <c r="E255" s="207" t="s">
        <v>323</v>
      </c>
      <c r="F255" s="208" t="s">
        <v>324</v>
      </c>
      <c r="G255" s="209" t="s">
        <v>319</v>
      </c>
      <c r="H255" s="210">
        <v>20</v>
      </c>
      <c r="I255" s="211">
        <v>66.200000000000003</v>
      </c>
      <c r="J255" s="211">
        <f>ROUND(I255*H255,2)</f>
        <v>1324</v>
      </c>
      <c r="K255" s="208" t="s">
        <v>129</v>
      </c>
      <c r="L255" s="38"/>
      <c r="M255" s="212" t="s">
        <v>1</v>
      </c>
      <c r="N255" s="213" t="s">
        <v>36</v>
      </c>
      <c r="O255" s="214">
        <v>0.056000000000000001</v>
      </c>
      <c r="P255" s="214">
        <f>O255*H255</f>
        <v>1.1200000000000001</v>
      </c>
      <c r="Q255" s="214">
        <v>0.00010000000000000001</v>
      </c>
      <c r="R255" s="214">
        <f>Q255*H255</f>
        <v>0.002</v>
      </c>
      <c r="S255" s="214">
        <v>0</v>
      </c>
      <c r="T255" s="215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216" t="s">
        <v>130</v>
      </c>
      <c r="AT255" s="216" t="s">
        <v>125</v>
      </c>
      <c r="AU255" s="216" t="s">
        <v>81</v>
      </c>
      <c r="AY255" s="17" t="s">
        <v>123</v>
      </c>
      <c r="BE255" s="217">
        <f>IF(N255="základní",J255,0)</f>
        <v>1324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7" t="s">
        <v>79</v>
      </c>
      <c r="BK255" s="217">
        <f>ROUND(I255*H255,2)</f>
        <v>1324</v>
      </c>
      <c r="BL255" s="17" t="s">
        <v>130</v>
      </c>
      <c r="BM255" s="216" t="s">
        <v>325</v>
      </c>
    </row>
    <row r="256" s="2" customFormat="1">
      <c r="A256" s="32"/>
      <c r="B256" s="33"/>
      <c r="C256" s="34"/>
      <c r="D256" s="218" t="s">
        <v>132</v>
      </c>
      <c r="E256" s="34"/>
      <c r="F256" s="219" t="s">
        <v>326</v>
      </c>
      <c r="G256" s="34"/>
      <c r="H256" s="34"/>
      <c r="I256" s="34"/>
      <c r="J256" s="34"/>
      <c r="K256" s="34"/>
      <c r="L256" s="38"/>
      <c r="M256" s="220"/>
      <c r="N256" s="221"/>
      <c r="O256" s="84"/>
      <c r="P256" s="84"/>
      <c r="Q256" s="84"/>
      <c r="R256" s="84"/>
      <c r="S256" s="84"/>
      <c r="T256" s="85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132</v>
      </c>
      <c r="AU256" s="17" t="s">
        <v>81</v>
      </c>
    </row>
    <row r="257" s="2" customFormat="1" ht="15.02609" customHeight="1">
      <c r="A257" s="32"/>
      <c r="B257" s="33"/>
      <c r="C257" s="206" t="s">
        <v>327</v>
      </c>
      <c r="D257" s="206" t="s">
        <v>125</v>
      </c>
      <c r="E257" s="207" t="s">
        <v>328</v>
      </c>
      <c r="F257" s="208" t="s">
        <v>329</v>
      </c>
      <c r="G257" s="209" t="s">
        <v>138</v>
      </c>
      <c r="H257" s="210">
        <v>0.244</v>
      </c>
      <c r="I257" s="211">
        <v>4330</v>
      </c>
      <c r="J257" s="211">
        <f>ROUND(I257*H257,2)</f>
        <v>1056.52</v>
      </c>
      <c r="K257" s="208" t="s">
        <v>129</v>
      </c>
      <c r="L257" s="38"/>
      <c r="M257" s="212" t="s">
        <v>1</v>
      </c>
      <c r="N257" s="213" t="s">
        <v>36</v>
      </c>
      <c r="O257" s="214">
        <v>6.4359999999999999</v>
      </c>
      <c r="P257" s="214">
        <f>O257*H257</f>
        <v>1.570384</v>
      </c>
      <c r="Q257" s="214">
        <v>0</v>
      </c>
      <c r="R257" s="214">
        <f>Q257*H257</f>
        <v>0</v>
      </c>
      <c r="S257" s="214">
        <v>2</v>
      </c>
      <c r="T257" s="215">
        <f>S257*H257</f>
        <v>0.48799999999999999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216" t="s">
        <v>130</v>
      </c>
      <c r="AT257" s="216" t="s">
        <v>125</v>
      </c>
      <c r="AU257" s="216" t="s">
        <v>81</v>
      </c>
      <c r="AY257" s="17" t="s">
        <v>123</v>
      </c>
      <c r="BE257" s="217">
        <f>IF(N257="základní",J257,0)</f>
        <v>1056.52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7" t="s">
        <v>79</v>
      </c>
      <c r="BK257" s="217">
        <f>ROUND(I257*H257,2)</f>
        <v>1056.52</v>
      </c>
      <c r="BL257" s="17" t="s">
        <v>130</v>
      </c>
      <c r="BM257" s="216" t="s">
        <v>330</v>
      </c>
    </row>
    <row r="258" s="2" customFormat="1">
      <c r="A258" s="32"/>
      <c r="B258" s="33"/>
      <c r="C258" s="34"/>
      <c r="D258" s="218" t="s">
        <v>132</v>
      </c>
      <c r="E258" s="34"/>
      <c r="F258" s="219" t="s">
        <v>331</v>
      </c>
      <c r="G258" s="34"/>
      <c r="H258" s="34"/>
      <c r="I258" s="34"/>
      <c r="J258" s="34"/>
      <c r="K258" s="34"/>
      <c r="L258" s="38"/>
      <c r="M258" s="220"/>
      <c r="N258" s="221"/>
      <c r="O258" s="84"/>
      <c r="P258" s="84"/>
      <c r="Q258" s="84"/>
      <c r="R258" s="84"/>
      <c r="S258" s="84"/>
      <c r="T258" s="85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132</v>
      </c>
      <c r="AU258" s="17" t="s">
        <v>81</v>
      </c>
    </row>
    <row r="259" s="13" customFormat="1">
      <c r="A259" s="13"/>
      <c r="B259" s="222"/>
      <c r="C259" s="223"/>
      <c r="D259" s="224" t="s">
        <v>134</v>
      </c>
      <c r="E259" s="225" t="s">
        <v>1</v>
      </c>
      <c r="F259" s="226" t="s">
        <v>332</v>
      </c>
      <c r="G259" s="223"/>
      <c r="H259" s="227">
        <v>0.244</v>
      </c>
      <c r="I259" s="223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134</v>
      </c>
      <c r="AU259" s="232" t="s">
        <v>81</v>
      </c>
      <c r="AV259" s="13" t="s">
        <v>81</v>
      </c>
      <c r="AW259" s="13" t="s">
        <v>28</v>
      </c>
      <c r="AX259" s="13" t="s">
        <v>79</v>
      </c>
      <c r="AY259" s="232" t="s">
        <v>123</v>
      </c>
    </row>
    <row r="260" s="2" customFormat="1" ht="21.28696" customHeight="1">
      <c r="A260" s="32"/>
      <c r="B260" s="33"/>
      <c r="C260" s="206" t="s">
        <v>333</v>
      </c>
      <c r="D260" s="206" t="s">
        <v>125</v>
      </c>
      <c r="E260" s="207" t="s">
        <v>334</v>
      </c>
      <c r="F260" s="208" t="s">
        <v>335</v>
      </c>
      <c r="G260" s="209" t="s">
        <v>138</v>
      </c>
      <c r="H260" s="210">
        <v>42.125999999999998</v>
      </c>
      <c r="I260" s="211">
        <v>1930</v>
      </c>
      <c r="J260" s="211">
        <f>ROUND(I260*H260,2)</f>
        <v>81303.179999999993</v>
      </c>
      <c r="K260" s="208" t="s">
        <v>129</v>
      </c>
      <c r="L260" s="38"/>
      <c r="M260" s="212" t="s">
        <v>1</v>
      </c>
      <c r="N260" s="213" t="s">
        <v>36</v>
      </c>
      <c r="O260" s="214">
        <v>2.605</v>
      </c>
      <c r="P260" s="214">
        <f>O260*H260</f>
        <v>109.73822999999999</v>
      </c>
      <c r="Q260" s="214">
        <v>0</v>
      </c>
      <c r="R260" s="214">
        <f>Q260*H260</f>
        <v>0</v>
      </c>
      <c r="S260" s="214">
        <v>2.5</v>
      </c>
      <c r="T260" s="215">
        <f>S260*H260</f>
        <v>105.315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16" t="s">
        <v>130</v>
      </c>
      <c r="AT260" s="216" t="s">
        <v>125</v>
      </c>
      <c r="AU260" s="216" t="s">
        <v>81</v>
      </c>
      <c r="AY260" s="17" t="s">
        <v>123</v>
      </c>
      <c r="BE260" s="217">
        <f>IF(N260="základní",J260,0)</f>
        <v>81303.179999999993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7" t="s">
        <v>79</v>
      </c>
      <c r="BK260" s="217">
        <f>ROUND(I260*H260,2)</f>
        <v>81303.179999999993</v>
      </c>
      <c r="BL260" s="17" t="s">
        <v>130</v>
      </c>
      <c r="BM260" s="216" t="s">
        <v>336</v>
      </c>
    </row>
    <row r="261" s="2" customFormat="1">
      <c r="A261" s="32"/>
      <c r="B261" s="33"/>
      <c r="C261" s="34"/>
      <c r="D261" s="218" t="s">
        <v>132</v>
      </c>
      <c r="E261" s="34"/>
      <c r="F261" s="219" t="s">
        <v>337</v>
      </c>
      <c r="G261" s="34"/>
      <c r="H261" s="34"/>
      <c r="I261" s="34"/>
      <c r="J261" s="34"/>
      <c r="K261" s="34"/>
      <c r="L261" s="38"/>
      <c r="M261" s="220"/>
      <c r="N261" s="221"/>
      <c r="O261" s="84"/>
      <c r="P261" s="84"/>
      <c r="Q261" s="84"/>
      <c r="R261" s="84"/>
      <c r="S261" s="84"/>
      <c r="T261" s="85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132</v>
      </c>
      <c r="AU261" s="17" t="s">
        <v>81</v>
      </c>
    </row>
    <row r="262" s="13" customFormat="1">
      <c r="A262" s="13"/>
      <c r="B262" s="222"/>
      <c r="C262" s="223"/>
      <c r="D262" s="224" t="s">
        <v>134</v>
      </c>
      <c r="E262" s="225" t="s">
        <v>1</v>
      </c>
      <c r="F262" s="226" t="s">
        <v>338</v>
      </c>
      <c r="G262" s="223"/>
      <c r="H262" s="227">
        <v>-8.5340000000000007</v>
      </c>
      <c r="I262" s="223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134</v>
      </c>
      <c r="AU262" s="232" t="s">
        <v>81</v>
      </c>
      <c r="AV262" s="13" t="s">
        <v>81</v>
      </c>
      <c r="AW262" s="13" t="s">
        <v>28</v>
      </c>
      <c r="AX262" s="13" t="s">
        <v>71</v>
      </c>
      <c r="AY262" s="232" t="s">
        <v>123</v>
      </c>
    </row>
    <row r="263" s="13" customFormat="1">
      <c r="A263" s="13"/>
      <c r="B263" s="222"/>
      <c r="C263" s="223"/>
      <c r="D263" s="224" t="s">
        <v>134</v>
      </c>
      <c r="E263" s="225" t="s">
        <v>1</v>
      </c>
      <c r="F263" s="226" t="s">
        <v>339</v>
      </c>
      <c r="G263" s="223"/>
      <c r="H263" s="227">
        <v>78.744</v>
      </c>
      <c r="I263" s="223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2" t="s">
        <v>134</v>
      </c>
      <c r="AU263" s="232" t="s">
        <v>81</v>
      </c>
      <c r="AV263" s="13" t="s">
        <v>81</v>
      </c>
      <c r="AW263" s="13" t="s">
        <v>28</v>
      </c>
      <c r="AX263" s="13" t="s">
        <v>71</v>
      </c>
      <c r="AY263" s="232" t="s">
        <v>123</v>
      </c>
    </row>
    <row r="264" s="15" customFormat="1">
      <c r="A264" s="15"/>
      <c r="B264" s="252"/>
      <c r="C264" s="253"/>
      <c r="D264" s="224" t="s">
        <v>134</v>
      </c>
      <c r="E264" s="254" t="s">
        <v>1</v>
      </c>
      <c r="F264" s="255" t="s">
        <v>340</v>
      </c>
      <c r="G264" s="253"/>
      <c r="H264" s="256">
        <v>70.209999999999994</v>
      </c>
      <c r="I264" s="253"/>
      <c r="J264" s="253"/>
      <c r="K264" s="253"/>
      <c r="L264" s="257"/>
      <c r="M264" s="258"/>
      <c r="N264" s="259"/>
      <c r="O264" s="259"/>
      <c r="P264" s="259"/>
      <c r="Q264" s="259"/>
      <c r="R264" s="259"/>
      <c r="S264" s="259"/>
      <c r="T264" s="26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1" t="s">
        <v>134</v>
      </c>
      <c r="AU264" s="261" t="s">
        <v>81</v>
      </c>
      <c r="AV264" s="15" t="s">
        <v>144</v>
      </c>
      <c r="AW264" s="15" t="s">
        <v>28</v>
      </c>
      <c r="AX264" s="15" t="s">
        <v>71</v>
      </c>
      <c r="AY264" s="261" t="s">
        <v>123</v>
      </c>
    </row>
    <row r="265" s="13" customFormat="1">
      <c r="A265" s="13"/>
      <c r="B265" s="222"/>
      <c r="C265" s="223"/>
      <c r="D265" s="224" t="s">
        <v>134</v>
      </c>
      <c r="E265" s="225" t="s">
        <v>1</v>
      </c>
      <c r="F265" s="226" t="s">
        <v>341</v>
      </c>
      <c r="G265" s="223"/>
      <c r="H265" s="227">
        <v>42.125999999999998</v>
      </c>
      <c r="I265" s="223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134</v>
      </c>
      <c r="AU265" s="232" t="s">
        <v>81</v>
      </c>
      <c r="AV265" s="13" t="s">
        <v>81</v>
      </c>
      <c r="AW265" s="13" t="s">
        <v>28</v>
      </c>
      <c r="AX265" s="13" t="s">
        <v>79</v>
      </c>
      <c r="AY265" s="232" t="s">
        <v>123</v>
      </c>
    </row>
    <row r="266" s="12" customFormat="1" ht="22.8" customHeight="1">
      <c r="A266" s="12"/>
      <c r="B266" s="191"/>
      <c r="C266" s="192"/>
      <c r="D266" s="193" t="s">
        <v>70</v>
      </c>
      <c r="E266" s="204" t="s">
        <v>342</v>
      </c>
      <c r="F266" s="204" t="s">
        <v>343</v>
      </c>
      <c r="G266" s="192"/>
      <c r="H266" s="192"/>
      <c r="I266" s="192"/>
      <c r="J266" s="205">
        <f>BK266</f>
        <v>131220.25</v>
      </c>
      <c r="K266" s="192"/>
      <c r="L266" s="196"/>
      <c r="M266" s="197"/>
      <c r="N266" s="198"/>
      <c r="O266" s="198"/>
      <c r="P266" s="199">
        <f>SUM(P267:P274)</f>
        <v>43.216250000000002</v>
      </c>
      <c r="Q266" s="198"/>
      <c r="R266" s="199">
        <f>SUM(R267:R274)</f>
        <v>0</v>
      </c>
      <c r="S266" s="198"/>
      <c r="T266" s="200">
        <f>SUM(T267:T274)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1" t="s">
        <v>79</v>
      </c>
      <c r="AT266" s="202" t="s">
        <v>70</v>
      </c>
      <c r="AU266" s="202" t="s">
        <v>79</v>
      </c>
      <c r="AY266" s="201" t="s">
        <v>123</v>
      </c>
      <c r="BK266" s="203">
        <f>SUM(BK267:BK274)</f>
        <v>131220.25</v>
      </c>
    </row>
    <row r="267" s="2" customFormat="1" ht="42.57392" customHeight="1">
      <c r="A267" s="32"/>
      <c r="B267" s="33"/>
      <c r="C267" s="206" t="s">
        <v>344</v>
      </c>
      <c r="D267" s="206" t="s">
        <v>125</v>
      </c>
      <c r="E267" s="207" t="s">
        <v>345</v>
      </c>
      <c r="F267" s="208" t="s">
        <v>346</v>
      </c>
      <c r="G267" s="209" t="s">
        <v>175</v>
      </c>
      <c r="H267" s="210">
        <v>112.25</v>
      </c>
      <c r="I267" s="211">
        <v>342</v>
      </c>
      <c r="J267" s="211">
        <f>ROUND(I267*H267,2)</f>
        <v>38389.5</v>
      </c>
      <c r="K267" s="208" t="s">
        <v>129</v>
      </c>
      <c r="L267" s="38"/>
      <c r="M267" s="212" t="s">
        <v>1</v>
      </c>
      <c r="N267" s="213" t="s">
        <v>36</v>
      </c>
      <c r="O267" s="214">
        <v>0</v>
      </c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216" t="s">
        <v>130</v>
      </c>
      <c r="AT267" s="216" t="s">
        <v>125</v>
      </c>
      <c r="AU267" s="216" t="s">
        <v>81</v>
      </c>
      <c r="AY267" s="17" t="s">
        <v>123</v>
      </c>
      <c r="BE267" s="217">
        <f>IF(N267="základní",J267,0)</f>
        <v>38389.5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7" t="s">
        <v>79</v>
      </c>
      <c r="BK267" s="217">
        <f>ROUND(I267*H267,2)</f>
        <v>38389.5</v>
      </c>
      <c r="BL267" s="17" t="s">
        <v>130</v>
      </c>
      <c r="BM267" s="216" t="s">
        <v>347</v>
      </c>
    </row>
    <row r="268" s="2" customFormat="1">
      <c r="A268" s="32"/>
      <c r="B268" s="33"/>
      <c r="C268" s="34"/>
      <c r="D268" s="218" t="s">
        <v>132</v>
      </c>
      <c r="E268" s="34"/>
      <c r="F268" s="219" t="s">
        <v>348</v>
      </c>
      <c r="G268" s="34"/>
      <c r="H268" s="34"/>
      <c r="I268" s="34"/>
      <c r="J268" s="34"/>
      <c r="K268" s="34"/>
      <c r="L268" s="38"/>
      <c r="M268" s="220"/>
      <c r="N268" s="221"/>
      <c r="O268" s="84"/>
      <c r="P268" s="84"/>
      <c r="Q268" s="84"/>
      <c r="R268" s="84"/>
      <c r="S268" s="84"/>
      <c r="T268" s="85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132</v>
      </c>
      <c r="AU268" s="17" t="s">
        <v>81</v>
      </c>
    </row>
    <row r="269" s="13" customFormat="1">
      <c r="A269" s="13"/>
      <c r="B269" s="222"/>
      <c r="C269" s="223"/>
      <c r="D269" s="224" t="s">
        <v>134</v>
      </c>
      <c r="E269" s="225" t="s">
        <v>1</v>
      </c>
      <c r="F269" s="226" t="s">
        <v>349</v>
      </c>
      <c r="G269" s="223"/>
      <c r="H269" s="227">
        <v>112.25</v>
      </c>
      <c r="I269" s="223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2" t="s">
        <v>134</v>
      </c>
      <c r="AU269" s="232" t="s">
        <v>81</v>
      </c>
      <c r="AV269" s="13" t="s">
        <v>81</v>
      </c>
      <c r="AW269" s="13" t="s">
        <v>28</v>
      </c>
      <c r="AX269" s="13" t="s">
        <v>79</v>
      </c>
      <c r="AY269" s="232" t="s">
        <v>123</v>
      </c>
    </row>
    <row r="270" s="2" customFormat="1" ht="21.28696" customHeight="1">
      <c r="A270" s="32"/>
      <c r="B270" s="33"/>
      <c r="C270" s="206" t="s">
        <v>350</v>
      </c>
      <c r="D270" s="206" t="s">
        <v>125</v>
      </c>
      <c r="E270" s="207" t="s">
        <v>351</v>
      </c>
      <c r="F270" s="208" t="s">
        <v>352</v>
      </c>
      <c r="G270" s="209" t="s">
        <v>175</v>
      </c>
      <c r="H270" s="210">
        <v>112.25</v>
      </c>
      <c r="I270" s="211">
        <v>245</v>
      </c>
      <c r="J270" s="211">
        <f>ROUND(I270*H270,2)</f>
        <v>27501.25</v>
      </c>
      <c r="K270" s="208" t="s">
        <v>129</v>
      </c>
      <c r="L270" s="38"/>
      <c r="M270" s="212" t="s">
        <v>1</v>
      </c>
      <c r="N270" s="213" t="s">
        <v>36</v>
      </c>
      <c r="O270" s="214">
        <v>0.11500000000000001</v>
      </c>
      <c r="P270" s="214">
        <f>O270*H270</f>
        <v>12.908750000000001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216" t="s">
        <v>130</v>
      </c>
      <c r="AT270" s="216" t="s">
        <v>125</v>
      </c>
      <c r="AU270" s="216" t="s">
        <v>81</v>
      </c>
      <c r="AY270" s="17" t="s">
        <v>123</v>
      </c>
      <c r="BE270" s="217">
        <f>IF(N270="základní",J270,0)</f>
        <v>27501.25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7" t="s">
        <v>79</v>
      </c>
      <c r="BK270" s="217">
        <f>ROUND(I270*H270,2)</f>
        <v>27501.25</v>
      </c>
      <c r="BL270" s="17" t="s">
        <v>130</v>
      </c>
      <c r="BM270" s="216" t="s">
        <v>353</v>
      </c>
    </row>
    <row r="271" s="2" customFormat="1">
      <c r="A271" s="32"/>
      <c r="B271" s="33"/>
      <c r="C271" s="34"/>
      <c r="D271" s="218" t="s">
        <v>132</v>
      </c>
      <c r="E271" s="34"/>
      <c r="F271" s="219" t="s">
        <v>354</v>
      </c>
      <c r="G271" s="34"/>
      <c r="H271" s="34"/>
      <c r="I271" s="34"/>
      <c r="J271" s="34"/>
      <c r="K271" s="34"/>
      <c r="L271" s="38"/>
      <c r="M271" s="220"/>
      <c r="N271" s="221"/>
      <c r="O271" s="84"/>
      <c r="P271" s="84"/>
      <c r="Q271" s="84"/>
      <c r="R271" s="84"/>
      <c r="S271" s="84"/>
      <c r="T271" s="85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7" t="s">
        <v>132</v>
      </c>
      <c r="AU271" s="17" t="s">
        <v>81</v>
      </c>
    </row>
    <row r="272" s="2" customFormat="1" ht="23.68696" customHeight="1">
      <c r="A272" s="32"/>
      <c r="B272" s="33"/>
      <c r="C272" s="206" t="s">
        <v>355</v>
      </c>
      <c r="D272" s="206" t="s">
        <v>125</v>
      </c>
      <c r="E272" s="207" t="s">
        <v>356</v>
      </c>
      <c r="F272" s="208" t="s">
        <v>357</v>
      </c>
      <c r="G272" s="209" t="s">
        <v>175</v>
      </c>
      <c r="H272" s="210">
        <v>3367.5</v>
      </c>
      <c r="I272" s="211">
        <v>19.399999999999999</v>
      </c>
      <c r="J272" s="211">
        <f>ROUND(I272*H272,2)</f>
        <v>65329.5</v>
      </c>
      <c r="K272" s="208" t="s">
        <v>129</v>
      </c>
      <c r="L272" s="38"/>
      <c r="M272" s="212" t="s">
        <v>1</v>
      </c>
      <c r="N272" s="213" t="s">
        <v>36</v>
      </c>
      <c r="O272" s="214">
        <v>0.0089999999999999993</v>
      </c>
      <c r="P272" s="214">
        <f>O272*H272</f>
        <v>30.307499999999997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16" t="s">
        <v>130</v>
      </c>
      <c r="AT272" s="216" t="s">
        <v>125</v>
      </c>
      <c r="AU272" s="216" t="s">
        <v>81</v>
      </c>
      <c r="AY272" s="17" t="s">
        <v>123</v>
      </c>
      <c r="BE272" s="217">
        <f>IF(N272="základní",J272,0)</f>
        <v>65329.5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7" t="s">
        <v>79</v>
      </c>
      <c r="BK272" s="217">
        <f>ROUND(I272*H272,2)</f>
        <v>65329.5</v>
      </c>
      <c r="BL272" s="17" t="s">
        <v>130</v>
      </c>
      <c r="BM272" s="216" t="s">
        <v>358</v>
      </c>
    </row>
    <row r="273" s="2" customFormat="1">
      <c r="A273" s="32"/>
      <c r="B273" s="33"/>
      <c r="C273" s="34"/>
      <c r="D273" s="218" t="s">
        <v>132</v>
      </c>
      <c r="E273" s="34"/>
      <c r="F273" s="219" t="s">
        <v>359</v>
      </c>
      <c r="G273" s="34"/>
      <c r="H273" s="34"/>
      <c r="I273" s="34"/>
      <c r="J273" s="34"/>
      <c r="K273" s="34"/>
      <c r="L273" s="38"/>
      <c r="M273" s="220"/>
      <c r="N273" s="221"/>
      <c r="O273" s="84"/>
      <c r="P273" s="84"/>
      <c r="Q273" s="84"/>
      <c r="R273" s="84"/>
      <c r="S273" s="84"/>
      <c r="T273" s="85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132</v>
      </c>
      <c r="AU273" s="17" t="s">
        <v>81</v>
      </c>
    </row>
    <row r="274" s="13" customFormat="1">
      <c r="A274" s="13"/>
      <c r="B274" s="222"/>
      <c r="C274" s="223"/>
      <c r="D274" s="224" t="s">
        <v>134</v>
      </c>
      <c r="E274" s="225" t="s">
        <v>1</v>
      </c>
      <c r="F274" s="226" t="s">
        <v>360</v>
      </c>
      <c r="G274" s="223"/>
      <c r="H274" s="227">
        <v>3367.5</v>
      </c>
      <c r="I274" s="223"/>
      <c r="J274" s="223"/>
      <c r="K274" s="223"/>
      <c r="L274" s="228"/>
      <c r="M274" s="229"/>
      <c r="N274" s="230"/>
      <c r="O274" s="230"/>
      <c r="P274" s="230"/>
      <c r="Q274" s="230"/>
      <c r="R274" s="230"/>
      <c r="S274" s="230"/>
      <c r="T274" s="23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2" t="s">
        <v>134</v>
      </c>
      <c r="AU274" s="232" t="s">
        <v>81</v>
      </c>
      <c r="AV274" s="13" t="s">
        <v>81</v>
      </c>
      <c r="AW274" s="13" t="s">
        <v>28</v>
      </c>
      <c r="AX274" s="13" t="s">
        <v>79</v>
      </c>
      <c r="AY274" s="232" t="s">
        <v>123</v>
      </c>
    </row>
    <row r="275" s="12" customFormat="1" ht="22.8" customHeight="1">
      <c r="A275" s="12"/>
      <c r="B275" s="191"/>
      <c r="C275" s="192"/>
      <c r="D275" s="193" t="s">
        <v>70</v>
      </c>
      <c r="E275" s="204" t="s">
        <v>361</v>
      </c>
      <c r="F275" s="204" t="s">
        <v>362</v>
      </c>
      <c r="G275" s="192"/>
      <c r="H275" s="192"/>
      <c r="I275" s="192"/>
      <c r="J275" s="205">
        <f>BK275</f>
        <v>106768.73999999999</v>
      </c>
      <c r="K275" s="192"/>
      <c r="L275" s="196"/>
      <c r="M275" s="197"/>
      <c r="N275" s="198"/>
      <c r="O275" s="198"/>
      <c r="P275" s="199">
        <f>SUM(P276:P280)</f>
        <v>167.962591</v>
      </c>
      <c r="Q275" s="198"/>
      <c r="R275" s="199">
        <f>SUM(R276:R280)</f>
        <v>0</v>
      </c>
      <c r="S275" s="198"/>
      <c r="T275" s="200">
        <f>SUM(T276:T280)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1" t="s">
        <v>79</v>
      </c>
      <c r="AT275" s="202" t="s">
        <v>70</v>
      </c>
      <c r="AU275" s="202" t="s">
        <v>79</v>
      </c>
      <c r="AY275" s="201" t="s">
        <v>123</v>
      </c>
      <c r="BK275" s="203">
        <f>SUM(BK276:BK280)</f>
        <v>106768.73999999999</v>
      </c>
    </row>
    <row r="276" s="2" customFormat="1" ht="23.68696" customHeight="1">
      <c r="A276" s="32"/>
      <c r="B276" s="33"/>
      <c r="C276" s="206" t="s">
        <v>363</v>
      </c>
      <c r="D276" s="206" t="s">
        <v>125</v>
      </c>
      <c r="E276" s="207" t="s">
        <v>364</v>
      </c>
      <c r="F276" s="208" t="s">
        <v>365</v>
      </c>
      <c r="G276" s="209" t="s">
        <v>175</v>
      </c>
      <c r="H276" s="210">
        <v>117.899</v>
      </c>
      <c r="I276" s="211">
        <v>395.86000000000001</v>
      </c>
      <c r="J276" s="211">
        <f>ROUND(I276*H276,2)</f>
        <v>46671.5</v>
      </c>
      <c r="K276" s="208" t="s">
        <v>129</v>
      </c>
      <c r="L276" s="38"/>
      <c r="M276" s="212" t="s">
        <v>1</v>
      </c>
      <c r="N276" s="213" t="s">
        <v>36</v>
      </c>
      <c r="O276" s="214">
        <v>0.84399999999999997</v>
      </c>
      <c r="P276" s="214">
        <f>O276*H276</f>
        <v>99.506755999999996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216" t="s">
        <v>130</v>
      </c>
      <c r="AT276" s="216" t="s">
        <v>125</v>
      </c>
      <c r="AU276" s="216" t="s">
        <v>81</v>
      </c>
      <c r="AY276" s="17" t="s">
        <v>123</v>
      </c>
      <c r="BE276" s="217">
        <f>IF(N276="základní",J276,0)</f>
        <v>46671.5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7" t="s">
        <v>79</v>
      </c>
      <c r="BK276" s="217">
        <f>ROUND(I276*H276,2)</f>
        <v>46671.5</v>
      </c>
      <c r="BL276" s="17" t="s">
        <v>130</v>
      </c>
      <c r="BM276" s="216" t="s">
        <v>366</v>
      </c>
    </row>
    <row r="277" s="2" customFormat="1">
      <c r="A277" s="32"/>
      <c r="B277" s="33"/>
      <c r="C277" s="34"/>
      <c r="D277" s="218" t="s">
        <v>132</v>
      </c>
      <c r="E277" s="34"/>
      <c r="F277" s="219" t="s">
        <v>367</v>
      </c>
      <c r="G277" s="34"/>
      <c r="H277" s="34"/>
      <c r="I277" s="34"/>
      <c r="J277" s="34"/>
      <c r="K277" s="34"/>
      <c r="L277" s="38"/>
      <c r="M277" s="220"/>
      <c r="N277" s="221"/>
      <c r="O277" s="84"/>
      <c r="P277" s="84"/>
      <c r="Q277" s="84"/>
      <c r="R277" s="84"/>
      <c r="S277" s="84"/>
      <c r="T277" s="85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7" t="s">
        <v>132</v>
      </c>
      <c r="AU277" s="17" t="s">
        <v>81</v>
      </c>
    </row>
    <row r="278" s="13" customFormat="1">
      <c r="A278" s="13"/>
      <c r="B278" s="222"/>
      <c r="C278" s="223"/>
      <c r="D278" s="224" t="s">
        <v>134</v>
      </c>
      <c r="E278" s="225" t="s">
        <v>1</v>
      </c>
      <c r="F278" s="226" t="s">
        <v>368</v>
      </c>
      <c r="G278" s="223"/>
      <c r="H278" s="227">
        <v>117.899</v>
      </c>
      <c r="I278" s="223"/>
      <c r="J278" s="223"/>
      <c r="K278" s="223"/>
      <c r="L278" s="228"/>
      <c r="M278" s="229"/>
      <c r="N278" s="230"/>
      <c r="O278" s="230"/>
      <c r="P278" s="230"/>
      <c r="Q278" s="230"/>
      <c r="R278" s="230"/>
      <c r="S278" s="230"/>
      <c r="T278" s="23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2" t="s">
        <v>134</v>
      </c>
      <c r="AU278" s="232" t="s">
        <v>81</v>
      </c>
      <c r="AV278" s="13" t="s">
        <v>81</v>
      </c>
      <c r="AW278" s="13" t="s">
        <v>28</v>
      </c>
      <c r="AX278" s="13" t="s">
        <v>79</v>
      </c>
      <c r="AY278" s="232" t="s">
        <v>123</v>
      </c>
    </row>
    <row r="279" s="2" customFormat="1" ht="31.93044" customHeight="1">
      <c r="A279" s="32"/>
      <c r="B279" s="33"/>
      <c r="C279" s="206" t="s">
        <v>369</v>
      </c>
      <c r="D279" s="206" t="s">
        <v>125</v>
      </c>
      <c r="E279" s="207" t="s">
        <v>370</v>
      </c>
      <c r="F279" s="208" t="s">
        <v>371</v>
      </c>
      <c r="G279" s="209" t="s">
        <v>175</v>
      </c>
      <c r="H279" s="210">
        <v>105.80500000000001</v>
      </c>
      <c r="I279" s="211">
        <v>568</v>
      </c>
      <c r="J279" s="211">
        <f>ROUND(I279*H279,2)</f>
        <v>60097.239999999998</v>
      </c>
      <c r="K279" s="208" t="s">
        <v>129</v>
      </c>
      <c r="L279" s="38"/>
      <c r="M279" s="212" t="s">
        <v>1</v>
      </c>
      <c r="N279" s="213" t="s">
        <v>36</v>
      </c>
      <c r="O279" s="214">
        <v>0.64700000000000002</v>
      </c>
      <c r="P279" s="214">
        <f>O279*H279</f>
        <v>68.455835000000008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16" t="s">
        <v>130</v>
      </c>
      <c r="AT279" s="216" t="s">
        <v>125</v>
      </c>
      <c r="AU279" s="216" t="s">
        <v>81</v>
      </c>
      <c r="AY279" s="17" t="s">
        <v>123</v>
      </c>
      <c r="BE279" s="217">
        <f>IF(N279="základní",J279,0)</f>
        <v>60097.239999999998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7" t="s">
        <v>79</v>
      </c>
      <c r="BK279" s="217">
        <f>ROUND(I279*H279,2)</f>
        <v>60097.239999999998</v>
      </c>
      <c r="BL279" s="17" t="s">
        <v>130</v>
      </c>
      <c r="BM279" s="216" t="s">
        <v>372</v>
      </c>
    </row>
    <row r="280" s="2" customFormat="1">
      <c r="A280" s="32"/>
      <c r="B280" s="33"/>
      <c r="C280" s="34"/>
      <c r="D280" s="218" t="s">
        <v>132</v>
      </c>
      <c r="E280" s="34"/>
      <c r="F280" s="219" t="s">
        <v>373</v>
      </c>
      <c r="G280" s="34"/>
      <c r="H280" s="34"/>
      <c r="I280" s="34"/>
      <c r="J280" s="34"/>
      <c r="K280" s="34"/>
      <c r="L280" s="38"/>
      <c r="M280" s="220"/>
      <c r="N280" s="221"/>
      <c r="O280" s="84"/>
      <c r="P280" s="84"/>
      <c r="Q280" s="84"/>
      <c r="R280" s="84"/>
      <c r="S280" s="84"/>
      <c r="T280" s="85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132</v>
      </c>
      <c r="AU280" s="17" t="s">
        <v>81</v>
      </c>
    </row>
    <row r="281" s="12" customFormat="1" ht="25.92" customHeight="1">
      <c r="A281" s="12"/>
      <c r="B281" s="191"/>
      <c r="C281" s="192"/>
      <c r="D281" s="193" t="s">
        <v>70</v>
      </c>
      <c r="E281" s="194" t="s">
        <v>374</v>
      </c>
      <c r="F281" s="194" t="s">
        <v>375</v>
      </c>
      <c r="G281" s="192"/>
      <c r="H281" s="192"/>
      <c r="I281" s="192"/>
      <c r="J281" s="195">
        <f>BK281</f>
        <v>17921.630000000001</v>
      </c>
      <c r="K281" s="192"/>
      <c r="L281" s="196"/>
      <c r="M281" s="197"/>
      <c r="N281" s="198"/>
      <c r="O281" s="198"/>
      <c r="P281" s="199">
        <f>P282</f>
        <v>8.2248080000000012</v>
      </c>
      <c r="Q281" s="198"/>
      <c r="R281" s="199">
        <f>R282</f>
        <v>0.00059000000000000003</v>
      </c>
      <c r="S281" s="198"/>
      <c r="T281" s="200">
        <f>T282</f>
        <v>0.10500000000000001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1" t="s">
        <v>81</v>
      </c>
      <c r="AT281" s="202" t="s">
        <v>70</v>
      </c>
      <c r="AU281" s="202" t="s">
        <v>71</v>
      </c>
      <c r="AY281" s="201" t="s">
        <v>123</v>
      </c>
      <c r="BK281" s="203">
        <f>BK282</f>
        <v>17921.630000000001</v>
      </c>
    </row>
    <row r="282" s="12" customFormat="1" ht="22.8" customHeight="1">
      <c r="A282" s="12"/>
      <c r="B282" s="191"/>
      <c r="C282" s="192"/>
      <c r="D282" s="193" t="s">
        <v>70</v>
      </c>
      <c r="E282" s="204" t="s">
        <v>376</v>
      </c>
      <c r="F282" s="204" t="s">
        <v>377</v>
      </c>
      <c r="G282" s="192"/>
      <c r="H282" s="192"/>
      <c r="I282" s="192"/>
      <c r="J282" s="205">
        <f>BK282</f>
        <v>17921.630000000001</v>
      </c>
      <c r="K282" s="192"/>
      <c r="L282" s="196"/>
      <c r="M282" s="197"/>
      <c r="N282" s="198"/>
      <c r="O282" s="198"/>
      <c r="P282" s="199">
        <f>SUM(P283:P291)</f>
        <v>8.2248080000000012</v>
      </c>
      <c r="Q282" s="198"/>
      <c r="R282" s="199">
        <f>SUM(R283:R291)</f>
        <v>0.00059000000000000003</v>
      </c>
      <c r="S282" s="198"/>
      <c r="T282" s="200">
        <f>SUM(T283:T291)</f>
        <v>0.10500000000000001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1" t="s">
        <v>81</v>
      </c>
      <c r="AT282" s="202" t="s">
        <v>70</v>
      </c>
      <c r="AU282" s="202" t="s">
        <v>79</v>
      </c>
      <c r="AY282" s="201" t="s">
        <v>123</v>
      </c>
      <c r="BK282" s="203">
        <f>SUM(BK283:BK291)</f>
        <v>17921.630000000001</v>
      </c>
    </row>
    <row r="283" s="2" customFormat="1" ht="23.68696" customHeight="1">
      <c r="A283" s="32"/>
      <c r="B283" s="33"/>
      <c r="C283" s="206" t="s">
        <v>378</v>
      </c>
      <c r="D283" s="206" t="s">
        <v>125</v>
      </c>
      <c r="E283" s="207" t="s">
        <v>379</v>
      </c>
      <c r="F283" s="208" t="s">
        <v>380</v>
      </c>
      <c r="G283" s="209" t="s">
        <v>319</v>
      </c>
      <c r="H283" s="210">
        <v>1</v>
      </c>
      <c r="I283" s="211">
        <v>3370</v>
      </c>
      <c r="J283" s="211">
        <f>ROUND(I283*H283,2)</f>
        <v>3370</v>
      </c>
      <c r="K283" s="208" t="s">
        <v>129</v>
      </c>
      <c r="L283" s="38"/>
      <c r="M283" s="212" t="s">
        <v>1</v>
      </c>
      <c r="N283" s="213" t="s">
        <v>36</v>
      </c>
      <c r="O283" s="214">
        <v>3.8650000000000002</v>
      </c>
      <c r="P283" s="214">
        <f>O283*H283</f>
        <v>3.8650000000000002</v>
      </c>
      <c r="Q283" s="214">
        <v>0.00059000000000000003</v>
      </c>
      <c r="R283" s="214">
        <f>Q283*H283</f>
        <v>0.00059000000000000003</v>
      </c>
      <c r="S283" s="214">
        <v>0</v>
      </c>
      <c r="T283" s="215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216" t="s">
        <v>219</v>
      </c>
      <c r="AT283" s="216" t="s">
        <v>125</v>
      </c>
      <c r="AU283" s="216" t="s">
        <v>81</v>
      </c>
      <c r="AY283" s="17" t="s">
        <v>123</v>
      </c>
      <c r="BE283" s="217">
        <f>IF(N283="základní",J283,0)</f>
        <v>3370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7" t="s">
        <v>79</v>
      </c>
      <c r="BK283" s="217">
        <f>ROUND(I283*H283,2)</f>
        <v>3370</v>
      </c>
      <c r="BL283" s="17" t="s">
        <v>219</v>
      </c>
      <c r="BM283" s="216" t="s">
        <v>381</v>
      </c>
    </row>
    <row r="284" s="2" customFormat="1">
      <c r="A284" s="32"/>
      <c r="B284" s="33"/>
      <c r="C284" s="34"/>
      <c r="D284" s="218" t="s">
        <v>132</v>
      </c>
      <c r="E284" s="34"/>
      <c r="F284" s="219" t="s">
        <v>382</v>
      </c>
      <c r="G284" s="34"/>
      <c r="H284" s="34"/>
      <c r="I284" s="34"/>
      <c r="J284" s="34"/>
      <c r="K284" s="34"/>
      <c r="L284" s="38"/>
      <c r="M284" s="220"/>
      <c r="N284" s="221"/>
      <c r="O284" s="84"/>
      <c r="P284" s="84"/>
      <c r="Q284" s="84"/>
      <c r="R284" s="84"/>
      <c r="S284" s="84"/>
      <c r="T284" s="85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132</v>
      </c>
      <c r="AU284" s="17" t="s">
        <v>81</v>
      </c>
    </row>
    <row r="285" s="2" customFormat="1" ht="15.02609" customHeight="1">
      <c r="A285" s="32"/>
      <c r="B285" s="33"/>
      <c r="C285" s="243" t="s">
        <v>383</v>
      </c>
      <c r="D285" s="243" t="s">
        <v>194</v>
      </c>
      <c r="E285" s="244" t="s">
        <v>384</v>
      </c>
      <c r="F285" s="245" t="s">
        <v>385</v>
      </c>
      <c r="G285" s="246" t="s">
        <v>1</v>
      </c>
      <c r="H285" s="247">
        <v>1</v>
      </c>
      <c r="I285" s="248">
        <v>11460</v>
      </c>
      <c r="J285" s="248">
        <f>ROUND(I285*H285,2)</f>
        <v>11460</v>
      </c>
      <c r="K285" s="245" t="s">
        <v>1</v>
      </c>
      <c r="L285" s="249"/>
      <c r="M285" s="250" t="s">
        <v>1</v>
      </c>
      <c r="N285" s="251" t="s">
        <v>36</v>
      </c>
      <c r="O285" s="214">
        <v>0</v>
      </c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216" t="s">
        <v>316</v>
      </c>
      <c r="AT285" s="216" t="s">
        <v>194</v>
      </c>
      <c r="AU285" s="216" t="s">
        <v>81</v>
      </c>
      <c r="AY285" s="17" t="s">
        <v>123</v>
      </c>
      <c r="BE285" s="217">
        <f>IF(N285="základní",J285,0)</f>
        <v>11460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7" t="s">
        <v>79</v>
      </c>
      <c r="BK285" s="217">
        <f>ROUND(I285*H285,2)</f>
        <v>11460</v>
      </c>
      <c r="BL285" s="17" t="s">
        <v>219</v>
      </c>
      <c r="BM285" s="216" t="s">
        <v>386</v>
      </c>
    </row>
    <row r="286" s="2" customFormat="1" ht="15.02609" customHeight="1">
      <c r="A286" s="32"/>
      <c r="B286" s="33"/>
      <c r="C286" s="206" t="s">
        <v>387</v>
      </c>
      <c r="D286" s="206" t="s">
        <v>125</v>
      </c>
      <c r="E286" s="207" t="s">
        <v>388</v>
      </c>
      <c r="F286" s="208" t="s">
        <v>389</v>
      </c>
      <c r="G286" s="209" t="s">
        <v>319</v>
      </c>
      <c r="H286" s="210">
        <v>1</v>
      </c>
      <c r="I286" s="211">
        <v>1240</v>
      </c>
      <c r="J286" s="211">
        <f>ROUND(I286*H286,2)</f>
        <v>1240</v>
      </c>
      <c r="K286" s="208" t="s">
        <v>129</v>
      </c>
      <c r="L286" s="38"/>
      <c r="M286" s="212" t="s">
        <v>1</v>
      </c>
      <c r="N286" s="213" t="s">
        <v>36</v>
      </c>
      <c r="O286" s="214">
        <v>1.8779999999999999</v>
      </c>
      <c r="P286" s="214">
        <f>O286*H286</f>
        <v>1.8779999999999999</v>
      </c>
      <c r="Q286" s="214">
        <v>0</v>
      </c>
      <c r="R286" s="214">
        <f>Q286*H286</f>
        <v>0</v>
      </c>
      <c r="S286" s="214">
        <v>0.024</v>
      </c>
      <c r="T286" s="215">
        <f>S286*H286</f>
        <v>0.024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16" t="s">
        <v>219</v>
      </c>
      <c r="AT286" s="216" t="s">
        <v>125</v>
      </c>
      <c r="AU286" s="216" t="s">
        <v>81</v>
      </c>
      <c r="AY286" s="17" t="s">
        <v>123</v>
      </c>
      <c r="BE286" s="217">
        <f>IF(N286="základní",J286,0)</f>
        <v>1240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7" t="s">
        <v>79</v>
      </c>
      <c r="BK286" s="217">
        <f>ROUND(I286*H286,2)</f>
        <v>1240</v>
      </c>
      <c r="BL286" s="17" t="s">
        <v>219</v>
      </c>
      <c r="BM286" s="216" t="s">
        <v>390</v>
      </c>
    </row>
    <row r="287" s="2" customFormat="1">
      <c r="A287" s="32"/>
      <c r="B287" s="33"/>
      <c r="C287" s="34"/>
      <c r="D287" s="218" t="s">
        <v>132</v>
      </c>
      <c r="E287" s="34"/>
      <c r="F287" s="219" t="s">
        <v>391</v>
      </c>
      <c r="G287" s="34"/>
      <c r="H287" s="34"/>
      <c r="I287" s="34"/>
      <c r="J287" s="34"/>
      <c r="K287" s="34"/>
      <c r="L287" s="38"/>
      <c r="M287" s="220"/>
      <c r="N287" s="221"/>
      <c r="O287" s="84"/>
      <c r="P287" s="84"/>
      <c r="Q287" s="84"/>
      <c r="R287" s="84"/>
      <c r="S287" s="84"/>
      <c r="T287" s="85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132</v>
      </c>
      <c r="AU287" s="17" t="s">
        <v>81</v>
      </c>
    </row>
    <row r="288" s="2" customFormat="1" ht="15.02609" customHeight="1">
      <c r="A288" s="32"/>
      <c r="B288" s="33"/>
      <c r="C288" s="206" t="s">
        <v>392</v>
      </c>
      <c r="D288" s="206" t="s">
        <v>125</v>
      </c>
      <c r="E288" s="207" t="s">
        <v>393</v>
      </c>
      <c r="F288" s="208" t="s">
        <v>394</v>
      </c>
      <c r="G288" s="209" t="s">
        <v>319</v>
      </c>
      <c r="H288" s="210">
        <v>1</v>
      </c>
      <c r="I288" s="211">
        <v>1850</v>
      </c>
      <c r="J288" s="211">
        <f>ROUND(I288*H288,2)</f>
        <v>1850</v>
      </c>
      <c r="K288" s="208" t="s">
        <v>129</v>
      </c>
      <c r="L288" s="38"/>
      <c r="M288" s="212" t="s">
        <v>1</v>
      </c>
      <c r="N288" s="213" t="s">
        <v>36</v>
      </c>
      <c r="O288" s="214">
        <v>2.48</v>
      </c>
      <c r="P288" s="214">
        <f>O288*H288</f>
        <v>2.48</v>
      </c>
      <c r="Q288" s="214">
        <v>0</v>
      </c>
      <c r="R288" s="214">
        <f>Q288*H288</f>
        <v>0</v>
      </c>
      <c r="S288" s="214">
        <v>0.081000000000000003</v>
      </c>
      <c r="T288" s="215">
        <f>S288*H288</f>
        <v>0.081000000000000003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216" t="s">
        <v>219</v>
      </c>
      <c r="AT288" s="216" t="s">
        <v>125</v>
      </c>
      <c r="AU288" s="216" t="s">
        <v>81</v>
      </c>
      <c r="AY288" s="17" t="s">
        <v>123</v>
      </c>
      <c r="BE288" s="217">
        <f>IF(N288="základní",J288,0)</f>
        <v>1850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7" t="s">
        <v>79</v>
      </c>
      <c r="BK288" s="217">
        <f>ROUND(I288*H288,2)</f>
        <v>1850</v>
      </c>
      <c r="BL288" s="17" t="s">
        <v>219</v>
      </c>
      <c r="BM288" s="216" t="s">
        <v>395</v>
      </c>
    </row>
    <row r="289" s="2" customFormat="1">
      <c r="A289" s="32"/>
      <c r="B289" s="33"/>
      <c r="C289" s="34"/>
      <c r="D289" s="218" t="s">
        <v>132</v>
      </c>
      <c r="E289" s="34"/>
      <c r="F289" s="219" t="s">
        <v>396</v>
      </c>
      <c r="G289" s="34"/>
      <c r="H289" s="34"/>
      <c r="I289" s="34"/>
      <c r="J289" s="34"/>
      <c r="K289" s="34"/>
      <c r="L289" s="38"/>
      <c r="M289" s="220"/>
      <c r="N289" s="221"/>
      <c r="O289" s="84"/>
      <c r="P289" s="84"/>
      <c r="Q289" s="84"/>
      <c r="R289" s="84"/>
      <c r="S289" s="84"/>
      <c r="T289" s="85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7" t="s">
        <v>132</v>
      </c>
      <c r="AU289" s="17" t="s">
        <v>81</v>
      </c>
    </row>
    <row r="290" s="2" customFormat="1" ht="23.68696" customHeight="1">
      <c r="A290" s="32"/>
      <c r="B290" s="33"/>
      <c r="C290" s="206" t="s">
        <v>397</v>
      </c>
      <c r="D290" s="206" t="s">
        <v>125</v>
      </c>
      <c r="E290" s="207" t="s">
        <v>398</v>
      </c>
      <c r="F290" s="208" t="s">
        <v>399</v>
      </c>
      <c r="G290" s="209" t="s">
        <v>175</v>
      </c>
      <c r="H290" s="210">
        <v>0.001</v>
      </c>
      <c r="I290" s="211">
        <v>1630</v>
      </c>
      <c r="J290" s="211">
        <f>ROUND(I290*H290,2)</f>
        <v>1.6299999999999999</v>
      </c>
      <c r="K290" s="208" t="s">
        <v>129</v>
      </c>
      <c r="L290" s="38"/>
      <c r="M290" s="212" t="s">
        <v>1</v>
      </c>
      <c r="N290" s="213" t="s">
        <v>36</v>
      </c>
      <c r="O290" s="214">
        <v>1.8080000000000001</v>
      </c>
      <c r="P290" s="214">
        <f>O290*H290</f>
        <v>0.0018080000000000002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216" t="s">
        <v>219</v>
      </c>
      <c r="AT290" s="216" t="s">
        <v>125</v>
      </c>
      <c r="AU290" s="216" t="s">
        <v>81</v>
      </c>
      <c r="AY290" s="17" t="s">
        <v>123</v>
      </c>
      <c r="BE290" s="217">
        <f>IF(N290="základní",J290,0)</f>
        <v>1.6299999999999999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7" t="s">
        <v>79</v>
      </c>
      <c r="BK290" s="217">
        <f>ROUND(I290*H290,2)</f>
        <v>1.6299999999999999</v>
      </c>
      <c r="BL290" s="17" t="s">
        <v>219</v>
      </c>
      <c r="BM290" s="216" t="s">
        <v>400</v>
      </c>
    </row>
    <row r="291" s="2" customFormat="1">
      <c r="A291" s="32"/>
      <c r="B291" s="33"/>
      <c r="C291" s="34"/>
      <c r="D291" s="218" t="s">
        <v>132</v>
      </c>
      <c r="E291" s="34"/>
      <c r="F291" s="219" t="s">
        <v>401</v>
      </c>
      <c r="G291" s="34"/>
      <c r="H291" s="34"/>
      <c r="I291" s="34"/>
      <c r="J291" s="34"/>
      <c r="K291" s="34"/>
      <c r="L291" s="38"/>
      <c r="M291" s="220"/>
      <c r="N291" s="221"/>
      <c r="O291" s="84"/>
      <c r="P291" s="84"/>
      <c r="Q291" s="84"/>
      <c r="R291" s="84"/>
      <c r="S291" s="84"/>
      <c r="T291" s="85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132</v>
      </c>
      <c r="AU291" s="17" t="s">
        <v>81</v>
      </c>
    </row>
    <row r="292" s="12" customFormat="1" ht="25.92" customHeight="1">
      <c r="A292" s="12"/>
      <c r="B292" s="191"/>
      <c r="C292" s="192"/>
      <c r="D292" s="193" t="s">
        <v>70</v>
      </c>
      <c r="E292" s="194" t="s">
        <v>402</v>
      </c>
      <c r="F292" s="194" t="s">
        <v>403</v>
      </c>
      <c r="G292" s="192"/>
      <c r="H292" s="192"/>
      <c r="I292" s="192"/>
      <c r="J292" s="195">
        <f>BK292</f>
        <v>112500</v>
      </c>
      <c r="K292" s="192"/>
      <c r="L292" s="196"/>
      <c r="M292" s="197"/>
      <c r="N292" s="198"/>
      <c r="O292" s="198"/>
      <c r="P292" s="199">
        <f>P293+P300+P309+P312+P315</f>
        <v>0</v>
      </c>
      <c r="Q292" s="198"/>
      <c r="R292" s="199">
        <f>R293+R300+R309+R312+R315</f>
        <v>0</v>
      </c>
      <c r="S292" s="198"/>
      <c r="T292" s="200">
        <f>T293+T300+T309+T312+T315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1" t="s">
        <v>155</v>
      </c>
      <c r="AT292" s="202" t="s">
        <v>70</v>
      </c>
      <c r="AU292" s="202" t="s">
        <v>71</v>
      </c>
      <c r="AY292" s="201" t="s">
        <v>123</v>
      </c>
      <c r="BK292" s="203">
        <f>BK293+BK300+BK309+BK312+BK315</f>
        <v>112500</v>
      </c>
    </row>
    <row r="293" s="12" customFormat="1" ht="22.8" customHeight="1">
      <c r="A293" s="12"/>
      <c r="B293" s="191"/>
      <c r="C293" s="192"/>
      <c r="D293" s="193" t="s">
        <v>70</v>
      </c>
      <c r="E293" s="204" t="s">
        <v>404</v>
      </c>
      <c r="F293" s="204" t="s">
        <v>405</v>
      </c>
      <c r="G293" s="192"/>
      <c r="H293" s="192"/>
      <c r="I293" s="192"/>
      <c r="J293" s="205">
        <f>BK293</f>
        <v>21000</v>
      </c>
      <c r="K293" s="192"/>
      <c r="L293" s="196"/>
      <c r="M293" s="197"/>
      <c r="N293" s="198"/>
      <c r="O293" s="198"/>
      <c r="P293" s="199">
        <f>SUM(P294:P299)</f>
        <v>0</v>
      </c>
      <c r="Q293" s="198"/>
      <c r="R293" s="199">
        <f>SUM(R294:R299)</f>
        <v>0</v>
      </c>
      <c r="S293" s="198"/>
      <c r="T293" s="200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155</v>
      </c>
      <c r="AT293" s="202" t="s">
        <v>70</v>
      </c>
      <c r="AU293" s="202" t="s">
        <v>79</v>
      </c>
      <c r="AY293" s="201" t="s">
        <v>123</v>
      </c>
      <c r="BK293" s="203">
        <f>SUM(BK294:BK299)</f>
        <v>21000</v>
      </c>
    </row>
    <row r="294" s="2" customFormat="1" ht="15.02609" customHeight="1">
      <c r="A294" s="32"/>
      <c r="B294" s="33"/>
      <c r="C294" s="206" t="s">
        <v>406</v>
      </c>
      <c r="D294" s="206" t="s">
        <v>125</v>
      </c>
      <c r="E294" s="207" t="s">
        <v>407</v>
      </c>
      <c r="F294" s="208" t="s">
        <v>408</v>
      </c>
      <c r="G294" s="209" t="s">
        <v>409</v>
      </c>
      <c r="H294" s="210">
        <v>1</v>
      </c>
      <c r="I294" s="211">
        <v>8000</v>
      </c>
      <c r="J294" s="211">
        <f>ROUND(I294*H294,2)</f>
        <v>8000</v>
      </c>
      <c r="K294" s="208" t="s">
        <v>129</v>
      </c>
      <c r="L294" s="38"/>
      <c r="M294" s="212" t="s">
        <v>1</v>
      </c>
      <c r="N294" s="213" t="s">
        <v>36</v>
      </c>
      <c r="O294" s="214">
        <v>0</v>
      </c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216" t="s">
        <v>410</v>
      </c>
      <c r="AT294" s="216" t="s">
        <v>125</v>
      </c>
      <c r="AU294" s="216" t="s">
        <v>81</v>
      </c>
      <c r="AY294" s="17" t="s">
        <v>123</v>
      </c>
      <c r="BE294" s="217">
        <f>IF(N294="základní",J294,0)</f>
        <v>8000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7" t="s">
        <v>79</v>
      </c>
      <c r="BK294" s="217">
        <f>ROUND(I294*H294,2)</f>
        <v>8000</v>
      </c>
      <c r="BL294" s="17" t="s">
        <v>410</v>
      </c>
      <c r="BM294" s="216" t="s">
        <v>411</v>
      </c>
    </row>
    <row r="295" s="2" customFormat="1">
      <c r="A295" s="32"/>
      <c r="B295" s="33"/>
      <c r="C295" s="34"/>
      <c r="D295" s="218" t="s">
        <v>132</v>
      </c>
      <c r="E295" s="34"/>
      <c r="F295" s="219" t="s">
        <v>412</v>
      </c>
      <c r="G295" s="34"/>
      <c r="H295" s="34"/>
      <c r="I295" s="34"/>
      <c r="J295" s="34"/>
      <c r="K295" s="34"/>
      <c r="L295" s="38"/>
      <c r="M295" s="220"/>
      <c r="N295" s="221"/>
      <c r="O295" s="84"/>
      <c r="P295" s="84"/>
      <c r="Q295" s="84"/>
      <c r="R295" s="84"/>
      <c r="S295" s="84"/>
      <c r="T295" s="85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132</v>
      </c>
      <c r="AU295" s="17" t="s">
        <v>81</v>
      </c>
    </row>
    <row r="296" s="2" customFormat="1" ht="15.02609" customHeight="1">
      <c r="A296" s="32"/>
      <c r="B296" s="33"/>
      <c r="C296" s="206" t="s">
        <v>413</v>
      </c>
      <c r="D296" s="206" t="s">
        <v>125</v>
      </c>
      <c r="E296" s="207" t="s">
        <v>414</v>
      </c>
      <c r="F296" s="208" t="s">
        <v>415</v>
      </c>
      <c r="G296" s="209" t="s">
        <v>409</v>
      </c>
      <c r="H296" s="210">
        <v>1</v>
      </c>
      <c r="I296" s="211">
        <v>8000</v>
      </c>
      <c r="J296" s="211">
        <f>ROUND(I296*H296,2)</f>
        <v>8000</v>
      </c>
      <c r="K296" s="208" t="s">
        <v>129</v>
      </c>
      <c r="L296" s="38"/>
      <c r="M296" s="212" t="s">
        <v>1</v>
      </c>
      <c r="N296" s="213" t="s">
        <v>36</v>
      </c>
      <c r="O296" s="214">
        <v>0</v>
      </c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216" t="s">
        <v>410</v>
      </c>
      <c r="AT296" s="216" t="s">
        <v>125</v>
      </c>
      <c r="AU296" s="216" t="s">
        <v>81</v>
      </c>
      <c r="AY296" s="17" t="s">
        <v>123</v>
      </c>
      <c r="BE296" s="217">
        <f>IF(N296="základní",J296,0)</f>
        <v>8000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7" t="s">
        <v>79</v>
      </c>
      <c r="BK296" s="217">
        <f>ROUND(I296*H296,2)</f>
        <v>8000</v>
      </c>
      <c r="BL296" s="17" t="s">
        <v>410</v>
      </c>
      <c r="BM296" s="216" t="s">
        <v>416</v>
      </c>
    </row>
    <row r="297" s="2" customFormat="1">
      <c r="A297" s="32"/>
      <c r="B297" s="33"/>
      <c r="C297" s="34"/>
      <c r="D297" s="218" t="s">
        <v>132</v>
      </c>
      <c r="E297" s="34"/>
      <c r="F297" s="219" t="s">
        <v>417</v>
      </c>
      <c r="G297" s="34"/>
      <c r="H297" s="34"/>
      <c r="I297" s="34"/>
      <c r="J297" s="34"/>
      <c r="K297" s="34"/>
      <c r="L297" s="38"/>
      <c r="M297" s="220"/>
      <c r="N297" s="221"/>
      <c r="O297" s="84"/>
      <c r="P297" s="84"/>
      <c r="Q297" s="84"/>
      <c r="R297" s="84"/>
      <c r="S297" s="84"/>
      <c r="T297" s="85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7" t="s">
        <v>132</v>
      </c>
      <c r="AU297" s="17" t="s">
        <v>81</v>
      </c>
    </row>
    <row r="298" s="2" customFormat="1" ht="15.02609" customHeight="1">
      <c r="A298" s="32"/>
      <c r="B298" s="33"/>
      <c r="C298" s="206" t="s">
        <v>418</v>
      </c>
      <c r="D298" s="206" t="s">
        <v>125</v>
      </c>
      <c r="E298" s="207" t="s">
        <v>419</v>
      </c>
      <c r="F298" s="208" t="s">
        <v>420</v>
      </c>
      <c r="G298" s="209" t="s">
        <v>409</v>
      </c>
      <c r="H298" s="210">
        <v>1</v>
      </c>
      <c r="I298" s="211">
        <v>5000</v>
      </c>
      <c r="J298" s="211">
        <f>ROUND(I298*H298,2)</f>
        <v>5000</v>
      </c>
      <c r="K298" s="208" t="s">
        <v>129</v>
      </c>
      <c r="L298" s="38"/>
      <c r="M298" s="212" t="s">
        <v>1</v>
      </c>
      <c r="N298" s="213" t="s">
        <v>36</v>
      </c>
      <c r="O298" s="214">
        <v>0</v>
      </c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16" t="s">
        <v>410</v>
      </c>
      <c r="AT298" s="216" t="s">
        <v>125</v>
      </c>
      <c r="AU298" s="216" t="s">
        <v>81</v>
      </c>
      <c r="AY298" s="17" t="s">
        <v>123</v>
      </c>
      <c r="BE298" s="217">
        <f>IF(N298="základní",J298,0)</f>
        <v>5000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7" t="s">
        <v>79</v>
      </c>
      <c r="BK298" s="217">
        <f>ROUND(I298*H298,2)</f>
        <v>5000</v>
      </c>
      <c r="BL298" s="17" t="s">
        <v>410</v>
      </c>
      <c r="BM298" s="216" t="s">
        <v>421</v>
      </c>
    </row>
    <row r="299" s="2" customFormat="1">
      <c r="A299" s="32"/>
      <c r="B299" s="33"/>
      <c r="C299" s="34"/>
      <c r="D299" s="218" t="s">
        <v>132</v>
      </c>
      <c r="E299" s="34"/>
      <c r="F299" s="219" t="s">
        <v>422</v>
      </c>
      <c r="G299" s="34"/>
      <c r="H299" s="34"/>
      <c r="I299" s="34"/>
      <c r="J299" s="34"/>
      <c r="K299" s="34"/>
      <c r="L299" s="38"/>
      <c r="M299" s="220"/>
      <c r="N299" s="221"/>
      <c r="O299" s="84"/>
      <c r="P299" s="84"/>
      <c r="Q299" s="84"/>
      <c r="R299" s="84"/>
      <c r="S299" s="84"/>
      <c r="T299" s="85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132</v>
      </c>
      <c r="AU299" s="17" t="s">
        <v>81</v>
      </c>
    </row>
    <row r="300" s="12" customFormat="1" ht="22.8" customHeight="1">
      <c r="A300" s="12"/>
      <c r="B300" s="191"/>
      <c r="C300" s="192"/>
      <c r="D300" s="193" t="s">
        <v>70</v>
      </c>
      <c r="E300" s="204" t="s">
        <v>423</v>
      </c>
      <c r="F300" s="204" t="s">
        <v>424</v>
      </c>
      <c r="G300" s="192"/>
      <c r="H300" s="192"/>
      <c r="I300" s="192"/>
      <c r="J300" s="205">
        <f>BK300</f>
        <v>24000</v>
      </c>
      <c r="K300" s="192"/>
      <c r="L300" s="196"/>
      <c r="M300" s="197"/>
      <c r="N300" s="198"/>
      <c r="O300" s="198"/>
      <c r="P300" s="199">
        <f>SUM(P301:P308)</f>
        <v>0</v>
      </c>
      <c r="Q300" s="198"/>
      <c r="R300" s="199">
        <f>SUM(R301:R308)</f>
        <v>0</v>
      </c>
      <c r="S300" s="198"/>
      <c r="T300" s="200">
        <f>SUM(T301:T308)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1" t="s">
        <v>155</v>
      </c>
      <c r="AT300" s="202" t="s">
        <v>70</v>
      </c>
      <c r="AU300" s="202" t="s">
        <v>79</v>
      </c>
      <c r="AY300" s="201" t="s">
        <v>123</v>
      </c>
      <c r="BK300" s="203">
        <f>SUM(BK301:BK308)</f>
        <v>24000</v>
      </c>
    </row>
    <row r="301" s="2" customFormat="1" ht="15.02609" customHeight="1">
      <c r="A301" s="32"/>
      <c r="B301" s="33"/>
      <c r="C301" s="206" t="s">
        <v>425</v>
      </c>
      <c r="D301" s="206" t="s">
        <v>125</v>
      </c>
      <c r="E301" s="207" t="s">
        <v>426</v>
      </c>
      <c r="F301" s="208" t="s">
        <v>427</v>
      </c>
      <c r="G301" s="209" t="s">
        <v>409</v>
      </c>
      <c r="H301" s="210">
        <v>1</v>
      </c>
      <c r="I301" s="211">
        <v>6000</v>
      </c>
      <c r="J301" s="211">
        <f>ROUND(I301*H301,2)</f>
        <v>6000</v>
      </c>
      <c r="K301" s="208" t="s">
        <v>129</v>
      </c>
      <c r="L301" s="38"/>
      <c r="M301" s="212" t="s">
        <v>1</v>
      </c>
      <c r="N301" s="213" t="s">
        <v>36</v>
      </c>
      <c r="O301" s="214">
        <v>0</v>
      </c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216" t="s">
        <v>410</v>
      </c>
      <c r="AT301" s="216" t="s">
        <v>125</v>
      </c>
      <c r="AU301" s="216" t="s">
        <v>81</v>
      </c>
      <c r="AY301" s="17" t="s">
        <v>123</v>
      </c>
      <c r="BE301" s="217">
        <f>IF(N301="základní",J301,0)</f>
        <v>6000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7" t="s">
        <v>79</v>
      </c>
      <c r="BK301" s="217">
        <f>ROUND(I301*H301,2)</f>
        <v>6000</v>
      </c>
      <c r="BL301" s="17" t="s">
        <v>410</v>
      </c>
      <c r="BM301" s="216" t="s">
        <v>428</v>
      </c>
    </row>
    <row r="302" s="2" customFormat="1">
      <c r="A302" s="32"/>
      <c r="B302" s="33"/>
      <c r="C302" s="34"/>
      <c r="D302" s="218" t="s">
        <v>132</v>
      </c>
      <c r="E302" s="34"/>
      <c r="F302" s="219" t="s">
        <v>429</v>
      </c>
      <c r="G302" s="34"/>
      <c r="H302" s="34"/>
      <c r="I302" s="34"/>
      <c r="J302" s="34"/>
      <c r="K302" s="34"/>
      <c r="L302" s="38"/>
      <c r="M302" s="220"/>
      <c r="N302" s="221"/>
      <c r="O302" s="84"/>
      <c r="P302" s="84"/>
      <c r="Q302" s="84"/>
      <c r="R302" s="84"/>
      <c r="S302" s="84"/>
      <c r="T302" s="85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7" t="s">
        <v>132</v>
      </c>
      <c r="AU302" s="17" t="s">
        <v>81</v>
      </c>
    </row>
    <row r="303" s="2" customFormat="1" ht="15.02609" customHeight="1">
      <c r="A303" s="32"/>
      <c r="B303" s="33"/>
      <c r="C303" s="206" t="s">
        <v>430</v>
      </c>
      <c r="D303" s="206" t="s">
        <v>125</v>
      </c>
      <c r="E303" s="207" t="s">
        <v>431</v>
      </c>
      <c r="F303" s="208" t="s">
        <v>432</v>
      </c>
      <c r="G303" s="209" t="s">
        <v>409</v>
      </c>
      <c r="H303" s="210">
        <v>1</v>
      </c>
      <c r="I303" s="211">
        <v>10000</v>
      </c>
      <c r="J303" s="211">
        <f>ROUND(I303*H303,2)</f>
        <v>10000</v>
      </c>
      <c r="K303" s="208" t="s">
        <v>129</v>
      </c>
      <c r="L303" s="38"/>
      <c r="M303" s="212" t="s">
        <v>1</v>
      </c>
      <c r="N303" s="213" t="s">
        <v>36</v>
      </c>
      <c r="O303" s="214">
        <v>0</v>
      </c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216" t="s">
        <v>410</v>
      </c>
      <c r="AT303" s="216" t="s">
        <v>125</v>
      </c>
      <c r="AU303" s="216" t="s">
        <v>81</v>
      </c>
      <c r="AY303" s="17" t="s">
        <v>123</v>
      </c>
      <c r="BE303" s="217">
        <f>IF(N303="základní",J303,0)</f>
        <v>10000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7" t="s">
        <v>79</v>
      </c>
      <c r="BK303" s="217">
        <f>ROUND(I303*H303,2)</f>
        <v>10000</v>
      </c>
      <c r="BL303" s="17" t="s">
        <v>410</v>
      </c>
      <c r="BM303" s="216" t="s">
        <v>433</v>
      </c>
    </row>
    <row r="304" s="2" customFormat="1">
      <c r="A304" s="32"/>
      <c r="B304" s="33"/>
      <c r="C304" s="34"/>
      <c r="D304" s="218" t="s">
        <v>132</v>
      </c>
      <c r="E304" s="34"/>
      <c r="F304" s="219" t="s">
        <v>434</v>
      </c>
      <c r="G304" s="34"/>
      <c r="H304" s="34"/>
      <c r="I304" s="34"/>
      <c r="J304" s="34"/>
      <c r="K304" s="34"/>
      <c r="L304" s="38"/>
      <c r="M304" s="220"/>
      <c r="N304" s="221"/>
      <c r="O304" s="84"/>
      <c r="P304" s="84"/>
      <c r="Q304" s="84"/>
      <c r="R304" s="84"/>
      <c r="S304" s="84"/>
      <c r="T304" s="85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7" t="s">
        <v>132</v>
      </c>
      <c r="AU304" s="17" t="s">
        <v>81</v>
      </c>
    </row>
    <row r="305" s="2" customFormat="1" ht="15.02609" customHeight="1">
      <c r="A305" s="32"/>
      <c r="B305" s="33"/>
      <c r="C305" s="206" t="s">
        <v>435</v>
      </c>
      <c r="D305" s="206" t="s">
        <v>125</v>
      </c>
      <c r="E305" s="207" t="s">
        <v>436</v>
      </c>
      <c r="F305" s="208" t="s">
        <v>437</v>
      </c>
      <c r="G305" s="209" t="s">
        <v>409</v>
      </c>
      <c r="H305" s="210">
        <v>1</v>
      </c>
      <c r="I305" s="211">
        <v>5000</v>
      </c>
      <c r="J305" s="211">
        <f>ROUND(I305*H305,2)</f>
        <v>5000</v>
      </c>
      <c r="K305" s="208" t="s">
        <v>129</v>
      </c>
      <c r="L305" s="38"/>
      <c r="M305" s="212" t="s">
        <v>1</v>
      </c>
      <c r="N305" s="213" t="s">
        <v>36</v>
      </c>
      <c r="O305" s="214">
        <v>0</v>
      </c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216" t="s">
        <v>410</v>
      </c>
      <c r="AT305" s="216" t="s">
        <v>125</v>
      </c>
      <c r="AU305" s="216" t="s">
        <v>81</v>
      </c>
      <c r="AY305" s="17" t="s">
        <v>123</v>
      </c>
      <c r="BE305" s="217">
        <f>IF(N305="základní",J305,0)</f>
        <v>5000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7" t="s">
        <v>79</v>
      </c>
      <c r="BK305" s="217">
        <f>ROUND(I305*H305,2)</f>
        <v>5000</v>
      </c>
      <c r="BL305" s="17" t="s">
        <v>410</v>
      </c>
      <c r="BM305" s="216" t="s">
        <v>438</v>
      </c>
    </row>
    <row r="306" s="2" customFormat="1">
      <c r="A306" s="32"/>
      <c r="B306" s="33"/>
      <c r="C306" s="34"/>
      <c r="D306" s="218" t="s">
        <v>132</v>
      </c>
      <c r="E306" s="34"/>
      <c r="F306" s="219" t="s">
        <v>439</v>
      </c>
      <c r="G306" s="34"/>
      <c r="H306" s="34"/>
      <c r="I306" s="34"/>
      <c r="J306" s="34"/>
      <c r="K306" s="34"/>
      <c r="L306" s="38"/>
      <c r="M306" s="220"/>
      <c r="N306" s="221"/>
      <c r="O306" s="84"/>
      <c r="P306" s="84"/>
      <c r="Q306" s="84"/>
      <c r="R306" s="84"/>
      <c r="S306" s="84"/>
      <c r="T306" s="85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7" t="s">
        <v>132</v>
      </c>
      <c r="AU306" s="17" t="s">
        <v>81</v>
      </c>
    </row>
    <row r="307" s="2" customFormat="1" ht="15.02609" customHeight="1">
      <c r="A307" s="32"/>
      <c r="B307" s="33"/>
      <c r="C307" s="206" t="s">
        <v>440</v>
      </c>
      <c r="D307" s="206" t="s">
        <v>125</v>
      </c>
      <c r="E307" s="207" t="s">
        <v>441</v>
      </c>
      <c r="F307" s="208" t="s">
        <v>442</v>
      </c>
      <c r="G307" s="209" t="s">
        <v>409</v>
      </c>
      <c r="H307" s="210">
        <v>1</v>
      </c>
      <c r="I307" s="211">
        <v>3000</v>
      </c>
      <c r="J307" s="211">
        <f>ROUND(I307*H307,2)</f>
        <v>3000</v>
      </c>
      <c r="K307" s="208" t="s">
        <v>129</v>
      </c>
      <c r="L307" s="38"/>
      <c r="M307" s="212" t="s">
        <v>1</v>
      </c>
      <c r="N307" s="213" t="s">
        <v>36</v>
      </c>
      <c r="O307" s="214">
        <v>0</v>
      </c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216" t="s">
        <v>410</v>
      </c>
      <c r="AT307" s="216" t="s">
        <v>125</v>
      </c>
      <c r="AU307" s="216" t="s">
        <v>81</v>
      </c>
      <c r="AY307" s="17" t="s">
        <v>123</v>
      </c>
      <c r="BE307" s="217">
        <f>IF(N307="základní",J307,0)</f>
        <v>3000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7" t="s">
        <v>79</v>
      </c>
      <c r="BK307" s="217">
        <f>ROUND(I307*H307,2)</f>
        <v>3000</v>
      </c>
      <c r="BL307" s="17" t="s">
        <v>410</v>
      </c>
      <c r="BM307" s="216" t="s">
        <v>443</v>
      </c>
    </row>
    <row r="308" s="2" customFormat="1">
      <c r="A308" s="32"/>
      <c r="B308" s="33"/>
      <c r="C308" s="34"/>
      <c r="D308" s="218" t="s">
        <v>132</v>
      </c>
      <c r="E308" s="34"/>
      <c r="F308" s="219" t="s">
        <v>444</v>
      </c>
      <c r="G308" s="34"/>
      <c r="H308" s="34"/>
      <c r="I308" s="34"/>
      <c r="J308" s="34"/>
      <c r="K308" s="34"/>
      <c r="L308" s="38"/>
      <c r="M308" s="220"/>
      <c r="N308" s="221"/>
      <c r="O308" s="84"/>
      <c r="P308" s="84"/>
      <c r="Q308" s="84"/>
      <c r="R308" s="84"/>
      <c r="S308" s="84"/>
      <c r="T308" s="85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7" t="s">
        <v>132</v>
      </c>
      <c r="AU308" s="17" t="s">
        <v>81</v>
      </c>
    </row>
    <row r="309" s="12" customFormat="1" ht="22.8" customHeight="1">
      <c r="A309" s="12"/>
      <c r="B309" s="191"/>
      <c r="C309" s="192"/>
      <c r="D309" s="193" t="s">
        <v>70</v>
      </c>
      <c r="E309" s="204" t="s">
        <v>445</v>
      </c>
      <c r="F309" s="204" t="s">
        <v>446</v>
      </c>
      <c r="G309" s="192"/>
      <c r="H309" s="192"/>
      <c r="I309" s="192"/>
      <c r="J309" s="205">
        <f>BK309</f>
        <v>12500</v>
      </c>
      <c r="K309" s="192"/>
      <c r="L309" s="196"/>
      <c r="M309" s="197"/>
      <c r="N309" s="198"/>
      <c r="O309" s="198"/>
      <c r="P309" s="199">
        <f>SUM(P310:P311)</f>
        <v>0</v>
      </c>
      <c r="Q309" s="198"/>
      <c r="R309" s="199">
        <f>SUM(R310:R311)</f>
        <v>0</v>
      </c>
      <c r="S309" s="198"/>
      <c r="T309" s="200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155</v>
      </c>
      <c r="AT309" s="202" t="s">
        <v>70</v>
      </c>
      <c r="AU309" s="202" t="s">
        <v>79</v>
      </c>
      <c r="AY309" s="201" t="s">
        <v>123</v>
      </c>
      <c r="BK309" s="203">
        <f>SUM(BK310:BK311)</f>
        <v>12500</v>
      </c>
    </row>
    <row r="310" s="2" customFormat="1" ht="15.02609" customHeight="1">
      <c r="A310" s="32"/>
      <c r="B310" s="33"/>
      <c r="C310" s="206" t="s">
        <v>447</v>
      </c>
      <c r="D310" s="206" t="s">
        <v>125</v>
      </c>
      <c r="E310" s="207" t="s">
        <v>448</v>
      </c>
      <c r="F310" s="208" t="s">
        <v>446</v>
      </c>
      <c r="G310" s="209" t="s">
        <v>449</v>
      </c>
      <c r="H310" s="210">
        <v>1</v>
      </c>
      <c r="I310" s="211">
        <v>12500</v>
      </c>
      <c r="J310" s="211">
        <f>ROUND(I310*H310,2)</f>
        <v>12500</v>
      </c>
      <c r="K310" s="208" t="s">
        <v>129</v>
      </c>
      <c r="L310" s="38"/>
      <c r="M310" s="212" t="s">
        <v>1</v>
      </c>
      <c r="N310" s="213" t="s">
        <v>36</v>
      </c>
      <c r="O310" s="214">
        <v>0</v>
      </c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216" t="s">
        <v>410</v>
      </c>
      <c r="AT310" s="216" t="s">
        <v>125</v>
      </c>
      <c r="AU310" s="216" t="s">
        <v>81</v>
      </c>
      <c r="AY310" s="17" t="s">
        <v>123</v>
      </c>
      <c r="BE310" s="217">
        <f>IF(N310="základní",J310,0)</f>
        <v>12500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7" t="s">
        <v>79</v>
      </c>
      <c r="BK310" s="217">
        <f>ROUND(I310*H310,2)</f>
        <v>12500</v>
      </c>
      <c r="BL310" s="17" t="s">
        <v>410</v>
      </c>
      <c r="BM310" s="216" t="s">
        <v>450</v>
      </c>
    </row>
    <row r="311" s="2" customFormat="1">
      <c r="A311" s="32"/>
      <c r="B311" s="33"/>
      <c r="C311" s="34"/>
      <c r="D311" s="218" t="s">
        <v>132</v>
      </c>
      <c r="E311" s="34"/>
      <c r="F311" s="219" t="s">
        <v>451</v>
      </c>
      <c r="G311" s="34"/>
      <c r="H311" s="34"/>
      <c r="I311" s="34"/>
      <c r="J311" s="34"/>
      <c r="K311" s="34"/>
      <c r="L311" s="38"/>
      <c r="M311" s="220"/>
      <c r="N311" s="221"/>
      <c r="O311" s="84"/>
      <c r="P311" s="84"/>
      <c r="Q311" s="84"/>
      <c r="R311" s="84"/>
      <c r="S311" s="84"/>
      <c r="T311" s="85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132</v>
      </c>
      <c r="AU311" s="17" t="s">
        <v>81</v>
      </c>
    </row>
    <row r="312" s="12" customFormat="1" ht="22.8" customHeight="1">
      <c r="A312" s="12"/>
      <c r="B312" s="191"/>
      <c r="C312" s="192"/>
      <c r="D312" s="193" t="s">
        <v>70</v>
      </c>
      <c r="E312" s="204" t="s">
        <v>452</v>
      </c>
      <c r="F312" s="204" t="s">
        <v>453</v>
      </c>
      <c r="G312" s="192"/>
      <c r="H312" s="192"/>
      <c r="I312" s="192"/>
      <c r="J312" s="205">
        <f>BK312</f>
        <v>5000</v>
      </c>
      <c r="K312" s="192"/>
      <c r="L312" s="196"/>
      <c r="M312" s="197"/>
      <c r="N312" s="198"/>
      <c r="O312" s="198"/>
      <c r="P312" s="199">
        <f>SUM(P313:P314)</f>
        <v>0</v>
      </c>
      <c r="Q312" s="198"/>
      <c r="R312" s="199">
        <f>SUM(R313:R314)</f>
        <v>0</v>
      </c>
      <c r="S312" s="198"/>
      <c r="T312" s="200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155</v>
      </c>
      <c r="AT312" s="202" t="s">
        <v>70</v>
      </c>
      <c r="AU312" s="202" t="s">
        <v>79</v>
      </c>
      <c r="AY312" s="201" t="s">
        <v>123</v>
      </c>
      <c r="BK312" s="203">
        <f>SUM(BK313:BK314)</f>
        <v>5000</v>
      </c>
    </row>
    <row r="313" s="2" customFormat="1" ht="15.02609" customHeight="1">
      <c r="A313" s="32"/>
      <c r="B313" s="33"/>
      <c r="C313" s="206" t="s">
        <v>454</v>
      </c>
      <c r="D313" s="206" t="s">
        <v>125</v>
      </c>
      <c r="E313" s="207" t="s">
        <v>455</v>
      </c>
      <c r="F313" s="208" t="s">
        <v>456</v>
      </c>
      <c r="G313" s="209" t="s">
        <v>449</v>
      </c>
      <c r="H313" s="210">
        <v>1</v>
      </c>
      <c r="I313" s="211">
        <v>5000</v>
      </c>
      <c r="J313" s="211">
        <f>ROUND(I313*H313,2)</f>
        <v>5000</v>
      </c>
      <c r="K313" s="208" t="s">
        <v>129</v>
      </c>
      <c r="L313" s="38"/>
      <c r="M313" s="212" t="s">
        <v>1</v>
      </c>
      <c r="N313" s="213" t="s">
        <v>36</v>
      </c>
      <c r="O313" s="214">
        <v>0</v>
      </c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216" t="s">
        <v>410</v>
      </c>
      <c r="AT313" s="216" t="s">
        <v>125</v>
      </c>
      <c r="AU313" s="216" t="s">
        <v>81</v>
      </c>
      <c r="AY313" s="17" t="s">
        <v>123</v>
      </c>
      <c r="BE313" s="217">
        <f>IF(N313="základní",J313,0)</f>
        <v>5000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7" t="s">
        <v>79</v>
      </c>
      <c r="BK313" s="217">
        <f>ROUND(I313*H313,2)</f>
        <v>5000</v>
      </c>
      <c r="BL313" s="17" t="s">
        <v>410</v>
      </c>
      <c r="BM313" s="216" t="s">
        <v>457</v>
      </c>
    </row>
    <row r="314" s="2" customFormat="1">
      <c r="A314" s="32"/>
      <c r="B314" s="33"/>
      <c r="C314" s="34"/>
      <c r="D314" s="218" t="s">
        <v>132</v>
      </c>
      <c r="E314" s="34"/>
      <c r="F314" s="219" t="s">
        <v>458</v>
      </c>
      <c r="G314" s="34"/>
      <c r="H314" s="34"/>
      <c r="I314" s="34"/>
      <c r="J314" s="34"/>
      <c r="K314" s="34"/>
      <c r="L314" s="38"/>
      <c r="M314" s="220"/>
      <c r="N314" s="221"/>
      <c r="O314" s="84"/>
      <c r="P314" s="84"/>
      <c r="Q314" s="84"/>
      <c r="R314" s="84"/>
      <c r="S314" s="84"/>
      <c r="T314" s="85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7" t="s">
        <v>132</v>
      </c>
      <c r="AU314" s="17" t="s">
        <v>81</v>
      </c>
    </row>
    <row r="315" s="12" customFormat="1" ht="22.8" customHeight="1">
      <c r="A315" s="12"/>
      <c r="B315" s="191"/>
      <c r="C315" s="192"/>
      <c r="D315" s="193" t="s">
        <v>70</v>
      </c>
      <c r="E315" s="204" t="s">
        <v>459</v>
      </c>
      <c r="F315" s="204" t="s">
        <v>460</v>
      </c>
      <c r="G315" s="192"/>
      <c r="H315" s="192"/>
      <c r="I315" s="192"/>
      <c r="J315" s="205">
        <f>BK315</f>
        <v>50000</v>
      </c>
      <c r="K315" s="192"/>
      <c r="L315" s="196"/>
      <c r="M315" s="197"/>
      <c r="N315" s="198"/>
      <c r="O315" s="198"/>
      <c r="P315" s="199">
        <f>SUM(P316:P321)</f>
        <v>0</v>
      </c>
      <c r="Q315" s="198"/>
      <c r="R315" s="199">
        <f>SUM(R316:R321)</f>
        <v>0</v>
      </c>
      <c r="S315" s="198"/>
      <c r="T315" s="200">
        <f>SUM(T316:T321)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1" t="s">
        <v>155</v>
      </c>
      <c r="AT315" s="202" t="s">
        <v>70</v>
      </c>
      <c r="AU315" s="202" t="s">
        <v>79</v>
      </c>
      <c r="AY315" s="201" t="s">
        <v>123</v>
      </c>
      <c r="BK315" s="203">
        <f>SUM(BK316:BK321)</f>
        <v>50000</v>
      </c>
    </row>
    <row r="316" s="2" customFormat="1" ht="15.02609" customHeight="1">
      <c r="A316" s="32"/>
      <c r="B316" s="33"/>
      <c r="C316" s="206" t="s">
        <v>461</v>
      </c>
      <c r="D316" s="206" t="s">
        <v>125</v>
      </c>
      <c r="E316" s="207" t="s">
        <v>462</v>
      </c>
      <c r="F316" s="208" t="s">
        <v>463</v>
      </c>
      <c r="G316" s="209" t="s">
        <v>409</v>
      </c>
      <c r="H316" s="210">
        <v>1</v>
      </c>
      <c r="I316" s="211">
        <v>20000</v>
      </c>
      <c r="J316" s="211">
        <f>ROUND(I316*H316,2)</f>
        <v>20000</v>
      </c>
      <c r="K316" s="208" t="s">
        <v>129</v>
      </c>
      <c r="L316" s="38"/>
      <c r="M316" s="212" t="s">
        <v>1</v>
      </c>
      <c r="N316" s="213" t="s">
        <v>36</v>
      </c>
      <c r="O316" s="214">
        <v>0</v>
      </c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216" t="s">
        <v>410</v>
      </c>
      <c r="AT316" s="216" t="s">
        <v>125</v>
      </c>
      <c r="AU316" s="216" t="s">
        <v>81</v>
      </c>
      <c r="AY316" s="17" t="s">
        <v>123</v>
      </c>
      <c r="BE316" s="217">
        <f>IF(N316="základní",J316,0)</f>
        <v>20000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7" t="s">
        <v>79</v>
      </c>
      <c r="BK316" s="217">
        <f>ROUND(I316*H316,2)</f>
        <v>20000</v>
      </c>
      <c r="BL316" s="17" t="s">
        <v>410</v>
      </c>
      <c r="BM316" s="216" t="s">
        <v>464</v>
      </c>
    </row>
    <row r="317" s="2" customFormat="1">
      <c r="A317" s="32"/>
      <c r="B317" s="33"/>
      <c r="C317" s="34"/>
      <c r="D317" s="218" t="s">
        <v>132</v>
      </c>
      <c r="E317" s="34"/>
      <c r="F317" s="219" t="s">
        <v>465</v>
      </c>
      <c r="G317" s="34"/>
      <c r="H317" s="34"/>
      <c r="I317" s="34"/>
      <c r="J317" s="34"/>
      <c r="K317" s="34"/>
      <c r="L317" s="38"/>
      <c r="M317" s="220"/>
      <c r="N317" s="221"/>
      <c r="O317" s="84"/>
      <c r="P317" s="84"/>
      <c r="Q317" s="84"/>
      <c r="R317" s="84"/>
      <c r="S317" s="84"/>
      <c r="T317" s="85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7" t="s">
        <v>132</v>
      </c>
      <c r="AU317" s="17" t="s">
        <v>81</v>
      </c>
    </row>
    <row r="318" s="2" customFormat="1" ht="15.02609" customHeight="1">
      <c r="A318" s="32"/>
      <c r="B318" s="33"/>
      <c r="C318" s="206" t="s">
        <v>466</v>
      </c>
      <c r="D318" s="206" t="s">
        <v>125</v>
      </c>
      <c r="E318" s="207" t="s">
        <v>467</v>
      </c>
      <c r="F318" s="208" t="s">
        <v>468</v>
      </c>
      <c r="G318" s="209" t="s">
        <v>449</v>
      </c>
      <c r="H318" s="210">
        <v>1</v>
      </c>
      <c r="I318" s="211">
        <v>7500</v>
      </c>
      <c r="J318" s="211">
        <f>ROUND(I318*H318,2)</f>
        <v>7500</v>
      </c>
      <c r="K318" s="208" t="s">
        <v>129</v>
      </c>
      <c r="L318" s="38"/>
      <c r="M318" s="212" t="s">
        <v>1</v>
      </c>
      <c r="N318" s="213" t="s">
        <v>36</v>
      </c>
      <c r="O318" s="214">
        <v>0</v>
      </c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216" t="s">
        <v>410</v>
      </c>
      <c r="AT318" s="216" t="s">
        <v>125</v>
      </c>
      <c r="AU318" s="216" t="s">
        <v>81</v>
      </c>
      <c r="AY318" s="17" t="s">
        <v>123</v>
      </c>
      <c r="BE318" s="217">
        <f>IF(N318="základní",J318,0)</f>
        <v>7500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7" t="s">
        <v>79</v>
      </c>
      <c r="BK318" s="217">
        <f>ROUND(I318*H318,2)</f>
        <v>7500</v>
      </c>
      <c r="BL318" s="17" t="s">
        <v>410</v>
      </c>
      <c r="BM318" s="216" t="s">
        <v>469</v>
      </c>
    </row>
    <row r="319" s="2" customFormat="1">
      <c r="A319" s="32"/>
      <c r="B319" s="33"/>
      <c r="C319" s="34"/>
      <c r="D319" s="218" t="s">
        <v>132</v>
      </c>
      <c r="E319" s="34"/>
      <c r="F319" s="219" t="s">
        <v>470</v>
      </c>
      <c r="G319" s="34"/>
      <c r="H319" s="34"/>
      <c r="I319" s="34"/>
      <c r="J319" s="34"/>
      <c r="K319" s="34"/>
      <c r="L319" s="38"/>
      <c r="M319" s="220"/>
      <c r="N319" s="221"/>
      <c r="O319" s="84"/>
      <c r="P319" s="84"/>
      <c r="Q319" s="84"/>
      <c r="R319" s="84"/>
      <c r="S319" s="84"/>
      <c r="T319" s="85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132</v>
      </c>
      <c r="AU319" s="17" t="s">
        <v>81</v>
      </c>
    </row>
    <row r="320" s="2" customFormat="1" ht="23.68696" customHeight="1">
      <c r="A320" s="32"/>
      <c r="B320" s="33"/>
      <c r="C320" s="206" t="s">
        <v>471</v>
      </c>
      <c r="D320" s="206" t="s">
        <v>125</v>
      </c>
      <c r="E320" s="207" t="s">
        <v>472</v>
      </c>
      <c r="F320" s="208" t="s">
        <v>473</v>
      </c>
      <c r="G320" s="209" t="s">
        <v>474</v>
      </c>
      <c r="H320" s="210">
        <v>9</v>
      </c>
      <c r="I320" s="211">
        <v>2500</v>
      </c>
      <c r="J320" s="211">
        <f>ROUND(I320*H320,2)</f>
        <v>22500</v>
      </c>
      <c r="K320" s="208" t="s">
        <v>129</v>
      </c>
      <c r="L320" s="38"/>
      <c r="M320" s="212" t="s">
        <v>1</v>
      </c>
      <c r="N320" s="213" t="s">
        <v>36</v>
      </c>
      <c r="O320" s="214">
        <v>0</v>
      </c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216" t="s">
        <v>410</v>
      </c>
      <c r="AT320" s="216" t="s">
        <v>125</v>
      </c>
      <c r="AU320" s="216" t="s">
        <v>81</v>
      </c>
      <c r="AY320" s="17" t="s">
        <v>123</v>
      </c>
      <c r="BE320" s="217">
        <f>IF(N320="základní",J320,0)</f>
        <v>22500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7" t="s">
        <v>79</v>
      </c>
      <c r="BK320" s="217">
        <f>ROUND(I320*H320,2)</f>
        <v>22500</v>
      </c>
      <c r="BL320" s="17" t="s">
        <v>410</v>
      </c>
      <c r="BM320" s="216" t="s">
        <v>475</v>
      </c>
    </row>
    <row r="321" s="2" customFormat="1">
      <c r="A321" s="32"/>
      <c r="B321" s="33"/>
      <c r="C321" s="34"/>
      <c r="D321" s="218" t="s">
        <v>132</v>
      </c>
      <c r="E321" s="34"/>
      <c r="F321" s="219" t="s">
        <v>476</v>
      </c>
      <c r="G321" s="34"/>
      <c r="H321" s="34"/>
      <c r="I321" s="34"/>
      <c r="J321" s="34"/>
      <c r="K321" s="34"/>
      <c r="L321" s="38"/>
      <c r="M321" s="262"/>
      <c r="N321" s="263"/>
      <c r="O321" s="264"/>
      <c r="P321" s="264"/>
      <c r="Q321" s="264"/>
      <c r="R321" s="264"/>
      <c r="S321" s="264"/>
      <c r="T321" s="265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132</v>
      </c>
      <c r="AU321" s="17" t="s">
        <v>81</v>
      </c>
    </row>
    <row r="322" s="2" customFormat="1" ht="6.96" customHeight="1">
      <c r="A322" s="32"/>
      <c r="B322" s="59"/>
      <c r="C322" s="60"/>
      <c r="D322" s="60"/>
      <c r="E322" s="60"/>
      <c r="F322" s="60"/>
      <c r="G322" s="60"/>
      <c r="H322" s="60"/>
      <c r="I322" s="60"/>
      <c r="J322" s="60"/>
      <c r="K322" s="60"/>
      <c r="L322" s="38"/>
      <c r="M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</row>
  </sheetData>
  <sheetProtection sheet="1" autoFilter="0" formatColumns="0" formatRows="0" objects="1" scenarios="1" spinCount="100000" saltValue="4bfm124QN0fA7Jh9bH1r5e1USnT6M3iToRG1BKe+ygh9Bxtjs2JkH/rvbFrT9p3819+cvgSe+iZCj7kobCjeZA==" hashValue="tK+a5a4LA58L9en4fSQ1vHbJCv8mjHdSrF3+Em6BYlZFuB+YkNEE9ElazBg/Geuiro3mChCJMVpyvkTFqwS5nQ==" algorithmName="SHA-512" password="CC35"/>
  <autoFilter ref="C133:K321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hyperlinks>
    <hyperlink ref="F138" r:id="rId1" display="https://podminky.urs.cz/item/CS_URS_2025_01/111111101"/>
    <hyperlink ref="F141" r:id="rId2" display="https://podminky.urs.cz/item/CS_URS_2025_01/122251103"/>
    <hyperlink ref="F146" r:id="rId3" display="https://podminky.urs.cz/item/CS_URS_2025_01/132212331"/>
    <hyperlink ref="F149" r:id="rId4" display="https://podminky.urs.cz/item/CS_URS_2025_01/162751117"/>
    <hyperlink ref="F152" r:id="rId5" display="https://podminky.urs.cz/item/CS_URS_2025_01/162751119"/>
    <hyperlink ref="F155" r:id="rId6" display="https://podminky.urs.cz/item/CS_URS_2025_01/171151103"/>
    <hyperlink ref="F160" r:id="rId7" display="https://podminky.urs.cz/item/CS_URS_2025_01/171251101"/>
    <hyperlink ref="F165" r:id="rId8" display="https://podminky.urs.cz/item/CS_URS_2025_01/171201231"/>
    <hyperlink ref="F167" r:id="rId9" display="https://podminky.urs.cz/item/CS_URS_2025_01/171251201"/>
    <hyperlink ref="F172" r:id="rId10" display="https://podminky.urs.cz/item/CS_URS_2025_01/174111101"/>
    <hyperlink ref="F177" r:id="rId11" display="https://podminky.urs.cz/item/CS_URS_2025_01/181411131"/>
    <hyperlink ref="F183" r:id="rId12" display="https://podminky.urs.cz/item/CS_URS_2025_01/212751104"/>
    <hyperlink ref="F186" r:id="rId13" display="https://podminky.urs.cz/item/CS_URS_2025_01/213141111"/>
    <hyperlink ref="F191" r:id="rId14" display="https://podminky.urs.cz/item/CS_URS_2025_01/274311511"/>
    <hyperlink ref="F194" r:id="rId15" display="https://podminky.urs.cz/item/CS_URS_2025_01/274351121"/>
    <hyperlink ref="F197" r:id="rId16" display="https://podminky.urs.cz/item/CS_URS_2025_01/274351122"/>
    <hyperlink ref="F200" r:id="rId17" display="https://podminky.urs.cz/item/CS_URS_2025_01/274322511"/>
    <hyperlink ref="F204" r:id="rId18" display="https://podminky.urs.cz/item/CS_URS_2025_01/327324128"/>
    <hyperlink ref="F209" r:id="rId19" display="https://podminky.urs.cz/item/CS_URS_2025_01/311351121"/>
    <hyperlink ref="F214" r:id="rId20" display="https://podminky.urs.cz/item/CS_URS_2025_01/311351122"/>
    <hyperlink ref="F219" r:id="rId21" display="https://podminky.urs.cz/item/CS_URS_2025_01/312351911"/>
    <hyperlink ref="F224" r:id="rId22" display="https://podminky.urs.cz/item/CS_URS_2025_01/327361040"/>
    <hyperlink ref="F227" r:id="rId23" display="https://podminky.urs.cz/item/CS_URS_2025_01/331211431"/>
    <hyperlink ref="F231" r:id="rId24" display="https://podminky.urs.cz/item/CS_URS_2025_01/451577777"/>
    <hyperlink ref="F235" r:id="rId25" display="https://podminky.urs.cz/item/CS_URS_2025_01/113106123"/>
    <hyperlink ref="F238" r:id="rId26" display="https://podminky.urs.cz/item/CS_URS_2025_01/564760101"/>
    <hyperlink ref="F241" r:id="rId27" display="https://podminky.urs.cz/item/CS_URS_2025_01/596211110"/>
    <hyperlink ref="F247" r:id="rId28" display="https://podminky.urs.cz/item/CS_URS_2025_01/622125110"/>
    <hyperlink ref="F254" r:id="rId29" display="https://podminky.urs.cz/item/CS_URS_2025_01/953961112"/>
    <hyperlink ref="F256" r:id="rId30" display="https://podminky.urs.cz/item/CS_URS_2025_01/953965117"/>
    <hyperlink ref="F258" r:id="rId31" display="https://podminky.urs.cz/item/CS_URS_2025_01/961044111"/>
    <hyperlink ref="F261" r:id="rId32" display="https://podminky.urs.cz/item/CS_URS_2025_01/962022491"/>
    <hyperlink ref="F268" r:id="rId33" display="https://podminky.urs.cz/item/CS_URS_2025_01/997013873"/>
    <hyperlink ref="F271" r:id="rId34" display="https://podminky.urs.cz/item/CS_URS_2025_01/997231111"/>
    <hyperlink ref="F273" r:id="rId35" display="https://podminky.urs.cz/item/CS_URS_2025_01/997231119"/>
    <hyperlink ref="F277" r:id="rId36" display="https://podminky.urs.cz/item/CS_URS_2025_01/998011001"/>
    <hyperlink ref="F280" r:id="rId37" display="https://podminky.urs.cz/item/CS_URS_2025_01/998153131"/>
    <hyperlink ref="F284" r:id="rId38" display="https://podminky.urs.cz/item/CS_URS_2025_01/767651210"/>
    <hyperlink ref="F287" r:id="rId39" display="https://podminky.urs.cz/item/CS_URS_2025_01/767651800"/>
    <hyperlink ref="F289" r:id="rId40" display="https://podminky.urs.cz/item/CS_URS_2025_01/767651821"/>
    <hyperlink ref="F291" r:id="rId41" display="https://podminky.urs.cz/item/CS_URS_2025_01/998767101"/>
    <hyperlink ref="F295" r:id="rId42" display="https://podminky.urs.cz/item/CS_URS_2025_01/011002000"/>
    <hyperlink ref="F297" r:id="rId43" display="https://podminky.urs.cz/item/CS_URS_2025_01/012164000"/>
    <hyperlink ref="F299" r:id="rId44" display="https://podminky.urs.cz/item/CS_URS_2025_01/012214000"/>
    <hyperlink ref="F302" r:id="rId45" display="https://podminky.urs.cz/item/CS_URS_2025_01/031303000"/>
    <hyperlink ref="F304" r:id="rId46" display="https://podminky.urs.cz/item/CS_URS_2025_01/032002000"/>
    <hyperlink ref="F306" r:id="rId47" display="https://podminky.urs.cz/item/CS_URS_2025_01/033203000"/>
    <hyperlink ref="F308" r:id="rId48" display="https://podminky.urs.cz/item/CS_URS_2025_01/039002000"/>
    <hyperlink ref="F311" r:id="rId49" display="https://podminky.urs.cz/item/CS_URS_2025_01/040001000"/>
    <hyperlink ref="F314" r:id="rId50" display="https://podminky.urs.cz/item/CS_URS_2025_01/060001000"/>
    <hyperlink ref="F317" r:id="rId51" display="https://podminky.urs.cz/item/CS_URS_2025_01/091002000"/>
    <hyperlink ref="F319" r:id="rId52" display="https://podminky.urs.cz/item/CS_URS_2025_01/091803000"/>
    <hyperlink ref="F321" r:id="rId53" display="https://podminky.urs.cz/item/CS_URS_2025_01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Nečesaný</dc:creator>
  <cp:lastModifiedBy>Michal Nečesaný</cp:lastModifiedBy>
  <dcterms:created xsi:type="dcterms:W3CDTF">2025-06-23T16:46:23Z</dcterms:created>
  <dcterms:modified xsi:type="dcterms:W3CDTF">2025-06-23T16:46:24Z</dcterms:modified>
</cp:coreProperties>
</file>