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JD\208b Opava\Rozpočet Opava_3\Slepý rozpočet Opava_3\"/>
    </mc:Choice>
  </mc:AlternateContent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Pol'!$A$1:$U$50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16" i="1" s="1"/>
  <c r="I47" i="1"/>
  <c r="G39" i="1"/>
  <c r="G40" i="1" s="1"/>
  <c r="G25" i="1" s="1"/>
  <c r="G26" i="1" s="1"/>
  <c r="F39" i="1"/>
  <c r="G40" i="12"/>
  <c r="AC40" i="12"/>
  <c r="AD40" i="12"/>
  <c r="BA35" i="12"/>
  <c r="F9" i="12"/>
  <c r="G9" i="12" s="1"/>
  <c r="I9" i="12"/>
  <c r="I8" i="12" s="1"/>
  <c r="K9" i="12"/>
  <c r="K8" i="12" s="1"/>
  <c r="O9" i="12"/>
  <c r="Q9" i="12"/>
  <c r="Q8" i="12" s="1"/>
  <c r="U9" i="12"/>
  <c r="U8" i="12" s="1"/>
  <c r="F11" i="12"/>
  <c r="G11" i="12" s="1"/>
  <c r="M11" i="12" s="1"/>
  <c r="I11" i="12"/>
  <c r="K11" i="12"/>
  <c r="O11" i="12"/>
  <c r="O8" i="12" s="1"/>
  <c r="Q11" i="12"/>
  <c r="U11" i="12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 s="1"/>
  <c r="M21" i="12" s="1"/>
  <c r="I21" i="12"/>
  <c r="K21" i="12"/>
  <c r="O21" i="12"/>
  <c r="Q21" i="12"/>
  <c r="U21" i="12"/>
  <c r="G23" i="12"/>
  <c r="F24" i="12"/>
  <c r="G24" i="12"/>
  <c r="M24" i="12" s="1"/>
  <c r="I24" i="12"/>
  <c r="I23" i="12" s="1"/>
  <c r="K24" i="12"/>
  <c r="K23" i="12" s="1"/>
  <c r="O24" i="12"/>
  <c r="O23" i="12" s="1"/>
  <c r="Q24" i="12"/>
  <c r="Q23" i="12" s="1"/>
  <c r="U24" i="12"/>
  <c r="U23" i="12" s="1"/>
  <c r="F26" i="12"/>
  <c r="G26" i="12"/>
  <c r="M26" i="12" s="1"/>
  <c r="I26" i="12"/>
  <c r="K26" i="12"/>
  <c r="O26" i="12"/>
  <c r="Q26" i="12"/>
  <c r="U26" i="12"/>
  <c r="F28" i="12"/>
  <c r="G28" i="12"/>
  <c r="M28" i="12" s="1"/>
  <c r="I28" i="12"/>
  <c r="K28" i="12"/>
  <c r="O28" i="12"/>
  <c r="Q28" i="12"/>
  <c r="U28" i="12"/>
  <c r="F30" i="12"/>
  <c r="G30" i="12"/>
  <c r="M30" i="12" s="1"/>
  <c r="I30" i="12"/>
  <c r="K30" i="12"/>
  <c r="O30" i="12"/>
  <c r="Q30" i="12"/>
  <c r="U30" i="12"/>
  <c r="F32" i="12"/>
  <c r="G32" i="12"/>
  <c r="M32" i="12" s="1"/>
  <c r="I32" i="12"/>
  <c r="K32" i="12"/>
  <c r="O32" i="12"/>
  <c r="Q32" i="12"/>
  <c r="U32" i="12"/>
  <c r="F34" i="12"/>
  <c r="G34" i="12"/>
  <c r="M34" i="12" s="1"/>
  <c r="I34" i="12"/>
  <c r="K34" i="12"/>
  <c r="O34" i="12"/>
  <c r="Q34" i="12"/>
  <c r="U34" i="12"/>
  <c r="F38" i="12"/>
  <c r="G38" i="12" s="1"/>
  <c r="I38" i="12"/>
  <c r="I37" i="12" s="1"/>
  <c r="K38" i="12"/>
  <c r="K37" i="12" s="1"/>
  <c r="O38" i="12"/>
  <c r="O37" i="12" s="1"/>
  <c r="Q38" i="12"/>
  <c r="Q37" i="12" s="1"/>
  <c r="U38" i="12"/>
  <c r="U37" i="12" s="1"/>
  <c r="I20" i="1"/>
  <c r="I19" i="1"/>
  <c r="I18" i="1"/>
  <c r="I17" i="1"/>
  <c r="G27" i="1"/>
  <c r="F40" i="1"/>
  <c r="G23" i="1" s="1"/>
  <c r="J28" i="1"/>
  <c r="J26" i="1"/>
  <c r="G38" i="1"/>
  <c r="F38" i="1"/>
  <c r="J23" i="1"/>
  <c r="J24" i="1"/>
  <c r="J25" i="1"/>
  <c r="J27" i="1"/>
  <c r="E24" i="1"/>
  <c r="E26" i="1"/>
  <c r="I50" i="1" l="1"/>
  <c r="H39" i="1"/>
  <c r="H40" i="1" s="1"/>
  <c r="G24" i="1"/>
  <c r="G29" i="1"/>
  <c r="G28" i="1"/>
  <c r="M38" i="12"/>
  <c r="M37" i="12" s="1"/>
  <c r="G37" i="12"/>
  <c r="M23" i="12"/>
  <c r="G8" i="12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<sst xmlns="http://schemas.openxmlformats.org/spreadsheetml/2006/main" count="218" uniqueCount="138">
  <si>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</si>
  <si>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</si>
  <si>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</si>
  <si>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</si>
  <si>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</si>
  <si>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</si>
  <si>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</si>
  <si>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</si>
  <si>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</si>
  <si>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</si>
  <si>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</si>
  <si>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</si>
  <si>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</si>
  <si>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</si>
  <si>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</si>
  <si>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</si>
  <si>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</si>
  <si>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</si>
  <si>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</si>
  <si>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</si>
  <si>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</si>
  <si>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</si>
  <si>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</si>
  <si>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</si>
  <si>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</si>
  <si>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</si>
  <si>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</si>
  <si>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</si>
  <si>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</si>
  <si>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</si>
  <si>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</si>
  <si>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</si>
  <si>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</si>
  <si>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</si>
  <si>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</si>
  <si>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</si>
  <si>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</si>
  <si>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</si>
  <si>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</si>
  <si>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</si>
  <si>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</si>
  <si>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</si>
  <si>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</si>
  <si>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sportoviště u Masarykovy SŠZ a VOŠ Opava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</si>
  <si>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</si>
  <si>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</si>
  <si>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</si>
  <si>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</si>
  <si>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</si>
  <si>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</si>
  <si>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</si>
  <si>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</si>
  <si>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</si>
  <si>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</si>
  <si>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</si>
  <si>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</si>
  <si>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</si>
  <si>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</si>
  <si>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</si>
  <si>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</si>
  <si>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</si>
  <si>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</si>
  <si>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</si>
  <si>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</si>
  <si>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</si>
  <si>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</si>
  <si>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</si>
  <si>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</si>
  <si>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</si>
  <si>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</si>
  <si>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</si>
  <si>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</si>
  <si>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</si>
  <si>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</si>
  <si>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</si>
  <si>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</si>
  <si>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</si>
  <si>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</si>
  <si>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</si>
  <si>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</si>
  <si>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</si>
  <si>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</si>
  <si>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</si>
  <si>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</si>
  <si>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132201211R00</t>
  </si>
  <si>
    <t>Hloubení rýh š.do 200 cm hor.3 do 100 m3,STROJNĚ</t>
  </si>
  <si>
    <t>m3</t>
  </si>
  <si>
    <t>POL1_0</t>
  </si>
  <si>
    <t>kanalizace a šachty:1,1*(1+1,7)/2*(55+0,35*2)</t>
  </si>
  <si>
    <t>VV</t>
  </si>
  <si>
    <t>151101101R00</t>
  </si>
  <si>
    <t>Pažení a rozepření stěn rýh - příložné - hl.do 2 m</t>
  </si>
  <si>
    <t>m2</t>
  </si>
  <si>
    <t>kanalizace:1,35*(55+0,35*2)*2</t>
  </si>
  <si>
    <t>151101111R00</t>
  </si>
  <si>
    <t>Odstranění pažení stěn rýh - příložné - hl. do 2 m</t>
  </si>
  <si>
    <t>174101101R00</t>
  </si>
  <si>
    <t>Zásyp jam, rýh, šachet se zhutněním</t>
  </si>
  <si>
    <t>kanalizace:1,1*0,5*(55+0,35*2)</t>
  </si>
  <si>
    <t>162701105R00</t>
  </si>
  <si>
    <t>Vodorovné přemístění výkopku z hor.1-4 do 10000 m</t>
  </si>
  <si>
    <t>82,71-30,64</t>
  </si>
  <si>
    <t>162701109R00</t>
  </si>
  <si>
    <t>Příplatek k vod. přemístění hor.1-4 za další 1 km</t>
  </si>
  <si>
    <t>(82,71-30,64)*10</t>
  </si>
  <si>
    <t>199000002R00</t>
  </si>
  <si>
    <t>Poplatek za skládku zemina, kamenivo</t>
  </si>
  <si>
    <t>451572111R00</t>
  </si>
  <si>
    <t>Lože pod potrubí z kameniva těženého 0 - 4 mm</t>
  </si>
  <si>
    <t>kanalizace:1,1*0,15*55</t>
  </si>
  <si>
    <t>871353121R00</t>
  </si>
  <si>
    <t>Montáž trub z plastu, gumový kroužek, DN 200</t>
  </si>
  <si>
    <t>m</t>
  </si>
  <si>
    <t>kanalizace:(18+23,5+13,5)</t>
  </si>
  <si>
    <t>28611156.AR</t>
  </si>
  <si>
    <t>Trubka kanalizační SN 4 PVC 200x4,9x1000 mm</t>
  </si>
  <si>
    <t>kus</t>
  </si>
  <si>
    <t>POL3_0</t>
  </si>
  <si>
    <t>kanalizace:(18+23,5+13,5)*1,02</t>
  </si>
  <si>
    <t>175101101RT2</t>
  </si>
  <si>
    <t>Obsyp potrubí bez prohození sypaniny s dodáním, štěrkopísku frakce 0 - 22 mm</t>
  </si>
  <si>
    <t>kanalizace:1,1*0,7*55</t>
  </si>
  <si>
    <t>894431122RCA</t>
  </si>
  <si>
    <t>Šachta D 315 mm, dl.šach.roury 2,0 m, sběrná dno, PP KG D 200 mm, poklop litina 12,5 t</t>
  </si>
  <si>
    <t>2</t>
  </si>
  <si>
    <t>R0060</t>
  </si>
  <si>
    <t>Napojení kanalizace do stávající šachty</t>
  </si>
  <si>
    <t>Vyfrézováním otvoru a osazením šachtové průchodky.</t>
  </si>
  <si>
    <t>POP</t>
  </si>
  <si>
    <t>998222012R00</t>
  </si>
  <si>
    <t>Přesun hmot, zpevněné plochy, kryt z kameniva</t>
  </si>
  <si>
    <t>t</t>
  </si>
  <si>
    <t/>
  </si>
  <si>
    <t>SUM</t>
  </si>
  <si>
    <t>Poznámky uchazeče k zadání</t>
  </si>
  <si>
    <t>POPUZIV</t>
  </si>
  <si>
    <t>END</t>
  </si>
  <si>
    <t>SO 04 Vnitřní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</si>
</sst>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2" borderId="39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5">
      <c r="A2" s="4"/>
      <c r="B2" s="104" t="s">
        <v>38</v>
      </c>
      <c r="C2" s="105"/>
      <c r="D2" s="106" t="s">
        <v>43</v>
      </c>
      <c r="E2" s="107"/>
      <c r="F2" s="107"/>
      <c r="G2" s="107"/>
      <c r="H2" s="107"/>
      <c r="I2" s="107"/>
      <c r="J2" s="108"/>
      <c r="O2" s="2"/>
    </row>
    <row r="3" spans="1:15" ht="22.8" customHeight="1" x14ac:dyDescent="0.25">
      <c r="A3" s="4"/>
      <c r="B3" s="109" t="s">
        <v>41</v>
      </c>
      <c r="C3" s="110"/>
      <c r="D3" s="111" t="s">
        <v>137</v>
      </c>
      <c r="E3" s="112"/>
      <c r="F3" s="112"/>
      <c r="G3" s="112"/>
      <c r="H3" s="112"/>
      <c r="I3" s="112"/>
      <c r="J3" s="113"/>
    </row>
    <row r="4" spans="1:15" ht="24" customHeight="1" x14ac:dyDescent="0.25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 x14ac:dyDescent="0.25">
      <c r="A5" s="4"/>
      <c r="B5" s="45" t="s">
        <v>21</v>
      </c>
      <c r="C5" s="5"/>
      <c r="D5" s="120"/>
      <c r="E5" s="25"/>
      <c r="F5" s="25"/>
      <c r="G5" s="25"/>
      <c r="H5" s="27" t="s">
        <v>33</v>
      </c>
      <c r="I5" s="120"/>
      <c r="J5" s="11"/>
    </row>
    <row r="6" spans="1:15" ht="15.75" customHeight="1" x14ac:dyDescent="0.25">
      <c r="A6" s="4"/>
      <c r="B6" s="39"/>
      <c r="C6" s="25"/>
      <c r="D6" s="120"/>
      <c r="E6" s="25"/>
      <c r="F6" s="25"/>
      <c r="G6" s="25"/>
      <c r="H6" s="27" t="s">
        <v>34</v>
      </c>
      <c r="I6" s="120"/>
      <c r="J6" s="11"/>
    </row>
    <row r="7" spans="1:15" ht="15.75" customHeight="1" x14ac:dyDescent="0.25">
      <c r="A7" s="4"/>
      <c r="B7" s="40"/>
      <c r="C7" s="121"/>
      <c r="D7" s="103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 x14ac:dyDescent="0.25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 x14ac:dyDescent="0.25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 x14ac:dyDescent="0.25">
      <c r="A16" s="191" t="s">
        <v>23</v>
      </c>
      <c r="B16" s="192" t="s">
        <v>23</v>
      </c>
      <c r="C16" s="56"/>
      <c r="D16" s="57"/>
      <c r="E16" s="79"/>
      <c r="F16" s="80"/>
      <c r="G16" s="79"/>
      <c r="H16" s="80"/>
      <c r="I16" s="79">
        <f>SUMIF(F47:F49,A16,I47:I49)+SUMIF(F47:F49,"PSU",I47:I49)</f>
        <v>0</v>
      </c>
      <c r="J16" s="81"/>
    </row>
    <row r="17" spans="1:10" ht="23.25" customHeight="1" x14ac:dyDescent="0.25">
      <c r="A17" s="191" t="s">
        <v>24</v>
      </c>
      <c r="B17" s="192" t="s">
        <v>24</v>
      </c>
      <c r="C17" s="56"/>
      <c r="D17" s="57"/>
      <c r="E17" s="79"/>
      <c r="F17" s="80"/>
      <c r="G17" s="79"/>
      <c r="H17" s="80"/>
      <c r="I17" s="79">
        <f>SUMIF(F47:F49,A17,I47:I49)</f>
        <v>0</v>
      </c>
      <c r="J17" s="81"/>
    </row>
    <row r="18" spans="1:10" ht="23.25" customHeight="1" x14ac:dyDescent="0.25">
      <c r="A18" s="191" t="s">
        <v>25</v>
      </c>
      <c r="B18" s="192" t="s">
        <v>25</v>
      </c>
      <c r="C18" s="56"/>
      <c r="D18" s="57"/>
      <c r="E18" s="79"/>
      <c r="F18" s="80"/>
      <c r="G18" s="79"/>
      <c r="H18" s="80"/>
      <c r="I18" s="79">
        <f>SUMIF(F47:F49,A18,I47:I49)</f>
        <v>0</v>
      </c>
      <c r="J18" s="81"/>
    </row>
    <row r="19" spans="1:10" ht="23.25" customHeight="1" x14ac:dyDescent="0.25">
      <c r="A19" s="191" t="s">
        <v>55</v>
      </c>
      <c r="B19" s="192" t="s">
        <v>26</v>
      </c>
      <c r="C19" s="56"/>
      <c r="D19" s="57"/>
      <c r="E19" s="79"/>
      <c r="F19" s="80"/>
      <c r="G19" s="79"/>
      <c r="H19" s="80"/>
      <c r="I19" s="79">
        <f>SUMIF(F47:F49,A19,I47:I49)</f>
        <v>0</v>
      </c>
      <c r="J19" s="81"/>
    </row>
    <row r="20" spans="1:10" ht="23.25" customHeight="1" x14ac:dyDescent="0.25">
      <c r="A20" s="191" t="s">
        <v>56</v>
      </c>
      <c r="B20" s="192" t="s">
        <v>27</v>
      </c>
      <c r="C20" s="56"/>
      <c r="D20" s="57"/>
      <c r="E20" s="79"/>
      <c r="F20" s="80"/>
      <c r="G20" s="79"/>
      <c r="H20" s="80"/>
      <c r="I20" s="79">
        <f>SUMIF(F47:F49,A20,I47:I49)</f>
        <v>0</v>
      </c>
      <c r="J20" s="81"/>
    </row>
    <row r="21" spans="1:10" ht="23.25" customHeight="1" x14ac:dyDescent="0.25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4">
        <f>ZakladDPHSni*SazbaDPH1/100</f>
        <v>0</v>
      </c>
      <c r="H24" s="85"/>
      <c r="I24" s="85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ZakladDPHZakl*SazbaDPH2/100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3">
      <c r="A28" s="4"/>
      <c r="B28" s="150" t="s">
        <v>22</v>
      </c>
      <c r="C28" s="151"/>
      <c r="D28" s="151"/>
      <c r="E28" s="152"/>
      <c r="F28" s="153"/>
      <c r="G28" s="154">
        <f>ZakladDPHSniVypocet+ZakladDPHZaklVypocet</f>
        <v>0</v>
      </c>
      <c r="H28" s="154"/>
      <c r="I28" s="154"/>
      <c r="J28" s="155" t="str">
        <f t="shared" si="0"/>
        <v>CZK</v>
      </c>
    </row>
    <row r="29" spans="1:10" ht="27.75" customHeight="1" thickBot="1" x14ac:dyDescent="0.3">
      <c r="A29" s="4"/>
      <c r="B29" s="150" t="s">
        <v>35</v>
      </c>
      <c r="C29" s="156"/>
      <c r="D29" s="156"/>
      <c r="E29" s="156"/>
      <c r="F29" s="156"/>
      <c r="G29" s="157">
        <f>ZakladDPHSni+DPHSni+ZakladDPHZakl+DPHZakl+Zaokrouhleni</f>
        <v>0</v>
      </c>
      <c r="H29" s="157"/>
      <c r="I29" s="157"/>
      <c r="J29" s="158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 x14ac:dyDescent="0.25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5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5">
      <c r="A39" s="129">
        <v>1</v>
      </c>
      <c r="B39" s="135" t="s">
        <v>44</v>
      </c>
      <c r="C39" s="136" t="s">
        <v>43</v>
      </c>
      <c r="D39" s="137"/>
      <c r="E39" s="137"/>
      <c r="F39" s="145">
        <f>'Rozpočet Pol'!AC40</f>
        <v>0</v>
      </c>
      <c r="G39" s="146">
        <f>'Rozpočet Pol'!AD40</f>
        <v>0</v>
      </c>
      <c r="H39" s="147">
        <f>(F39*SazbaDPH1/100)+(G39*SazbaDPH2/100)</f>
        <v>0</v>
      </c>
      <c r="I39" s="147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5">
      <c r="A40" s="129"/>
      <c r="B40" s="139" t="s">
        <v>45</v>
      </c>
      <c r="C40" s="140"/>
      <c r="D40" s="140"/>
      <c r="E40" s="141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49">
        <f>SUMIF(A39:A39,"=1",I39:I39)</f>
        <v>0</v>
      </c>
      <c r="J40" s="130">
        <f>SUMIF(A39:A39,"=1",J39:J39)</f>
        <v>0</v>
      </c>
    </row>
    <row r="44" spans="1:10" ht="15.6" x14ac:dyDescent="0.3">
      <c r="B44" s="159" t="s">
        <v>47</v>
      </c>
    </row>
    <row r="46" spans="1:10" ht="25.5" customHeight="1" x14ac:dyDescent="0.25">
      <c r="A46" s="160"/>
      <c r="B46" s="166" t="s">
        <v>16</v>
      </c>
      <c r="C46" s="166" t="s">
        <v>5</v>
      </c>
      <c r="D46" s="167"/>
      <c r="E46" s="167"/>
      <c r="F46" s="170" t="s">
        <v>48</v>
      </c>
      <c r="G46" s="170"/>
      <c r="H46" s="170"/>
      <c r="I46" s="171" t="s">
        <v>28</v>
      </c>
      <c r="J46" s="171"/>
    </row>
    <row r="47" spans="1:10" ht="25.5" customHeight="1" x14ac:dyDescent="0.25">
      <c r="A47" s="161"/>
      <c r="B47" s="172" t="s">
        <v>49</v>
      </c>
      <c r="C47" s="173" t="s">
        <v>50</v>
      </c>
      <c r="D47" s="174"/>
      <c r="E47" s="174"/>
      <c r="F47" s="178" t="s">
        <v>23</v>
      </c>
      <c r="G47" s="179"/>
      <c r="H47" s="179"/>
      <c r="I47" s="180">
        <f>'Rozpočet Pol'!G8</f>
        <v>0</v>
      </c>
      <c r="J47" s="180"/>
    </row>
    <row r="48" spans="1:10" ht="25.5" customHeight="1" x14ac:dyDescent="0.25">
      <c r="A48" s="161"/>
      <c r="B48" s="164" t="s">
        <v>51</v>
      </c>
      <c r="C48" s="163" t="s">
        <v>52</v>
      </c>
      <c r="D48" s="165"/>
      <c r="E48" s="165"/>
      <c r="F48" s="181" t="s">
        <v>23</v>
      </c>
      <c r="G48" s="182"/>
      <c r="H48" s="182"/>
      <c r="I48" s="183">
        <f>'Rozpočet Pol'!G23</f>
        <v>0</v>
      </c>
      <c r="J48" s="183"/>
    </row>
    <row r="49" spans="1:10" ht="25.5" customHeight="1" x14ac:dyDescent="0.25">
      <c r="A49" s="161"/>
      <c r="B49" s="175" t="s">
        <v>53</v>
      </c>
      <c r="C49" s="176" t="s">
        <v>54</v>
      </c>
      <c r="D49" s="177"/>
      <c r="E49" s="177"/>
      <c r="F49" s="184" t="s">
        <v>23</v>
      </c>
      <c r="G49" s="185"/>
      <c r="H49" s="185"/>
      <c r="I49" s="186">
        <f>'Rozpočet Pol'!G37</f>
        <v>0</v>
      </c>
      <c r="J49" s="186"/>
    </row>
    <row r="50" spans="1:10" ht="25.5" customHeight="1" x14ac:dyDescent="0.25">
      <c r="A50" s="162"/>
      <c r="B50" s="168" t="s">
        <v>1</v>
      </c>
      <c r="C50" s="168"/>
      <c r="D50" s="169"/>
      <c r="E50" s="169"/>
      <c r="F50" s="187"/>
      <c r="G50" s="188"/>
      <c r="H50" s="188"/>
      <c r="I50" s="189">
        <f>SUM(I47:I49)</f>
        <v>0</v>
      </c>
      <c r="J50" s="189"/>
    </row>
    <row r="51" spans="1:10" x14ac:dyDescent="0.25">
      <c r="F51" s="190"/>
      <c r="G51" s="128"/>
      <c r="H51" s="190"/>
      <c r="I51" s="128"/>
      <c r="J51" s="128"/>
    </row>
    <row r="52" spans="1:10" x14ac:dyDescent="0.25">
      <c r="F52" s="190"/>
      <c r="G52" s="128"/>
      <c r="H52" s="190"/>
      <c r="I52" s="128"/>
      <c r="J52" s="128"/>
    </row>
    <row r="53" spans="1:10" x14ac:dyDescent="0.25">
      <c r="F53" s="190"/>
      <c r="G53" s="128"/>
      <c r="H53" s="190"/>
      <c r="I53" s="128"/>
      <c r="J53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7" t="s">
        <v>39</v>
      </c>
      <c r="B2" s="76"/>
      <c r="C2" s="101"/>
      <c r="D2" s="101"/>
      <c r="E2" s="101"/>
      <c r="F2" s="101"/>
      <c r="G2" s="102"/>
    </row>
    <row r="3" spans="1:7" ht="24.9" hidden="1" customHeight="1" x14ac:dyDescent="0.25">
      <c r="A3" s="77" t="s">
        <v>7</v>
      </c>
      <c r="B3" s="76"/>
      <c r="C3" s="101"/>
      <c r="D3" s="101"/>
      <c r="E3" s="101"/>
      <c r="F3" s="101"/>
      <c r="G3" s="102"/>
    </row>
    <row r="4" spans="1:7" ht="24.9" hidden="1" customHeight="1" x14ac:dyDescent="0.25">
      <c r="A4" s="77" t="s">
        <v>8</v>
      </c>
      <c r="B4" s="76"/>
      <c r="C4" s="101"/>
      <c r="D4" s="101"/>
      <c r="E4" s="101"/>
      <c r="F4" s="101"/>
      <c r="G4" s="10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7" customWidth="1"/>
    <col min="3" max="3" width="38.33203125" style="127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3" t="s">
        <v>6</v>
      </c>
      <c r="B1" s="193"/>
      <c r="C1" s="193"/>
      <c r="D1" s="193"/>
      <c r="E1" s="193"/>
      <c r="F1" s="193"/>
      <c r="G1" s="193"/>
      <c r="AE1" t="s">
        <v>58</v>
      </c>
    </row>
    <row r="2" spans="1:60" ht="25.05" customHeight="1" x14ac:dyDescent="0.25">
      <c r="A2" s="200" t="s">
        <v>57</v>
      </c>
      <c r="B2" s="194"/>
      <c r="C2" s="195" t="s">
        <v>43</v>
      </c>
      <c r="D2" s="196"/>
      <c r="E2" s="196"/>
      <c r="F2" s="196"/>
      <c r="G2" s="202"/>
      <c r="AE2" t="s">
        <v>59</v>
      </c>
    </row>
    <row r="3" spans="1:60" ht="25.05" hidden="1" customHeight="1" x14ac:dyDescent="0.25">
      <c r="A3" s="201" t="s">
        <v>7</v>
      </c>
      <c r="B3" s="199"/>
      <c r="C3" s="197"/>
      <c r="D3" s="198"/>
      <c r="E3" s="198"/>
      <c r="F3" s="198"/>
      <c r="G3" s="203"/>
      <c r="AE3" t="s">
        <v>60</v>
      </c>
    </row>
    <row r="4" spans="1:60" ht="25.05" hidden="1" customHeight="1" x14ac:dyDescent="0.25">
      <c r="A4" s="201" t="s">
        <v>8</v>
      </c>
      <c r="B4" s="199"/>
      <c r="C4" s="197"/>
      <c r="D4" s="198"/>
      <c r="E4" s="198"/>
      <c r="F4" s="198"/>
      <c r="G4" s="203"/>
      <c r="AE4" t="s">
        <v>61</v>
      </c>
    </row>
    <row r="5" spans="1:60" hidden="1" x14ac:dyDescent="0.25">
      <c r="A5" s="204" t="s">
        <v>62</v>
      </c>
      <c r="B5" s="205"/>
      <c r="C5" s="206"/>
      <c r="D5" s="207"/>
      <c r="E5" s="207"/>
      <c r="F5" s="207"/>
      <c r="G5" s="208"/>
      <c r="AE5" t="s">
        <v>63</v>
      </c>
    </row>
    <row r="7" spans="1:60" ht="39.6" x14ac:dyDescent="0.25">
      <c r="A7" s="214" t="s">
        <v>64</v>
      </c>
      <c r="B7" s="215" t="s">
        <v>65</v>
      </c>
      <c r="C7" s="215" t="s">
        <v>66</v>
      </c>
      <c r="D7" s="214" t="s">
        <v>67</v>
      </c>
      <c r="E7" s="214" t="s">
        <v>68</v>
      </c>
      <c r="F7" s="209" t="s">
        <v>69</v>
      </c>
      <c r="G7" s="235" t="s">
        <v>28</v>
      </c>
      <c r="H7" s="236" t="s">
        <v>29</v>
      </c>
      <c r="I7" s="236" t="s">
        <v>70</v>
      </c>
      <c r="J7" s="236" t="s">
        <v>30</v>
      </c>
      <c r="K7" s="236" t="s">
        <v>71</v>
      </c>
      <c r="L7" s="236" t="s">
        <v>72</v>
      </c>
      <c r="M7" s="236" t="s">
        <v>73</v>
      </c>
      <c r="N7" s="236" t="s">
        <v>74</v>
      </c>
      <c r="O7" s="236" t="s">
        <v>75</v>
      </c>
      <c r="P7" s="236" t="s">
        <v>76</v>
      </c>
      <c r="Q7" s="236" t="s">
        <v>77</v>
      </c>
      <c r="R7" s="236" t="s">
        <v>78</v>
      </c>
      <c r="S7" s="236" t="s">
        <v>79</v>
      </c>
      <c r="T7" s="236" t="s">
        <v>80</v>
      </c>
      <c r="U7" s="217" t="s">
        <v>81</v>
      </c>
    </row>
    <row r="8" spans="1:60" x14ac:dyDescent="0.25">
      <c r="A8" s="237" t="s">
        <v>82</v>
      </c>
      <c r="B8" s="238" t="s">
        <v>49</v>
      </c>
      <c r="C8" s="239" t="s">
        <v>50</v>
      </c>
      <c r="D8" s="216"/>
      <c r="E8" s="240"/>
      <c r="F8" s="241"/>
      <c r="G8" s="241">
        <f>SUMIF(AE9:AE22,"&lt;&gt;NOR",G9:G22)</f>
        <v>0</v>
      </c>
      <c r="H8" s="241"/>
      <c r="I8" s="241">
        <f>SUM(I9:I22)</f>
        <v>0</v>
      </c>
      <c r="J8" s="241"/>
      <c r="K8" s="241">
        <f>SUM(K9:K22)</f>
        <v>0</v>
      </c>
      <c r="L8" s="241"/>
      <c r="M8" s="241">
        <f>SUM(M9:M22)</f>
        <v>0</v>
      </c>
      <c r="N8" s="216"/>
      <c r="O8" s="216">
        <f>SUM(O9:O22)</f>
        <v>0.14888999999999999</v>
      </c>
      <c r="P8" s="216"/>
      <c r="Q8" s="216">
        <f>SUM(Q9:Q22)</f>
        <v>0</v>
      </c>
      <c r="R8" s="216"/>
      <c r="S8" s="216"/>
      <c r="T8" s="237"/>
      <c r="U8" s="216">
        <f>SUM(U9:U22)</f>
        <v>69.81</v>
      </c>
      <c r="AE8" t="s">
        <v>83</v>
      </c>
    </row>
    <row r="9" spans="1:60" outlineLevel="1" x14ac:dyDescent="0.25">
      <c r="A9" s="211">
        <v>1</v>
      </c>
      <c r="B9" s="218" t="s">
        <v>84</v>
      </c>
      <c r="C9" s="263" t="s">
        <v>85</v>
      </c>
      <c r="D9" s="220" t="s">
        <v>86</v>
      </c>
      <c r="E9" s="226">
        <v>82.714500000000001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0">
        <v>0</v>
      </c>
      <c r="O9" s="220">
        <f>ROUND(E9*N9,5)</f>
        <v>0</v>
      </c>
      <c r="P9" s="220">
        <v>0</v>
      </c>
      <c r="Q9" s="220">
        <f>ROUND(E9*P9,5)</f>
        <v>0</v>
      </c>
      <c r="R9" s="220"/>
      <c r="S9" s="220"/>
      <c r="T9" s="221">
        <v>0.2</v>
      </c>
      <c r="U9" s="220">
        <f>ROUND(E9*T9,2)</f>
        <v>16.54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87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1"/>
      <c r="B10" s="218"/>
      <c r="C10" s="264" t="s">
        <v>88</v>
      </c>
      <c r="D10" s="222"/>
      <c r="E10" s="227">
        <v>82.714500000000001</v>
      </c>
      <c r="F10" s="231"/>
      <c r="G10" s="231"/>
      <c r="H10" s="231"/>
      <c r="I10" s="231"/>
      <c r="J10" s="231"/>
      <c r="K10" s="231"/>
      <c r="L10" s="231"/>
      <c r="M10" s="231"/>
      <c r="N10" s="220"/>
      <c r="O10" s="220"/>
      <c r="P10" s="220"/>
      <c r="Q10" s="220"/>
      <c r="R10" s="220"/>
      <c r="S10" s="220"/>
      <c r="T10" s="221"/>
      <c r="U10" s="220"/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89</v>
      </c>
      <c r="AF10" s="210">
        <v>0</v>
      </c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1">
        <v>2</v>
      </c>
      <c r="B11" s="218" t="s">
        <v>90</v>
      </c>
      <c r="C11" s="263" t="s">
        <v>91</v>
      </c>
      <c r="D11" s="220" t="s">
        <v>92</v>
      </c>
      <c r="E11" s="226">
        <v>150.38999999999999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0">
        <v>9.8999999999999999E-4</v>
      </c>
      <c r="O11" s="220">
        <f>ROUND(E11*N11,5)</f>
        <v>0.14888999999999999</v>
      </c>
      <c r="P11" s="220">
        <v>0</v>
      </c>
      <c r="Q11" s="220">
        <f>ROUND(E11*P11,5)</f>
        <v>0</v>
      </c>
      <c r="R11" s="220"/>
      <c r="S11" s="220"/>
      <c r="T11" s="221">
        <v>0.24</v>
      </c>
      <c r="U11" s="220">
        <f>ROUND(E11*T11,2)</f>
        <v>36.090000000000003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87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1"/>
      <c r="B12" s="218"/>
      <c r="C12" s="264" t="s">
        <v>93</v>
      </c>
      <c r="D12" s="222"/>
      <c r="E12" s="227">
        <v>150.38999999999999</v>
      </c>
      <c r="F12" s="231"/>
      <c r="G12" s="231"/>
      <c r="H12" s="231"/>
      <c r="I12" s="231"/>
      <c r="J12" s="231"/>
      <c r="K12" s="231"/>
      <c r="L12" s="231"/>
      <c r="M12" s="231"/>
      <c r="N12" s="220"/>
      <c r="O12" s="220"/>
      <c r="P12" s="220"/>
      <c r="Q12" s="220"/>
      <c r="R12" s="220"/>
      <c r="S12" s="220"/>
      <c r="T12" s="221"/>
      <c r="U12" s="220"/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89</v>
      </c>
      <c r="AF12" s="210">
        <v>0</v>
      </c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1">
        <v>3</v>
      </c>
      <c r="B13" s="218" t="s">
        <v>94</v>
      </c>
      <c r="C13" s="263" t="s">
        <v>95</v>
      </c>
      <c r="D13" s="220" t="s">
        <v>92</v>
      </c>
      <c r="E13" s="226">
        <v>150.38999999999999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21</v>
      </c>
      <c r="M13" s="231">
        <f>G13*(1+L13/100)</f>
        <v>0</v>
      </c>
      <c r="N13" s="220">
        <v>0</v>
      </c>
      <c r="O13" s="220">
        <f>ROUND(E13*N13,5)</f>
        <v>0</v>
      </c>
      <c r="P13" s="220">
        <v>0</v>
      </c>
      <c r="Q13" s="220">
        <f>ROUND(E13*P13,5)</f>
        <v>0</v>
      </c>
      <c r="R13" s="220"/>
      <c r="S13" s="220"/>
      <c r="T13" s="221">
        <v>7.0000000000000007E-2</v>
      </c>
      <c r="U13" s="220">
        <f>ROUND(E13*T13,2)</f>
        <v>10.53</v>
      </c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87</v>
      </c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1"/>
      <c r="B14" s="218"/>
      <c r="C14" s="264" t="s">
        <v>93</v>
      </c>
      <c r="D14" s="222"/>
      <c r="E14" s="227">
        <v>150.38999999999999</v>
      </c>
      <c r="F14" s="231"/>
      <c r="G14" s="231"/>
      <c r="H14" s="231"/>
      <c r="I14" s="231"/>
      <c r="J14" s="231"/>
      <c r="K14" s="231"/>
      <c r="L14" s="231"/>
      <c r="M14" s="231"/>
      <c r="N14" s="220"/>
      <c r="O14" s="220"/>
      <c r="P14" s="220"/>
      <c r="Q14" s="220"/>
      <c r="R14" s="220"/>
      <c r="S14" s="220"/>
      <c r="T14" s="221"/>
      <c r="U14" s="220"/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89</v>
      </c>
      <c r="AF14" s="210">
        <v>0</v>
      </c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1">
        <v>4</v>
      </c>
      <c r="B15" s="218" t="s">
        <v>96</v>
      </c>
      <c r="C15" s="263" t="s">
        <v>97</v>
      </c>
      <c r="D15" s="220" t="s">
        <v>86</v>
      </c>
      <c r="E15" s="226">
        <v>30.635000000000002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0">
        <v>0</v>
      </c>
      <c r="O15" s="220">
        <f>ROUND(E15*N15,5)</f>
        <v>0</v>
      </c>
      <c r="P15" s="220">
        <v>0</v>
      </c>
      <c r="Q15" s="220">
        <f>ROUND(E15*P15,5)</f>
        <v>0</v>
      </c>
      <c r="R15" s="220"/>
      <c r="S15" s="220"/>
      <c r="T15" s="221">
        <v>0.2</v>
      </c>
      <c r="U15" s="220">
        <f>ROUND(E15*T15,2)</f>
        <v>6.13</v>
      </c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87</v>
      </c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1"/>
      <c r="B16" s="218"/>
      <c r="C16" s="264" t="s">
        <v>98</v>
      </c>
      <c r="D16" s="222"/>
      <c r="E16" s="227">
        <v>30.635000000000002</v>
      </c>
      <c r="F16" s="231"/>
      <c r="G16" s="231"/>
      <c r="H16" s="231"/>
      <c r="I16" s="231"/>
      <c r="J16" s="231"/>
      <c r="K16" s="231"/>
      <c r="L16" s="231"/>
      <c r="M16" s="231"/>
      <c r="N16" s="220"/>
      <c r="O16" s="220"/>
      <c r="P16" s="220"/>
      <c r="Q16" s="220"/>
      <c r="R16" s="220"/>
      <c r="S16" s="220"/>
      <c r="T16" s="221"/>
      <c r="U16" s="220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89</v>
      </c>
      <c r="AF16" s="210">
        <v>0</v>
      </c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11">
        <v>5</v>
      </c>
      <c r="B17" s="218" t="s">
        <v>99</v>
      </c>
      <c r="C17" s="263" t="s">
        <v>100</v>
      </c>
      <c r="D17" s="220" t="s">
        <v>86</v>
      </c>
      <c r="E17" s="226">
        <v>52.07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0">
        <v>0</v>
      </c>
      <c r="O17" s="220">
        <f>ROUND(E17*N17,5)</f>
        <v>0</v>
      </c>
      <c r="P17" s="220">
        <v>0</v>
      </c>
      <c r="Q17" s="220">
        <f>ROUND(E17*P17,5)</f>
        <v>0</v>
      </c>
      <c r="R17" s="220"/>
      <c r="S17" s="220"/>
      <c r="T17" s="221">
        <v>0.01</v>
      </c>
      <c r="U17" s="220">
        <f>ROUND(E17*T17,2)</f>
        <v>0.52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87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1"/>
      <c r="B18" s="218"/>
      <c r="C18" s="264" t="s">
        <v>101</v>
      </c>
      <c r="D18" s="222"/>
      <c r="E18" s="227">
        <v>52.07</v>
      </c>
      <c r="F18" s="231"/>
      <c r="G18" s="231"/>
      <c r="H18" s="231"/>
      <c r="I18" s="231"/>
      <c r="J18" s="231"/>
      <c r="K18" s="231"/>
      <c r="L18" s="231"/>
      <c r="M18" s="231"/>
      <c r="N18" s="220"/>
      <c r="O18" s="220"/>
      <c r="P18" s="220"/>
      <c r="Q18" s="220"/>
      <c r="R18" s="220"/>
      <c r="S18" s="220"/>
      <c r="T18" s="221"/>
      <c r="U18" s="220"/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89</v>
      </c>
      <c r="AF18" s="210">
        <v>0</v>
      </c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1">
        <v>6</v>
      </c>
      <c r="B19" s="218" t="s">
        <v>102</v>
      </c>
      <c r="C19" s="263" t="s">
        <v>103</v>
      </c>
      <c r="D19" s="220" t="s">
        <v>86</v>
      </c>
      <c r="E19" s="226">
        <v>520.70000000000005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0">
        <v>0</v>
      </c>
      <c r="O19" s="220">
        <f>ROUND(E19*N19,5)</f>
        <v>0</v>
      </c>
      <c r="P19" s="220">
        <v>0</v>
      </c>
      <c r="Q19" s="220">
        <f>ROUND(E19*P19,5)</f>
        <v>0</v>
      </c>
      <c r="R19" s="220"/>
      <c r="S19" s="220"/>
      <c r="T19" s="221">
        <v>0</v>
      </c>
      <c r="U19" s="220">
        <f>ROUND(E19*T19,2)</f>
        <v>0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87</v>
      </c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1"/>
      <c r="B20" s="218"/>
      <c r="C20" s="264" t="s">
        <v>104</v>
      </c>
      <c r="D20" s="222"/>
      <c r="E20" s="227">
        <v>520.70000000000005</v>
      </c>
      <c r="F20" s="231"/>
      <c r="G20" s="231"/>
      <c r="H20" s="231"/>
      <c r="I20" s="231"/>
      <c r="J20" s="231"/>
      <c r="K20" s="231"/>
      <c r="L20" s="231"/>
      <c r="M20" s="231"/>
      <c r="N20" s="220"/>
      <c r="O20" s="220"/>
      <c r="P20" s="220"/>
      <c r="Q20" s="220"/>
      <c r="R20" s="220"/>
      <c r="S20" s="220"/>
      <c r="T20" s="221"/>
      <c r="U20" s="220"/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89</v>
      </c>
      <c r="AF20" s="210">
        <v>0</v>
      </c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1">
        <v>7</v>
      </c>
      <c r="B21" s="218" t="s">
        <v>105</v>
      </c>
      <c r="C21" s="263" t="s">
        <v>106</v>
      </c>
      <c r="D21" s="220" t="s">
        <v>86</v>
      </c>
      <c r="E21" s="226">
        <v>52.07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0">
        <v>0</v>
      </c>
      <c r="O21" s="220">
        <f>ROUND(E21*N21,5)</f>
        <v>0</v>
      </c>
      <c r="P21" s="220">
        <v>0</v>
      </c>
      <c r="Q21" s="220">
        <f>ROUND(E21*P21,5)</f>
        <v>0</v>
      </c>
      <c r="R21" s="220"/>
      <c r="S21" s="220"/>
      <c r="T21" s="221">
        <v>0</v>
      </c>
      <c r="U21" s="220">
        <f>ROUND(E21*T21,2)</f>
        <v>0</v>
      </c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87</v>
      </c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1"/>
      <c r="B22" s="218"/>
      <c r="C22" s="264" t="s">
        <v>101</v>
      </c>
      <c r="D22" s="222"/>
      <c r="E22" s="227">
        <v>52.07</v>
      </c>
      <c r="F22" s="231"/>
      <c r="G22" s="231"/>
      <c r="H22" s="231"/>
      <c r="I22" s="231"/>
      <c r="J22" s="231"/>
      <c r="K22" s="231"/>
      <c r="L22" s="231"/>
      <c r="M22" s="231"/>
      <c r="N22" s="220"/>
      <c r="O22" s="220"/>
      <c r="P22" s="220"/>
      <c r="Q22" s="220"/>
      <c r="R22" s="220"/>
      <c r="S22" s="220"/>
      <c r="T22" s="221"/>
      <c r="U22" s="220"/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89</v>
      </c>
      <c r="AF22" s="210">
        <v>0</v>
      </c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12" t="s">
        <v>82</v>
      </c>
      <c r="B23" s="219" t="s">
        <v>51</v>
      </c>
      <c r="C23" s="265" t="s">
        <v>52</v>
      </c>
      <c r="D23" s="223"/>
      <c r="E23" s="228"/>
      <c r="F23" s="232"/>
      <c r="G23" s="232">
        <f>SUMIF(AE24:AE36,"&lt;&gt;NOR",G24:G36)</f>
        <v>0</v>
      </c>
      <c r="H23" s="232"/>
      <c r="I23" s="232">
        <f>SUM(I24:I36)</f>
        <v>0</v>
      </c>
      <c r="J23" s="232"/>
      <c r="K23" s="232">
        <f>SUM(K24:K36)</f>
        <v>0</v>
      </c>
      <c r="L23" s="232"/>
      <c r="M23" s="232">
        <f>SUM(M24:M36)</f>
        <v>0</v>
      </c>
      <c r="N23" s="223"/>
      <c r="O23" s="223">
        <f>SUM(O24:O36)</f>
        <v>89.46896000000001</v>
      </c>
      <c r="P23" s="223"/>
      <c r="Q23" s="223">
        <f>SUM(Q24:Q36)</f>
        <v>0</v>
      </c>
      <c r="R23" s="223"/>
      <c r="S23" s="223"/>
      <c r="T23" s="224"/>
      <c r="U23" s="223">
        <f>SUM(U24:U36)</f>
        <v>87.17</v>
      </c>
      <c r="AE23" t="s">
        <v>83</v>
      </c>
    </row>
    <row r="24" spans="1:60" outlineLevel="1" x14ac:dyDescent="0.25">
      <c r="A24" s="211">
        <v>8</v>
      </c>
      <c r="B24" s="218" t="s">
        <v>107</v>
      </c>
      <c r="C24" s="263" t="s">
        <v>108</v>
      </c>
      <c r="D24" s="220" t="s">
        <v>86</v>
      </c>
      <c r="E24" s="226">
        <v>9.0749999999999993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21</v>
      </c>
      <c r="M24" s="231">
        <f>G24*(1+L24/100)</f>
        <v>0</v>
      </c>
      <c r="N24" s="220">
        <v>1.8907700000000001</v>
      </c>
      <c r="O24" s="220">
        <f>ROUND(E24*N24,5)</f>
        <v>17.158740000000002</v>
      </c>
      <c r="P24" s="220">
        <v>0</v>
      </c>
      <c r="Q24" s="220">
        <f>ROUND(E24*P24,5)</f>
        <v>0</v>
      </c>
      <c r="R24" s="220"/>
      <c r="S24" s="220"/>
      <c r="T24" s="221">
        <v>1.7</v>
      </c>
      <c r="U24" s="220">
        <f>ROUND(E24*T24,2)</f>
        <v>15.43</v>
      </c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87</v>
      </c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1"/>
      <c r="B25" s="218"/>
      <c r="C25" s="264" t="s">
        <v>109</v>
      </c>
      <c r="D25" s="222"/>
      <c r="E25" s="227">
        <v>9.0749999999999993</v>
      </c>
      <c r="F25" s="231"/>
      <c r="G25" s="231"/>
      <c r="H25" s="231"/>
      <c r="I25" s="231"/>
      <c r="J25" s="231"/>
      <c r="K25" s="231"/>
      <c r="L25" s="231"/>
      <c r="M25" s="231"/>
      <c r="N25" s="220"/>
      <c r="O25" s="220"/>
      <c r="P25" s="220"/>
      <c r="Q25" s="220"/>
      <c r="R25" s="220"/>
      <c r="S25" s="220"/>
      <c r="T25" s="221"/>
      <c r="U25" s="220"/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89</v>
      </c>
      <c r="AF25" s="210">
        <v>0</v>
      </c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1">
        <v>9</v>
      </c>
      <c r="B26" s="218" t="s">
        <v>110</v>
      </c>
      <c r="C26" s="263" t="s">
        <v>111</v>
      </c>
      <c r="D26" s="220" t="s">
        <v>112</v>
      </c>
      <c r="E26" s="226">
        <v>55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0">
        <v>1.0000000000000001E-5</v>
      </c>
      <c r="O26" s="220">
        <f>ROUND(E26*N26,5)</f>
        <v>5.5000000000000003E-4</v>
      </c>
      <c r="P26" s="220">
        <v>0</v>
      </c>
      <c r="Q26" s="220">
        <f>ROUND(E26*P26,5)</f>
        <v>0</v>
      </c>
      <c r="R26" s="220"/>
      <c r="S26" s="220"/>
      <c r="T26" s="221">
        <v>0.08</v>
      </c>
      <c r="U26" s="220">
        <f>ROUND(E26*T26,2)</f>
        <v>4.4000000000000004</v>
      </c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87</v>
      </c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1"/>
      <c r="B27" s="218"/>
      <c r="C27" s="264" t="s">
        <v>113</v>
      </c>
      <c r="D27" s="222"/>
      <c r="E27" s="227">
        <v>55</v>
      </c>
      <c r="F27" s="231"/>
      <c r="G27" s="231"/>
      <c r="H27" s="231"/>
      <c r="I27" s="231"/>
      <c r="J27" s="231"/>
      <c r="K27" s="231"/>
      <c r="L27" s="231"/>
      <c r="M27" s="231"/>
      <c r="N27" s="220"/>
      <c r="O27" s="220"/>
      <c r="P27" s="220"/>
      <c r="Q27" s="220"/>
      <c r="R27" s="220"/>
      <c r="S27" s="220"/>
      <c r="T27" s="221"/>
      <c r="U27" s="220"/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89</v>
      </c>
      <c r="AF27" s="210">
        <v>0</v>
      </c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1">
        <v>10</v>
      </c>
      <c r="B28" s="218" t="s">
        <v>114</v>
      </c>
      <c r="C28" s="263" t="s">
        <v>115</v>
      </c>
      <c r="D28" s="220" t="s">
        <v>116</v>
      </c>
      <c r="E28" s="226">
        <v>56.1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21</v>
      </c>
      <c r="M28" s="231">
        <f>G28*(1+L28/100)</f>
        <v>0</v>
      </c>
      <c r="N28" s="220">
        <v>4.1000000000000003E-3</v>
      </c>
      <c r="O28" s="220">
        <f>ROUND(E28*N28,5)</f>
        <v>0.23000999999999999</v>
      </c>
      <c r="P28" s="220">
        <v>0</v>
      </c>
      <c r="Q28" s="220">
        <f>ROUND(E28*P28,5)</f>
        <v>0</v>
      </c>
      <c r="R28" s="220"/>
      <c r="S28" s="220"/>
      <c r="T28" s="221">
        <v>0</v>
      </c>
      <c r="U28" s="220">
        <f>ROUND(E28*T28,2)</f>
        <v>0</v>
      </c>
      <c r="V28" s="210"/>
      <c r="W28" s="210"/>
      <c r="X28" s="210"/>
      <c r="Y28" s="210"/>
      <c r="Z28" s="210"/>
      <c r="AA28" s="210"/>
      <c r="AB28" s="210"/>
      <c r="AC28" s="210"/>
      <c r="AD28" s="210"/>
      <c r="AE28" s="210" t="s">
        <v>117</v>
      </c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1"/>
      <c r="B29" s="218"/>
      <c r="C29" s="264" t="s">
        <v>118</v>
      </c>
      <c r="D29" s="222"/>
      <c r="E29" s="227">
        <v>56.1</v>
      </c>
      <c r="F29" s="231"/>
      <c r="G29" s="231"/>
      <c r="H29" s="231"/>
      <c r="I29" s="231"/>
      <c r="J29" s="231"/>
      <c r="K29" s="231"/>
      <c r="L29" s="231"/>
      <c r="M29" s="231"/>
      <c r="N29" s="220"/>
      <c r="O29" s="220"/>
      <c r="P29" s="220"/>
      <c r="Q29" s="220"/>
      <c r="R29" s="220"/>
      <c r="S29" s="220"/>
      <c r="T29" s="221"/>
      <c r="U29" s="220"/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89</v>
      </c>
      <c r="AF29" s="210">
        <v>0</v>
      </c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0.399999999999999" outlineLevel="1" x14ac:dyDescent="0.25">
      <c r="A30" s="211">
        <v>11</v>
      </c>
      <c r="B30" s="218" t="s">
        <v>119</v>
      </c>
      <c r="C30" s="263" t="s">
        <v>120</v>
      </c>
      <c r="D30" s="220" t="s">
        <v>86</v>
      </c>
      <c r="E30" s="226">
        <v>42.35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21</v>
      </c>
      <c r="M30" s="231">
        <f>G30*(1+L30/100)</f>
        <v>0</v>
      </c>
      <c r="N30" s="220">
        <v>1.7</v>
      </c>
      <c r="O30" s="220">
        <f>ROUND(E30*N30,5)</f>
        <v>71.995000000000005</v>
      </c>
      <c r="P30" s="220">
        <v>0</v>
      </c>
      <c r="Q30" s="220">
        <f>ROUND(E30*P30,5)</f>
        <v>0</v>
      </c>
      <c r="R30" s="220"/>
      <c r="S30" s="220"/>
      <c r="T30" s="221">
        <v>1.59</v>
      </c>
      <c r="U30" s="220">
        <f>ROUND(E30*T30,2)</f>
        <v>67.34</v>
      </c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87</v>
      </c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1"/>
      <c r="B31" s="218"/>
      <c r="C31" s="264" t="s">
        <v>121</v>
      </c>
      <c r="D31" s="222"/>
      <c r="E31" s="227">
        <v>42.35</v>
      </c>
      <c r="F31" s="231"/>
      <c r="G31" s="231"/>
      <c r="H31" s="231"/>
      <c r="I31" s="231"/>
      <c r="J31" s="231"/>
      <c r="K31" s="231"/>
      <c r="L31" s="231"/>
      <c r="M31" s="231"/>
      <c r="N31" s="220"/>
      <c r="O31" s="220"/>
      <c r="P31" s="220"/>
      <c r="Q31" s="220"/>
      <c r="R31" s="220"/>
      <c r="S31" s="220"/>
      <c r="T31" s="221"/>
      <c r="U31" s="220"/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89</v>
      </c>
      <c r="AF31" s="210">
        <v>0</v>
      </c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0.399999999999999" outlineLevel="1" x14ac:dyDescent="0.25">
      <c r="A32" s="211">
        <v>12</v>
      </c>
      <c r="B32" s="218" t="s">
        <v>122</v>
      </c>
      <c r="C32" s="263" t="s">
        <v>123</v>
      </c>
      <c r="D32" s="220" t="s">
        <v>116</v>
      </c>
      <c r="E32" s="226">
        <v>2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21</v>
      </c>
      <c r="M32" s="231">
        <f>G32*(1+L32/100)</f>
        <v>0</v>
      </c>
      <c r="N32" s="220">
        <v>4.233E-2</v>
      </c>
      <c r="O32" s="220">
        <f>ROUND(E32*N32,5)</f>
        <v>8.4659999999999999E-2</v>
      </c>
      <c r="P32" s="220">
        <v>0</v>
      </c>
      <c r="Q32" s="220">
        <f>ROUND(E32*P32,5)</f>
        <v>0</v>
      </c>
      <c r="R32" s="220"/>
      <c r="S32" s="220"/>
      <c r="T32" s="221">
        <v>0</v>
      </c>
      <c r="U32" s="220">
        <f>ROUND(E32*T32,2)</f>
        <v>0</v>
      </c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87</v>
      </c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1"/>
      <c r="B33" s="218"/>
      <c r="C33" s="264" t="s">
        <v>124</v>
      </c>
      <c r="D33" s="222"/>
      <c r="E33" s="227">
        <v>2</v>
      </c>
      <c r="F33" s="231"/>
      <c r="G33" s="231"/>
      <c r="H33" s="231"/>
      <c r="I33" s="231"/>
      <c r="J33" s="231"/>
      <c r="K33" s="231"/>
      <c r="L33" s="231"/>
      <c r="M33" s="231"/>
      <c r="N33" s="220"/>
      <c r="O33" s="220"/>
      <c r="P33" s="220"/>
      <c r="Q33" s="220"/>
      <c r="R33" s="220"/>
      <c r="S33" s="220"/>
      <c r="T33" s="221"/>
      <c r="U33" s="220"/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89</v>
      </c>
      <c r="AF33" s="210">
        <v>0</v>
      </c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1">
        <v>13</v>
      </c>
      <c r="B34" s="218" t="s">
        <v>125</v>
      </c>
      <c r="C34" s="263" t="s">
        <v>126</v>
      </c>
      <c r="D34" s="220" t="s">
        <v>116</v>
      </c>
      <c r="E34" s="226">
        <v>2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0">
        <v>0</v>
      </c>
      <c r="O34" s="220">
        <f>ROUND(E34*N34,5)</f>
        <v>0</v>
      </c>
      <c r="P34" s="220">
        <v>0</v>
      </c>
      <c r="Q34" s="220">
        <f>ROUND(E34*P34,5)</f>
        <v>0</v>
      </c>
      <c r="R34" s="220"/>
      <c r="S34" s="220"/>
      <c r="T34" s="221">
        <v>0</v>
      </c>
      <c r="U34" s="220">
        <f>ROUND(E34*T34,2)</f>
        <v>0</v>
      </c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117</v>
      </c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1"/>
      <c r="B35" s="218"/>
      <c r="C35" s="266" t="s">
        <v>127</v>
      </c>
      <c r="D35" s="225"/>
      <c r="E35" s="229"/>
      <c r="F35" s="233"/>
      <c r="G35" s="234"/>
      <c r="H35" s="231"/>
      <c r="I35" s="231"/>
      <c r="J35" s="231"/>
      <c r="K35" s="231"/>
      <c r="L35" s="231"/>
      <c r="M35" s="231"/>
      <c r="N35" s="220"/>
      <c r="O35" s="220"/>
      <c r="P35" s="220"/>
      <c r="Q35" s="220"/>
      <c r="R35" s="220"/>
      <c r="S35" s="220"/>
      <c r="T35" s="221"/>
      <c r="U35" s="220"/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128</v>
      </c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3" t="str">
        <f>C35</f>
        <v>Vyfrézováním otvoru a osazením šachtové průchodky.</v>
      </c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1"/>
      <c r="B36" s="218"/>
      <c r="C36" s="264" t="s">
        <v>124</v>
      </c>
      <c r="D36" s="222"/>
      <c r="E36" s="227">
        <v>2</v>
      </c>
      <c r="F36" s="231"/>
      <c r="G36" s="231"/>
      <c r="H36" s="231"/>
      <c r="I36" s="231"/>
      <c r="J36" s="231"/>
      <c r="K36" s="231"/>
      <c r="L36" s="231"/>
      <c r="M36" s="231"/>
      <c r="N36" s="220"/>
      <c r="O36" s="220"/>
      <c r="P36" s="220"/>
      <c r="Q36" s="220"/>
      <c r="R36" s="220"/>
      <c r="S36" s="220"/>
      <c r="T36" s="221"/>
      <c r="U36" s="220"/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89</v>
      </c>
      <c r="AF36" s="210">
        <v>0</v>
      </c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5">
      <c r="A37" s="212" t="s">
        <v>82</v>
      </c>
      <c r="B37" s="219" t="s">
        <v>53</v>
      </c>
      <c r="C37" s="265" t="s">
        <v>54</v>
      </c>
      <c r="D37" s="223"/>
      <c r="E37" s="228"/>
      <c r="F37" s="232"/>
      <c r="G37" s="232">
        <f>SUMIF(AE38:AE38,"&lt;&gt;NOR",G38:G38)</f>
        <v>0</v>
      </c>
      <c r="H37" s="232"/>
      <c r="I37" s="232">
        <f>SUM(I38:I38)</f>
        <v>0</v>
      </c>
      <c r="J37" s="232"/>
      <c r="K37" s="232">
        <f>SUM(K38:K38)</f>
        <v>0</v>
      </c>
      <c r="L37" s="232"/>
      <c r="M37" s="232">
        <f>SUM(M38:M38)</f>
        <v>0</v>
      </c>
      <c r="N37" s="223"/>
      <c r="O37" s="223">
        <f>SUM(O38:O38)</f>
        <v>0</v>
      </c>
      <c r="P37" s="223"/>
      <c r="Q37" s="223">
        <f>SUM(Q38:Q38)</f>
        <v>0</v>
      </c>
      <c r="R37" s="223"/>
      <c r="S37" s="223"/>
      <c r="T37" s="224"/>
      <c r="U37" s="223">
        <f>SUM(U38:U38)</f>
        <v>6.71</v>
      </c>
      <c r="AE37" t="s">
        <v>83</v>
      </c>
    </row>
    <row r="38" spans="1:60" outlineLevel="1" x14ac:dyDescent="0.25">
      <c r="A38" s="242">
        <v>14</v>
      </c>
      <c r="B38" s="243" t="s">
        <v>129</v>
      </c>
      <c r="C38" s="267" t="s">
        <v>130</v>
      </c>
      <c r="D38" s="244" t="s">
        <v>131</v>
      </c>
      <c r="E38" s="245">
        <v>89.533180000000002</v>
      </c>
      <c r="F38" s="246">
        <f>H38+J38</f>
        <v>0</v>
      </c>
      <c r="G38" s="247">
        <f>ROUND(E38*F38,2)</f>
        <v>0</v>
      </c>
      <c r="H38" s="247"/>
      <c r="I38" s="247">
        <f>ROUND(E38*H38,2)</f>
        <v>0</v>
      </c>
      <c r="J38" s="247"/>
      <c r="K38" s="247">
        <f>ROUND(E38*J38,2)</f>
        <v>0</v>
      </c>
      <c r="L38" s="247">
        <v>21</v>
      </c>
      <c r="M38" s="247">
        <f>G38*(1+L38/100)</f>
        <v>0</v>
      </c>
      <c r="N38" s="244">
        <v>0</v>
      </c>
      <c r="O38" s="244">
        <f>ROUND(E38*N38,5)</f>
        <v>0</v>
      </c>
      <c r="P38" s="244">
        <v>0</v>
      </c>
      <c r="Q38" s="244">
        <f>ROUND(E38*P38,5)</f>
        <v>0</v>
      </c>
      <c r="R38" s="244"/>
      <c r="S38" s="244"/>
      <c r="T38" s="248">
        <v>7.4999999999999997E-2</v>
      </c>
      <c r="U38" s="244">
        <f>ROUND(E38*T38,2)</f>
        <v>6.71</v>
      </c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87</v>
      </c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5">
      <c r="A39" s="6"/>
      <c r="B39" s="7" t="s">
        <v>132</v>
      </c>
      <c r="C39" s="268" t="s">
        <v>132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v>12</v>
      </c>
      <c r="AD39">
        <v>21</v>
      </c>
    </row>
    <row r="40" spans="1:60" x14ac:dyDescent="0.25">
      <c r="A40" s="249"/>
      <c r="B40" s="250" t="s">
        <v>28</v>
      </c>
      <c r="C40" s="269" t="s">
        <v>132</v>
      </c>
      <c r="D40" s="251"/>
      <c r="E40" s="251"/>
      <c r="F40" s="251"/>
      <c r="G40" s="262">
        <f>G8+G23+G37</f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f>SUMIF(L7:L38,AC39,G7:G38)</f>
        <v>0</v>
      </c>
      <c r="AD40">
        <f>SUMIF(L7:L38,AD39,G7:G38)</f>
        <v>0</v>
      </c>
      <c r="AE40" t="s">
        <v>133</v>
      </c>
    </row>
    <row r="41" spans="1:60" x14ac:dyDescent="0.25">
      <c r="A41" s="6"/>
      <c r="B41" s="7" t="s">
        <v>132</v>
      </c>
      <c r="C41" s="268" t="s">
        <v>132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5">
      <c r="A42" s="6"/>
      <c r="B42" s="7" t="s">
        <v>132</v>
      </c>
      <c r="C42" s="268" t="s">
        <v>132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5">
      <c r="A43" s="252" t="s">
        <v>134</v>
      </c>
      <c r="B43" s="252"/>
      <c r="C43" s="270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5">
      <c r="A44" s="253"/>
      <c r="B44" s="254"/>
      <c r="C44" s="271"/>
      <c r="D44" s="254"/>
      <c r="E44" s="254"/>
      <c r="F44" s="254"/>
      <c r="G44" s="25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E44" t="s">
        <v>135</v>
      </c>
    </row>
    <row r="45" spans="1:60" x14ac:dyDescent="0.25">
      <c r="A45" s="256"/>
      <c r="B45" s="257"/>
      <c r="C45" s="272"/>
      <c r="D45" s="257"/>
      <c r="E45" s="257"/>
      <c r="F45" s="257"/>
      <c r="G45" s="258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5">
      <c r="A46" s="256"/>
      <c r="B46" s="257"/>
      <c r="C46" s="272"/>
      <c r="D46" s="257"/>
      <c r="E46" s="257"/>
      <c r="F46" s="257"/>
      <c r="G46" s="258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5">
      <c r="A47" s="256"/>
      <c r="B47" s="257"/>
      <c r="C47" s="272"/>
      <c r="D47" s="257"/>
      <c r="E47" s="257"/>
      <c r="F47" s="257"/>
      <c r="G47" s="258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5">
      <c r="A48" s="259"/>
      <c r="B48" s="260"/>
      <c r="C48" s="273"/>
      <c r="D48" s="260"/>
      <c r="E48" s="260"/>
      <c r="F48" s="260"/>
      <c r="G48" s="261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132</v>
      </c>
      <c r="C49" s="268" t="s">
        <v>132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C50" s="274"/>
      <c r="AE50" t="s">
        <v>136</v>
      </c>
    </row>
  </sheetData>
  <mergeCells count="7">
    <mergeCell ref="A44:G48"/>
    <mergeCell ref="A1:G1"/>
    <mergeCell ref="C2:G2"/>
    <mergeCell ref="C3:G3"/>
    <mergeCell ref="C4:G4"/>
    <mergeCell ref="C35:G35"/>
    <mergeCell ref="A43:C43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2025-05-21T09:39:58Z</dcterms:modified>
</cp:coreProperties>
</file>