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U:\Veřejné zakázky\Opravy SB\ZD\"/>
    </mc:Choice>
  </mc:AlternateContent>
  <xr:revisionPtr revIDLastSave="0" documentId="13_ncr:1_{D5268518-7DF5-46CB-AEF6-1EC3D14C59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2025072 - Oprava vnitřníc..." sheetId="2" r:id="rId2"/>
  </sheets>
  <definedNames>
    <definedName name="_xlnm._FilterDatabase" localSheetId="1" hidden="1">'2025072 - Oprava vnitřníc...'!$C$125:$K$820</definedName>
    <definedName name="_xlnm.Print_Titles" localSheetId="1">'2025072 - Oprava vnitřníc...'!$125:$125</definedName>
    <definedName name="_xlnm.Print_Titles" localSheetId="0">'Rekapitulace stavby'!$92:$92</definedName>
    <definedName name="_xlnm.Print_Area" localSheetId="1">'2025072 - Oprava vnitřníc...'!$C$4:$J$76,'2025072 - Oprava vnitřníc...'!$C$82:$J$109,'2025072 - Oprava vnitřníc...'!$C$115:$J$820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820" i="2"/>
  <c r="BH820" i="2"/>
  <c r="BG820" i="2"/>
  <c r="BF820" i="2"/>
  <c r="T820" i="2"/>
  <c r="T819" i="2"/>
  <c r="R820" i="2"/>
  <c r="R819" i="2"/>
  <c r="P820" i="2"/>
  <c r="P819" i="2"/>
  <c r="BI818" i="2"/>
  <c r="BH818" i="2"/>
  <c r="BG818" i="2"/>
  <c r="BF818" i="2"/>
  <c r="T818" i="2"/>
  <c r="R818" i="2"/>
  <c r="P818" i="2"/>
  <c r="BI773" i="2"/>
  <c r="BH773" i="2"/>
  <c r="BG773" i="2"/>
  <c r="BF773" i="2"/>
  <c r="T773" i="2"/>
  <c r="R773" i="2"/>
  <c r="P773" i="2"/>
  <c r="BI718" i="2"/>
  <c r="BH718" i="2"/>
  <c r="BG718" i="2"/>
  <c r="BF718" i="2"/>
  <c r="T718" i="2"/>
  <c r="R718" i="2"/>
  <c r="P718" i="2"/>
  <c r="BI710" i="2"/>
  <c r="BH710" i="2"/>
  <c r="BG710" i="2"/>
  <c r="BF710" i="2"/>
  <c r="T710" i="2"/>
  <c r="R710" i="2"/>
  <c r="P710" i="2"/>
  <c r="BI691" i="2"/>
  <c r="BH691" i="2"/>
  <c r="BG691" i="2"/>
  <c r="BF691" i="2"/>
  <c r="T691" i="2"/>
  <c r="R691" i="2"/>
  <c r="P691" i="2"/>
  <c r="BI668" i="2"/>
  <c r="BH668" i="2"/>
  <c r="BG668" i="2"/>
  <c r="BF668" i="2"/>
  <c r="T668" i="2"/>
  <c r="R668" i="2"/>
  <c r="P668" i="2"/>
  <c r="BI637" i="2"/>
  <c r="BH637" i="2"/>
  <c r="BG637" i="2"/>
  <c r="BF637" i="2"/>
  <c r="T637" i="2"/>
  <c r="R637" i="2"/>
  <c r="P637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28" i="2"/>
  <c r="BH428" i="2"/>
  <c r="BG428" i="2"/>
  <c r="BF428" i="2"/>
  <c r="T428" i="2"/>
  <c r="R428" i="2"/>
  <c r="P428" i="2"/>
  <c r="BI415" i="2"/>
  <c r="BH415" i="2"/>
  <c r="BG415" i="2"/>
  <c r="BF415" i="2"/>
  <c r="T415" i="2"/>
  <c r="R415" i="2"/>
  <c r="P415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00" i="2"/>
  <c r="BH300" i="2"/>
  <c r="BG300" i="2"/>
  <c r="BF300" i="2"/>
  <c r="T300" i="2"/>
  <c r="T299" i="2" s="1"/>
  <c r="R300" i="2"/>
  <c r="R299" i="2"/>
  <c r="P300" i="2"/>
  <c r="P299" i="2" s="1"/>
  <c r="BI298" i="2"/>
  <c r="BH298" i="2"/>
  <c r="BG298" i="2"/>
  <c r="BF298" i="2"/>
  <c r="T298" i="2"/>
  <c r="T297" i="2" s="1"/>
  <c r="R298" i="2"/>
  <c r="R297" i="2" s="1"/>
  <c r="P298" i="2"/>
  <c r="P297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50" i="2"/>
  <c r="BH250" i="2"/>
  <c r="BG250" i="2"/>
  <c r="BF250" i="2"/>
  <c r="T250" i="2"/>
  <c r="T249" i="2"/>
  <c r="R250" i="2"/>
  <c r="R249" i="2"/>
  <c r="P250" i="2"/>
  <c r="P249" i="2" s="1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T231" i="2" s="1"/>
  <c r="R232" i="2"/>
  <c r="R231" i="2" s="1"/>
  <c r="P232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197" i="2"/>
  <c r="BH197" i="2"/>
  <c r="BG197" i="2"/>
  <c r="BF197" i="2"/>
  <c r="T197" i="2"/>
  <c r="R197" i="2"/>
  <c r="P197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67" i="2"/>
  <c r="BH167" i="2"/>
  <c r="BG167" i="2"/>
  <c r="BF167" i="2"/>
  <c r="T167" i="2"/>
  <c r="R167" i="2"/>
  <c r="P167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F120" i="2"/>
  <c r="E118" i="2"/>
  <c r="F87" i="2"/>
  <c r="E85" i="2"/>
  <c r="J22" i="2"/>
  <c r="E22" i="2"/>
  <c r="J90" i="2" s="1"/>
  <c r="J21" i="2"/>
  <c r="J19" i="2"/>
  <c r="E19" i="2"/>
  <c r="J122" i="2"/>
  <c r="J18" i="2"/>
  <c r="J16" i="2"/>
  <c r="E16" i="2"/>
  <c r="F90" i="2" s="1"/>
  <c r="J15" i="2"/>
  <c r="J13" i="2"/>
  <c r="E13" i="2"/>
  <c r="F122" i="2"/>
  <c r="J12" i="2"/>
  <c r="J87" i="2"/>
  <c r="L90" i="1"/>
  <c r="AM90" i="1"/>
  <c r="AM89" i="1"/>
  <c r="L89" i="1"/>
  <c r="AM87" i="1"/>
  <c r="L87" i="1"/>
  <c r="L85" i="1"/>
  <c r="L84" i="1"/>
  <c r="J241" i="2"/>
  <c r="J227" i="2"/>
  <c r="BK322" i="2"/>
  <c r="J246" i="2"/>
  <c r="J187" i="2"/>
  <c r="BK246" i="2"/>
  <c r="J270" i="2"/>
  <c r="BK228" i="2"/>
  <c r="BK298" i="2"/>
  <c r="J197" i="2"/>
  <c r="J294" i="2"/>
  <c r="J237" i="2"/>
  <c r="J212" i="2"/>
  <c r="BK216" i="2"/>
  <c r="J131" i="2"/>
  <c r="BK773" i="2"/>
  <c r="BK668" i="2"/>
  <c r="BK536" i="2"/>
  <c r="BK482" i="2"/>
  <c r="BK415" i="2"/>
  <c r="BK239" i="2"/>
  <c r="BK167" i="2"/>
  <c r="BK230" i="2"/>
  <c r="BK295" i="2"/>
  <c r="J213" i="2"/>
  <c r="BK131" i="2"/>
  <c r="BK217" i="2"/>
  <c r="BK240" i="2"/>
  <c r="BK227" i="2"/>
  <c r="BK129" i="2"/>
  <c r="BK243" i="2"/>
  <c r="BK218" i="2"/>
  <c r="J291" i="2"/>
  <c r="J820" i="2"/>
  <c r="BK691" i="2"/>
  <c r="J536" i="2"/>
  <c r="BK484" i="2"/>
  <c r="BK477" i="2"/>
  <c r="BK270" i="2"/>
  <c r="BK237" i="2"/>
  <c r="BK130" i="2"/>
  <c r="J250" i="2"/>
  <c r="J217" i="2"/>
  <c r="J322" i="2"/>
  <c r="J240" i="2"/>
  <c r="BK154" i="2"/>
  <c r="BK235" i="2"/>
  <c r="AS94" i="1"/>
  <c r="J220" i="2"/>
  <c r="J298" i="2"/>
  <c r="BK238" i="2"/>
  <c r="BK214" i="2"/>
  <c r="J244" i="2"/>
  <c r="BK187" i="2"/>
  <c r="BK818" i="2"/>
  <c r="BK710" i="2"/>
  <c r="J668" i="2"/>
  <c r="J487" i="2"/>
  <c r="BK480" i="2"/>
  <c r="J477" i="2"/>
  <c r="J323" i="2"/>
  <c r="BK212" i="2"/>
  <c r="J271" i="2"/>
  <c r="BK150" i="2"/>
  <c r="BK272" i="2"/>
  <c r="J211" i="2"/>
  <c r="BK294" i="2"/>
  <c r="BK215" i="2"/>
  <c r="J226" i="2"/>
  <c r="J272" i="2"/>
  <c r="J218" i="2"/>
  <c r="J293" i="2"/>
  <c r="J219" i="2"/>
  <c r="J295" i="2"/>
  <c r="J214" i="2"/>
  <c r="J129" i="2"/>
  <c r="BK718" i="2"/>
  <c r="BK637" i="2"/>
  <c r="BK485" i="2"/>
  <c r="J482" i="2"/>
  <c r="J428" i="2"/>
  <c r="BK241" i="2"/>
  <c r="BK232" i="2"/>
  <c r="BK321" i="2"/>
  <c r="J239" i="2"/>
  <c r="J154" i="2"/>
  <c r="BK244" i="2"/>
  <c r="BK185" i="2"/>
  <c r="J243" i="2"/>
  <c r="BK197" i="2"/>
  <c r="J235" i="2"/>
  <c r="J150" i="2"/>
  <c r="J236" i="2"/>
  <c r="J130" i="2"/>
  <c r="J238" i="2"/>
  <c r="BK820" i="2"/>
  <c r="J718" i="2"/>
  <c r="BK538" i="2"/>
  <c r="J484" i="2"/>
  <c r="BK478" i="2"/>
  <c r="J415" i="2"/>
  <c r="BK236" i="2"/>
  <c r="J215" i="2"/>
  <c r="BK291" i="2"/>
  <c r="J224" i="2"/>
  <c r="J185" i="2"/>
  <c r="BK247" i="2"/>
  <c r="BK210" i="2"/>
  <c r="BK250" i="2"/>
  <c r="BK186" i="2"/>
  <c r="J232" i="2"/>
  <c r="J186" i="2"/>
  <c r="J247" i="2"/>
  <c r="J228" i="2"/>
  <c r="BK300" i="2"/>
  <c r="BK211" i="2"/>
  <c r="J818" i="2"/>
  <c r="J691" i="2"/>
  <c r="J538" i="2"/>
  <c r="J485" i="2"/>
  <c r="J478" i="2"/>
  <c r="BK323" i="2"/>
  <c r="J230" i="2"/>
  <c r="BK293" i="2"/>
  <c r="J216" i="2"/>
  <c r="BK271" i="2"/>
  <c r="BK219" i="2"/>
  <c r="J300" i="2"/>
  <c r="BK226" i="2"/>
  <c r="BK189" i="2"/>
  <c r="BK220" i="2"/>
  <c r="J242" i="2"/>
  <c r="J189" i="2"/>
  <c r="BK242" i="2"/>
  <c r="J210" i="2"/>
  <c r="BK224" i="2"/>
  <c r="J167" i="2"/>
  <c r="J773" i="2"/>
  <c r="J710" i="2"/>
  <c r="J637" i="2"/>
  <c r="BK487" i="2"/>
  <c r="J480" i="2"/>
  <c r="BK428" i="2"/>
  <c r="J321" i="2"/>
  <c r="BK213" i="2"/>
  <c r="R128" i="2" l="1"/>
  <c r="P196" i="2"/>
  <c r="BK225" i="2"/>
  <c r="J225" i="2"/>
  <c r="J98" i="2" s="1"/>
  <c r="P225" i="2"/>
  <c r="BK234" i="2"/>
  <c r="J234" i="2" s="1"/>
  <c r="J101" i="2" s="1"/>
  <c r="R234" i="2"/>
  <c r="P245" i="2"/>
  <c r="T245" i="2"/>
  <c r="T269" i="2"/>
  <c r="P128" i="2"/>
  <c r="P127" i="2" s="1"/>
  <c r="BK196" i="2"/>
  <c r="J196" i="2" s="1"/>
  <c r="J97" i="2" s="1"/>
  <c r="T196" i="2"/>
  <c r="T225" i="2"/>
  <c r="T234" i="2"/>
  <c r="R245" i="2"/>
  <c r="P269" i="2"/>
  <c r="BK128" i="2"/>
  <c r="T128" i="2"/>
  <c r="T127" i="2" s="1"/>
  <c r="R196" i="2"/>
  <c r="R225" i="2"/>
  <c r="P234" i="2"/>
  <c r="BK245" i="2"/>
  <c r="J245" i="2" s="1"/>
  <c r="J102" i="2" s="1"/>
  <c r="BK269" i="2"/>
  <c r="J269" i="2" s="1"/>
  <c r="J104" i="2" s="1"/>
  <c r="R269" i="2"/>
  <c r="R320" i="2"/>
  <c r="BK320" i="2"/>
  <c r="J320" i="2" s="1"/>
  <c r="J107" i="2" s="1"/>
  <c r="T320" i="2"/>
  <c r="P320" i="2"/>
  <c r="BK231" i="2"/>
  <c r="J231" i="2"/>
  <c r="J99" i="2" s="1"/>
  <c r="BK299" i="2"/>
  <c r="J299" i="2" s="1"/>
  <c r="J106" i="2" s="1"/>
  <c r="BK249" i="2"/>
  <c r="J249" i="2" s="1"/>
  <c r="J103" i="2" s="1"/>
  <c r="BK297" i="2"/>
  <c r="J297" i="2"/>
  <c r="J105" i="2" s="1"/>
  <c r="BK819" i="2"/>
  <c r="J819" i="2"/>
  <c r="J108" i="2" s="1"/>
  <c r="F89" i="2"/>
  <c r="F123" i="2"/>
  <c r="BE129" i="2"/>
  <c r="BE150" i="2"/>
  <c r="BE189" i="2"/>
  <c r="BE197" i="2"/>
  <c r="BE210" i="2"/>
  <c r="BE216" i="2"/>
  <c r="BE217" i="2"/>
  <c r="BE224" i="2"/>
  <c r="BE226" i="2"/>
  <c r="BE232" i="2"/>
  <c r="BE322" i="2"/>
  <c r="BE323" i="2"/>
  <c r="BE415" i="2"/>
  <c r="BE428" i="2"/>
  <c r="BE477" i="2"/>
  <c r="BE478" i="2"/>
  <c r="BE480" i="2"/>
  <c r="BE482" i="2"/>
  <c r="BE484" i="2"/>
  <c r="BE485" i="2"/>
  <c r="BE487" i="2"/>
  <c r="BE536" i="2"/>
  <c r="BE538" i="2"/>
  <c r="BE637" i="2"/>
  <c r="BE668" i="2"/>
  <c r="BE691" i="2"/>
  <c r="BE710" i="2"/>
  <c r="BE718" i="2"/>
  <c r="BE773" i="2"/>
  <c r="BE818" i="2"/>
  <c r="BE820" i="2"/>
  <c r="BE213" i="2"/>
  <c r="BE218" i="2"/>
  <c r="BE219" i="2"/>
  <c r="BE236" i="2"/>
  <c r="BE241" i="2"/>
  <c r="BE242" i="2"/>
  <c r="BE293" i="2"/>
  <c r="J123" i="2"/>
  <c r="BE154" i="2"/>
  <c r="BE185" i="2"/>
  <c r="BE186" i="2"/>
  <c r="BE215" i="2"/>
  <c r="BE220" i="2"/>
  <c r="BE272" i="2"/>
  <c r="BE240" i="2"/>
  <c r="BE244" i="2"/>
  <c r="BE246" i="2"/>
  <c r="BE270" i="2"/>
  <c r="BE271" i="2"/>
  <c r="J89" i="2"/>
  <c r="BE130" i="2"/>
  <c r="BE131" i="2"/>
  <c r="BE167" i="2"/>
  <c r="BE214" i="2"/>
  <c r="BE237" i="2"/>
  <c r="BE294" i="2"/>
  <c r="BE295" i="2"/>
  <c r="BE321" i="2"/>
  <c r="BE212" i="2"/>
  <c r="BE230" i="2"/>
  <c r="BE235" i="2"/>
  <c r="BE238" i="2"/>
  <c r="BE291" i="2"/>
  <c r="J120" i="2"/>
  <c r="BE227" i="2"/>
  <c r="BE228" i="2"/>
  <c r="BE243" i="2"/>
  <c r="BE300" i="2"/>
  <c r="BE187" i="2"/>
  <c r="BE211" i="2"/>
  <c r="BE239" i="2"/>
  <c r="BE247" i="2"/>
  <c r="BE250" i="2"/>
  <c r="BE298" i="2"/>
  <c r="F32" i="2"/>
  <c r="BA95" i="1" s="1"/>
  <c r="BA94" i="1" s="1"/>
  <c r="AW94" i="1" s="1"/>
  <c r="AK30" i="1" s="1"/>
  <c r="F33" i="2"/>
  <c r="BB95" i="1" s="1"/>
  <c r="BB94" i="1" s="1"/>
  <c r="W31" i="1" s="1"/>
  <c r="F34" i="2"/>
  <c r="BC95" i="1"/>
  <c r="BC94" i="1" s="1"/>
  <c r="AY94" i="1" s="1"/>
  <c r="J32" i="2"/>
  <c r="AW95" i="1"/>
  <c r="F35" i="2"/>
  <c r="BD95" i="1" s="1"/>
  <c r="BD94" i="1" s="1"/>
  <c r="W33" i="1" s="1"/>
  <c r="R127" i="2" l="1"/>
  <c r="P233" i="2"/>
  <c r="R233" i="2"/>
  <c r="BK127" i="2"/>
  <c r="T233" i="2"/>
  <c r="T126" i="2"/>
  <c r="P126" i="2"/>
  <c r="AU95" i="1"/>
  <c r="AU94" i="1" s="1"/>
  <c r="R126" i="2"/>
  <c r="J128" i="2"/>
  <c r="J96" i="2" s="1"/>
  <c r="BK233" i="2"/>
  <c r="J233" i="2" s="1"/>
  <c r="J100" i="2" s="1"/>
  <c r="J31" i="2"/>
  <c r="AV95" i="1" s="1"/>
  <c r="AT95" i="1" s="1"/>
  <c r="AX94" i="1"/>
  <c r="W32" i="1"/>
  <c r="F31" i="2"/>
  <c r="AZ95" i="1" s="1"/>
  <c r="AZ94" i="1" s="1"/>
  <c r="AV94" i="1" s="1"/>
  <c r="AK29" i="1" s="1"/>
  <c r="W30" i="1"/>
  <c r="BK126" i="2" l="1"/>
  <c r="J126" i="2" s="1"/>
  <c r="J28" i="2" s="1"/>
  <c r="AG95" i="1" s="1"/>
  <c r="AG94" i="1" s="1"/>
  <c r="AK26" i="1" s="1"/>
  <c r="AK35" i="1" s="1"/>
  <c r="J127" i="2"/>
  <c r="J95" i="2" s="1"/>
  <c r="W29" i="1"/>
  <c r="AT94" i="1"/>
  <c r="J37" i="2" l="1"/>
  <c r="J94" i="2"/>
  <c r="AN94" i="1"/>
  <c r="AN95" i="1"/>
</calcChain>
</file>

<file path=xl/sharedStrings.xml><?xml version="1.0" encoding="utf-8"?>
<sst xmlns="http://schemas.openxmlformats.org/spreadsheetml/2006/main" count="6887" uniqueCount="650">
  <si>
    <t>Export Komplet</t>
  </si>
  <si>
    <t/>
  </si>
  <si>
    <t>2.0</t>
  </si>
  <si>
    <t>False</t>
  </si>
  <si>
    <t>{1e096648-07e5-44ae-af15-a16e56a145fb}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</si>
  <si>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</si>
  <si>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</si>
  <si>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</si>
  <si>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</si>
  <si>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</si>
  <si>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</si>
  <si>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</si>
  <si>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</si>
  <si>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</si>
  <si>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</si>
  <si>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</si>
  <si>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vnitřních prostor hlavní budovy</t>
  </si>
  <si>
    <t>KSO:</t>
  </si>
  <si>
    <t>CC-CZ:</t>
  </si>
  <si>
    <t>Místo: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</si>
  <si>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</si>
  <si>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</si>
  <si>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</si>
  <si>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</si>
  <si>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</si>
  <si>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</si>
  <si>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</si>
  <si>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</si>
  <si>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</si>
  <si>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</si>
  <si>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</si>
  <si>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</si>
  <si>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</si>
  <si>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</si>
  <si>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</si>
  <si>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</si>
  <si>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</si>
  <si>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</si>
  <si>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</si>
  <si>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</si>
  <si>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</si>
  <si>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</si>
  <si>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</si>
  <si>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</si>
  <si>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</si>
  <si>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</si>
  <si>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</si>
  <si>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</si>
  <si>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</si>
  <si>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</si>
  <si>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</si>
  <si>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</si>
  <si>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</si>
  <si>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</si>
  <si>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</si>
  <si>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</si>
  <si>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</si>
  <si>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</si>
  <si>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</si>
  <si>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</si>
  <si>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</si>
  <si>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</si>
  <si>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</si>
  <si>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</si>
  <si>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</si>
  <si>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</si>
  <si>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</si>
  <si>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</si>
  <si>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</si>
  <si>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</si>
  <si>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</si>
  <si>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</si>
  <si>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</si>
  <si>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</si>
  <si>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</si>
  <si>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</si>
  <si>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</si>
  <si>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</si>
  <si>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</si>
  <si>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</si>
  <si>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</si>
  <si>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</si>
  <si>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</si>
  <si>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</si>
  <si>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</si>
  <si>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</si>
  <si>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</si>
  <si>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</si>
  <si>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</si>
  <si>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</si>
  <si>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</si>
  <si>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</si>
  <si>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</si>
  <si>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</si>
  <si>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</si>
  <si>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</si>
  <si>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</si>
  <si>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</si>
  <si>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</si>
  <si>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</si>
  <si>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</si>
  <si>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</si>
  <si>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</si>
  <si>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</si>
  <si>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</si>
  <si>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</si>
  <si>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</si>
  <si>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</si>
  <si>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</si>
  <si>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</si>
  <si>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</si>
  <si>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</si>
  <si>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</si>
  <si>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</si>
  <si>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</si>
  <si>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</si>
  <si>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</si>
  <si>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</si>
  <si>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611325223</t>
  </si>
  <si>
    <t>Vápenocementová štuková omítka malých ploch přes 0,25 do 1 m2 na stropech</t>
  </si>
  <si>
    <t>kus</t>
  </si>
  <si>
    <t>4</t>
  </si>
  <si>
    <t>792250455</t>
  </si>
  <si>
    <t>611325225</t>
  </si>
  <si>
    <t>Vápenocementová štuková omítka malých ploch přes 1 do 4 m2 na stropech</t>
  </si>
  <si>
    <t>1937346883</t>
  </si>
  <si>
    <t>3</t>
  </si>
  <si>
    <t>612142001</t>
  </si>
  <si>
    <t>Pletivo sklovláknité vnitřních stěn vtlačené do tmelu</t>
  </si>
  <si>
    <t>m2</t>
  </si>
  <si>
    <t>-201967611</t>
  </si>
  <si>
    <t>VV</t>
  </si>
  <si>
    <t>2.NP - SÍDLO</t>
  </si>
  <si>
    <t>"203" 3,4*8,5</t>
  </si>
  <si>
    <t>"207" 3,4*3</t>
  </si>
  <si>
    <t>"208" 3,4*3,5</t>
  </si>
  <si>
    <t>"209" 3,4*3,6</t>
  </si>
  <si>
    <t>"210" 3,4*8</t>
  </si>
  <si>
    <t>"211" 3,4*2</t>
  </si>
  <si>
    <t>"213" 3,4*3,4</t>
  </si>
  <si>
    <t>1.NP - SÍDLO</t>
  </si>
  <si>
    <t>"107" 3,4*3,9</t>
  </si>
  <si>
    <t>"113" 1,6*3</t>
  </si>
  <si>
    <t>3. NP - SÍDLO</t>
  </si>
  <si>
    <t>"304" 3,4*3,4</t>
  </si>
  <si>
    <t>"306" 3,4*4</t>
  </si>
  <si>
    <t>"311" 3,4*5</t>
  </si>
  <si>
    <t>Schodiště - SÍDLO</t>
  </si>
  <si>
    <t>40</t>
  </si>
  <si>
    <t>Součet</t>
  </si>
  <si>
    <t>612311141</t>
  </si>
  <si>
    <t>Vápenná omítka štuková dvouvrstvá vnitřních stěn nanášená ručně</t>
  </si>
  <si>
    <t>1495750679</t>
  </si>
  <si>
    <t>"Schodiště - SÍDLO" (6,2*12+3,25*12)*2-40</t>
  </si>
  <si>
    <t>"Kavárna - GALERIE" 3,2*3,4</t>
  </si>
  <si>
    <t>5</t>
  </si>
  <si>
    <t>612315421</t>
  </si>
  <si>
    <t>Oprava vnitřní vápenné štukové omítky stěn tl jádrové omítky do 20 mm a tl štuku do 3 mm v rozsahu plochy do 10 %</t>
  </si>
  <si>
    <t>1758626634</t>
  </si>
  <si>
    <t>"205" (5,5*3,4+3,2*3,4)*2-2-1,6-3</t>
  </si>
  <si>
    <t>"206" (4,15*3,4+4,2*3,4)*2-4,3</t>
  </si>
  <si>
    <t>"211" (5*3,4+5,5*3,4)*2-4,2-2</t>
  </si>
  <si>
    <t>"104" (16,3*3,4+6,2*3,4)*2-10-2,5-4,4-3-3-3-4,35-4,4-2,5</t>
  </si>
  <si>
    <t>"107" (4,05*3,4+3,95*3,4)*2-1,6-1,8-2-1,8-1,6</t>
  </si>
  <si>
    <t>3.NP - SÍDLO</t>
  </si>
  <si>
    <t>"303" (1,1*3,4+3,1*3,4)*2-1,6-2-1,8-2</t>
  </si>
  <si>
    <t>"306" (2*3,4+1,2*3,4)*2-1,6-1,4-1,4-1,4</t>
  </si>
  <si>
    <t>"311" (3,9*3,4+5,8*3,4)*2-2-2-2-2-4</t>
  </si>
  <si>
    <t>612315422</t>
  </si>
  <si>
    <t>Oprava vnitřní vápenné štukové omítky stěn tl jádrové omítky do 20 mm a tl štuku do 3 mm v rozsahu plochy přes 10 do 30 %</t>
  </si>
  <si>
    <t>-115833796</t>
  </si>
  <si>
    <t>"203" (4,3*3,4+3,9*3,4)*2+6-1,8-2,5-2-2-2</t>
  </si>
  <si>
    <t>"207" (1,2*3,4+2,15*3,4)*2+6-1,6-1,6-1,6</t>
  </si>
  <si>
    <t>"208" (2,2*3,4+3,5*3,4)*2-1,6-2-1,6-2,5-3</t>
  </si>
  <si>
    <t>"209" (2*3,4+3,5*3,4)*2-2,5-4-4</t>
  </si>
  <si>
    <t>"210" (1,5*3,4+3,5*3,4)*2+6-2-1,6-3-3-3</t>
  </si>
  <si>
    <t>"212" (2,3*3,4+2,6*3,4)*2-8-3,8-1,8</t>
  </si>
  <si>
    <t>"213" (2,85*3,4+2,85*3,4)*2-3,4-1,6-1,6-1,6</t>
  </si>
  <si>
    <t>"103" (2,9*3,4+4,3*3,4)*2-4-1,8-2,5-2,5-2,5-2</t>
  </si>
  <si>
    <t>"106" (3,15*3,4+2,6*3,4)*2-4-4-2,5</t>
  </si>
  <si>
    <t>"108" (2,48*3,4+3,05*3,4)*2-4,3-1,6</t>
  </si>
  <si>
    <t>"305" (1,2*3,4+1,97*3,4)*2-1,6-1,5-2,4</t>
  </si>
  <si>
    <t>"310" (2,8*3,4+2,6*3,4)*2-2-1,6-2,4-2,4</t>
  </si>
  <si>
    <t>"311" (1,9*3,4+3,8*3,4)*2-2-2-2-2-4</t>
  </si>
  <si>
    <t>7</t>
  </si>
  <si>
    <t>612325223</t>
  </si>
  <si>
    <t>Vápenocementová štuková omítka malých ploch přes 0,25 do 1 m2 na stěnách</t>
  </si>
  <si>
    <t>1476251221</t>
  </si>
  <si>
    <t>8</t>
  </si>
  <si>
    <t>612325225</t>
  </si>
  <si>
    <t>Vápenocementová štuková omítka malých ploch přes 1 do 4 m2 na stěnách</t>
  </si>
  <si>
    <t>1796451762</t>
  </si>
  <si>
    <t>9</t>
  </si>
  <si>
    <t>612325302</t>
  </si>
  <si>
    <t>Vápenocementová štuková omítka ostění nebo nadpraží</t>
  </si>
  <si>
    <t>848930277</t>
  </si>
  <si>
    <t>20</t>
  </si>
  <si>
    <t>10</t>
  </si>
  <si>
    <t>612325423</t>
  </si>
  <si>
    <t>Oprava vnitřní vápenocementové štukové omítky tl jádrové omítky do 20 mm a tl štuku do 3 mm stěn v rozsahu plochy přes 30 do 50 %</t>
  </si>
  <si>
    <t>1556749593</t>
  </si>
  <si>
    <t>"204" (3,3*3,4+2,5*3,4)*2+5-1-1</t>
  </si>
  <si>
    <t>"101.1" (2,5*4,5+3,3*4,5)*2-2,2-3,5</t>
  </si>
  <si>
    <t>"113" (1,3*1,6+2*1,6)*2-1,6-1,5-1,4-1,4</t>
  </si>
  <si>
    <t>Ostatní konstrukce a práce, bourání</t>
  </si>
  <si>
    <t>11</t>
  </si>
  <si>
    <t>943211111</t>
  </si>
  <si>
    <t>Montáž lešení prostorového rámového lehkého s podlahami zatížení do 200 kg/m2 v do 10 m</t>
  </si>
  <si>
    <t>-752479297</t>
  </si>
  <si>
    <t>"201" (7,1*3,4+2,8*3,4)*2-1,8-3,7</t>
  </si>
  <si>
    <t>"101" (7,1*3,4+2,8*3,4)*2-3,4-4</t>
  </si>
  <si>
    <t>"301" (7,1*3,4+2,8*3,4)*2-3,4-4</t>
  </si>
  <si>
    <t>1.NP GALERIE</t>
  </si>
  <si>
    <t>"Schodiště 109" (8,35*3,4+2,9*3,4)*2+(3,65*3,4+2,4*3,4)*2-2,4-2,4-3-7,8</t>
  </si>
  <si>
    <t>2.NP GALERIE</t>
  </si>
  <si>
    <t>"Schodiště 301" (6*3,4+4*3,4)*2-2-3-2</t>
  </si>
  <si>
    <t>"Schodiště 305" (8,35*6,5+2,9*6,5)*2+(3,65*3,4+2,4*3,4)*2-2,4-2,4-3-7,8</t>
  </si>
  <si>
    <t>943211211</t>
  </si>
  <si>
    <t>Příplatek k lešení prostorovému rámovému lehkému s podlahami do 200 kg/m2 v do 10 m za každý den použití</t>
  </si>
  <si>
    <t>1869968000</t>
  </si>
  <si>
    <t>13</t>
  </si>
  <si>
    <t>943211811</t>
  </si>
  <si>
    <t>Demontáž lešení prostorového rámového lehkého s podlahami zatížení do 200 kg/m2 v do 10 m</t>
  </si>
  <si>
    <t>609918967</t>
  </si>
  <si>
    <t>14</t>
  </si>
  <si>
    <t>946112113</t>
  </si>
  <si>
    <t>Montáž pojízdných věží trubkových/dílcových š přes 0,9 do 1,6 m dl do 3,2 m v přes 2,5 do 3,5 m</t>
  </si>
  <si>
    <t>-2013684891</t>
  </si>
  <si>
    <t>15</t>
  </si>
  <si>
    <t>946112213</t>
  </si>
  <si>
    <t>Příplatek k pojízdným věžím š přes 0,9 do 1,6 m dl do 3,2 m v přes 2,5 do 3,5 m za každý den použití</t>
  </si>
  <si>
    <t>-186394113</t>
  </si>
  <si>
    <t>16</t>
  </si>
  <si>
    <t>946112813</t>
  </si>
  <si>
    <t>Demontáž pojízdných věží trubkových/dílcových š přes 0,9 do 1,6 m dl do 3,2 m v přes 2,5 do 3,5 m</t>
  </si>
  <si>
    <t>-48987197</t>
  </si>
  <si>
    <t>70</t>
  </si>
  <si>
    <t>949121111</t>
  </si>
  <si>
    <t>Lešení lehké pomocné,žebřík  v do 1,2 m</t>
  </si>
  <si>
    <t>sada</t>
  </si>
  <si>
    <t>-206968464</t>
  </si>
  <si>
    <t>71</t>
  </si>
  <si>
    <t>952901111</t>
  </si>
  <si>
    <t>Vyčištění budov bytové a občanské výstavby při výšce podlaží do 4 m</t>
  </si>
  <si>
    <t>-1740353223</t>
  </si>
  <si>
    <t>17</t>
  </si>
  <si>
    <t>978013121</t>
  </si>
  <si>
    <t>Otlučení (osekání) vnitřní vápenné nebo vápenocementové omítky stěn v rozsahu přes 5 do 10 %</t>
  </si>
  <si>
    <t>2140169752</t>
  </si>
  <si>
    <t>18</t>
  </si>
  <si>
    <t>978013141</t>
  </si>
  <si>
    <t>Otlučení (osekání) vnitřní vápenné nebo vápenocementové omítky stěn v rozsahu přes 10 do 30 %</t>
  </si>
  <si>
    <t>-1827893923</t>
  </si>
  <si>
    <t>19</t>
  </si>
  <si>
    <t>978013161</t>
  </si>
  <si>
    <t>Otlučení (osekání) vnitřní vápenné nebo vápenocementové omítky stěn v rozsahu přes 30 do 50 %</t>
  </si>
  <si>
    <t>-554722018</t>
  </si>
  <si>
    <t>978013191</t>
  </si>
  <si>
    <t>Otlučení (osekání) vnitřní vápenné nebo vápenocementové omítky stěn v rozsahu přes 50 do 100 %</t>
  </si>
  <si>
    <t>-207077873</t>
  </si>
  <si>
    <t>"Kavárna - GALERIE" 3,4*3,2</t>
  </si>
  <si>
    <t>993121111</t>
  </si>
  <si>
    <t>Dovoz a odvoz lešení prostorového lehkého do 10 km včetně naložení a složení</t>
  </si>
  <si>
    <t>m3</t>
  </si>
  <si>
    <t>71397784</t>
  </si>
  <si>
    <t>997</t>
  </si>
  <si>
    <t>Přesun sutě</t>
  </si>
  <si>
    <t>22</t>
  </si>
  <si>
    <t>997013211</t>
  </si>
  <si>
    <t>Vnitrostaveništní doprava suti a vybouraných hmot pro budovy v do 6 m ručně</t>
  </si>
  <si>
    <t>t</t>
  </si>
  <si>
    <t>504569490</t>
  </si>
  <si>
    <t>23</t>
  </si>
  <si>
    <t>997013501</t>
  </si>
  <si>
    <t>Odvoz suti a vybouraných hmot na skládku nebo meziskládku do 1 km se složením</t>
  </si>
  <si>
    <t>-754381173</t>
  </si>
  <si>
    <t>24</t>
  </si>
  <si>
    <t>997013509</t>
  </si>
  <si>
    <t>Příplatek k odvozu suti a vybouraných hmot na skládku ZKD 1 km přes 1 km</t>
  </si>
  <si>
    <t>1260261777</t>
  </si>
  <si>
    <t>0,623*10 'Přepočtené koeficientem množství</t>
  </si>
  <si>
    <t>25</t>
  </si>
  <si>
    <t>997013631</t>
  </si>
  <si>
    <t>Poplatek za uložení na skládce (skládkovné) stavebního odpadu směsného kód odpadu 17 09 04</t>
  </si>
  <si>
    <t>1244284884</t>
  </si>
  <si>
    <t>998</t>
  </si>
  <si>
    <t>Přesun hmot</t>
  </si>
  <si>
    <t>26</t>
  </si>
  <si>
    <t>998011009</t>
  </si>
  <si>
    <t>Přesun hmot pro budovy zděné s omezením mechanizace pro budovy v přes 6 do 12 m</t>
  </si>
  <si>
    <t>1661239875</t>
  </si>
  <si>
    <t>PSV</t>
  </si>
  <si>
    <t>Práce a dodávky PSV</t>
  </si>
  <si>
    <t>763</t>
  </si>
  <si>
    <t>Konstrukce suché výstavby</t>
  </si>
  <si>
    <t>62</t>
  </si>
  <si>
    <t>763111313.KNF</t>
  </si>
  <si>
    <t>SDK příčka W111 tl 100 mm profil CW+UW 75 desky 1x WHITE (A) 12,5 bez TI EI 30</t>
  </si>
  <si>
    <t>1599934899</t>
  </si>
  <si>
    <t>67</t>
  </si>
  <si>
    <t>763111316</t>
  </si>
  <si>
    <t>SDK příčka tl 125 mm profil CW+UW 100 desky 1xA 12,5 bez izolace</t>
  </si>
  <si>
    <t>-1647041619</t>
  </si>
  <si>
    <t>63</t>
  </si>
  <si>
    <t>763111713</t>
  </si>
  <si>
    <t>SDK příčka ukončení ve volném prostoru</t>
  </si>
  <si>
    <t>m</t>
  </si>
  <si>
    <t>486981958</t>
  </si>
  <si>
    <t>64</t>
  </si>
  <si>
    <t>763111719</t>
  </si>
  <si>
    <t>SDK příčka úprava styku příčky a podhledu akrylátovým tmelem (oboustranně)</t>
  </si>
  <si>
    <t>983810916</t>
  </si>
  <si>
    <t>66</t>
  </si>
  <si>
    <t>763111720</t>
  </si>
  <si>
    <t xml:space="preserve">SDK příčka vyztužení </t>
  </si>
  <si>
    <t>1475791941</t>
  </si>
  <si>
    <t>65</t>
  </si>
  <si>
    <t>763111722</t>
  </si>
  <si>
    <t>SDK příčka pozinkovaný úhelník k ochraně rohů</t>
  </si>
  <si>
    <t>1207985732</t>
  </si>
  <si>
    <t>61</t>
  </si>
  <si>
    <t>763111812</t>
  </si>
  <si>
    <t>-1233119439</t>
  </si>
  <si>
    <t>28</t>
  </si>
  <si>
    <t>763132971</t>
  </si>
  <si>
    <t>Vyspravení SDK podhledu, podkroví pl přes 0,5 do 1 m2 deska 1xA 12,5</t>
  </si>
  <si>
    <t>1279457305</t>
  </si>
  <si>
    <t>68</t>
  </si>
  <si>
    <t>763221121</t>
  </si>
  <si>
    <t>Sádrovláknitá stěna předsazená tl 87,5 mm CW+UW 75 deska 1x12,5 bez izolace</t>
  </si>
  <si>
    <t>1586877837</t>
  </si>
  <si>
    <t>69</t>
  </si>
  <si>
    <t>763221123</t>
  </si>
  <si>
    <t>Sádrovláknitá stěna předsazená tl 112,5 mm CW+UW 100 deska 1x12,5 bez izolace</t>
  </si>
  <si>
    <t>-56209477</t>
  </si>
  <si>
    <t>766</t>
  </si>
  <si>
    <t>Konstrukce truhlářské</t>
  </si>
  <si>
    <t>72</t>
  </si>
  <si>
    <t>766699761</t>
  </si>
  <si>
    <t>Montáž překrytí stěnových spár lištou plochou</t>
  </si>
  <si>
    <t>2002367564</t>
  </si>
  <si>
    <t>73</t>
  </si>
  <si>
    <t>M</t>
  </si>
  <si>
    <t>61418101</t>
  </si>
  <si>
    <t>lišta podlahová dřevěná dub 7x35mm</t>
  </si>
  <si>
    <t>32</t>
  </si>
  <si>
    <t>1609117527</t>
  </si>
  <si>
    <t>1*1,1 'Přepočtené koeficientem množství</t>
  </si>
  <si>
    <t>775</t>
  </si>
  <si>
    <t>Podlahy skládané</t>
  </si>
  <si>
    <t>29</t>
  </si>
  <si>
    <t>775111311</t>
  </si>
  <si>
    <t>Vysátí podkladu skládaných podlah</t>
  </si>
  <si>
    <t>-1508832139</t>
  </si>
  <si>
    <t>"203" 27,86</t>
  </si>
  <si>
    <t>"205" 17,73</t>
  </si>
  <si>
    <t>"206" 19,5</t>
  </si>
  <si>
    <t>"207" 4,98</t>
  </si>
  <si>
    <t>"208" 18,41</t>
  </si>
  <si>
    <t>"209" 27,69</t>
  </si>
  <si>
    <t>"210" 38,82</t>
  </si>
  <si>
    <t>"211" 27,69</t>
  </si>
  <si>
    <t>"212" 15,48</t>
  </si>
  <si>
    <t>"213" 11,64</t>
  </si>
  <si>
    <t>1. NP - SÍDLO</t>
  </si>
  <si>
    <t>"103" 29,53</t>
  </si>
  <si>
    <t>"106" 15,12</t>
  </si>
  <si>
    <t>"107" 13,77</t>
  </si>
  <si>
    <t>"310" 20,88</t>
  </si>
  <si>
    <t>776</t>
  </si>
  <si>
    <t>Podlahy povlakové</t>
  </si>
  <si>
    <t>30</t>
  </si>
  <si>
    <t>776111116</t>
  </si>
  <si>
    <t>Odstranění zbytků lepidla z podkladu povlakových podlah broušením</t>
  </si>
  <si>
    <t>372374936</t>
  </si>
  <si>
    <t>31</t>
  </si>
  <si>
    <t>776201811</t>
  </si>
  <si>
    <t>Demontáž lepených povlakových podlah bez podložky ručně</t>
  </si>
  <si>
    <t>-2033658167</t>
  </si>
  <si>
    <t>776211131</t>
  </si>
  <si>
    <t>Lepení textilních pásů tkaných</t>
  </si>
  <si>
    <t>-585408835</t>
  </si>
  <si>
    <t>33</t>
  </si>
  <si>
    <t>69751061</t>
  </si>
  <si>
    <t>koberec zátěžový vpichovaný vlákno 100% PA, třída zátěže 33, útlum 21dB, hm 400g/m2</t>
  </si>
  <si>
    <t>-1540155563</t>
  </si>
  <si>
    <t>289,1*1,1 'Přepočtené koeficientem množství</t>
  </si>
  <si>
    <t>34</t>
  </si>
  <si>
    <t>776410811</t>
  </si>
  <si>
    <t>Odstranění soklíků a lišt pryžových nebo plastových</t>
  </si>
  <si>
    <t>592798178</t>
  </si>
  <si>
    <t>35</t>
  </si>
  <si>
    <t>776411111</t>
  </si>
  <si>
    <t>Montáž obvodových soklíků výšky do 80 mm</t>
  </si>
  <si>
    <t>-1986824156</t>
  </si>
  <si>
    <t>36</t>
  </si>
  <si>
    <t>28411008</t>
  </si>
  <si>
    <t>lišta soklová PVC 16x60mm</t>
  </si>
  <si>
    <t>416772335</t>
  </si>
  <si>
    <t>278*1,02 'Přepočtené koeficientem množství</t>
  </si>
  <si>
    <t>781</t>
  </si>
  <si>
    <t>Dokončovací práce - obklady</t>
  </si>
  <si>
    <t>37</t>
  </si>
  <si>
    <t>781469458</t>
  </si>
  <si>
    <t>Příplatek k montáži obkladů vnitřních za spáry tmelem dvousložkovým</t>
  </si>
  <si>
    <t>1653028669</t>
  </si>
  <si>
    <t>783</t>
  </si>
  <si>
    <t>Dokončovací práce - nátěry</t>
  </si>
  <si>
    <t>38</t>
  </si>
  <si>
    <t>783000225</t>
  </si>
  <si>
    <t>Vyvěšení nebo zavěšení dveřních nebo okenních jednoduchých křídel</t>
  </si>
  <si>
    <t>681191448</t>
  </si>
  <si>
    <t>"Dveře 700/1970" (0,7+1,97+1,97)*5*2</t>
  </si>
  <si>
    <t>"Dveře 800/2250" (0,8+2,25+2,25)*7*2</t>
  </si>
  <si>
    <t>"Dveře 900/2250" (0,9+2,25+2,25)*3*2</t>
  </si>
  <si>
    <t>"Dveře 900/2460" (0,9+2,46+2,46)*2*2</t>
  </si>
  <si>
    <t>"Dveře 1250/2460" (1,25+2,46+2,46)*2*2</t>
  </si>
  <si>
    <t>"Dveře 700/1970" (0,7+1,97+1,97)*4*2</t>
  </si>
  <si>
    <t>"Dveře 800/1970" (0,8+1,97+1,97)*1*2</t>
  </si>
  <si>
    <t>"Dveře 800/2250" (0,8+2,25+2,25)*3*2</t>
  </si>
  <si>
    <t>"Dveře 900/2250" (0,9+2,25+2,25)*2*2</t>
  </si>
  <si>
    <t>"Dveře 1200/2250" (1,2+2,25+2,25)*1*2</t>
  </si>
  <si>
    <t>"Dveře 1250/2460" (1,25+2,46+2,46)*3*2</t>
  </si>
  <si>
    <t>"Dveře 1500/2700" (1,5+2,7+2,7)*1*2</t>
  </si>
  <si>
    <t>"Dveře 700/1970" (0,7+1,97+1,97)*3*2</t>
  </si>
  <si>
    <t>"Dveře 800/2250" (0,8+2,25+2,25)*2*2</t>
  </si>
  <si>
    <t>"Dveře 900/2250" (0,9+2,25+2,25)*6*2</t>
  </si>
  <si>
    <t>784</t>
  </si>
  <si>
    <t>Dokončovací práce - malby a tapety</t>
  </si>
  <si>
    <t>39</t>
  </si>
  <si>
    <t>784111001</t>
  </si>
  <si>
    <t>Oprášení (ometení ) podkladu v místnostech v do 3,80 m</t>
  </si>
  <si>
    <t>1437264355</t>
  </si>
  <si>
    <t>784121001</t>
  </si>
  <si>
    <t>Oškrabání malby v místnostech v do 3,80 m</t>
  </si>
  <si>
    <t>-70272671</t>
  </si>
  <si>
    <t>41</t>
  </si>
  <si>
    <t>784121031</t>
  </si>
  <si>
    <t>Mydlení podkladu v místnostech v do 3,80 m</t>
  </si>
  <si>
    <t>-1603986329</t>
  </si>
  <si>
    <t>"203" (7,3*3,4+3,9*3,4)*2+6-1,8-2,5-2-2-2</t>
  </si>
  <si>
    <t>"207" (1,2*3,4+4,15*3,4)*2+6-1,6-1,6-1,6</t>
  </si>
  <si>
    <t>"208" (3,2*3,4+5,5*3,4)*2-1,6-2-1,6-2,5-3</t>
  </si>
  <si>
    <t>"209" (5*3,4+5,5*3,4)*2-2,5-4-4</t>
  </si>
  <si>
    <t>"210" (6*3,4+5,5*3,4)*2+6-2-1,6-3-3-3</t>
  </si>
  <si>
    <t>"212" (4,3*3,4+3,6*3,4)*2-8-3,8-1,8</t>
  </si>
  <si>
    <t>"213" (3,85*3,4+2,85*3,4)*2-3,4-1,6-1,6-1,6</t>
  </si>
  <si>
    <t>"214" (2,48*3,4+3,05*3,4)*2-4,3-1,6</t>
  </si>
  <si>
    <t>"215" (1,25*1,6+1,725*1,6)*2-0,4-0,5-0,4-0,4</t>
  </si>
  <si>
    <t>"216" (0,9*1,6+1,5*1,6)*2-0,5-0,14</t>
  </si>
  <si>
    <t>"217" (1,1*1,6+1,5*1,6)*2-0,14</t>
  </si>
  <si>
    <t>"218" (3,62*1,6+1,405*1,6)*2-0,14-0,14-0,14-0,16-0,4</t>
  </si>
  <si>
    <t>"219"((0,9*1,6+1,495*3,4)*2-0,14)*2</t>
  </si>
  <si>
    <t>"220" (1,47*1,9+1,495*1,9)*2-0,28</t>
  </si>
  <si>
    <t>"103" (3,9*3,4+7,3*3,4)*2-4-1,8-2,5-2,5-2,5-2</t>
  </si>
  <si>
    <t>"105" (3,5*3,4+5,5*3,4)*2-2,5-2,5-3</t>
  </si>
  <si>
    <t>"106" (4,15*3,4+3,6*3,4)*2-4-4-2,5</t>
  </si>
  <si>
    <t>"109" (1,95*1,6+1,5*1,6)*2-0,16</t>
  </si>
  <si>
    <t>"110" (1,85*1,6+1,92*1,6)*2-0,16-0,14-0,14</t>
  </si>
  <si>
    <t>"111" (1,85*1,6+0,95*1,6)*2-0,14</t>
  </si>
  <si>
    <t>"112" (1,25*1,9+2,97*1,9)*2-0,35-0,5</t>
  </si>
  <si>
    <t>"114" (0,9*1,6+1,58*1,6)*2-0,14</t>
  </si>
  <si>
    <t>"115" (0,9*1,6+1,58*1,6)*2-0,14</t>
  </si>
  <si>
    <t>"304" (4,75*3,4+3,1*3,4)*2-4,3-2-1,6</t>
  </si>
  <si>
    <t>"305" (3*3,4+2,97*3,4)*2-1,6-1,5-2,4</t>
  </si>
  <si>
    <t>"310" (5,8*3,4+3,6*3,4)*2-2-1,6-2,4-2,4</t>
  </si>
  <si>
    <t>"Vstup- 101" (5*3,4+3,5*3,4)*2-12</t>
  </si>
  <si>
    <t>"Vestibul- 102" (8,95*3,4+8,2*3,4)*2-7,2-1,5-1,5-4-4-4-2,5+10</t>
  </si>
  <si>
    <t>"Kavárna- 108" (6,5*3,4+6,1*3,4)*2-4-2,7-2-2,4-2,5</t>
  </si>
  <si>
    <t>"109" (2,5*3,4+1,5*3,4)*2-2,5-2,5</t>
  </si>
  <si>
    <t>*****STROPY*****</t>
  </si>
  <si>
    <t>"201" 17,78</t>
  </si>
  <si>
    <t>"204" 8,55</t>
  </si>
  <si>
    <t>"214" 7,56</t>
  </si>
  <si>
    <t>"215" 2,62</t>
  </si>
  <si>
    <t>"216" 1,35</t>
  </si>
  <si>
    <t>"217" 1,65</t>
  </si>
  <si>
    <t>"218" 4,87</t>
  </si>
  <si>
    <t>"219" 2*1,34</t>
  </si>
  <si>
    <t>"220" 2,2</t>
  </si>
  <si>
    <t>"101" 22,08</t>
  </si>
  <si>
    <t xml:space="preserve">"103" 29,53 </t>
  </si>
  <si>
    <t>"104" 94,83</t>
  </si>
  <si>
    <t>"105" 60,56</t>
  </si>
  <si>
    <t>"108" 7,34</t>
  </si>
  <si>
    <t>"109" 2,92</t>
  </si>
  <si>
    <t>"110" 3,55</t>
  </si>
  <si>
    <t>"111" 1,76</t>
  </si>
  <si>
    <t>"112" 3,34</t>
  </si>
  <si>
    <t>"113" 2,28</t>
  </si>
  <si>
    <t>"114" 1,42</t>
  </si>
  <si>
    <t>"115" 1,42</t>
  </si>
  <si>
    <t>"301" 18,2</t>
  </si>
  <si>
    <t>"303" 3,83</t>
  </si>
  <si>
    <t>"304" 14,72</t>
  </si>
  <si>
    <t>"305" 8,91</t>
  </si>
  <si>
    <t>"306" 2,11</t>
  </si>
  <si>
    <t>"311" 22,22</t>
  </si>
  <si>
    <t>42</t>
  </si>
  <si>
    <t>784121037</t>
  </si>
  <si>
    <t>Mydlení podkladu na schodišti podlaží v do 3,80 m</t>
  </si>
  <si>
    <t>-2051965367</t>
  </si>
  <si>
    <t>43</t>
  </si>
  <si>
    <t>784161001</t>
  </si>
  <si>
    <t>Tmelení spar a rohů šířky do 3 mm akrylátovým tmelem v místnostech v do 3,80 m</t>
  </si>
  <si>
    <t>-2114285944</t>
  </si>
  <si>
    <t>"Výtah 1100/2200" (1,1+2,2+2,2)*2*2</t>
  </si>
  <si>
    <t>"Okno 970/1350" (0,97+1,35+1,35)*1</t>
  </si>
  <si>
    <t>"Okno 750/1950" (0,75+1,95+1,95)*4</t>
  </si>
  <si>
    <t>"Okno 1120/1600" (1,12+1,6+1,6)*1</t>
  </si>
  <si>
    <t>"Okno 1220/2400" (1,22+2,4+2,4)*4</t>
  </si>
  <si>
    <t>"Okno 1320/2400" (1,32+2,4+2,4)*1</t>
  </si>
  <si>
    <t>"Okno 1640/2250" (1,64+2,25+2,25)*1</t>
  </si>
  <si>
    <t>"Okno 1750/2400" (1,75+2,4+2,4)*4</t>
  </si>
  <si>
    <t>"Okno 1800/2400" (1,8+2,4+2,4)*1</t>
  </si>
  <si>
    <t>"Okno 1500/2500" (1,5+2,5+2,5)*1</t>
  </si>
  <si>
    <t>"Okno 3230/2500" (3,23+2,5+2,5)*1</t>
  </si>
  <si>
    <t>"Výtah 1100/2200" (1,1+2,2+2,2)*2</t>
  </si>
  <si>
    <t>"Okno 750/1700" (0,75+1,7+1,7)*3</t>
  </si>
  <si>
    <t>"Okno 1070/2500" (1,07+2,5+2,5)*3</t>
  </si>
  <si>
    <t>"Okno 1090/2500" (1,09+2,5+2,5)*2</t>
  </si>
  <si>
    <t>"Okno 1730/2500" (1,73+2,5+2,5)*1</t>
  </si>
  <si>
    <t>"Okno 1430/2700" (1,43+2,7+2,7)*3</t>
  </si>
  <si>
    <t>"Okno 1740/2500" (1,74+2,5+2,5)*3</t>
  </si>
  <si>
    <t>"Okno 1220/2500" (1,22+2,5+2,5)*3</t>
  </si>
  <si>
    <t>"Okno 750/1950" (0,75+1,95+1,95)*3</t>
  </si>
  <si>
    <t>"Okno 770/1950" (0,77+1,95+1,95)*2</t>
  </si>
  <si>
    <t>"Okno 1050/2400" (1,05+2,4+2,4)*3</t>
  </si>
  <si>
    <t>"Okno 1220/2400" (1,22+2,4+2,4)*5</t>
  </si>
  <si>
    <t>"Okno 1750/2400" (1,75+2,4+2,4)*1</t>
  </si>
  <si>
    <t>"Okno 1770/2400" (1,77+2,4+2,4)*2</t>
  </si>
  <si>
    <t>"Okno 1780/2400" (1,78+2,4+2,4)*1</t>
  </si>
  <si>
    <t>44</t>
  </si>
  <si>
    <t>784171001</t>
  </si>
  <si>
    <t>Olepování vnitřních ploch páskou v místnostech v do 3,80 m</t>
  </si>
  <si>
    <t>1386486614</t>
  </si>
  <si>
    <t>45</t>
  </si>
  <si>
    <t>58124840</t>
  </si>
  <si>
    <t>páska malířská z PVC a UV odolná (7 dnů) do š 50mm</t>
  </si>
  <si>
    <t>-1901386537</t>
  </si>
  <si>
    <t>850,37*1,05 'Přepočtené koeficientem množství</t>
  </si>
  <si>
    <t>46</t>
  </si>
  <si>
    <t>784171007</t>
  </si>
  <si>
    <t>Olepování vnitřních ploch páskou na schodišti podlaží v do 3,80 m</t>
  </si>
  <si>
    <t>-1064881319</t>
  </si>
  <si>
    <t>"Schodiště" 1,1*4*8</t>
  </si>
  <si>
    <t>47</t>
  </si>
  <si>
    <t>1743726410</t>
  </si>
  <si>
    <t>35,2*1,05 'Přepočtené koeficientem množství</t>
  </si>
  <si>
    <t>48</t>
  </si>
  <si>
    <t>784171101</t>
  </si>
  <si>
    <t>Zakrytí vnitřních podlah včetně pozdějšího odkrytí</t>
  </si>
  <si>
    <t>646510673</t>
  </si>
  <si>
    <t>49</t>
  </si>
  <si>
    <t>28323157</t>
  </si>
  <si>
    <t>fólie pro malířské potřeby zakrývací tl 14µ 4x5m</t>
  </si>
  <si>
    <t>-1171519636</t>
  </si>
  <si>
    <t>609,85*1,05 'Přepočtené koeficientem množství</t>
  </si>
  <si>
    <t>50</t>
  </si>
  <si>
    <t>784171111</t>
  </si>
  <si>
    <t>Zakrytí vnitřních ploch oken,stěn v místnostech v do 3,80 m</t>
  </si>
  <si>
    <t>961181484</t>
  </si>
  <si>
    <t>"Dveře 700/1970" (0,7*1,97)*5*2</t>
  </si>
  <si>
    <t>"Dveře 800/2250" (0,8*2,25)*7*2</t>
  </si>
  <si>
    <t>"Dveře 900/2250" (0,9*2,25)*3*2</t>
  </si>
  <si>
    <t>"Dveře 900/2460" (0,9*2,46)*2*2</t>
  </si>
  <si>
    <t>"Dveře 1250/2460" (1,25*2,46)*2*2</t>
  </si>
  <si>
    <t>"Výtah 1100/2200" (1,1*2,2)*2*2</t>
  </si>
  <si>
    <t>"Okno 970/1350" (0,97*1,35)*1</t>
  </si>
  <si>
    <t>"Okno 750/1950" (0,75*1,95)*4</t>
  </si>
  <si>
    <t>"Okno 1120/1600" (1,12*1,6)*1</t>
  </si>
  <si>
    <t>"Okno 1220/2400" (1,22*2,4)*4</t>
  </si>
  <si>
    <t>"Okno 1320/2400" (1,32*2,4)*1</t>
  </si>
  <si>
    <t>"Okno 1640/2250" (1,64*2,25)*1</t>
  </si>
  <si>
    <t>"Okno 1750/2400" (1,75*2,4)*4</t>
  </si>
  <si>
    <t>"Okno 1800/2400" (1,8*2,4)*1</t>
  </si>
  <si>
    <t>"Okno 1500/2500" (1,5*2,5)*1</t>
  </si>
  <si>
    <t>"Okno 3230/2500" (3,23*2,5)*1</t>
  </si>
  <si>
    <t>"Dveře 700/1970" (0,7*1,97)*4*2</t>
  </si>
  <si>
    <t>"Dveře 800/1970" (0,8*1,97)*1*2</t>
  </si>
  <si>
    <t>"Dveře 800/2250" (0,8*2,25)*3*2</t>
  </si>
  <si>
    <t>"Dveře 900/2250" (0,9*2,25)*2*2</t>
  </si>
  <si>
    <t>"Dveře 1200/2250" (1,2*2,25)*1*2</t>
  </si>
  <si>
    <t>"Dveře 1250/2460" (1,25*2,46)*3*2</t>
  </si>
  <si>
    <t>"Dveře 1500/2700" (1,5*2,7)*1*2</t>
  </si>
  <si>
    <t>"Výtah 1100/2200" (1,1*2,2)*2</t>
  </si>
  <si>
    <t>"Okno 750/1700" (0,75*1,7)*3</t>
  </si>
  <si>
    <t>"Okno 1070/2500" (1,07*2,5)*3</t>
  </si>
  <si>
    <t>"Okno 1090/2500" (1,09*2,5)*2</t>
  </si>
  <si>
    <t>"Okno 1730/2500" (1,73*2,5)*1</t>
  </si>
  <si>
    <t>"Okno 1430/2700" (1,43*2,7)*3</t>
  </si>
  <si>
    <t>"Okno 1740/2500" (1,74*2,5)*3</t>
  </si>
  <si>
    <t>"Okno 1220/2500" (1,22*2,5)*3</t>
  </si>
  <si>
    <t>"Dveře 700/1970" (0,7*1,97)*3*2</t>
  </si>
  <si>
    <t>"Dveře 800/2250" (0,8*2,25)*2*2</t>
  </si>
  <si>
    <t>"Dveře 900/2250" (0,9*2,25)*6*2</t>
  </si>
  <si>
    <t>"Okno 750/1950" (0,75*1,95)*3</t>
  </si>
  <si>
    <t>"Okno 770/1950" (0,77*1,95)*2</t>
  </si>
  <si>
    <t>"Okno 1050/2400" (1,05*2,4)*3</t>
  </si>
  <si>
    <t>"Okno 1220/2400" (1,22*2,4)*5</t>
  </si>
  <si>
    <t>"Okno 1750/2400" (1,75*2,4)*1</t>
  </si>
  <si>
    <t>"Okno 1770/2400" (1,77*2,4)*2</t>
  </si>
  <si>
    <t>"Okno 1780/2400" (1,78*2,4)*1</t>
  </si>
  <si>
    <t>51</t>
  </si>
  <si>
    <t>28323156</t>
  </si>
  <si>
    <t>fólie pro malířské potřeby zakrývací tl 41µ 4x5m</t>
  </si>
  <si>
    <t>-886688952</t>
  </si>
  <si>
    <t>366,908*1,05 'Přepočtené koeficientem množství</t>
  </si>
  <si>
    <t>52</t>
  </si>
  <si>
    <t>784181101</t>
  </si>
  <si>
    <t>Základní akrylátová jednonásobná bezbarvá penetrace podkladu v místnostech v do 3,80 m</t>
  </si>
  <si>
    <t>179707118</t>
  </si>
  <si>
    <t>53</t>
  </si>
  <si>
    <t>784191003</t>
  </si>
  <si>
    <t>Čištění vnitřních ploch oken dvojitých nebo zdvojených po provedení malířských prací</t>
  </si>
  <si>
    <t>469680782</t>
  </si>
  <si>
    <t>54</t>
  </si>
  <si>
    <t>784191005</t>
  </si>
  <si>
    <t>Čištění vnitřních ploch dveří nebo vrat po provedení malířských prací</t>
  </si>
  <si>
    <t>-1730465538</t>
  </si>
  <si>
    <t>55</t>
  </si>
  <si>
    <t>784191007</t>
  </si>
  <si>
    <t>Čištění vnitřních ploch podlah po provedení malířských prací</t>
  </si>
  <si>
    <t>843232498</t>
  </si>
  <si>
    <t>56</t>
  </si>
  <si>
    <t>784191009</t>
  </si>
  <si>
    <t>Čištění vnitřních ploch schodišť po provedení malířských prací</t>
  </si>
  <si>
    <t>1604624678</t>
  </si>
  <si>
    <t>57</t>
  </si>
  <si>
    <t>784211131</t>
  </si>
  <si>
    <t>Dvojnásobné bílé malby ze směsí za mokra minimálně oděruvzdorných v místnostech do 3,80 m</t>
  </si>
  <si>
    <t>-1062127895</t>
  </si>
  <si>
    <t>58</t>
  </si>
  <si>
    <t>784211131,1</t>
  </si>
  <si>
    <t>Dvojnásobné bílé malby ze směsí za mokra minimálně oděruvzdorných v místnostech do 3,80 m stropů</t>
  </si>
  <si>
    <t>1908465922</t>
  </si>
  <si>
    <t>59</t>
  </si>
  <si>
    <t>784211151</t>
  </si>
  <si>
    <t>Příplatek k cenám 2x maleb ze směsí za mokra oděruvzdorných za barevnou malbu tónovanou přípravky - sídlo</t>
  </si>
  <si>
    <t>1955911078</t>
  </si>
  <si>
    <t>HZS</t>
  </si>
  <si>
    <t>Hodinové zúčtovací sazby</t>
  </si>
  <si>
    <t>60</t>
  </si>
  <si>
    <t>HZS1291</t>
  </si>
  <si>
    <t>Hodinová zúčtovací sazba pomocný stavební dělník</t>
  </si>
  <si>
    <t>hod</t>
  </si>
  <si>
    <t>512</t>
  </si>
  <si>
    <t>1932256920</t>
  </si>
  <si>
    <t xml:space="preserve">Demontáž SDK příčky s jednoduchou ocelovou nosnou konstrukcí </t>
  </si>
  <si>
    <t>Opravy stěn, výmalba a výměna koberců na správní budově GVUO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</si>
</sst>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mailto:info@gvuo.cz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mailto:info@gvuo.cz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37</xdr:col>
      <xdr:colOff>333375</xdr:colOff>
      <xdr:row>1</xdr:row>
      <xdr:rowOff>0</xdr:rowOff>
    </xdr:from>
    <xdr:to>
      <xdr:col>40</xdr:col>
      <xdr:colOff>371475</xdr:colOff>
      <xdr:row>1</xdr:row>
      <xdr:rowOff>342900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4C7F7C1-B886-A7CE-55E9-EA5683411E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0" y="142875"/>
          <a:ext cx="1466850" cy="342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493568</xdr:colOff>
      <xdr:row>1</xdr:row>
      <xdr:rowOff>0</xdr:rowOff>
    </xdr:from>
    <xdr:to>
      <xdr:col>9</xdr:col>
      <xdr:colOff>1051214</xdr:colOff>
      <xdr:row>1</xdr:row>
      <xdr:rowOff>342900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5C160B-B216-E1F5-A159-CF6708065F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50182" y="147205"/>
          <a:ext cx="1466850" cy="342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N8" sqref="AN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 x14ac:dyDescent="0.2">
      <c r="AR2" s="199" t="s">
        <v>5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6" t="s">
        <v>6</v>
      </c>
      <c r="BT2" s="16" t="s">
        <v>7</v>
      </c>
    </row>
    <row r="3" spans="1:74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 x14ac:dyDescent="0.2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 x14ac:dyDescent="0.2">
      <c r="B5" s="19"/>
      <c r="D5" s="23" t="s">
        <v>13</v>
      </c>
      <c r="K5" s="185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R5" s="19"/>
      <c r="BE5" s="182" t="s">
        <v>14</v>
      </c>
      <c r="BS5" s="16" t="s">
        <v>6</v>
      </c>
    </row>
    <row r="6" spans="1:74" ht="36.950000000000003" customHeight="1" x14ac:dyDescent="0.2">
      <c r="B6" s="19"/>
      <c r="D6" s="25" t="s">
        <v>15</v>
      </c>
      <c r="K6" s="187" t="s">
        <v>649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R6" s="19"/>
      <c r="BE6" s="183"/>
      <c r="BS6" s="16" t="s">
        <v>6</v>
      </c>
    </row>
    <row r="7" spans="1:74" ht="12" customHeight="1" x14ac:dyDescent="0.2">
      <c r="B7" s="19"/>
      <c r="D7" s="26" t="s">
        <v>17</v>
      </c>
      <c r="K7" s="24"/>
      <c r="AK7" s="26" t="s">
        <v>18</v>
      </c>
      <c r="AN7" s="24" t="s">
        <v>1</v>
      </c>
      <c r="AR7" s="19"/>
      <c r="BE7" s="183"/>
      <c r="BS7" s="16" t="s">
        <v>6</v>
      </c>
    </row>
    <row r="8" spans="1:74" ht="12" customHeight="1" x14ac:dyDescent="0.2">
      <c r="B8" s="19"/>
      <c r="D8" s="26" t="s">
        <v>19</v>
      </c>
      <c r="K8" s="24"/>
      <c r="AK8" s="26" t="s">
        <v>20</v>
      </c>
      <c r="AN8" s="27"/>
      <c r="AR8" s="19"/>
      <c r="BE8" s="183"/>
      <c r="BS8" s="16" t="s">
        <v>6</v>
      </c>
    </row>
    <row r="9" spans="1:74" ht="14.45" customHeight="1" x14ac:dyDescent="0.2">
      <c r="B9" s="19"/>
      <c r="AR9" s="19"/>
      <c r="BE9" s="183"/>
      <c r="BS9" s="16" t="s">
        <v>6</v>
      </c>
    </row>
    <row r="10" spans="1:74" ht="12" customHeight="1" x14ac:dyDescent="0.2">
      <c r="B10" s="19"/>
      <c r="D10" s="26" t="s">
        <v>21</v>
      </c>
      <c r="AK10" s="26" t="s">
        <v>22</v>
      </c>
      <c r="AN10" s="24" t="s">
        <v>1</v>
      </c>
      <c r="AR10" s="19"/>
      <c r="BE10" s="183"/>
      <c r="BS10" s="16" t="s">
        <v>6</v>
      </c>
    </row>
    <row r="11" spans="1:74" ht="18.399999999999999" customHeight="1" x14ac:dyDescent="0.2">
      <c r="B11" s="19"/>
      <c r="E11" s="24" t="s">
        <v>23</v>
      </c>
      <c r="AK11" s="26" t="s">
        <v>24</v>
      </c>
      <c r="AN11" s="24" t="s">
        <v>1</v>
      </c>
      <c r="AR11" s="19"/>
      <c r="BE11" s="183"/>
      <c r="BS11" s="16" t="s">
        <v>6</v>
      </c>
    </row>
    <row r="12" spans="1:74" ht="6.95" customHeight="1" x14ac:dyDescent="0.2">
      <c r="B12" s="19"/>
      <c r="AR12" s="19"/>
      <c r="BE12" s="183"/>
      <c r="BS12" s="16" t="s">
        <v>6</v>
      </c>
    </row>
    <row r="13" spans="1:74" ht="12" customHeight="1" x14ac:dyDescent="0.2">
      <c r="B13" s="19"/>
      <c r="D13" s="26" t="s">
        <v>25</v>
      </c>
      <c r="AK13" s="26" t="s">
        <v>22</v>
      </c>
      <c r="AN13" s="28" t="s">
        <v>26</v>
      </c>
      <c r="AR13" s="19"/>
      <c r="BE13" s="183"/>
      <c r="BS13" s="16" t="s">
        <v>6</v>
      </c>
    </row>
    <row r="14" spans="1:74" ht="12.75" x14ac:dyDescent="0.2">
      <c r="B14" s="19"/>
      <c r="E14" s="188" t="s">
        <v>26</v>
      </c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26" t="s">
        <v>24</v>
      </c>
      <c r="AN14" s="28" t="s">
        <v>26</v>
      </c>
      <c r="AR14" s="19"/>
      <c r="BE14" s="183"/>
      <c r="BS14" s="16" t="s">
        <v>6</v>
      </c>
    </row>
    <row r="15" spans="1:74" ht="6.95" customHeight="1" x14ac:dyDescent="0.2">
      <c r="B15" s="19"/>
      <c r="AR15" s="19"/>
      <c r="BE15" s="183"/>
      <c r="BS15" s="16" t="s">
        <v>3</v>
      </c>
    </row>
    <row r="16" spans="1:74" ht="12" customHeight="1" x14ac:dyDescent="0.2">
      <c r="B16" s="19"/>
      <c r="D16" s="26" t="s">
        <v>27</v>
      </c>
      <c r="AK16" s="26" t="s">
        <v>22</v>
      </c>
      <c r="AN16" s="24" t="s">
        <v>1</v>
      </c>
      <c r="AR16" s="19"/>
      <c r="BE16" s="183"/>
      <c r="BS16" s="16" t="s">
        <v>3</v>
      </c>
    </row>
    <row r="17" spans="2:71" ht="18.399999999999999" customHeight="1" x14ac:dyDescent="0.2">
      <c r="B17" s="19"/>
      <c r="E17" s="24" t="s">
        <v>23</v>
      </c>
      <c r="AK17" s="26" t="s">
        <v>24</v>
      </c>
      <c r="AN17" s="24" t="s">
        <v>1</v>
      </c>
      <c r="AR17" s="19"/>
      <c r="BE17" s="183"/>
      <c r="BS17" s="16" t="s">
        <v>28</v>
      </c>
    </row>
    <row r="18" spans="2:71" ht="6.95" customHeight="1" x14ac:dyDescent="0.2">
      <c r="B18" s="19"/>
      <c r="AR18" s="19"/>
      <c r="BE18" s="183"/>
      <c r="BS18" s="16" t="s">
        <v>6</v>
      </c>
    </row>
    <row r="19" spans="2:71" ht="12" customHeight="1" x14ac:dyDescent="0.2">
      <c r="B19" s="19"/>
      <c r="D19" s="26" t="s">
        <v>29</v>
      </c>
      <c r="AK19" s="26" t="s">
        <v>22</v>
      </c>
      <c r="AN19" s="24" t="s">
        <v>1</v>
      </c>
      <c r="AR19" s="19"/>
      <c r="BE19" s="183"/>
      <c r="BS19" s="16" t="s">
        <v>6</v>
      </c>
    </row>
    <row r="20" spans="2:71" ht="18.399999999999999" customHeight="1" x14ac:dyDescent="0.2">
      <c r="B20" s="19"/>
      <c r="E20" s="24" t="s">
        <v>23</v>
      </c>
      <c r="AK20" s="26" t="s">
        <v>24</v>
      </c>
      <c r="AN20" s="24" t="s">
        <v>1</v>
      </c>
      <c r="AR20" s="19"/>
      <c r="BE20" s="183"/>
      <c r="BS20" s="16" t="s">
        <v>28</v>
      </c>
    </row>
    <row r="21" spans="2:71" ht="6.95" customHeight="1" x14ac:dyDescent="0.2">
      <c r="B21" s="19"/>
      <c r="AR21" s="19"/>
      <c r="BE21" s="183"/>
    </row>
    <row r="22" spans="2:71" ht="12" customHeight="1" x14ac:dyDescent="0.2">
      <c r="B22" s="19"/>
      <c r="D22" s="26" t="s">
        <v>30</v>
      </c>
      <c r="AR22" s="19"/>
      <c r="BE22" s="183"/>
    </row>
    <row r="23" spans="2:71" ht="16.5" customHeight="1" x14ac:dyDescent="0.2">
      <c r="B23" s="19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9"/>
      <c r="BE23" s="183"/>
    </row>
    <row r="24" spans="2:71" ht="6.95" customHeight="1" x14ac:dyDescent="0.2">
      <c r="B24" s="19"/>
      <c r="AR24" s="19"/>
      <c r="BE24" s="183"/>
    </row>
    <row r="25" spans="2:71" ht="6.95" customHeight="1" x14ac:dyDescent="0.2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3"/>
    </row>
    <row r="26" spans="2:71" s="1" customFormat="1" ht="25.9" customHeight="1" x14ac:dyDescent="0.2">
      <c r="B26" s="31"/>
      <c r="D26" s="32" t="s">
        <v>31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1">
        <f>ROUND(AG94,2)</f>
        <v>0</v>
      </c>
      <c r="AL26" s="192"/>
      <c r="AM26" s="192"/>
      <c r="AN26" s="192"/>
      <c r="AO26" s="192"/>
      <c r="AR26" s="31"/>
      <c r="BE26" s="183"/>
    </row>
    <row r="27" spans="2:71" s="1" customFormat="1" ht="6.95" customHeight="1" x14ac:dyDescent="0.2">
      <c r="B27" s="31"/>
      <c r="AR27" s="31"/>
      <c r="BE27" s="183"/>
    </row>
    <row r="28" spans="2:71" s="1" customFormat="1" ht="12.75" x14ac:dyDescent="0.2">
      <c r="B28" s="31"/>
      <c r="L28" s="193" t="s">
        <v>32</v>
      </c>
      <c r="M28" s="193"/>
      <c r="N28" s="193"/>
      <c r="O28" s="193"/>
      <c r="P28" s="193"/>
      <c r="W28" s="193" t="s">
        <v>33</v>
      </c>
      <c r="X28" s="193"/>
      <c r="Y28" s="193"/>
      <c r="Z28" s="193"/>
      <c r="AA28" s="193"/>
      <c r="AB28" s="193"/>
      <c r="AC28" s="193"/>
      <c r="AD28" s="193"/>
      <c r="AE28" s="193"/>
      <c r="AK28" s="193" t="s">
        <v>34</v>
      </c>
      <c r="AL28" s="193"/>
      <c r="AM28" s="193"/>
      <c r="AN28" s="193"/>
      <c r="AO28" s="193"/>
      <c r="AR28" s="31"/>
      <c r="BE28" s="183"/>
    </row>
    <row r="29" spans="2:71" s="2" customFormat="1" ht="14.45" customHeight="1" x14ac:dyDescent="0.2">
      <c r="B29" s="35"/>
      <c r="D29" s="26" t="s">
        <v>35</v>
      </c>
      <c r="F29" s="26" t="s">
        <v>36</v>
      </c>
      <c r="L29" s="181">
        <v>0.21</v>
      </c>
      <c r="M29" s="180"/>
      <c r="N29" s="180"/>
      <c r="O29" s="180"/>
      <c r="P29" s="180"/>
      <c r="W29" s="179">
        <f>ROUND(AZ94, 2)</f>
        <v>0</v>
      </c>
      <c r="X29" s="180"/>
      <c r="Y29" s="180"/>
      <c r="Z29" s="180"/>
      <c r="AA29" s="180"/>
      <c r="AB29" s="180"/>
      <c r="AC29" s="180"/>
      <c r="AD29" s="180"/>
      <c r="AE29" s="180"/>
      <c r="AK29" s="179">
        <f>ROUND(AV94, 2)</f>
        <v>0</v>
      </c>
      <c r="AL29" s="180"/>
      <c r="AM29" s="180"/>
      <c r="AN29" s="180"/>
      <c r="AO29" s="180"/>
      <c r="AR29" s="35"/>
      <c r="BE29" s="184"/>
    </row>
    <row r="30" spans="2:71" s="2" customFormat="1" ht="14.45" customHeight="1" x14ac:dyDescent="0.2">
      <c r="B30" s="35"/>
      <c r="F30" s="26" t="s">
        <v>37</v>
      </c>
      <c r="L30" s="181">
        <v>0.12</v>
      </c>
      <c r="M30" s="180"/>
      <c r="N30" s="180"/>
      <c r="O30" s="180"/>
      <c r="P30" s="180"/>
      <c r="W30" s="179">
        <f>ROUND(BA94, 2)</f>
        <v>0</v>
      </c>
      <c r="X30" s="180"/>
      <c r="Y30" s="180"/>
      <c r="Z30" s="180"/>
      <c r="AA30" s="180"/>
      <c r="AB30" s="180"/>
      <c r="AC30" s="180"/>
      <c r="AD30" s="180"/>
      <c r="AE30" s="180"/>
      <c r="AK30" s="179">
        <f>ROUND(AW94, 2)</f>
        <v>0</v>
      </c>
      <c r="AL30" s="180"/>
      <c r="AM30" s="180"/>
      <c r="AN30" s="180"/>
      <c r="AO30" s="180"/>
      <c r="AR30" s="35"/>
      <c r="BE30" s="184"/>
    </row>
    <row r="31" spans="2:71" s="2" customFormat="1" ht="14.45" hidden="1" customHeight="1" x14ac:dyDescent="0.2">
      <c r="B31" s="35"/>
      <c r="F31" s="26" t="s">
        <v>38</v>
      </c>
      <c r="L31" s="181">
        <v>0.21</v>
      </c>
      <c r="M31" s="180"/>
      <c r="N31" s="180"/>
      <c r="O31" s="180"/>
      <c r="P31" s="180"/>
      <c r="W31" s="179">
        <f>ROUND(BB94, 2)</f>
        <v>0</v>
      </c>
      <c r="X31" s="180"/>
      <c r="Y31" s="180"/>
      <c r="Z31" s="180"/>
      <c r="AA31" s="180"/>
      <c r="AB31" s="180"/>
      <c r="AC31" s="180"/>
      <c r="AD31" s="180"/>
      <c r="AE31" s="180"/>
      <c r="AK31" s="179">
        <v>0</v>
      </c>
      <c r="AL31" s="180"/>
      <c r="AM31" s="180"/>
      <c r="AN31" s="180"/>
      <c r="AO31" s="180"/>
      <c r="AR31" s="35"/>
      <c r="BE31" s="184"/>
    </row>
    <row r="32" spans="2:71" s="2" customFormat="1" ht="14.45" hidden="1" customHeight="1" x14ac:dyDescent="0.2">
      <c r="B32" s="35"/>
      <c r="F32" s="26" t="s">
        <v>39</v>
      </c>
      <c r="L32" s="181">
        <v>0.12</v>
      </c>
      <c r="M32" s="180"/>
      <c r="N32" s="180"/>
      <c r="O32" s="180"/>
      <c r="P32" s="180"/>
      <c r="W32" s="179">
        <f>ROUND(BC94, 2)</f>
        <v>0</v>
      </c>
      <c r="X32" s="180"/>
      <c r="Y32" s="180"/>
      <c r="Z32" s="180"/>
      <c r="AA32" s="180"/>
      <c r="AB32" s="180"/>
      <c r="AC32" s="180"/>
      <c r="AD32" s="180"/>
      <c r="AE32" s="180"/>
      <c r="AK32" s="179">
        <v>0</v>
      </c>
      <c r="AL32" s="180"/>
      <c r="AM32" s="180"/>
      <c r="AN32" s="180"/>
      <c r="AO32" s="180"/>
      <c r="AR32" s="35"/>
      <c r="BE32" s="184"/>
    </row>
    <row r="33" spans="2:57" s="2" customFormat="1" ht="14.45" hidden="1" customHeight="1" x14ac:dyDescent="0.2">
      <c r="B33" s="35"/>
      <c r="F33" s="26" t="s">
        <v>40</v>
      </c>
      <c r="L33" s="181">
        <v>0</v>
      </c>
      <c r="M33" s="180"/>
      <c r="N33" s="180"/>
      <c r="O33" s="180"/>
      <c r="P33" s="180"/>
      <c r="W33" s="179">
        <f>ROUND(BD94, 2)</f>
        <v>0</v>
      </c>
      <c r="X33" s="180"/>
      <c r="Y33" s="180"/>
      <c r="Z33" s="180"/>
      <c r="AA33" s="180"/>
      <c r="AB33" s="180"/>
      <c r="AC33" s="180"/>
      <c r="AD33" s="180"/>
      <c r="AE33" s="180"/>
      <c r="AK33" s="179">
        <v>0</v>
      </c>
      <c r="AL33" s="180"/>
      <c r="AM33" s="180"/>
      <c r="AN33" s="180"/>
      <c r="AO33" s="180"/>
      <c r="AR33" s="35"/>
      <c r="BE33" s="184"/>
    </row>
    <row r="34" spans="2:57" s="1" customFormat="1" ht="6.95" customHeight="1" x14ac:dyDescent="0.2">
      <c r="B34" s="31"/>
      <c r="AR34" s="31"/>
      <c r="BE34" s="183"/>
    </row>
    <row r="35" spans="2:57" s="1" customFormat="1" ht="25.9" customHeight="1" x14ac:dyDescent="0.2">
      <c r="B35" s="31"/>
      <c r="C35" s="36"/>
      <c r="D35" s="37" t="s">
        <v>41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42</v>
      </c>
      <c r="U35" s="38"/>
      <c r="V35" s="38"/>
      <c r="W35" s="38"/>
      <c r="X35" s="214" t="s">
        <v>43</v>
      </c>
      <c r="Y35" s="215"/>
      <c r="Z35" s="215"/>
      <c r="AA35" s="215"/>
      <c r="AB35" s="215"/>
      <c r="AC35" s="38"/>
      <c r="AD35" s="38"/>
      <c r="AE35" s="38"/>
      <c r="AF35" s="38"/>
      <c r="AG35" s="38"/>
      <c r="AH35" s="38"/>
      <c r="AI35" s="38"/>
      <c r="AJ35" s="38"/>
      <c r="AK35" s="216">
        <f>SUM(AK26:AK33)</f>
        <v>0</v>
      </c>
      <c r="AL35" s="215"/>
      <c r="AM35" s="215"/>
      <c r="AN35" s="215"/>
      <c r="AO35" s="217"/>
      <c r="AP35" s="36"/>
      <c r="AQ35" s="36"/>
      <c r="AR35" s="31"/>
    </row>
    <row r="36" spans="2:57" s="1" customFormat="1" ht="6.95" customHeight="1" x14ac:dyDescent="0.2">
      <c r="B36" s="31"/>
      <c r="AR36" s="31"/>
    </row>
    <row r="37" spans="2:57" s="1" customFormat="1" ht="14.45" customHeight="1" x14ac:dyDescent="0.2">
      <c r="B37" s="31"/>
      <c r="AR37" s="31"/>
    </row>
    <row r="38" spans="2:57" ht="14.45" customHeight="1" x14ac:dyDescent="0.2">
      <c r="B38" s="19"/>
      <c r="AR38" s="19"/>
    </row>
    <row r="39" spans="2:57" ht="14.45" customHeight="1" x14ac:dyDescent="0.2">
      <c r="B39" s="19"/>
      <c r="AR39" s="19"/>
    </row>
    <row r="40" spans="2:57" ht="14.45" customHeight="1" x14ac:dyDescent="0.2">
      <c r="B40" s="19"/>
      <c r="AR40" s="19"/>
    </row>
    <row r="41" spans="2:57" ht="14.45" customHeight="1" x14ac:dyDescent="0.2">
      <c r="B41" s="19"/>
      <c r="AR41" s="19"/>
    </row>
    <row r="42" spans="2:57" ht="14.45" customHeight="1" x14ac:dyDescent="0.2">
      <c r="B42" s="19"/>
      <c r="AR42" s="19"/>
    </row>
    <row r="43" spans="2:57" ht="14.45" customHeight="1" x14ac:dyDescent="0.2">
      <c r="B43" s="19"/>
      <c r="AR43" s="19"/>
    </row>
    <row r="44" spans="2:57" ht="14.45" customHeight="1" x14ac:dyDescent="0.2">
      <c r="B44" s="19"/>
      <c r="AR44" s="19"/>
    </row>
    <row r="45" spans="2:57" ht="14.45" customHeight="1" x14ac:dyDescent="0.2">
      <c r="B45" s="19"/>
      <c r="AR45" s="19"/>
    </row>
    <row r="46" spans="2:57" ht="14.45" customHeight="1" x14ac:dyDescent="0.2">
      <c r="B46" s="19"/>
      <c r="AR46" s="19"/>
    </row>
    <row r="47" spans="2:57" ht="14.45" customHeight="1" x14ac:dyDescent="0.2">
      <c r="B47" s="19"/>
      <c r="AR47" s="19"/>
    </row>
    <row r="48" spans="2:57" ht="14.45" customHeight="1" x14ac:dyDescent="0.2">
      <c r="B48" s="19"/>
      <c r="AR48" s="19"/>
    </row>
    <row r="49" spans="2:44" s="1" customFormat="1" ht="14.45" customHeight="1" x14ac:dyDescent="0.2">
      <c r="B49" s="31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31"/>
    </row>
    <row r="50" spans="2:44" x14ac:dyDescent="0.2">
      <c r="B50" s="19"/>
      <c r="AR50" s="19"/>
    </row>
    <row r="51" spans="2:44" x14ac:dyDescent="0.2">
      <c r="B51" s="19"/>
      <c r="AR51" s="19"/>
    </row>
    <row r="52" spans="2:44" x14ac:dyDescent="0.2">
      <c r="B52" s="19"/>
      <c r="AR52" s="19"/>
    </row>
    <row r="53" spans="2:44" x14ac:dyDescent="0.2">
      <c r="B53" s="19"/>
      <c r="AR53" s="19"/>
    </row>
    <row r="54" spans="2:44" x14ac:dyDescent="0.2">
      <c r="B54" s="19"/>
      <c r="AR54" s="19"/>
    </row>
    <row r="55" spans="2:44" x14ac:dyDescent="0.2">
      <c r="B55" s="19"/>
      <c r="AR55" s="19"/>
    </row>
    <row r="56" spans="2:44" x14ac:dyDescent="0.2">
      <c r="B56" s="19"/>
      <c r="AR56" s="19"/>
    </row>
    <row r="57" spans="2:44" x14ac:dyDescent="0.2">
      <c r="B57" s="19"/>
      <c r="AR57" s="19"/>
    </row>
    <row r="58" spans="2:44" x14ac:dyDescent="0.2">
      <c r="B58" s="19"/>
      <c r="AR58" s="19"/>
    </row>
    <row r="59" spans="2:44" x14ac:dyDescent="0.2">
      <c r="B59" s="19"/>
      <c r="AR59" s="19"/>
    </row>
    <row r="60" spans="2:44" s="1" customFormat="1" ht="12.75" x14ac:dyDescent="0.2">
      <c r="B60" s="31"/>
      <c r="D60" s="42" t="s">
        <v>46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47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46</v>
      </c>
      <c r="AI60" s="33"/>
      <c r="AJ60" s="33"/>
      <c r="AK60" s="33"/>
      <c r="AL60" s="33"/>
      <c r="AM60" s="42" t="s">
        <v>47</v>
      </c>
      <c r="AN60" s="33"/>
      <c r="AO60" s="33"/>
      <c r="AR60" s="31"/>
    </row>
    <row r="61" spans="2:44" x14ac:dyDescent="0.2">
      <c r="B61" s="19"/>
      <c r="AR61" s="19"/>
    </row>
    <row r="62" spans="2:44" x14ac:dyDescent="0.2">
      <c r="B62" s="19"/>
      <c r="AR62" s="19"/>
    </row>
    <row r="63" spans="2:44" x14ac:dyDescent="0.2">
      <c r="B63" s="19"/>
      <c r="AR63" s="19"/>
    </row>
    <row r="64" spans="2:44" s="1" customFormat="1" ht="12.75" x14ac:dyDescent="0.2">
      <c r="B64" s="31"/>
      <c r="D64" s="40" t="s">
        <v>48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49</v>
      </c>
      <c r="AI64" s="41"/>
      <c r="AJ64" s="41"/>
      <c r="AK64" s="41"/>
      <c r="AL64" s="41"/>
      <c r="AM64" s="41"/>
      <c r="AN64" s="41"/>
      <c r="AO64" s="41"/>
      <c r="AR64" s="31"/>
    </row>
    <row r="65" spans="2:44" x14ac:dyDescent="0.2">
      <c r="B65" s="19"/>
      <c r="AR65" s="19"/>
    </row>
    <row r="66" spans="2:44" x14ac:dyDescent="0.2">
      <c r="B66" s="19"/>
      <c r="AR66" s="19"/>
    </row>
    <row r="67" spans="2:44" x14ac:dyDescent="0.2">
      <c r="B67" s="19"/>
      <c r="AR67" s="19"/>
    </row>
    <row r="68" spans="2:44" x14ac:dyDescent="0.2">
      <c r="B68" s="19"/>
      <c r="AR68" s="19"/>
    </row>
    <row r="69" spans="2:44" x14ac:dyDescent="0.2">
      <c r="B69" s="19"/>
      <c r="AR69" s="19"/>
    </row>
    <row r="70" spans="2:44" x14ac:dyDescent="0.2">
      <c r="B70" s="19"/>
      <c r="AR70" s="19"/>
    </row>
    <row r="71" spans="2:44" x14ac:dyDescent="0.2">
      <c r="B71" s="19"/>
      <c r="AR71" s="19"/>
    </row>
    <row r="72" spans="2:44" x14ac:dyDescent="0.2">
      <c r="B72" s="19"/>
      <c r="AR72" s="19"/>
    </row>
    <row r="73" spans="2:44" x14ac:dyDescent="0.2">
      <c r="B73" s="19"/>
      <c r="AR73" s="19"/>
    </row>
    <row r="74" spans="2:44" x14ac:dyDescent="0.2">
      <c r="B74" s="19"/>
      <c r="AR74" s="19"/>
    </row>
    <row r="75" spans="2:44" s="1" customFormat="1" ht="12.75" x14ac:dyDescent="0.2">
      <c r="B75" s="31"/>
      <c r="D75" s="42" t="s">
        <v>46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47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46</v>
      </c>
      <c r="AI75" s="33"/>
      <c r="AJ75" s="33"/>
      <c r="AK75" s="33"/>
      <c r="AL75" s="33"/>
      <c r="AM75" s="42" t="s">
        <v>47</v>
      </c>
      <c r="AN75" s="33"/>
      <c r="AO75" s="33"/>
      <c r="AR75" s="31"/>
    </row>
    <row r="76" spans="2:44" s="1" customFormat="1" x14ac:dyDescent="0.2">
      <c r="B76" s="31"/>
      <c r="AR76" s="31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0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0" s="1" customFormat="1" ht="24.95" customHeight="1" x14ac:dyDescent="0.2">
      <c r="B82" s="31"/>
      <c r="C82" s="20" t="s">
        <v>50</v>
      </c>
      <c r="AR82" s="31"/>
    </row>
    <row r="83" spans="1:90" s="1" customFormat="1" ht="6.95" customHeight="1" x14ac:dyDescent="0.2">
      <c r="B83" s="31"/>
      <c r="AR83" s="31"/>
    </row>
    <row r="84" spans="1:90" s="3" customFormat="1" ht="12" customHeight="1" x14ac:dyDescent="0.2">
      <c r="B84" s="47"/>
      <c r="C84" s="26" t="s">
        <v>13</v>
      </c>
      <c r="L84" s="3">
        <f>K5</f>
        <v>0</v>
      </c>
      <c r="AR84" s="47"/>
    </row>
    <row r="85" spans="1:90" s="4" customFormat="1" ht="36.950000000000003" customHeight="1" x14ac:dyDescent="0.2">
      <c r="B85" s="48"/>
      <c r="C85" s="49" t="s">
        <v>15</v>
      </c>
      <c r="L85" s="205" t="str">
        <f>K6</f>
        <v>Opravy stěn, výmalba a výměna koberců na správní budově GVUO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R85" s="48"/>
    </row>
    <row r="86" spans="1:90" s="1" customFormat="1" ht="6.95" customHeight="1" x14ac:dyDescent="0.2">
      <c r="B86" s="31"/>
      <c r="AR86" s="31"/>
    </row>
    <row r="87" spans="1:90" s="1" customFormat="1" ht="12" customHeight="1" x14ac:dyDescent="0.2">
      <c r="B87" s="31"/>
      <c r="C87" s="26" t="s">
        <v>19</v>
      </c>
      <c r="L87" s="50" t="str">
        <f>IF(K8="","",K8)</f>
        <v/>
      </c>
      <c r="AI87" s="26" t="s">
        <v>20</v>
      </c>
      <c r="AM87" s="207" t="str">
        <f>IF(AN8= "","",AN8)</f>
        <v/>
      </c>
      <c r="AN87" s="207"/>
      <c r="AR87" s="31"/>
    </row>
    <row r="88" spans="1:90" s="1" customFormat="1" ht="6.95" customHeight="1" x14ac:dyDescent="0.2">
      <c r="B88" s="31"/>
      <c r="AR88" s="31"/>
    </row>
    <row r="89" spans="1:90" s="1" customFormat="1" ht="15.2" customHeight="1" x14ac:dyDescent="0.2">
      <c r="B89" s="31"/>
      <c r="C89" s="26" t="s">
        <v>21</v>
      </c>
      <c r="L89" s="3" t="str">
        <f>IF(E11= "","",E11)</f>
        <v xml:space="preserve"> </v>
      </c>
      <c r="AI89" s="26" t="s">
        <v>27</v>
      </c>
      <c r="AM89" s="208" t="str">
        <f>IF(E17="","",E17)</f>
        <v xml:space="preserve"> </v>
      </c>
      <c r="AN89" s="209"/>
      <c r="AO89" s="209"/>
      <c r="AP89" s="209"/>
      <c r="AR89" s="31"/>
      <c r="AS89" s="210" t="s">
        <v>51</v>
      </c>
      <c r="AT89" s="211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5.2" customHeight="1" x14ac:dyDescent="0.2">
      <c r="B90" s="31"/>
      <c r="C90" s="26" t="s">
        <v>25</v>
      </c>
      <c r="L90" s="3" t="str">
        <f>IF(E14= "Vyplň údaj","",E14)</f>
        <v/>
      </c>
      <c r="AI90" s="26" t="s">
        <v>29</v>
      </c>
      <c r="AM90" s="208" t="str">
        <f>IF(E20="","",E20)</f>
        <v xml:space="preserve"> </v>
      </c>
      <c r="AN90" s="209"/>
      <c r="AO90" s="209"/>
      <c r="AP90" s="209"/>
      <c r="AR90" s="31"/>
      <c r="AS90" s="212"/>
      <c r="AT90" s="213"/>
      <c r="BD90" s="54"/>
    </row>
    <row r="91" spans="1:90" s="1" customFormat="1" ht="10.9" customHeight="1" x14ac:dyDescent="0.2">
      <c r="B91" s="31"/>
      <c r="AR91" s="31"/>
      <c r="AS91" s="212"/>
      <c r="AT91" s="213"/>
      <c r="BD91" s="54"/>
    </row>
    <row r="92" spans="1:90" s="1" customFormat="1" ht="29.25" customHeight="1" x14ac:dyDescent="0.2">
      <c r="B92" s="31"/>
      <c r="C92" s="200" t="s">
        <v>52</v>
      </c>
      <c r="D92" s="201"/>
      <c r="E92" s="201"/>
      <c r="F92" s="201"/>
      <c r="G92" s="201"/>
      <c r="H92" s="55"/>
      <c r="I92" s="202" t="s">
        <v>53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3" t="s">
        <v>54</v>
      </c>
      <c r="AH92" s="201"/>
      <c r="AI92" s="201"/>
      <c r="AJ92" s="201"/>
      <c r="AK92" s="201"/>
      <c r="AL92" s="201"/>
      <c r="AM92" s="201"/>
      <c r="AN92" s="202" t="s">
        <v>55</v>
      </c>
      <c r="AO92" s="201"/>
      <c r="AP92" s="204"/>
      <c r="AQ92" s="56" t="s">
        <v>56</v>
      </c>
      <c r="AR92" s="31"/>
      <c r="AS92" s="57" t="s">
        <v>57</v>
      </c>
      <c r="AT92" s="58" t="s">
        <v>58</v>
      </c>
      <c r="AU92" s="58" t="s">
        <v>59</v>
      </c>
      <c r="AV92" s="58" t="s">
        <v>60</v>
      </c>
      <c r="AW92" s="58" t="s">
        <v>61</v>
      </c>
      <c r="AX92" s="58" t="s">
        <v>62</v>
      </c>
      <c r="AY92" s="58" t="s">
        <v>63</v>
      </c>
      <c r="AZ92" s="58" t="s">
        <v>64</v>
      </c>
      <c r="BA92" s="58" t="s">
        <v>65</v>
      </c>
      <c r="BB92" s="58" t="s">
        <v>66</v>
      </c>
      <c r="BC92" s="58" t="s">
        <v>67</v>
      </c>
      <c r="BD92" s="59" t="s">
        <v>68</v>
      </c>
    </row>
    <row r="93" spans="1:90" s="1" customFormat="1" ht="10.9" customHeight="1" x14ac:dyDescent="0.2">
      <c r="B93" s="31"/>
      <c r="AR93" s="31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50000000000003" customHeight="1" x14ac:dyDescent="0.2">
      <c r="B94" s="61"/>
      <c r="C94" s="62" t="s">
        <v>69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7">
        <f>ROUND(AG95,2)</f>
        <v>0</v>
      </c>
      <c r="AH94" s="197"/>
      <c r="AI94" s="197"/>
      <c r="AJ94" s="197"/>
      <c r="AK94" s="197"/>
      <c r="AL94" s="197"/>
      <c r="AM94" s="197"/>
      <c r="AN94" s="198">
        <f>SUM(AG94,AT94)</f>
        <v>0</v>
      </c>
      <c r="AO94" s="198"/>
      <c r="AP94" s="198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70</v>
      </c>
      <c r="BT94" s="70" t="s">
        <v>71</v>
      </c>
      <c r="BV94" s="70" t="s">
        <v>72</v>
      </c>
      <c r="BW94" s="70" t="s">
        <v>4</v>
      </c>
      <c r="BX94" s="70" t="s">
        <v>73</v>
      </c>
      <c r="CL94" s="70" t="s">
        <v>1</v>
      </c>
    </row>
    <row r="95" spans="1:90" s="6" customFormat="1" ht="16.5" customHeight="1" x14ac:dyDescent="0.2">
      <c r="A95" s="71" t="s">
        <v>74</v>
      </c>
      <c r="B95" s="72"/>
      <c r="C95" s="73"/>
      <c r="D95" s="196"/>
      <c r="E95" s="196"/>
      <c r="F95" s="196"/>
      <c r="G95" s="196"/>
      <c r="H95" s="196"/>
      <c r="I95" s="74"/>
      <c r="J95" s="196" t="s">
        <v>16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194">
        <f>'2025072 - Oprava vnitřníc...'!J28</f>
        <v>0</v>
      </c>
      <c r="AH95" s="195"/>
      <c r="AI95" s="195"/>
      <c r="AJ95" s="195"/>
      <c r="AK95" s="195"/>
      <c r="AL95" s="195"/>
      <c r="AM95" s="195"/>
      <c r="AN95" s="194">
        <f>SUM(AG95,AT95)</f>
        <v>0</v>
      </c>
      <c r="AO95" s="195"/>
      <c r="AP95" s="195"/>
      <c r="AQ95" s="75" t="s">
        <v>75</v>
      </c>
      <c r="AR95" s="72"/>
      <c r="AS95" s="76">
        <v>0</v>
      </c>
      <c r="AT95" s="77">
        <f>ROUND(SUM(AV95:AW95),2)</f>
        <v>0</v>
      </c>
      <c r="AU95" s="78">
        <f>'2025072 - Oprava vnitřníc...'!P126</f>
        <v>0</v>
      </c>
      <c r="AV95" s="77">
        <f>'2025072 - Oprava vnitřníc...'!J31</f>
        <v>0</v>
      </c>
      <c r="AW95" s="77">
        <f>'2025072 - Oprava vnitřníc...'!J32</f>
        <v>0</v>
      </c>
      <c r="AX95" s="77">
        <f>'2025072 - Oprava vnitřníc...'!J33</f>
        <v>0</v>
      </c>
      <c r="AY95" s="77">
        <f>'2025072 - Oprava vnitřníc...'!J34</f>
        <v>0</v>
      </c>
      <c r="AZ95" s="77">
        <f>'2025072 - Oprava vnitřníc...'!F31</f>
        <v>0</v>
      </c>
      <c r="BA95" s="77">
        <f>'2025072 - Oprava vnitřníc...'!F32</f>
        <v>0</v>
      </c>
      <c r="BB95" s="77">
        <f>'2025072 - Oprava vnitřníc...'!F33</f>
        <v>0</v>
      </c>
      <c r="BC95" s="77">
        <f>'2025072 - Oprava vnitřníc...'!F34</f>
        <v>0</v>
      </c>
      <c r="BD95" s="79">
        <f>'2025072 - Oprava vnitřníc...'!F35</f>
        <v>0</v>
      </c>
      <c r="BT95" s="80" t="s">
        <v>76</v>
      </c>
      <c r="BU95" s="80" t="s">
        <v>77</v>
      </c>
      <c r="BV95" s="80" t="s">
        <v>72</v>
      </c>
      <c r="BW95" s="80" t="s">
        <v>4</v>
      </c>
      <c r="BX95" s="80" t="s">
        <v>73</v>
      </c>
      <c r="CL95" s="80" t="s">
        <v>1</v>
      </c>
    </row>
    <row r="96" spans="1:90" s="1" customFormat="1" ht="30" customHeight="1" x14ac:dyDescent="0.2">
      <c r="B96" s="31"/>
      <c r="AR96" s="31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2025072 - Oprava vnitřníc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821"/>
  <sheetViews>
    <sheetView showGridLines="0" zoomScale="110" zoomScaleNormal="110" workbookViewId="0">
      <selection activeCell="Y136" sqref="Y13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9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6" t="s">
        <v>4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78</v>
      </c>
    </row>
    <row r="4" spans="2:46" ht="24.95" customHeight="1" x14ac:dyDescent="0.2">
      <c r="B4" s="19"/>
      <c r="D4" s="20" t="s">
        <v>79</v>
      </c>
      <c r="L4" s="19"/>
      <c r="M4" s="81" t="s">
        <v>10</v>
      </c>
      <c r="AT4" s="16" t="s">
        <v>3</v>
      </c>
    </row>
    <row r="5" spans="2:46" ht="6.95" customHeight="1" x14ac:dyDescent="0.2">
      <c r="B5" s="19"/>
      <c r="L5" s="19"/>
    </row>
    <row r="6" spans="2:46" s="1" customFormat="1" ht="12" customHeight="1" x14ac:dyDescent="0.2">
      <c r="B6" s="31"/>
      <c r="D6" s="26" t="s">
        <v>15</v>
      </c>
      <c r="L6" s="31"/>
    </row>
    <row r="7" spans="2:46" s="1" customFormat="1" ht="16.5" customHeight="1" x14ac:dyDescent="0.2">
      <c r="B7" s="31"/>
      <c r="E7" s="205" t="s">
        <v>649</v>
      </c>
      <c r="F7" s="218"/>
      <c r="G7" s="218"/>
      <c r="H7" s="218"/>
      <c r="L7" s="31"/>
    </row>
    <row r="8" spans="2:46" s="1" customFormat="1" x14ac:dyDescent="0.2">
      <c r="B8" s="31"/>
      <c r="L8" s="31"/>
    </row>
    <row r="9" spans="2:46" s="1" customFormat="1" ht="12" customHeight="1" x14ac:dyDescent="0.2">
      <c r="B9" s="31"/>
      <c r="D9" s="26" t="s">
        <v>17</v>
      </c>
      <c r="F9" s="24" t="s">
        <v>1</v>
      </c>
      <c r="I9" s="26" t="s">
        <v>18</v>
      </c>
      <c r="J9" s="24" t="s">
        <v>1</v>
      </c>
      <c r="L9" s="31"/>
    </row>
    <row r="10" spans="2:46" s="1" customFormat="1" ht="12" customHeight="1" x14ac:dyDescent="0.2">
      <c r="B10" s="31"/>
      <c r="D10" s="26" t="s">
        <v>19</v>
      </c>
      <c r="F10" s="24"/>
      <c r="I10" s="26" t="s">
        <v>20</v>
      </c>
      <c r="J10" s="51"/>
      <c r="L10" s="31"/>
    </row>
    <row r="11" spans="2:46" s="1" customFormat="1" ht="10.9" customHeight="1" x14ac:dyDescent="0.2">
      <c r="B11" s="31"/>
      <c r="L11" s="31"/>
    </row>
    <row r="12" spans="2:46" s="1" customFormat="1" ht="12" customHeight="1" x14ac:dyDescent="0.2">
      <c r="B12" s="31"/>
      <c r="D12" s="26" t="s">
        <v>21</v>
      </c>
      <c r="I12" s="26" t="s">
        <v>22</v>
      </c>
      <c r="J12" s="24" t="str">
        <f>IF('Rekapitulace stavby'!AN10="","",'Rekapitulace stavby'!AN10)</f>
        <v/>
      </c>
      <c r="L12" s="31"/>
    </row>
    <row r="13" spans="2:46" s="1" customFormat="1" ht="18" customHeight="1" x14ac:dyDescent="0.2">
      <c r="B13" s="31"/>
      <c r="E13" s="24" t="str">
        <f>IF('Rekapitulace stavby'!E11="","",'Rekapitulace stavby'!E11)</f>
        <v xml:space="preserve"> </v>
      </c>
      <c r="I13" s="26" t="s">
        <v>24</v>
      </c>
      <c r="J13" s="24" t="str">
        <f>IF('Rekapitulace stavby'!AN11="","",'Rekapitulace stavby'!AN11)</f>
        <v/>
      </c>
      <c r="L13" s="31"/>
    </row>
    <row r="14" spans="2:46" s="1" customFormat="1" ht="6.95" customHeight="1" x14ac:dyDescent="0.2">
      <c r="B14" s="31"/>
      <c r="L14" s="31"/>
    </row>
    <row r="15" spans="2:46" s="1" customFormat="1" ht="12" customHeight="1" x14ac:dyDescent="0.2">
      <c r="B15" s="31"/>
      <c r="D15" s="26" t="s">
        <v>25</v>
      </c>
      <c r="I15" s="26" t="s">
        <v>22</v>
      </c>
      <c r="J15" s="27" t="str">
        <f>'Rekapitulace stavby'!AN13</f>
        <v>Vyplň údaj</v>
      </c>
      <c r="L15" s="31"/>
    </row>
    <row r="16" spans="2:46" s="1" customFormat="1" ht="18" customHeight="1" x14ac:dyDescent="0.2">
      <c r="B16" s="31"/>
      <c r="E16" s="219" t="str">
        <f>'Rekapitulace stavby'!E14</f>
        <v>Vyplň údaj</v>
      </c>
      <c r="F16" s="185"/>
      <c r="G16" s="185"/>
      <c r="H16" s="185"/>
      <c r="I16" s="26" t="s">
        <v>24</v>
      </c>
      <c r="J16" s="27" t="str">
        <f>'Rekapitulace stavby'!AN14</f>
        <v>Vyplň údaj</v>
      </c>
      <c r="L16" s="31"/>
    </row>
    <row r="17" spans="2:12" s="1" customFormat="1" ht="6.95" customHeight="1" x14ac:dyDescent="0.2">
      <c r="B17" s="31"/>
      <c r="L17" s="31"/>
    </row>
    <row r="18" spans="2:12" s="1" customFormat="1" ht="12" customHeight="1" x14ac:dyDescent="0.2">
      <c r="B18" s="31"/>
      <c r="D18" s="26" t="s">
        <v>27</v>
      </c>
      <c r="I18" s="26" t="s">
        <v>22</v>
      </c>
      <c r="J18" s="24" t="str">
        <f>IF('Rekapitulace stavby'!AN16="","",'Rekapitulace stavby'!AN16)</f>
        <v/>
      </c>
      <c r="L18" s="31"/>
    </row>
    <row r="19" spans="2:12" s="1" customFormat="1" ht="18" customHeight="1" x14ac:dyDescent="0.2">
      <c r="B19" s="31"/>
      <c r="E19" s="24" t="str">
        <f>IF('Rekapitulace stavby'!E17="","",'Rekapitulace stavby'!E17)</f>
        <v xml:space="preserve"> </v>
      </c>
      <c r="I19" s="26" t="s">
        <v>24</v>
      </c>
      <c r="J19" s="24" t="str">
        <f>IF('Rekapitulace stavby'!AN17="","",'Rekapitulace stavby'!AN17)</f>
        <v/>
      </c>
      <c r="L19" s="31"/>
    </row>
    <row r="20" spans="2:12" s="1" customFormat="1" ht="6.95" customHeight="1" x14ac:dyDescent="0.2">
      <c r="B20" s="31"/>
      <c r="L20" s="31"/>
    </row>
    <row r="21" spans="2:12" s="1" customFormat="1" ht="12" customHeight="1" x14ac:dyDescent="0.2">
      <c r="B21" s="31"/>
      <c r="D21" s="26" t="s">
        <v>29</v>
      </c>
      <c r="I21" s="26" t="s">
        <v>22</v>
      </c>
      <c r="J21" s="24" t="str">
        <f>IF('Rekapitulace stavby'!AN19="","",'Rekapitulace stavby'!AN19)</f>
        <v/>
      </c>
      <c r="L21" s="31"/>
    </row>
    <row r="22" spans="2:12" s="1" customFormat="1" ht="18" customHeight="1" x14ac:dyDescent="0.2">
      <c r="B22" s="31"/>
      <c r="E22" s="24" t="str">
        <f>IF('Rekapitulace stavby'!E20="","",'Rekapitulace stavby'!E20)</f>
        <v xml:space="preserve"> </v>
      </c>
      <c r="I22" s="26" t="s">
        <v>24</v>
      </c>
      <c r="J22" s="24" t="str">
        <f>IF('Rekapitulace stavby'!AN20="","",'Rekapitulace stavby'!AN20)</f>
        <v/>
      </c>
      <c r="L22" s="31"/>
    </row>
    <row r="23" spans="2:12" s="1" customFormat="1" ht="6.95" customHeight="1" x14ac:dyDescent="0.2">
      <c r="B23" s="31"/>
      <c r="L23" s="31"/>
    </row>
    <row r="24" spans="2:12" s="1" customFormat="1" ht="12" customHeight="1" x14ac:dyDescent="0.2">
      <c r="B24" s="31"/>
      <c r="D24" s="26" t="s">
        <v>30</v>
      </c>
      <c r="L24" s="31"/>
    </row>
    <row r="25" spans="2:12" s="7" customFormat="1" ht="16.5" customHeight="1" x14ac:dyDescent="0.2">
      <c r="B25" s="82"/>
      <c r="E25" s="190" t="s">
        <v>1</v>
      </c>
      <c r="F25" s="190"/>
      <c r="G25" s="190"/>
      <c r="H25" s="190"/>
      <c r="L25" s="82"/>
    </row>
    <row r="26" spans="2:12" s="1" customFormat="1" ht="6.95" customHeight="1" x14ac:dyDescent="0.2">
      <c r="B26" s="31"/>
      <c r="L26" s="31"/>
    </row>
    <row r="27" spans="2:12" s="1" customFormat="1" ht="6.95" customHeight="1" x14ac:dyDescent="0.2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customHeight="1" x14ac:dyDescent="0.2">
      <c r="B28" s="31"/>
      <c r="D28" s="83" t="s">
        <v>31</v>
      </c>
      <c r="J28" s="64">
        <f>ROUND(J126, 2)</f>
        <v>0</v>
      </c>
      <c r="L28" s="31"/>
    </row>
    <row r="29" spans="2:12" s="1" customFormat="1" ht="6.95" customHeight="1" x14ac:dyDescent="0.2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 x14ac:dyDescent="0.2">
      <c r="B30" s="31"/>
      <c r="F30" s="34" t="s">
        <v>33</v>
      </c>
      <c r="I30" s="34" t="s">
        <v>32</v>
      </c>
      <c r="J30" s="34" t="s">
        <v>34</v>
      </c>
      <c r="L30" s="31"/>
    </row>
    <row r="31" spans="2:12" s="1" customFormat="1" ht="14.45" customHeight="1" x14ac:dyDescent="0.2">
      <c r="B31" s="31"/>
      <c r="D31" s="84" t="s">
        <v>35</v>
      </c>
      <c r="E31" s="26" t="s">
        <v>36</v>
      </c>
      <c r="F31" s="85">
        <f>ROUND((SUM(BE126:BE820)),  2)</f>
        <v>0</v>
      </c>
      <c r="I31" s="86">
        <v>0.21</v>
      </c>
      <c r="J31" s="85">
        <f>ROUND(((SUM(BE126:BE820))*I31),  2)</f>
        <v>0</v>
      </c>
      <c r="L31" s="31"/>
    </row>
    <row r="32" spans="2:12" s="1" customFormat="1" ht="14.45" customHeight="1" x14ac:dyDescent="0.2">
      <c r="B32" s="31"/>
      <c r="E32" s="26" t="s">
        <v>37</v>
      </c>
      <c r="F32" s="85">
        <f>ROUND((SUM(BF126:BF820)),  2)</f>
        <v>0</v>
      </c>
      <c r="I32" s="86">
        <v>0.12</v>
      </c>
      <c r="J32" s="85">
        <f>ROUND(((SUM(BF126:BF820))*I32),  2)</f>
        <v>0</v>
      </c>
      <c r="L32" s="31"/>
    </row>
    <row r="33" spans="2:12" s="1" customFormat="1" ht="14.45" hidden="1" customHeight="1" x14ac:dyDescent="0.2">
      <c r="B33" s="31"/>
      <c r="E33" s="26" t="s">
        <v>38</v>
      </c>
      <c r="F33" s="85">
        <f>ROUND((SUM(BG126:BG820)),  2)</f>
        <v>0</v>
      </c>
      <c r="I33" s="86">
        <v>0.21</v>
      </c>
      <c r="J33" s="85">
        <f>0</f>
        <v>0</v>
      </c>
      <c r="L33" s="31"/>
    </row>
    <row r="34" spans="2:12" s="1" customFormat="1" ht="14.45" hidden="1" customHeight="1" x14ac:dyDescent="0.2">
      <c r="B34" s="31"/>
      <c r="E34" s="26" t="s">
        <v>39</v>
      </c>
      <c r="F34" s="85">
        <f>ROUND((SUM(BH126:BH820)),  2)</f>
        <v>0</v>
      </c>
      <c r="I34" s="86">
        <v>0.12</v>
      </c>
      <c r="J34" s="85">
        <f>0</f>
        <v>0</v>
      </c>
      <c r="L34" s="31"/>
    </row>
    <row r="35" spans="2:12" s="1" customFormat="1" ht="14.45" hidden="1" customHeight="1" x14ac:dyDescent="0.2">
      <c r="B35" s="31"/>
      <c r="E35" s="26" t="s">
        <v>40</v>
      </c>
      <c r="F35" s="85">
        <f>ROUND((SUM(BI126:BI820)),  2)</f>
        <v>0</v>
      </c>
      <c r="I35" s="86">
        <v>0</v>
      </c>
      <c r="J35" s="85">
        <f>0</f>
        <v>0</v>
      </c>
      <c r="L35" s="31"/>
    </row>
    <row r="36" spans="2:12" s="1" customFormat="1" ht="6.95" customHeight="1" x14ac:dyDescent="0.2">
      <c r="B36" s="31"/>
      <c r="L36" s="31"/>
    </row>
    <row r="37" spans="2:12" s="1" customFormat="1" ht="25.35" customHeight="1" x14ac:dyDescent="0.2">
      <c r="B37" s="31"/>
      <c r="C37" s="87"/>
      <c r="D37" s="88" t="s">
        <v>41</v>
      </c>
      <c r="E37" s="55"/>
      <c r="F37" s="55"/>
      <c r="G37" s="89" t="s">
        <v>42</v>
      </c>
      <c r="H37" s="90" t="s">
        <v>43</v>
      </c>
      <c r="I37" s="55"/>
      <c r="J37" s="91">
        <f>SUM(J28:J35)</f>
        <v>0</v>
      </c>
      <c r="K37" s="92"/>
      <c r="L37" s="31"/>
    </row>
    <row r="38" spans="2:12" s="1" customFormat="1" ht="14.45" customHeight="1" x14ac:dyDescent="0.2">
      <c r="B38" s="31"/>
      <c r="L38" s="31"/>
    </row>
    <row r="39" spans="2:12" ht="14.45" customHeight="1" x14ac:dyDescent="0.2">
      <c r="B39" s="19"/>
      <c r="L39" s="19"/>
    </row>
    <row r="40" spans="2:12" ht="14.45" customHeight="1" x14ac:dyDescent="0.2">
      <c r="B40" s="19"/>
      <c r="L40" s="19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31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1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31"/>
      <c r="D61" s="42" t="s">
        <v>46</v>
      </c>
      <c r="E61" s="33"/>
      <c r="F61" s="93" t="s">
        <v>47</v>
      </c>
      <c r="G61" s="42" t="s">
        <v>46</v>
      </c>
      <c r="H61" s="33"/>
      <c r="I61" s="33"/>
      <c r="J61" s="94" t="s">
        <v>47</v>
      </c>
      <c r="K61" s="33"/>
      <c r="L61" s="31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31"/>
      <c r="D65" s="40" t="s">
        <v>48</v>
      </c>
      <c r="E65" s="41"/>
      <c r="F65" s="41"/>
      <c r="G65" s="40" t="s">
        <v>49</v>
      </c>
      <c r="H65" s="41"/>
      <c r="I65" s="41"/>
      <c r="J65" s="41"/>
      <c r="K65" s="41"/>
      <c r="L65" s="31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31"/>
      <c r="D76" s="42" t="s">
        <v>46</v>
      </c>
      <c r="E76" s="33"/>
      <c r="F76" s="93" t="s">
        <v>47</v>
      </c>
      <c r="G76" s="42" t="s">
        <v>46</v>
      </c>
      <c r="H76" s="33"/>
      <c r="I76" s="33"/>
      <c r="J76" s="94" t="s">
        <v>47</v>
      </c>
      <c r="K76" s="33"/>
      <c r="L76" s="31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 x14ac:dyDescent="0.2">
      <c r="B82" s="31"/>
      <c r="C82" s="20" t="s">
        <v>80</v>
      </c>
      <c r="L82" s="31"/>
    </row>
    <row r="83" spans="2:47" s="1" customFormat="1" ht="6.95" customHeight="1" x14ac:dyDescent="0.2">
      <c r="B83" s="31"/>
      <c r="L83" s="31"/>
    </row>
    <row r="84" spans="2:47" s="1" customFormat="1" ht="12" customHeight="1" x14ac:dyDescent="0.2">
      <c r="B84" s="31"/>
      <c r="C84" s="26" t="s">
        <v>15</v>
      </c>
      <c r="L84" s="31"/>
    </row>
    <row r="85" spans="2:47" s="1" customFormat="1" ht="16.5" customHeight="1" x14ac:dyDescent="0.2">
      <c r="B85" s="31"/>
      <c r="E85" s="205" t="str">
        <f>E7</f>
        <v>Opravy stěn, výmalba a výměna koberců na správní budově GVUO</v>
      </c>
      <c r="F85" s="218"/>
      <c r="G85" s="218"/>
      <c r="H85" s="218"/>
      <c r="L85" s="31"/>
    </row>
    <row r="86" spans="2:47" s="1" customFormat="1" ht="6.95" customHeight="1" x14ac:dyDescent="0.2">
      <c r="B86" s="31"/>
      <c r="L86" s="31"/>
    </row>
    <row r="87" spans="2:47" s="1" customFormat="1" ht="12" customHeight="1" x14ac:dyDescent="0.2">
      <c r="B87" s="31"/>
      <c r="C87" s="26" t="s">
        <v>19</v>
      </c>
      <c r="F87" s="24">
        <f>F10</f>
        <v>0</v>
      </c>
      <c r="I87" s="26" t="s">
        <v>20</v>
      </c>
      <c r="J87" s="51" t="str">
        <f>IF(J10="","",J10)</f>
        <v/>
      </c>
      <c r="L87" s="31"/>
    </row>
    <row r="88" spans="2:47" s="1" customFormat="1" ht="6.95" customHeight="1" x14ac:dyDescent="0.2">
      <c r="B88" s="31"/>
      <c r="L88" s="31"/>
    </row>
    <row r="89" spans="2:47" s="1" customFormat="1" ht="15.2" customHeight="1" x14ac:dyDescent="0.2">
      <c r="B89" s="31"/>
      <c r="C89" s="26" t="s">
        <v>21</v>
      </c>
      <c r="F89" s="24" t="str">
        <f>E13</f>
        <v xml:space="preserve"> </v>
      </c>
      <c r="I89" s="26" t="s">
        <v>27</v>
      </c>
      <c r="J89" s="29" t="str">
        <f>E19</f>
        <v xml:space="preserve"> </v>
      </c>
      <c r="L89" s="31"/>
    </row>
    <row r="90" spans="2:47" s="1" customFormat="1" ht="15.2" customHeight="1" x14ac:dyDescent="0.2">
      <c r="B90" s="31"/>
      <c r="C90" s="26" t="s">
        <v>25</v>
      </c>
      <c r="F90" s="24" t="str">
        <f>IF(E16="","",E16)</f>
        <v>Vyplň údaj</v>
      </c>
      <c r="I90" s="26" t="s">
        <v>29</v>
      </c>
      <c r="J90" s="29" t="str">
        <f>E22</f>
        <v xml:space="preserve"> </v>
      </c>
      <c r="L90" s="31"/>
    </row>
    <row r="91" spans="2:47" s="1" customFormat="1" ht="10.35" customHeight="1" x14ac:dyDescent="0.2">
      <c r="B91" s="31"/>
      <c r="L91" s="31"/>
    </row>
    <row r="92" spans="2:47" s="1" customFormat="1" ht="29.25" customHeight="1" x14ac:dyDescent="0.2">
      <c r="B92" s="31"/>
      <c r="C92" s="95" t="s">
        <v>81</v>
      </c>
      <c r="D92" s="87"/>
      <c r="E92" s="87"/>
      <c r="F92" s="87"/>
      <c r="G92" s="87"/>
      <c r="H92" s="87"/>
      <c r="I92" s="87"/>
      <c r="J92" s="96" t="s">
        <v>82</v>
      </c>
      <c r="K92" s="87"/>
      <c r="L92" s="31"/>
    </row>
    <row r="93" spans="2:47" s="1" customFormat="1" ht="10.35" customHeight="1" x14ac:dyDescent="0.2">
      <c r="B93" s="31"/>
      <c r="L93" s="31"/>
    </row>
    <row r="94" spans="2:47" s="1" customFormat="1" ht="22.9" customHeight="1" x14ac:dyDescent="0.2">
      <c r="B94" s="31"/>
      <c r="C94" s="97" t="s">
        <v>83</v>
      </c>
      <c r="J94" s="64">
        <f>J126</f>
        <v>0</v>
      </c>
      <c r="L94" s="31"/>
      <c r="AU94" s="16" t="s">
        <v>84</v>
      </c>
    </row>
    <row r="95" spans="2:47" s="8" customFormat="1" ht="24.95" customHeight="1" x14ac:dyDescent="0.2">
      <c r="B95" s="98"/>
      <c r="D95" s="99" t="s">
        <v>85</v>
      </c>
      <c r="E95" s="100"/>
      <c r="F95" s="100"/>
      <c r="G95" s="100"/>
      <c r="H95" s="100"/>
      <c r="I95" s="100"/>
      <c r="J95" s="101">
        <f>J127</f>
        <v>0</v>
      </c>
      <c r="L95" s="98"/>
    </row>
    <row r="96" spans="2:47" s="9" customFormat="1" ht="19.899999999999999" customHeight="1" x14ac:dyDescent="0.2">
      <c r="B96" s="102"/>
      <c r="D96" s="103" t="s">
        <v>86</v>
      </c>
      <c r="E96" s="104"/>
      <c r="F96" s="104"/>
      <c r="G96" s="104"/>
      <c r="H96" s="104"/>
      <c r="I96" s="104"/>
      <c r="J96" s="105">
        <f>J128</f>
        <v>0</v>
      </c>
      <c r="L96" s="102"/>
    </row>
    <row r="97" spans="2:12" s="9" customFormat="1" ht="19.899999999999999" customHeight="1" x14ac:dyDescent="0.2">
      <c r="B97" s="102"/>
      <c r="D97" s="103" t="s">
        <v>87</v>
      </c>
      <c r="E97" s="104"/>
      <c r="F97" s="104"/>
      <c r="G97" s="104"/>
      <c r="H97" s="104"/>
      <c r="I97" s="104"/>
      <c r="J97" s="105">
        <f>J196</f>
        <v>0</v>
      </c>
      <c r="L97" s="102"/>
    </row>
    <row r="98" spans="2:12" s="9" customFormat="1" ht="19.899999999999999" customHeight="1" x14ac:dyDescent="0.2">
      <c r="B98" s="102"/>
      <c r="D98" s="103" t="s">
        <v>88</v>
      </c>
      <c r="E98" s="104"/>
      <c r="F98" s="104"/>
      <c r="G98" s="104"/>
      <c r="H98" s="104"/>
      <c r="I98" s="104"/>
      <c r="J98" s="105">
        <f>J225</f>
        <v>0</v>
      </c>
      <c r="L98" s="102"/>
    </row>
    <row r="99" spans="2:12" s="9" customFormat="1" ht="19.899999999999999" customHeight="1" x14ac:dyDescent="0.2">
      <c r="B99" s="102"/>
      <c r="D99" s="103" t="s">
        <v>89</v>
      </c>
      <c r="E99" s="104"/>
      <c r="F99" s="104"/>
      <c r="G99" s="104"/>
      <c r="H99" s="104"/>
      <c r="I99" s="104"/>
      <c r="J99" s="105">
        <f>J231</f>
        <v>0</v>
      </c>
      <c r="L99" s="102"/>
    </row>
    <row r="100" spans="2:12" s="8" customFormat="1" ht="24.95" customHeight="1" x14ac:dyDescent="0.2">
      <c r="B100" s="98"/>
      <c r="D100" s="99" t="s">
        <v>90</v>
      </c>
      <c r="E100" s="100"/>
      <c r="F100" s="100"/>
      <c r="G100" s="100"/>
      <c r="H100" s="100"/>
      <c r="I100" s="100"/>
      <c r="J100" s="101">
        <f>J233</f>
        <v>0</v>
      </c>
      <c r="L100" s="98"/>
    </row>
    <row r="101" spans="2:12" s="9" customFormat="1" ht="19.899999999999999" customHeight="1" x14ac:dyDescent="0.2">
      <c r="B101" s="102"/>
      <c r="D101" s="103" t="s">
        <v>91</v>
      </c>
      <c r="E101" s="104"/>
      <c r="F101" s="104"/>
      <c r="G101" s="104"/>
      <c r="H101" s="104"/>
      <c r="I101" s="104"/>
      <c r="J101" s="105">
        <f>J234</f>
        <v>0</v>
      </c>
      <c r="L101" s="102"/>
    </row>
    <row r="102" spans="2:12" s="9" customFormat="1" ht="19.899999999999999" customHeight="1" x14ac:dyDescent="0.2">
      <c r="B102" s="102"/>
      <c r="D102" s="103" t="s">
        <v>92</v>
      </c>
      <c r="E102" s="104"/>
      <c r="F102" s="104"/>
      <c r="G102" s="104"/>
      <c r="H102" s="104"/>
      <c r="I102" s="104"/>
      <c r="J102" s="105">
        <f>J245</f>
        <v>0</v>
      </c>
      <c r="L102" s="102"/>
    </row>
    <row r="103" spans="2:12" s="9" customFormat="1" ht="19.899999999999999" customHeight="1" x14ac:dyDescent="0.2">
      <c r="B103" s="102"/>
      <c r="D103" s="103" t="s">
        <v>93</v>
      </c>
      <c r="E103" s="104"/>
      <c r="F103" s="104"/>
      <c r="G103" s="104"/>
      <c r="H103" s="104"/>
      <c r="I103" s="104"/>
      <c r="J103" s="105">
        <f>J249</f>
        <v>0</v>
      </c>
      <c r="L103" s="102"/>
    </row>
    <row r="104" spans="2:12" s="9" customFormat="1" ht="19.899999999999999" customHeight="1" x14ac:dyDescent="0.2">
      <c r="B104" s="102"/>
      <c r="D104" s="103" t="s">
        <v>94</v>
      </c>
      <c r="E104" s="104"/>
      <c r="F104" s="104"/>
      <c r="G104" s="104"/>
      <c r="H104" s="104"/>
      <c r="I104" s="104"/>
      <c r="J104" s="105">
        <f>J269</f>
        <v>0</v>
      </c>
      <c r="L104" s="102"/>
    </row>
    <row r="105" spans="2:12" s="9" customFormat="1" ht="19.899999999999999" customHeight="1" x14ac:dyDescent="0.2">
      <c r="B105" s="102"/>
      <c r="D105" s="103" t="s">
        <v>95</v>
      </c>
      <c r="E105" s="104"/>
      <c r="F105" s="104"/>
      <c r="G105" s="104"/>
      <c r="H105" s="104"/>
      <c r="I105" s="104"/>
      <c r="J105" s="105">
        <f>J297</f>
        <v>0</v>
      </c>
      <c r="L105" s="102"/>
    </row>
    <row r="106" spans="2:12" s="9" customFormat="1" ht="19.899999999999999" customHeight="1" x14ac:dyDescent="0.2">
      <c r="B106" s="102"/>
      <c r="D106" s="103" t="s">
        <v>96</v>
      </c>
      <c r="E106" s="104"/>
      <c r="F106" s="104"/>
      <c r="G106" s="104"/>
      <c r="H106" s="104"/>
      <c r="I106" s="104"/>
      <c r="J106" s="105">
        <f>J299</f>
        <v>0</v>
      </c>
      <c r="L106" s="102"/>
    </row>
    <row r="107" spans="2:12" s="9" customFormat="1" ht="19.899999999999999" customHeight="1" x14ac:dyDescent="0.2">
      <c r="B107" s="102"/>
      <c r="D107" s="103" t="s">
        <v>97</v>
      </c>
      <c r="E107" s="104"/>
      <c r="F107" s="104"/>
      <c r="G107" s="104"/>
      <c r="H107" s="104"/>
      <c r="I107" s="104"/>
      <c r="J107" s="105">
        <f>J320</f>
        <v>0</v>
      </c>
      <c r="L107" s="102"/>
    </row>
    <row r="108" spans="2:12" s="8" customFormat="1" ht="24.95" customHeight="1" x14ac:dyDescent="0.2">
      <c r="B108" s="98"/>
      <c r="D108" s="99" t="s">
        <v>98</v>
      </c>
      <c r="E108" s="100"/>
      <c r="F108" s="100"/>
      <c r="G108" s="100"/>
      <c r="H108" s="100"/>
      <c r="I108" s="100"/>
      <c r="J108" s="101">
        <f>J819</f>
        <v>0</v>
      </c>
      <c r="L108" s="98"/>
    </row>
    <row r="109" spans="2:12" s="1" customFormat="1" ht="21.75" customHeight="1" x14ac:dyDescent="0.2">
      <c r="B109" s="31"/>
      <c r="L109" s="31"/>
    </row>
    <row r="110" spans="2:12" s="1" customFormat="1" ht="6.95" customHeight="1" x14ac:dyDescent="0.2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1"/>
    </row>
    <row r="114" spans="2:63" s="1" customFormat="1" ht="6.95" customHeight="1" x14ac:dyDescent="0.2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1"/>
    </row>
    <row r="115" spans="2:63" s="1" customFormat="1" ht="24.95" customHeight="1" x14ac:dyDescent="0.2">
      <c r="B115" s="31"/>
      <c r="C115" s="20" t="s">
        <v>99</v>
      </c>
      <c r="L115" s="31"/>
    </row>
    <row r="116" spans="2:63" s="1" customFormat="1" ht="6.95" customHeight="1" x14ac:dyDescent="0.2">
      <c r="B116" s="31"/>
      <c r="L116" s="31"/>
    </row>
    <row r="117" spans="2:63" s="1" customFormat="1" ht="12" customHeight="1" x14ac:dyDescent="0.2">
      <c r="B117" s="31"/>
      <c r="C117" s="26" t="s">
        <v>15</v>
      </c>
      <c r="L117" s="31"/>
    </row>
    <row r="118" spans="2:63" s="1" customFormat="1" ht="16.5" customHeight="1" x14ac:dyDescent="0.2">
      <c r="B118" s="31"/>
      <c r="E118" s="205" t="str">
        <f>E7</f>
        <v>Opravy stěn, výmalba a výměna koberců na správní budově GVUO</v>
      </c>
      <c r="F118" s="218"/>
      <c r="G118" s="218"/>
      <c r="H118" s="218"/>
      <c r="L118" s="31"/>
    </row>
    <row r="119" spans="2:63" s="1" customFormat="1" ht="6.95" customHeight="1" x14ac:dyDescent="0.2">
      <c r="B119" s="31"/>
      <c r="L119" s="31"/>
    </row>
    <row r="120" spans="2:63" s="1" customFormat="1" ht="12" customHeight="1" x14ac:dyDescent="0.2">
      <c r="B120" s="31"/>
      <c r="C120" s="26" t="s">
        <v>19</v>
      </c>
      <c r="F120" s="24">
        <f>F10</f>
        <v>0</v>
      </c>
      <c r="I120" s="26" t="s">
        <v>20</v>
      </c>
      <c r="J120" s="51" t="str">
        <f>IF(J10="","",J10)</f>
        <v/>
      </c>
      <c r="L120" s="31"/>
    </row>
    <row r="121" spans="2:63" s="1" customFormat="1" ht="6.95" customHeight="1" x14ac:dyDescent="0.2">
      <c r="B121" s="31"/>
      <c r="L121" s="31"/>
    </row>
    <row r="122" spans="2:63" s="1" customFormat="1" ht="15.2" customHeight="1" x14ac:dyDescent="0.2">
      <c r="B122" s="31"/>
      <c r="C122" s="26" t="s">
        <v>21</v>
      </c>
      <c r="F122" s="24" t="str">
        <f>E13</f>
        <v xml:space="preserve"> </v>
      </c>
      <c r="I122" s="26" t="s">
        <v>27</v>
      </c>
      <c r="J122" s="29" t="str">
        <f>E19</f>
        <v xml:space="preserve"> </v>
      </c>
      <c r="L122" s="31"/>
    </row>
    <row r="123" spans="2:63" s="1" customFormat="1" ht="15.2" customHeight="1" x14ac:dyDescent="0.2">
      <c r="B123" s="31"/>
      <c r="C123" s="26" t="s">
        <v>25</v>
      </c>
      <c r="F123" s="24" t="str">
        <f>IF(E16="","",E16)</f>
        <v>Vyplň údaj</v>
      </c>
      <c r="I123" s="26" t="s">
        <v>29</v>
      </c>
      <c r="J123" s="29" t="str">
        <f>E22</f>
        <v xml:space="preserve"> </v>
      </c>
      <c r="L123" s="31"/>
    </row>
    <row r="124" spans="2:63" s="1" customFormat="1" ht="10.35" customHeight="1" x14ac:dyDescent="0.2">
      <c r="B124" s="31"/>
      <c r="L124" s="31"/>
    </row>
    <row r="125" spans="2:63" s="10" customFormat="1" ht="29.25" customHeight="1" x14ac:dyDescent="0.2">
      <c r="B125" s="106"/>
      <c r="C125" s="107" t="s">
        <v>100</v>
      </c>
      <c r="D125" s="108" t="s">
        <v>56</v>
      </c>
      <c r="E125" s="108" t="s">
        <v>52</v>
      </c>
      <c r="F125" s="108" t="s">
        <v>53</v>
      </c>
      <c r="G125" s="108" t="s">
        <v>101</v>
      </c>
      <c r="H125" s="108" t="s">
        <v>102</v>
      </c>
      <c r="I125" s="108" t="s">
        <v>103</v>
      </c>
      <c r="J125" s="109" t="s">
        <v>82</v>
      </c>
      <c r="K125" s="110" t="s">
        <v>104</v>
      </c>
      <c r="L125" s="106"/>
      <c r="M125" s="57" t="s">
        <v>1</v>
      </c>
      <c r="N125" s="58" t="s">
        <v>35</v>
      </c>
      <c r="O125" s="58" t="s">
        <v>105</v>
      </c>
      <c r="P125" s="58" t="s">
        <v>106</v>
      </c>
      <c r="Q125" s="58" t="s">
        <v>107</v>
      </c>
      <c r="R125" s="58" t="s">
        <v>108</v>
      </c>
      <c r="S125" s="58" t="s">
        <v>109</v>
      </c>
      <c r="T125" s="59" t="s">
        <v>110</v>
      </c>
    </row>
    <row r="126" spans="2:63" s="1" customFormat="1" ht="22.9" customHeight="1" x14ac:dyDescent="0.25">
      <c r="B126" s="31"/>
      <c r="C126" s="62" t="s">
        <v>111</v>
      </c>
      <c r="J126" s="111">
        <f>BK126</f>
        <v>0</v>
      </c>
      <c r="L126" s="31"/>
      <c r="M126" s="60"/>
      <c r="N126" s="52"/>
      <c r="O126" s="52"/>
      <c r="P126" s="112">
        <f>P127+P233+P819</f>
        <v>0</v>
      </c>
      <c r="Q126" s="52"/>
      <c r="R126" s="112">
        <f>R127+R233+R819</f>
        <v>25.825897179999998</v>
      </c>
      <c r="S126" s="52"/>
      <c r="T126" s="113">
        <f>T127+T233+T819</f>
        <v>18.384065190000001</v>
      </c>
      <c r="AT126" s="16" t="s">
        <v>70</v>
      </c>
      <c r="AU126" s="16" t="s">
        <v>84</v>
      </c>
      <c r="BK126" s="114">
        <f>BK127+BK233+BK819</f>
        <v>0</v>
      </c>
    </row>
    <row r="127" spans="2:63" s="11" customFormat="1" ht="25.9" customHeight="1" x14ac:dyDescent="0.2">
      <c r="B127" s="115"/>
      <c r="D127" s="116" t="s">
        <v>70</v>
      </c>
      <c r="E127" s="117" t="s">
        <v>112</v>
      </c>
      <c r="F127" s="117" t="s">
        <v>113</v>
      </c>
      <c r="I127" s="118"/>
      <c r="J127" s="119">
        <f>BK127</f>
        <v>0</v>
      </c>
      <c r="L127" s="115"/>
      <c r="M127" s="120"/>
      <c r="P127" s="121">
        <f>P128+P196+P225+P231</f>
        <v>0</v>
      </c>
      <c r="R127" s="121">
        <f>R128+R196+R225+R231</f>
        <v>20.489339999999999</v>
      </c>
      <c r="T127" s="122">
        <f>T128+T196+T225+T231</f>
        <v>16.388159999999999</v>
      </c>
      <c r="AR127" s="116" t="s">
        <v>76</v>
      </c>
      <c r="AT127" s="123" t="s">
        <v>70</v>
      </c>
      <c r="AU127" s="123" t="s">
        <v>71</v>
      </c>
      <c r="AY127" s="116" t="s">
        <v>114</v>
      </c>
      <c r="BK127" s="124">
        <f>BK128+BK196+BK225+BK231</f>
        <v>0</v>
      </c>
    </row>
    <row r="128" spans="2:63" s="11" customFormat="1" ht="22.9" customHeight="1" x14ac:dyDescent="0.2">
      <c r="B128" s="115"/>
      <c r="D128" s="116" t="s">
        <v>70</v>
      </c>
      <c r="E128" s="125" t="s">
        <v>115</v>
      </c>
      <c r="F128" s="125" t="s">
        <v>116</v>
      </c>
      <c r="I128" s="118"/>
      <c r="J128" s="126">
        <f>BK128</f>
        <v>0</v>
      </c>
      <c r="L128" s="115"/>
      <c r="M128" s="120"/>
      <c r="P128" s="121">
        <f>SUM(P129:P195)</f>
        <v>0</v>
      </c>
      <c r="R128" s="121">
        <f>SUM(R129:R195)</f>
        <v>20.4893</v>
      </c>
      <c r="T128" s="122">
        <f>SUM(T129:T195)</f>
        <v>0</v>
      </c>
      <c r="AR128" s="116" t="s">
        <v>76</v>
      </c>
      <c r="AT128" s="123" t="s">
        <v>70</v>
      </c>
      <c r="AU128" s="123" t="s">
        <v>76</v>
      </c>
      <c r="AY128" s="116" t="s">
        <v>114</v>
      </c>
      <c r="BK128" s="124">
        <f>SUM(BK129:BK195)</f>
        <v>0</v>
      </c>
    </row>
    <row r="129" spans="2:65" s="1" customFormat="1" ht="24.2" customHeight="1" x14ac:dyDescent="0.2">
      <c r="B129" s="127"/>
      <c r="C129" s="128" t="s">
        <v>76</v>
      </c>
      <c r="D129" s="128" t="s">
        <v>117</v>
      </c>
      <c r="E129" s="129" t="s">
        <v>118</v>
      </c>
      <c r="F129" s="130" t="s">
        <v>119</v>
      </c>
      <c r="G129" s="131" t="s">
        <v>120</v>
      </c>
      <c r="H129" s="132">
        <v>10</v>
      </c>
      <c r="I129" s="133"/>
      <c r="J129" s="134">
        <f>ROUND(I129*H129,2)</f>
        <v>0</v>
      </c>
      <c r="K129" s="135"/>
      <c r="L129" s="31"/>
      <c r="M129" s="136" t="s">
        <v>1</v>
      </c>
      <c r="N129" s="137" t="s">
        <v>36</v>
      </c>
      <c r="P129" s="138">
        <f>O129*H129</f>
        <v>0</v>
      </c>
      <c r="Q129" s="138">
        <v>4.3799999999999999E-2</v>
      </c>
      <c r="R129" s="138">
        <f>Q129*H129</f>
        <v>0.438</v>
      </c>
      <c r="S129" s="138">
        <v>0</v>
      </c>
      <c r="T129" s="139">
        <f>S129*H129</f>
        <v>0</v>
      </c>
      <c r="AR129" s="140" t="s">
        <v>121</v>
      </c>
      <c r="AT129" s="140" t="s">
        <v>117</v>
      </c>
      <c r="AU129" s="140" t="s">
        <v>78</v>
      </c>
      <c r="AY129" s="16" t="s">
        <v>114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6" t="s">
        <v>76</v>
      </c>
      <c r="BK129" s="141">
        <f>ROUND(I129*H129,2)</f>
        <v>0</v>
      </c>
      <c r="BL129" s="16" t="s">
        <v>121</v>
      </c>
      <c r="BM129" s="140" t="s">
        <v>122</v>
      </c>
    </row>
    <row r="130" spans="2:65" s="1" customFormat="1" ht="24.2" customHeight="1" x14ac:dyDescent="0.2">
      <c r="B130" s="127"/>
      <c r="C130" s="128" t="s">
        <v>78</v>
      </c>
      <c r="D130" s="128" t="s">
        <v>117</v>
      </c>
      <c r="E130" s="129" t="s">
        <v>123</v>
      </c>
      <c r="F130" s="130" t="s">
        <v>124</v>
      </c>
      <c r="G130" s="131" t="s">
        <v>120</v>
      </c>
      <c r="H130" s="132">
        <v>7</v>
      </c>
      <c r="I130" s="133"/>
      <c r="J130" s="134">
        <f>ROUND(I130*H130,2)</f>
        <v>0</v>
      </c>
      <c r="K130" s="135"/>
      <c r="L130" s="31"/>
      <c r="M130" s="136" t="s">
        <v>1</v>
      </c>
      <c r="N130" s="137" t="s">
        <v>36</v>
      </c>
      <c r="P130" s="138">
        <f>O130*H130</f>
        <v>0</v>
      </c>
      <c r="Q130" s="138">
        <v>0.1658</v>
      </c>
      <c r="R130" s="138">
        <f>Q130*H130</f>
        <v>1.1606000000000001</v>
      </c>
      <c r="S130" s="138">
        <v>0</v>
      </c>
      <c r="T130" s="139">
        <f>S130*H130</f>
        <v>0</v>
      </c>
      <c r="AR130" s="140" t="s">
        <v>121</v>
      </c>
      <c r="AT130" s="140" t="s">
        <v>117</v>
      </c>
      <c r="AU130" s="140" t="s">
        <v>78</v>
      </c>
      <c r="AY130" s="16" t="s">
        <v>114</v>
      </c>
      <c r="BE130" s="141">
        <f>IF(N130="základní",J130,0)</f>
        <v>0</v>
      </c>
      <c r="BF130" s="141">
        <f>IF(N130="snížená",J130,0)</f>
        <v>0</v>
      </c>
      <c r="BG130" s="141">
        <f>IF(N130="zákl. přenesená",J130,0)</f>
        <v>0</v>
      </c>
      <c r="BH130" s="141">
        <f>IF(N130="sníž. přenesená",J130,0)</f>
        <v>0</v>
      </c>
      <c r="BI130" s="141">
        <f>IF(N130="nulová",J130,0)</f>
        <v>0</v>
      </c>
      <c r="BJ130" s="16" t="s">
        <v>76</v>
      </c>
      <c r="BK130" s="141">
        <f>ROUND(I130*H130,2)</f>
        <v>0</v>
      </c>
      <c r="BL130" s="16" t="s">
        <v>121</v>
      </c>
      <c r="BM130" s="140" t="s">
        <v>125</v>
      </c>
    </row>
    <row r="131" spans="2:65" s="1" customFormat="1" ht="21.75" customHeight="1" x14ac:dyDescent="0.2">
      <c r="B131" s="127"/>
      <c r="C131" s="128" t="s">
        <v>126</v>
      </c>
      <c r="D131" s="128" t="s">
        <v>117</v>
      </c>
      <c r="E131" s="129" t="s">
        <v>127</v>
      </c>
      <c r="F131" s="130" t="s">
        <v>128</v>
      </c>
      <c r="G131" s="131" t="s">
        <v>129</v>
      </c>
      <c r="H131" s="132">
        <v>209.02</v>
      </c>
      <c r="I131" s="133"/>
      <c r="J131" s="134">
        <f>ROUND(I131*H131,2)</f>
        <v>0</v>
      </c>
      <c r="K131" s="135"/>
      <c r="L131" s="31"/>
      <c r="M131" s="136" t="s">
        <v>1</v>
      </c>
      <c r="N131" s="137" t="s">
        <v>36</v>
      </c>
      <c r="P131" s="138">
        <f>O131*H131</f>
        <v>0</v>
      </c>
      <c r="Q131" s="138">
        <v>4.3800000000000002E-3</v>
      </c>
      <c r="R131" s="138">
        <f>Q131*H131</f>
        <v>0.91550760000000009</v>
      </c>
      <c r="S131" s="138">
        <v>0</v>
      </c>
      <c r="T131" s="139">
        <f>S131*H131</f>
        <v>0</v>
      </c>
      <c r="AR131" s="140" t="s">
        <v>121</v>
      </c>
      <c r="AT131" s="140" t="s">
        <v>117</v>
      </c>
      <c r="AU131" s="140" t="s">
        <v>78</v>
      </c>
      <c r="AY131" s="16" t="s">
        <v>114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76</v>
      </c>
      <c r="BK131" s="141">
        <f>ROUND(I131*H131,2)</f>
        <v>0</v>
      </c>
      <c r="BL131" s="16" t="s">
        <v>121</v>
      </c>
      <c r="BM131" s="140" t="s">
        <v>130</v>
      </c>
    </row>
    <row r="132" spans="2:65" s="12" customFormat="1" x14ac:dyDescent="0.2">
      <c r="B132" s="142"/>
      <c r="D132" s="143" t="s">
        <v>131</v>
      </c>
      <c r="E132" s="144" t="s">
        <v>1</v>
      </c>
      <c r="F132" s="145" t="s">
        <v>132</v>
      </c>
      <c r="H132" s="144" t="s">
        <v>1</v>
      </c>
      <c r="I132" s="146"/>
      <c r="L132" s="142"/>
      <c r="M132" s="147"/>
      <c r="T132" s="148"/>
      <c r="AT132" s="144" t="s">
        <v>131</v>
      </c>
      <c r="AU132" s="144" t="s">
        <v>78</v>
      </c>
      <c r="AV132" s="12" t="s">
        <v>76</v>
      </c>
      <c r="AW132" s="12" t="s">
        <v>28</v>
      </c>
      <c r="AX132" s="12" t="s">
        <v>71</v>
      </c>
      <c r="AY132" s="144" t="s">
        <v>114</v>
      </c>
    </row>
    <row r="133" spans="2:65" s="13" customFormat="1" x14ac:dyDescent="0.2">
      <c r="B133" s="149"/>
      <c r="D133" s="143" t="s">
        <v>131</v>
      </c>
      <c r="E133" s="150" t="s">
        <v>1</v>
      </c>
      <c r="F133" s="151" t="s">
        <v>133</v>
      </c>
      <c r="H133" s="152">
        <v>28.9</v>
      </c>
      <c r="I133" s="153"/>
      <c r="L133" s="149"/>
      <c r="M133" s="154"/>
      <c r="T133" s="155"/>
      <c r="AT133" s="150" t="s">
        <v>131</v>
      </c>
      <c r="AU133" s="150" t="s">
        <v>78</v>
      </c>
      <c r="AV133" s="13" t="s">
        <v>78</v>
      </c>
      <c r="AW133" s="13" t="s">
        <v>28</v>
      </c>
      <c r="AX133" s="13" t="s">
        <v>71</v>
      </c>
      <c r="AY133" s="150" t="s">
        <v>114</v>
      </c>
    </row>
    <row r="134" spans="2:65" s="13" customFormat="1" x14ac:dyDescent="0.2">
      <c r="B134" s="149"/>
      <c r="D134" s="143" t="s">
        <v>131</v>
      </c>
      <c r="E134" s="150" t="s">
        <v>1</v>
      </c>
      <c r="F134" s="151" t="s">
        <v>134</v>
      </c>
      <c r="H134" s="152">
        <v>10.199999999999999</v>
      </c>
      <c r="I134" s="153"/>
      <c r="L134" s="149"/>
      <c r="M134" s="154"/>
      <c r="T134" s="155"/>
      <c r="AT134" s="150" t="s">
        <v>131</v>
      </c>
      <c r="AU134" s="150" t="s">
        <v>78</v>
      </c>
      <c r="AV134" s="13" t="s">
        <v>78</v>
      </c>
      <c r="AW134" s="13" t="s">
        <v>28</v>
      </c>
      <c r="AX134" s="13" t="s">
        <v>71</v>
      </c>
      <c r="AY134" s="150" t="s">
        <v>114</v>
      </c>
    </row>
    <row r="135" spans="2:65" s="13" customFormat="1" x14ac:dyDescent="0.2">
      <c r="B135" s="149"/>
      <c r="D135" s="143" t="s">
        <v>131</v>
      </c>
      <c r="E135" s="150" t="s">
        <v>1</v>
      </c>
      <c r="F135" s="151" t="s">
        <v>135</v>
      </c>
      <c r="H135" s="152">
        <v>11.9</v>
      </c>
      <c r="I135" s="153"/>
      <c r="L135" s="149"/>
      <c r="M135" s="154"/>
      <c r="T135" s="155"/>
      <c r="AT135" s="150" t="s">
        <v>131</v>
      </c>
      <c r="AU135" s="150" t="s">
        <v>78</v>
      </c>
      <c r="AV135" s="13" t="s">
        <v>78</v>
      </c>
      <c r="AW135" s="13" t="s">
        <v>28</v>
      </c>
      <c r="AX135" s="13" t="s">
        <v>71</v>
      </c>
      <c r="AY135" s="150" t="s">
        <v>114</v>
      </c>
    </row>
    <row r="136" spans="2:65" s="13" customFormat="1" x14ac:dyDescent="0.2">
      <c r="B136" s="149"/>
      <c r="D136" s="143" t="s">
        <v>131</v>
      </c>
      <c r="E136" s="150" t="s">
        <v>1</v>
      </c>
      <c r="F136" s="151" t="s">
        <v>136</v>
      </c>
      <c r="H136" s="152">
        <v>12.24</v>
      </c>
      <c r="I136" s="153"/>
      <c r="L136" s="149"/>
      <c r="M136" s="154"/>
      <c r="T136" s="155"/>
      <c r="AT136" s="150" t="s">
        <v>131</v>
      </c>
      <c r="AU136" s="150" t="s">
        <v>78</v>
      </c>
      <c r="AV136" s="13" t="s">
        <v>78</v>
      </c>
      <c r="AW136" s="13" t="s">
        <v>28</v>
      </c>
      <c r="AX136" s="13" t="s">
        <v>71</v>
      </c>
      <c r="AY136" s="150" t="s">
        <v>114</v>
      </c>
    </row>
    <row r="137" spans="2:65" s="13" customFormat="1" x14ac:dyDescent="0.2">
      <c r="B137" s="149"/>
      <c r="D137" s="143" t="s">
        <v>131</v>
      </c>
      <c r="E137" s="150" t="s">
        <v>1</v>
      </c>
      <c r="F137" s="151" t="s">
        <v>137</v>
      </c>
      <c r="H137" s="152">
        <v>27.2</v>
      </c>
      <c r="I137" s="153"/>
      <c r="L137" s="149"/>
      <c r="M137" s="154"/>
      <c r="T137" s="155"/>
      <c r="AT137" s="150" t="s">
        <v>131</v>
      </c>
      <c r="AU137" s="150" t="s">
        <v>78</v>
      </c>
      <c r="AV137" s="13" t="s">
        <v>78</v>
      </c>
      <c r="AW137" s="13" t="s">
        <v>28</v>
      </c>
      <c r="AX137" s="13" t="s">
        <v>71</v>
      </c>
      <c r="AY137" s="150" t="s">
        <v>114</v>
      </c>
    </row>
    <row r="138" spans="2:65" s="13" customFormat="1" x14ac:dyDescent="0.2">
      <c r="B138" s="149"/>
      <c r="D138" s="143" t="s">
        <v>131</v>
      </c>
      <c r="E138" s="150" t="s">
        <v>1</v>
      </c>
      <c r="F138" s="151" t="s">
        <v>138</v>
      </c>
      <c r="H138" s="152">
        <v>6.8</v>
      </c>
      <c r="I138" s="153"/>
      <c r="L138" s="149"/>
      <c r="M138" s="154"/>
      <c r="T138" s="155"/>
      <c r="AT138" s="150" t="s">
        <v>131</v>
      </c>
      <c r="AU138" s="150" t="s">
        <v>78</v>
      </c>
      <c r="AV138" s="13" t="s">
        <v>78</v>
      </c>
      <c r="AW138" s="13" t="s">
        <v>28</v>
      </c>
      <c r="AX138" s="13" t="s">
        <v>71</v>
      </c>
      <c r="AY138" s="150" t="s">
        <v>114</v>
      </c>
    </row>
    <row r="139" spans="2:65" s="13" customFormat="1" x14ac:dyDescent="0.2">
      <c r="B139" s="149"/>
      <c r="D139" s="143" t="s">
        <v>131</v>
      </c>
      <c r="E139" s="150" t="s">
        <v>1</v>
      </c>
      <c r="F139" s="151" t="s">
        <v>139</v>
      </c>
      <c r="H139" s="152">
        <v>11.56</v>
      </c>
      <c r="I139" s="153"/>
      <c r="L139" s="149"/>
      <c r="M139" s="154"/>
      <c r="T139" s="155"/>
      <c r="AT139" s="150" t="s">
        <v>131</v>
      </c>
      <c r="AU139" s="150" t="s">
        <v>78</v>
      </c>
      <c r="AV139" s="13" t="s">
        <v>78</v>
      </c>
      <c r="AW139" s="13" t="s">
        <v>28</v>
      </c>
      <c r="AX139" s="13" t="s">
        <v>71</v>
      </c>
      <c r="AY139" s="150" t="s">
        <v>114</v>
      </c>
    </row>
    <row r="140" spans="2:65" s="12" customFormat="1" x14ac:dyDescent="0.2">
      <c r="B140" s="142"/>
      <c r="D140" s="143" t="s">
        <v>131</v>
      </c>
      <c r="E140" s="144" t="s">
        <v>1</v>
      </c>
      <c r="F140" s="145" t="s">
        <v>140</v>
      </c>
      <c r="H140" s="144" t="s">
        <v>1</v>
      </c>
      <c r="I140" s="146"/>
      <c r="L140" s="142"/>
      <c r="M140" s="147"/>
      <c r="T140" s="148"/>
      <c r="AT140" s="144" t="s">
        <v>131</v>
      </c>
      <c r="AU140" s="144" t="s">
        <v>78</v>
      </c>
      <c r="AV140" s="12" t="s">
        <v>76</v>
      </c>
      <c r="AW140" s="12" t="s">
        <v>28</v>
      </c>
      <c r="AX140" s="12" t="s">
        <v>71</v>
      </c>
      <c r="AY140" s="144" t="s">
        <v>114</v>
      </c>
    </row>
    <row r="141" spans="2:65" s="13" customFormat="1" x14ac:dyDescent="0.2">
      <c r="B141" s="149"/>
      <c r="D141" s="143" t="s">
        <v>131</v>
      </c>
      <c r="E141" s="150" t="s">
        <v>1</v>
      </c>
      <c r="F141" s="151" t="s">
        <v>141</v>
      </c>
      <c r="H141" s="152">
        <v>13.26</v>
      </c>
      <c r="I141" s="153"/>
      <c r="L141" s="149"/>
      <c r="M141" s="154"/>
      <c r="T141" s="155"/>
      <c r="AT141" s="150" t="s">
        <v>131</v>
      </c>
      <c r="AU141" s="150" t="s">
        <v>78</v>
      </c>
      <c r="AV141" s="13" t="s">
        <v>78</v>
      </c>
      <c r="AW141" s="13" t="s">
        <v>28</v>
      </c>
      <c r="AX141" s="13" t="s">
        <v>71</v>
      </c>
      <c r="AY141" s="150" t="s">
        <v>114</v>
      </c>
    </row>
    <row r="142" spans="2:65" s="13" customFormat="1" x14ac:dyDescent="0.2">
      <c r="B142" s="149"/>
      <c r="D142" s="143" t="s">
        <v>131</v>
      </c>
      <c r="E142" s="150" t="s">
        <v>1</v>
      </c>
      <c r="F142" s="151" t="s">
        <v>142</v>
      </c>
      <c r="H142" s="152">
        <v>4.8</v>
      </c>
      <c r="I142" s="153"/>
      <c r="L142" s="149"/>
      <c r="M142" s="154"/>
      <c r="T142" s="155"/>
      <c r="AT142" s="150" t="s">
        <v>131</v>
      </c>
      <c r="AU142" s="150" t="s">
        <v>78</v>
      </c>
      <c r="AV142" s="13" t="s">
        <v>78</v>
      </c>
      <c r="AW142" s="13" t="s">
        <v>28</v>
      </c>
      <c r="AX142" s="13" t="s">
        <v>71</v>
      </c>
      <c r="AY142" s="150" t="s">
        <v>114</v>
      </c>
    </row>
    <row r="143" spans="2:65" s="12" customFormat="1" x14ac:dyDescent="0.2">
      <c r="B143" s="142"/>
      <c r="D143" s="143" t="s">
        <v>131</v>
      </c>
      <c r="E143" s="144" t="s">
        <v>1</v>
      </c>
      <c r="F143" s="145" t="s">
        <v>143</v>
      </c>
      <c r="H143" s="144" t="s">
        <v>1</v>
      </c>
      <c r="I143" s="146"/>
      <c r="L143" s="142"/>
      <c r="M143" s="147"/>
      <c r="T143" s="148"/>
      <c r="AT143" s="144" t="s">
        <v>131</v>
      </c>
      <c r="AU143" s="144" t="s">
        <v>78</v>
      </c>
      <c r="AV143" s="12" t="s">
        <v>76</v>
      </c>
      <c r="AW143" s="12" t="s">
        <v>28</v>
      </c>
      <c r="AX143" s="12" t="s">
        <v>71</v>
      </c>
      <c r="AY143" s="144" t="s">
        <v>114</v>
      </c>
    </row>
    <row r="144" spans="2:65" s="13" customFormat="1" x14ac:dyDescent="0.2">
      <c r="B144" s="149"/>
      <c r="D144" s="143" t="s">
        <v>131</v>
      </c>
      <c r="E144" s="150" t="s">
        <v>1</v>
      </c>
      <c r="F144" s="151" t="s">
        <v>144</v>
      </c>
      <c r="H144" s="152">
        <v>11.56</v>
      </c>
      <c r="I144" s="153"/>
      <c r="L144" s="149"/>
      <c r="M144" s="154"/>
      <c r="T144" s="155"/>
      <c r="AT144" s="150" t="s">
        <v>131</v>
      </c>
      <c r="AU144" s="150" t="s">
        <v>78</v>
      </c>
      <c r="AV144" s="13" t="s">
        <v>78</v>
      </c>
      <c r="AW144" s="13" t="s">
        <v>28</v>
      </c>
      <c r="AX144" s="13" t="s">
        <v>71</v>
      </c>
      <c r="AY144" s="150" t="s">
        <v>114</v>
      </c>
    </row>
    <row r="145" spans="2:65" s="13" customFormat="1" x14ac:dyDescent="0.2">
      <c r="B145" s="149"/>
      <c r="D145" s="143" t="s">
        <v>131</v>
      </c>
      <c r="E145" s="150" t="s">
        <v>1</v>
      </c>
      <c r="F145" s="151" t="s">
        <v>145</v>
      </c>
      <c r="H145" s="152">
        <v>13.6</v>
      </c>
      <c r="I145" s="153"/>
      <c r="L145" s="149"/>
      <c r="M145" s="154"/>
      <c r="T145" s="155"/>
      <c r="AT145" s="150" t="s">
        <v>131</v>
      </c>
      <c r="AU145" s="150" t="s">
        <v>78</v>
      </c>
      <c r="AV145" s="13" t="s">
        <v>78</v>
      </c>
      <c r="AW145" s="13" t="s">
        <v>28</v>
      </c>
      <c r="AX145" s="13" t="s">
        <v>71</v>
      </c>
      <c r="AY145" s="150" t="s">
        <v>114</v>
      </c>
    </row>
    <row r="146" spans="2:65" s="13" customFormat="1" x14ac:dyDescent="0.2">
      <c r="B146" s="149"/>
      <c r="D146" s="143" t="s">
        <v>131</v>
      </c>
      <c r="E146" s="150" t="s">
        <v>1</v>
      </c>
      <c r="F146" s="151" t="s">
        <v>146</v>
      </c>
      <c r="H146" s="152">
        <v>17</v>
      </c>
      <c r="I146" s="153"/>
      <c r="L146" s="149"/>
      <c r="M146" s="154"/>
      <c r="T146" s="155"/>
      <c r="AT146" s="150" t="s">
        <v>131</v>
      </c>
      <c r="AU146" s="150" t="s">
        <v>78</v>
      </c>
      <c r="AV146" s="13" t="s">
        <v>78</v>
      </c>
      <c r="AW146" s="13" t="s">
        <v>28</v>
      </c>
      <c r="AX146" s="13" t="s">
        <v>71</v>
      </c>
      <c r="AY146" s="150" t="s">
        <v>114</v>
      </c>
    </row>
    <row r="147" spans="2:65" s="12" customFormat="1" x14ac:dyDescent="0.2">
      <c r="B147" s="142"/>
      <c r="D147" s="143" t="s">
        <v>131</v>
      </c>
      <c r="E147" s="144" t="s">
        <v>1</v>
      </c>
      <c r="F147" s="145" t="s">
        <v>147</v>
      </c>
      <c r="H147" s="144" t="s">
        <v>1</v>
      </c>
      <c r="I147" s="146"/>
      <c r="L147" s="142"/>
      <c r="M147" s="147"/>
      <c r="T147" s="148"/>
      <c r="AT147" s="144" t="s">
        <v>131</v>
      </c>
      <c r="AU147" s="144" t="s">
        <v>78</v>
      </c>
      <c r="AV147" s="12" t="s">
        <v>76</v>
      </c>
      <c r="AW147" s="12" t="s">
        <v>28</v>
      </c>
      <c r="AX147" s="12" t="s">
        <v>71</v>
      </c>
      <c r="AY147" s="144" t="s">
        <v>114</v>
      </c>
    </row>
    <row r="148" spans="2:65" s="13" customFormat="1" x14ac:dyDescent="0.2">
      <c r="B148" s="149"/>
      <c r="D148" s="143" t="s">
        <v>131</v>
      </c>
      <c r="E148" s="150" t="s">
        <v>1</v>
      </c>
      <c r="F148" s="151" t="s">
        <v>148</v>
      </c>
      <c r="H148" s="152">
        <v>40</v>
      </c>
      <c r="I148" s="153"/>
      <c r="L148" s="149"/>
      <c r="M148" s="154"/>
      <c r="T148" s="155"/>
      <c r="AT148" s="150" t="s">
        <v>131</v>
      </c>
      <c r="AU148" s="150" t="s">
        <v>78</v>
      </c>
      <c r="AV148" s="13" t="s">
        <v>78</v>
      </c>
      <c r="AW148" s="13" t="s">
        <v>28</v>
      </c>
      <c r="AX148" s="13" t="s">
        <v>71</v>
      </c>
      <c r="AY148" s="150" t="s">
        <v>114</v>
      </c>
    </row>
    <row r="149" spans="2:65" s="14" customFormat="1" x14ac:dyDescent="0.2">
      <c r="B149" s="156"/>
      <c r="D149" s="143" t="s">
        <v>131</v>
      </c>
      <c r="E149" s="157" t="s">
        <v>1</v>
      </c>
      <c r="F149" s="158" t="s">
        <v>149</v>
      </c>
      <c r="H149" s="159">
        <v>209.01999999999998</v>
      </c>
      <c r="I149" s="160"/>
      <c r="L149" s="156"/>
      <c r="M149" s="161"/>
      <c r="T149" s="162"/>
      <c r="AT149" s="157" t="s">
        <v>131</v>
      </c>
      <c r="AU149" s="157" t="s">
        <v>78</v>
      </c>
      <c r="AV149" s="14" t="s">
        <v>121</v>
      </c>
      <c r="AW149" s="14" t="s">
        <v>28</v>
      </c>
      <c r="AX149" s="14" t="s">
        <v>76</v>
      </c>
      <c r="AY149" s="157" t="s">
        <v>114</v>
      </c>
    </row>
    <row r="150" spans="2:65" s="1" customFormat="1" ht="24.2" customHeight="1" x14ac:dyDescent="0.2">
      <c r="B150" s="127"/>
      <c r="C150" s="128" t="s">
        <v>121</v>
      </c>
      <c r="D150" s="128" t="s">
        <v>117</v>
      </c>
      <c r="E150" s="129" t="s">
        <v>150</v>
      </c>
      <c r="F150" s="130" t="s">
        <v>151</v>
      </c>
      <c r="G150" s="131" t="s">
        <v>129</v>
      </c>
      <c r="H150" s="132">
        <v>197.68</v>
      </c>
      <c r="I150" s="133"/>
      <c r="J150" s="134">
        <f>ROUND(I150*H150,2)</f>
        <v>0</v>
      </c>
      <c r="K150" s="135"/>
      <c r="L150" s="31"/>
      <c r="M150" s="136" t="s">
        <v>1</v>
      </c>
      <c r="N150" s="137" t="s">
        <v>36</v>
      </c>
      <c r="P150" s="138">
        <f>O150*H150</f>
        <v>0</v>
      </c>
      <c r="Q150" s="138">
        <v>1.7330000000000002E-2</v>
      </c>
      <c r="R150" s="138">
        <f>Q150*H150</f>
        <v>3.4257944000000005</v>
      </c>
      <c r="S150" s="138">
        <v>0</v>
      </c>
      <c r="T150" s="139">
        <f>S150*H150</f>
        <v>0</v>
      </c>
      <c r="AR150" s="140" t="s">
        <v>121</v>
      </c>
      <c r="AT150" s="140" t="s">
        <v>117</v>
      </c>
      <c r="AU150" s="140" t="s">
        <v>78</v>
      </c>
      <c r="AY150" s="16" t="s">
        <v>114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6" t="s">
        <v>76</v>
      </c>
      <c r="BK150" s="141">
        <f>ROUND(I150*H150,2)</f>
        <v>0</v>
      </c>
      <c r="BL150" s="16" t="s">
        <v>121</v>
      </c>
      <c r="BM150" s="140" t="s">
        <v>152</v>
      </c>
    </row>
    <row r="151" spans="2:65" s="13" customFormat="1" x14ac:dyDescent="0.2">
      <c r="B151" s="149"/>
      <c r="D151" s="143" t="s">
        <v>131</v>
      </c>
      <c r="E151" s="150" t="s">
        <v>1</v>
      </c>
      <c r="F151" s="151" t="s">
        <v>153</v>
      </c>
      <c r="H151" s="152">
        <v>186.8</v>
      </c>
      <c r="I151" s="153"/>
      <c r="L151" s="149"/>
      <c r="M151" s="154"/>
      <c r="T151" s="155"/>
      <c r="AT151" s="150" t="s">
        <v>131</v>
      </c>
      <c r="AU151" s="150" t="s">
        <v>78</v>
      </c>
      <c r="AV151" s="13" t="s">
        <v>78</v>
      </c>
      <c r="AW151" s="13" t="s">
        <v>28</v>
      </c>
      <c r="AX151" s="13" t="s">
        <v>71</v>
      </c>
      <c r="AY151" s="150" t="s">
        <v>114</v>
      </c>
    </row>
    <row r="152" spans="2:65" s="13" customFormat="1" x14ac:dyDescent="0.2">
      <c r="B152" s="149"/>
      <c r="D152" s="143" t="s">
        <v>131</v>
      </c>
      <c r="E152" s="150" t="s">
        <v>1</v>
      </c>
      <c r="F152" s="151" t="s">
        <v>154</v>
      </c>
      <c r="H152" s="152">
        <v>10.88</v>
      </c>
      <c r="I152" s="153"/>
      <c r="L152" s="149"/>
      <c r="M152" s="154"/>
      <c r="T152" s="155"/>
      <c r="AT152" s="150" t="s">
        <v>131</v>
      </c>
      <c r="AU152" s="150" t="s">
        <v>78</v>
      </c>
      <c r="AV152" s="13" t="s">
        <v>78</v>
      </c>
      <c r="AW152" s="13" t="s">
        <v>28</v>
      </c>
      <c r="AX152" s="13" t="s">
        <v>71</v>
      </c>
      <c r="AY152" s="150" t="s">
        <v>114</v>
      </c>
    </row>
    <row r="153" spans="2:65" s="14" customFormat="1" x14ac:dyDescent="0.2">
      <c r="B153" s="156"/>
      <c r="D153" s="143" t="s">
        <v>131</v>
      </c>
      <c r="E153" s="157" t="s">
        <v>1</v>
      </c>
      <c r="F153" s="158" t="s">
        <v>149</v>
      </c>
      <c r="H153" s="159">
        <v>197.68</v>
      </c>
      <c r="I153" s="160"/>
      <c r="L153" s="156"/>
      <c r="M153" s="161"/>
      <c r="T153" s="162"/>
      <c r="AT153" s="157" t="s">
        <v>131</v>
      </c>
      <c r="AU153" s="157" t="s">
        <v>78</v>
      </c>
      <c r="AV153" s="14" t="s">
        <v>121</v>
      </c>
      <c r="AW153" s="14" t="s">
        <v>28</v>
      </c>
      <c r="AX153" s="14" t="s">
        <v>76</v>
      </c>
      <c r="AY153" s="157" t="s">
        <v>114</v>
      </c>
    </row>
    <row r="154" spans="2:65" s="1" customFormat="1" ht="37.9" customHeight="1" x14ac:dyDescent="0.2">
      <c r="B154" s="127"/>
      <c r="C154" s="128" t="s">
        <v>155</v>
      </c>
      <c r="D154" s="128" t="s">
        <v>117</v>
      </c>
      <c r="E154" s="129" t="s">
        <v>156</v>
      </c>
      <c r="F154" s="130" t="s">
        <v>157</v>
      </c>
      <c r="G154" s="131" t="s">
        <v>129</v>
      </c>
      <c r="H154" s="132">
        <v>422.77</v>
      </c>
      <c r="I154" s="133"/>
      <c r="J154" s="134">
        <f>ROUND(I154*H154,2)</f>
        <v>0</v>
      </c>
      <c r="K154" s="135"/>
      <c r="L154" s="31"/>
      <c r="M154" s="136" t="s">
        <v>1</v>
      </c>
      <c r="N154" s="137" t="s">
        <v>36</v>
      </c>
      <c r="P154" s="138">
        <f>O154*H154</f>
        <v>0</v>
      </c>
      <c r="Q154" s="138">
        <v>5.7999999999999996E-3</v>
      </c>
      <c r="R154" s="138">
        <f>Q154*H154</f>
        <v>2.4520659999999999</v>
      </c>
      <c r="S154" s="138">
        <v>0</v>
      </c>
      <c r="T154" s="139">
        <f>S154*H154</f>
        <v>0</v>
      </c>
      <c r="AR154" s="140" t="s">
        <v>121</v>
      </c>
      <c r="AT154" s="140" t="s">
        <v>117</v>
      </c>
      <c r="AU154" s="140" t="s">
        <v>78</v>
      </c>
      <c r="AY154" s="16" t="s">
        <v>114</v>
      </c>
      <c r="BE154" s="141">
        <f>IF(N154="základní",J154,0)</f>
        <v>0</v>
      </c>
      <c r="BF154" s="141">
        <f>IF(N154="snížená",J154,0)</f>
        <v>0</v>
      </c>
      <c r="BG154" s="141">
        <f>IF(N154="zákl. přenesená",J154,0)</f>
        <v>0</v>
      </c>
      <c r="BH154" s="141">
        <f>IF(N154="sníž. přenesená",J154,0)</f>
        <v>0</v>
      </c>
      <c r="BI154" s="141">
        <f>IF(N154="nulová",J154,0)</f>
        <v>0</v>
      </c>
      <c r="BJ154" s="16" t="s">
        <v>76</v>
      </c>
      <c r="BK154" s="141">
        <f>ROUND(I154*H154,2)</f>
        <v>0</v>
      </c>
      <c r="BL154" s="16" t="s">
        <v>121</v>
      </c>
      <c r="BM154" s="140" t="s">
        <v>158</v>
      </c>
    </row>
    <row r="155" spans="2:65" s="12" customFormat="1" x14ac:dyDescent="0.2">
      <c r="B155" s="142"/>
      <c r="D155" s="143" t="s">
        <v>131</v>
      </c>
      <c r="E155" s="144" t="s">
        <v>1</v>
      </c>
      <c r="F155" s="145" t="s">
        <v>132</v>
      </c>
      <c r="H155" s="144" t="s">
        <v>1</v>
      </c>
      <c r="I155" s="146"/>
      <c r="L155" s="142"/>
      <c r="M155" s="147"/>
      <c r="T155" s="148"/>
      <c r="AT155" s="144" t="s">
        <v>131</v>
      </c>
      <c r="AU155" s="144" t="s">
        <v>78</v>
      </c>
      <c r="AV155" s="12" t="s">
        <v>76</v>
      </c>
      <c r="AW155" s="12" t="s">
        <v>28</v>
      </c>
      <c r="AX155" s="12" t="s">
        <v>71</v>
      </c>
      <c r="AY155" s="144" t="s">
        <v>114</v>
      </c>
    </row>
    <row r="156" spans="2:65" s="13" customFormat="1" x14ac:dyDescent="0.2">
      <c r="B156" s="149"/>
      <c r="D156" s="143" t="s">
        <v>131</v>
      </c>
      <c r="E156" s="150" t="s">
        <v>1</v>
      </c>
      <c r="F156" s="151" t="s">
        <v>159</v>
      </c>
      <c r="H156" s="152">
        <v>52.56</v>
      </c>
      <c r="I156" s="153"/>
      <c r="L156" s="149"/>
      <c r="M156" s="154"/>
      <c r="T156" s="155"/>
      <c r="AT156" s="150" t="s">
        <v>131</v>
      </c>
      <c r="AU156" s="150" t="s">
        <v>78</v>
      </c>
      <c r="AV156" s="13" t="s">
        <v>78</v>
      </c>
      <c r="AW156" s="13" t="s">
        <v>28</v>
      </c>
      <c r="AX156" s="13" t="s">
        <v>71</v>
      </c>
      <c r="AY156" s="150" t="s">
        <v>114</v>
      </c>
    </row>
    <row r="157" spans="2:65" s="13" customFormat="1" x14ac:dyDescent="0.2">
      <c r="B157" s="149"/>
      <c r="D157" s="143" t="s">
        <v>131</v>
      </c>
      <c r="E157" s="150" t="s">
        <v>1</v>
      </c>
      <c r="F157" s="151" t="s">
        <v>160</v>
      </c>
      <c r="H157" s="152">
        <v>52.48</v>
      </c>
      <c r="I157" s="153"/>
      <c r="L157" s="149"/>
      <c r="M157" s="154"/>
      <c r="T157" s="155"/>
      <c r="AT157" s="150" t="s">
        <v>131</v>
      </c>
      <c r="AU157" s="150" t="s">
        <v>78</v>
      </c>
      <c r="AV157" s="13" t="s">
        <v>78</v>
      </c>
      <c r="AW157" s="13" t="s">
        <v>28</v>
      </c>
      <c r="AX157" s="13" t="s">
        <v>71</v>
      </c>
      <c r="AY157" s="150" t="s">
        <v>114</v>
      </c>
    </row>
    <row r="158" spans="2:65" s="13" customFormat="1" x14ac:dyDescent="0.2">
      <c r="B158" s="149"/>
      <c r="D158" s="143" t="s">
        <v>131</v>
      </c>
      <c r="E158" s="150" t="s">
        <v>1</v>
      </c>
      <c r="F158" s="151" t="s">
        <v>161</v>
      </c>
      <c r="H158" s="152">
        <v>65.2</v>
      </c>
      <c r="I158" s="153"/>
      <c r="L158" s="149"/>
      <c r="M158" s="154"/>
      <c r="T158" s="155"/>
      <c r="AT158" s="150" t="s">
        <v>131</v>
      </c>
      <c r="AU158" s="150" t="s">
        <v>78</v>
      </c>
      <c r="AV158" s="13" t="s">
        <v>78</v>
      </c>
      <c r="AW158" s="13" t="s">
        <v>28</v>
      </c>
      <c r="AX158" s="13" t="s">
        <v>71</v>
      </c>
      <c r="AY158" s="150" t="s">
        <v>114</v>
      </c>
    </row>
    <row r="159" spans="2:65" s="12" customFormat="1" x14ac:dyDescent="0.2">
      <c r="B159" s="142"/>
      <c r="D159" s="143" t="s">
        <v>131</v>
      </c>
      <c r="E159" s="144" t="s">
        <v>1</v>
      </c>
      <c r="F159" s="145" t="s">
        <v>140</v>
      </c>
      <c r="H159" s="144" t="s">
        <v>1</v>
      </c>
      <c r="I159" s="146"/>
      <c r="L159" s="142"/>
      <c r="M159" s="147"/>
      <c r="T159" s="148"/>
      <c r="AT159" s="144" t="s">
        <v>131</v>
      </c>
      <c r="AU159" s="144" t="s">
        <v>78</v>
      </c>
      <c r="AV159" s="12" t="s">
        <v>76</v>
      </c>
      <c r="AW159" s="12" t="s">
        <v>28</v>
      </c>
      <c r="AX159" s="12" t="s">
        <v>71</v>
      </c>
      <c r="AY159" s="144" t="s">
        <v>114</v>
      </c>
    </row>
    <row r="160" spans="2:65" s="13" customFormat="1" x14ac:dyDescent="0.2">
      <c r="B160" s="149"/>
      <c r="D160" s="143" t="s">
        <v>131</v>
      </c>
      <c r="E160" s="150" t="s">
        <v>1</v>
      </c>
      <c r="F160" s="151" t="s">
        <v>162</v>
      </c>
      <c r="H160" s="152">
        <v>115.85</v>
      </c>
      <c r="I160" s="153"/>
      <c r="L160" s="149"/>
      <c r="M160" s="154"/>
      <c r="T160" s="155"/>
      <c r="AT160" s="150" t="s">
        <v>131</v>
      </c>
      <c r="AU160" s="150" t="s">
        <v>78</v>
      </c>
      <c r="AV160" s="13" t="s">
        <v>78</v>
      </c>
      <c r="AW160" s="13" t="s">
        <v>28</v>
      </c>
      <c r="AX160" s="13" t="s">
        <v>71</v>
      </c>
      <c r="AY160" s="150" t="s">
        <v>114</v>
      </c>
    </row>
    <row r="161" spans="2:65" s="13" customFormat="1" x14ac:dyDescent="0.2">
      <c r="B161" s="149"/>
      <c r="D161" s="143" t="s">
        <v>131</v>
      </c>
      <c r="E161" s="150" t="s">
        <v>1</v>
      </c>
      <c r="F161" s="151" t="s">
        <v>163</v>
      </c>
      <c r="H161" s="152">
        <v>45.6</v>
      </c>
      <c r="I161" s="153"/>
      <c r="L161" s="149"/>
      <c r="M161" s="154"/>
      <c r="T161" s="155"/>
      <c r="AT161" s="150" t="s">
        <v>131</v>
      </c>
      <c r="AU161" s="150" t="s">
        <v>78</v>
      </c>
      <c r="AV161" s="13" t="s">
        <v>78</v>
      </c>
      <c r="AW161" s="13" t="s">
        <v>28</v>
      </c>
      <c r="AX161" s="13" t="s">
        <v>71</v>
      </c>
      <c r="AY161" s="150" t="s">
        <v>114</v>
      </c>
    </row>
    <row r="162" spans="2:65" s="12" customFormat="1" x14ac:dyDescent="0.2">
      <c r="B162" s="142"/>
      <c r="D162" s="143" t="s">
        <v>131</v>
      </c>
      <c r="E162" s="144" t="s">
        <v>1</v>
      </c>
      <c r="F162" s="145" t="s">
        <v>164</v>
      </c>
      <c r="H162" s="144" t="s">
        <v>1</v>
      </c>
      <c r="I162" s="146"/>
      <c r="L162" s="142"/>
      <c r="M162" s="147"/>
      <c r="T162" s="148"/>
      <c r="AT162" s="144" t="s">
        <v>131</v>
      </c>
      <c r="AU162" s="144" t="s">
        <v>78</v>
      </c>
      <c r="AV162" s="12" t="s">
        <v>76</v>
      </c>
      <c r="AW162" s="12" t="s">
        <v>28</v>
      </c>
      <c r="AX162" s="12" t="s">
        <v>71</v>
      </c>
      <c r="AY162" s="144" t="s">
        <v>114</v>
      </c>
    </row>
    <row r="163" spans="2:65" s="13" customFormat="1" x14ac:dyDescent="0.2">
      <c r="B163" s="149"/>
      <c r="D163" s="143" t="s">
        <v>131</v>
      </c>
      <c r="E163" s="150" t="s">
        <v>1</v>
      </c>
      <c r="F163" s="151" t="s">
        <v>165</v>
      </c>
      <c r="H163" s="152">
        <v>21.16</v>
      </c>
      <c r="I163" s="153"/>
      <c r="L163" s="149"/>
      <c r="M163" s="154"/>
      <c r="T163" s="155"/>
      <c r="AT163" s="150" t="s">
        <v>131</v>
      </c>
      <c r="AU163" s="150" t="s">
        <v>78</v>
      </c>
      <c r="AV163" s="13" t="s">
        <v>78</v>
      </c>
      <c r="AW163" s="13" t="s">
        <v>28</v>
      </c>
      <c r="AX163" s="13" t="s">
        <v>71</v>
      </c>
      <c r="AY163" s="150" t="s">
        <v>114</v>
      </c>
    </row>
    <row r="164" spans="2:65" s="13" customFormat="1" x14ac:dyDescent="0.2">
      <c r="B164" s="149"/>
      <c r="D164" s="143" t="s">
        <v>131</v>
      </c>
      <c r="E164" s="150" t="s">
        <v>1</v>
      </c>
      <c r="F164" s="151" t="s">
        <v>166</v>
      </c>
      <c r="H164" s="152">
        <v>15.96</v>
      </c>
      <c r="I164" s="153"/>
      <c r="L164" s="149"/>
      <c r="M164" s="154"/>
      <c r="T164" s="155"/>
      <c r="AT164" s="150" t="s">
        <v>131</v>
      </c>
      <c r="AU164" s="150" t="s">
        <v>78</v>
      </c>
      <c r="AV164" s="13" t="s">
        <v>78</v>
      </c>
      <c r="AW164" s="13" t="s">
        <v>28</v>
      </c>
      <c r="AX164" s="13" t="s">
        <v>71</v>
      </c>
      <c r="AY164" s="150" t="s">
        <v>114</v>
      </c>
    </row>
    <row r="165" spans="2:65" s="13" customFormat="1" x14ac:dyDescent="0.2">
      <c r="B165" s="149"/>
      <c r="D165" s="143" t="s">
        <v>131</v>
      </c>
      <c r="E165" s="150" t="s">
        <v>1</v>
      </c>
      <c r="F165" s="151" t="s">
        <v>167</v>
      </c>
      <c r="H165" s="152">
        <v>53.96</v>
      </c>
      <c r="I165" s="153"/>
      <c r="L165" s="149"/>
      <c r="M165" s="154"/>
      <c r="T165" s="155"/>
      <c r="AT165" s="150" t="s">
        <v>131</v>
      </c>
      <c r="AU165" s="150" t="s">
        <v>78</v>
      </c>
      <c r="AV165" s="13" t="s">
        <v>78</v>
      </c>
      <c r="AW165" s="13" t="s">
        <v>28</v>
      </c>
      <c r="AX165" s="13" t="s">
        <v>71</v>
      </c>
      <c r="AY165" s="150" t="s">
        <v>114</v>
      </c>
    </row>
    <row r="166" spans="2:65" s="14" customFormat="1" x14ac:dyDescent="0.2">
      <c r="B166" s="156"/>
      <c r="D166" s="143" t="s">
        <v>131</v>
      </c>
      <c r="E166" s="157" t="s">
        <v>1</v>
      </c>
      <c r="F166" s="158" t="s">
        <v>149</v>
      </c>
      <c r="H166" s="159">
        <v>422.77000000000004</v>
      </c>
      <c r="I166" s="160"/>
      <c r="L166" s="156"/>
      <c r="M166" s="161"/>
      <c r="T166" s="162"/>
      <c r="AT166" s="157" t="s">
        <v>131</v>
      </c>
      <c r="AU166" s="157" t="s">
        <v>78</v>
      </c>
      <c r="AV166" s="14" t="s">
        <v>121</v>
      </c>
      <c r="AW166" s="14" t="s">
        <v>28</v>
      </c>
      <c r="AX166" s="14" t="s">
        <v>76</v>
      </c>
      <c r="AY166" s="157" t="s">
        <v>114</v>
      </c>
    </row>
    <row r="167" spans="2:65" s="1" customFormat="1" ht="37.9" customHeight="1" x14ac:dyDescent="0.2">
      <c r="B167" s="127"/>
      <c r="C167" s="128" t="s">
        <v>115</v>
      </c>
      <c r="D167" s="128" t="s">
        <v>117</v>
      </c>
      <c r="E167" s="129" t="s">
        <v>168</v>
      </c>
      <c r="F167" s="130" t="s">
        <v>169</v>
      </c>
      <c r="G167" s="131" t="s">
        <v>129</v>
      </c>
      <c r="H167" s="132">
        <v>373.18</v>
      </c>
      <c r="I167" s="133"/>
      <c r="J167" s="134">
        <f>ROUND(I167*H167,2)</f>
        <v>0</v>
      </c>
      <c r="K167" s="135"/>
      <c r="L167" s="31"/>
      <c r="M167" s="136" t="s">
        <v>1</v>
      </c>
      <c r="N167" s="137" t="s">
        <v>36</v>
      </c>
      <c r="P167" s="138">
        <f>O167*H167</f>
        <v>0</v>
      </c>
      <c r="Q167" s="138">
        <v>1.7399999999999999E-2</v>
      </c>
      <c r="R167" s="138">
        <f>Q167*H167</f>
        <v>6.4933319999999997</v>
      </c>
      <c r="S167" s="138">
        <v>0</v>
      </c>
      <c r="T167" s="139">
        <f>S167*H167</f>
        <v>0</v>
      </c>
      <c r="AR167" s="140" t="s">
        <v>121</v>
      </c>
      <c r="AT167" s="140" t="s">
        <v>117</v>
      </c>
      <c r="AU167" s="140" t="s">
        <v>78</v>
      </c>
      <c r="AY167" s="16" t="s">
        <v>114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6" t="s">
        <v>76</v>
      </c>
      <c r="BK167" s="141">
        <f>ROUND(I167*H167,2)</f>
        <v>0</v>
      </c>
      <c r="BL167" s="16" t="s">
        <v>121</v>
      </c>
      <c r="BM167" s="140" t="s">
        <v>170</v>
      </c>
    </row>
    <row r="168" spans="2:65" s="12" customFormat="1" x14ac:dyDescent="0.2">
      <c r="B168" s="142"/>
      <c r="D168" s="143" t="s">
        <v>131</v>
      </c>
      <c r="E168" s="144" t="s">
        <v>1</v>
      </c>
      <c r="F168" s="145" t="s">
        <v>132</v>
      </c>
      <c r="H168" s="144" t="s">
        <v>1</v>
      </c>
      <c r="I168" s="146"/>
      <c r="L168" s="142"/>
      <c r="M168" s="147"/>
      <c r="T168" s="148"/>
      <c r="AT168" s="144" t="s">
        <v>131</v>
      </c>
      <c r="AU168" s="144" t="s">
        <v>78</v>
      </c>
      <c r="AV168" s="12" t="s">
        <v>76</v>
      </c>
      <c r="AW168" s="12" t="s">
        <v>28</v>
      </c>
      <c r="AX168" s="12" t="s">
        <v>71</v>
      </c>
      <c r="AY168" s="144" t="s">
        <v>114</v>
      </c>
    </row>
    <row r="169" spans="2:65" s="13" customFormat="1" x14ac:dyDescent="0.2">
      <c r="B169" s="149"/>
      <c r="D169" s="143" t="s">
        <v>131</v>
      </c>
      <c r="E169" s="150" t="s">
        <v>1</v>
      </c>
      <c r="F169" s="151" t="s">
        <v>171</v>
      </c>
      <c r="H169" s="152">
        <v>51.46</v>
      </c>
      <c r="I169" s="153"/>
      <c r="L169" s="149"/>
      <c r="M169" s="154"/>
      <c r="T169" s="155"/>
      <c r="AT169" s="150" t="s">
        <v>131</v>
      </c>
      <c r="AU169" s="150" t="s">
        <v>78</v>
      </c>
      <c r="AV169" s="13" t="s">
        <v>78</v>
      </c>
      <c r="AW169" s="13" t="s">
        <v>28</v>
      </c>
      <c r="AX169" s="13" t="s">
        <v>71</v>
      </c>
      <c r="AY169" s="150" t="s">
        <v>114</v>
      </c>
    </row>
    <row r="170" spans="2:65" s="13" customFormat="1" x14ac:dyDescent="0.2">
      <c r="B170" s="149"/>
      <c r="D170" s="143" t="s">
        <v>131</v>
      </c>
      <c r="E170" s="150" t="s">
        <v>1</v>
      </c>
      <c r="F170" s="151" t="s">
        <v>172</v>
      </c>
      <c r="H170" s="152">
        <v>23.98</v>
      </c>
      <c r="I170" s="153"/>
      <c r="L170" s="149"/>
      <c r="M170" s="154"/>
      <c r="T170" s="155"/>
      <c r="AT170" s="150" t="s">
        <v>131</v>
      </c>
      <c r="AU170" s="150" t="s">
        <v>78</v>
      </c>
      <c r="AV170" s="13" t="s">
        <v>78</v>
      </c>
      <c r="AW170" s="13" t="s">
        <v>28</v>
      </c>
      <c r="AX170" s="13" t="s">
        <v>71</v>
      </c>
      <c r="AY170" s="150" t="s">
        <v>114</v>
      </c>
    </row>
    <row r="171" spans="2:65" s="13" customFormat="1" x14ac:dyDescent="0.2">
      <c r="B171" s="149"/>
      <c r="D171" s="143" t="s">
        <v>131</v>
      </c>
      <c r="E171" s="150" t="s">
        <v>1</v>
      </c>
      <c r="F171" s="151" t="s">
        <v>173</v>
      </c>
      <c r="H171" s="152">
        <v>28.06</v>
      </c>
      <c r="I171" s="153"/>
      <c r="L171" s="149"/>
      <c r="M171" s="154"/>
      <c r="T171" s="155"/>
      <c r="AT171" s="150" t="s">
        <v>131</v>
      </c>
      <c r="AU171" s="150" t="s">
        <v>78</v>
      </c>
      <c r="AV171" s="13" t="s">
        <v>78</v>
      </c>
      <c r="AW171" s="13" t="s">
        <v>28</v>
      </c>
      <c r="AX171" s="13" t="s">
        <v>71</v>
      </c>
      <c r="AY171" s="150" t="s">
        <v>114</v>
      </c>
    </row>
    <row r="172" spans="2:65" s="13" customFormat="1" x14ac:dyDescent="0.2">
      <c r="B172" s="149"/>
      <c r="D172" s="143" t="s">
        <v>131</v>
      </c>
      <c r="E172" s="150" t="s">
        <v>1</v>
      </c>
      <c r="F172" s="151" t="s">
        <v>174</v>
      </c>
      <c r="H172" s="152">
        <v>26.9</v>
      </c>
      <c r="I172" s="153"/>
      <c r="L172" s="149"/>
      <c r="M172" s="154"/>
      <c r="T172" s="155"/>
      <c r="AT172" s="150" t="s">
        <v>131</v>
      </c>
      <c r="AU172" s="150" t="s">
        <v>78</v>
      </c>
      <c r="AV172" s="13" t="s">
        <v>78</v>
      </c>
      <c r="AW172" s="13" t="s">
        <v>28</v>
      </c>
      <c r="AX172" s="13" t="s">
        <v>71</v>
      </c>
      <c r="AY172" s="150" t="s">
        <v>114</v>
      </c>
    </row>
    <row r="173" spans="2:65" s="13" customFormat="1" x14ac:dyDescent="0.2">
      <c r="B173" s="149"/>
      <c r="D173" s="143" t="s">
        <v>131</v>
      </c>
      <c r="E173" s="150" t="s">
        <v>1</v>
      </c>
      <c r="F173" s="151" t="s">
        <v>175</v>
      </c>
      <c r="H173" s="152">
        <v>27.4</v>
      </c>
      <c r="I173" s="153"/>
      <c r="L173" s="149"/>
      <c r="M173" s="154"/>
      <c r="T173" s="155"/>
      <c r="AT173" s="150" t="s">
        <v>131</v>
      </c>
      <c r="AU173" s="150" t="s">
        <v>78</v>
      </c>
      <c r="AV173" s="13" t="s">
        <v>78</v>
      </c>
      <c r="AW173" s="13" t="s">
        <v>28</v>
      </c>
      <c r="AX173" s="13" t="s">
        <v>71</v>
      </c>
      <c r="AY173" s="150" t="s">
        <v>114</v>
      </c>
    </row>
    <row r="174" spans="2:65" s="13" customFormat="1" x14ac:dyDescent="0.2">
      <c r="B174" s="149"/>
      <c r="D174" s="143" t="s">
        <v>131</v>
      </c>
      <c r="E174" s="150" t="s">
        <v>1</v>
      </c>
      <c r="F174" s="151" t="s">
        <v>176</v>
      </c>
      <c r="H174" s="152">
        <v>19.72</v>
      </c>
      <c r="I174" s="153"/>
      <c r="L174" s="149"/>
      <c r="M174" s="154"/>
      <c r="T174" s="155"/>
      <c r="AT174" s="150" t="s">
        <v>131</v>
      </c>
      <c r="AU174" s="150" t="s">
        <v>78</v>
      </c>
      <c r="AV174" s="13" t="s">
        <v>78</v>
      </c>
      <c r="AW174" s="13" t="s">
        <v>28</v>
      </c>
      <c r="AX174" s="13" t="s">
        <v>71</v>
      </c>
      <c r="AY174" s="150" t="s">
        <v>114</v>
      </c>
    </row>
    <row r="175" spans="2:65" s="13" customFormat="1" x14ac:dyDescent="0.2">
      <c r="B175" s="149"/>
      <c r="D175" s="143" t="s">
        <v>131</v>
      </c>
      <c r="E175" s="150" t="s">
        <v>1</v>
      </c>
      <c r="F175" s="151" t="s">
        <v>177</v>
      </c>
      <c r="H175" s="152">
        <v>30.56</v>
      </c>
      <c r="I175" s="153"/>
      <c r="L175" s="149"/>
      <c r="M175" s="154"/>
      <c r="T175" s="155"/>
      <c r="AT175" s="150" t="s">
        <v>131</v>
      </c>
      <c r="AU175" s="150" t="s">
        <v>78</v>
      </c>
      <c r="AV175" s="13" t="s">
        <v>78</v>
      </c>
      <c r="AW175" s="13" t="s">
        <v>28</v>
      </c>
      <c r="AX175" s="13" t="s">
        <v>71</v>
      </c>
      <c r="AY175" s="150" t="s">
        <v>114</v>
      </c>
    </row>
    <row r="176" spans="2:65" s="12" customFormat="1" x14ac:dyDescent="0.2">
      <c r="B176" s="142"/>
      <c r="D176" s="143" t="s">
        <v>131</v>
      </c>
      <c r="E176" s="144" t="s">
        <v>1</v>
      </c>
      <c r="F176" s="145" t="s">
        <v>140</v>
      </c>
      <c r="H176" s="144" t="s">
        <v>1</v>
      </c>
      <c r="I176" s="146"/>
      <c r="L176" s="142"/>
      <c r="M176" s="147"/>
      <c r="T176" s="148"/>
      <c r="AT176" s="144" t="s">
        <v>131</v>
      </c>
      <c r="AU176" s="144" t="s">
        <v>78</v>
      </c>
      <c r="AV176" s="12" t="s">
        <v>76</v>
      </c>
      <c r="AW176" s="12" t="s">
        <v>28</v>
      </c>
      <c r="AX176" s="12" t="s">
        <v>71</v>
      </c>
      <c r="AY176" s="144" t="s">
        <v>114</v>
      </c>
    </row>
    <row r="177" spans="2:65" s="13" customFormat="1" x14ac:dyDescent="0.2">
      <c r="B177" s="149"/>
      <c r="D177" s="143" t="s">
        <v>131</v>
      </c>
      <c r="E177" s="150" t="s">
        <v>1</v>
      </c>
      <c r="F177" s="151" t="s">
        <v>178</v>
      </c>
      <c r="H177" s="152">
        <v>33.659999999999997</v>
      </c>
      <c r="I177" s="153"/>
      <c r="L177" s="149"/>
      <c r="M177" s="154"/>
      <c r="T177" s="155"/>
      <c r="AT177" s="150" t="s">
        <v>131</v>
      </c>
      <c r="AU177" s="150" t="s">
        <v>78</v>
      </c>
      <c r="AV177" s="13" t="s">
        <v>78</v>
      </c>
      <c r="AW177" s="13" t="s">
        <v>28</v>
      </c>
      <c r="AX177" s="13" t="s">
        <v>71</v>
      </c>
      <c r="AY177" s="150" t="s">
        <v>114</v>
      </c>
    </row>
    <row r="178" spans="2:65" s="13" customFormat="1" x14ac:dyDescent="0.2">
      <c r="B178" s="149"/>
      <c r="D178" s="143" t="s">
        <v>131</v>
      </c>
      <c r="E178" s="150" t="s">
        <v>1</v>
      </c>
      <c r="F178" s="151" t="s">
        <v>179</v>
      </c>
      <c r="H178" s="152">
        <v>28.6</v>
      </c>
      <c r="I178" s="153"/>
      <c r="L178" s="149"/>
      <c r="M178" s="154"/>
      <c r="T178" s="155"/>
      <c r="AT178" s="150" t="s">
        <v>131</v>
      </c>
      <c r="AU178" s="150" t="s">
        <v>78</v>
      </c>
      <c r="AV178" s="13" t="s">
        <v>78</v>
      </c>
      <c r="AW178" s="13" t="s">
        <v>28</v>
      </c>
      <c r="AX178" s="13" t="s">
        <v>71</v>
      </c>
      <c r="AY178" s="150" t="s">
        <v>114</v>
      </c>
    </row>
    <row r="179" spans="2:65" s="13" customFormat="1" x14ac:dyDescent="0.2">
      <c r="B179" s="149"/>
      <c r="D179" s="143" t="s">
        <v>131</v>
      </c>
      <c r="E179" s="150" t="s">
        <v>1</v>
      </c>
      <c r="F179" s="151" t="s">
        <v>180</v>
      </c>
      <c r="H179" s="152">
        <v>31.704000000000001</v>
      </c>
      <c r="I179" s="153"/>
      <c r="L179" s="149"/>
      <c r="M179" s="154"/>
      <c r="T179" s="155"/>
      <c r="AT179" s="150" t="s">
        <v>131</v>
      </c>
      <c r="AU179" s="150" t="s">
        <v>78</v>
      </c>
      <c r="AV179" s="13" t="s">
        <v>78</v>
      </c>
      <c r="AW179" s="13" t="s">
        <v>28</v>
      </c>
      <c r="AX179" s="13" t="s">
        <v>71</v>
      </c>
      <c r="AY179" s="150" t="s">
        <v>114</v>
      </c>
    </row>
    <row r="180" spans="2:65" s="12" customFormat="1" x14ac:dyDescent="0.2">
      <c r="B180" s="142"/>
      <c r="D180" s="143" t="s">
        <v>131</v>
      </c>
      <c r="E180" s="144" t="s">
        <v>1</v>
      </c>
      <c r="F180" s="145" t="s">
        <v>143</v>
      </c>
      <c r="H180" s="144" t="s">
        <v>1</v>
      </c>
      <c r="I180" s="146"/>
      <c r="L180" s="142"/>
      <c r="M180" s="147"/>
      <c r="T180" s="148"/>
      <c r="AT180" s="144" t="s">
        <v>131</v>
      </c>
      <c r="AU180" s="144" t="s">
        <v>78</v>
      </c>
      <c r="AV180" s="12" t="s">
        <v>76</v>
      </c>
      <c r="AW180" s="12" t="s">
        <v>28</v>
      </c>
      <c r="AX180" s="12" t="s">
        <v>71</v>
      </c>
      <c r="AY180" s="144" t="s">
        <v>114</v>
      </c>
    </row>
    <row r="181" spans="2:65" s="13" customFormat="1" x14ac:dyDescent="0.2">
      <c r="B181" s="149"/>
      <c r="D181" s="143" t="s">
        <v>131</v>
      </c>
      <c r="E181" s="150" t="s">
        <v>1</v>
      </c>
      <c r="F181" s="151" t="s">
        <v>181</v>
      </c>
      <c r="H181" s="152">
        <v>16.056000000000001</v>
      </c>
      <c r="I181" s="153"/>
      <c r="L181" s="149"/>
      <c r="M181" s="154"/>
      <c r="T181" s="155"/>
      <c r="AT181" s="150" t="s">
        <v>131</v>
      </c>
      <c r="AU181" s="150" t="s">
        <v>78</v>
      </c>
      <c r="AV181" s="13" t="s">
        <v>78</v>
      </c>
      <c r="AW181" s="13" t="s">
        <v>28</v>
      </c>
      <c r="AX181" s="13" t="s">
        <v>71</v>
      </c>
      <c r="AY181" s="150" t="s">
        <v>114</v>
      </c>
    </row>
    <row r="182" spans="2:65" s="13" customFormat="1" x14ac:dyDescent="0.2">
      <c r="B182" s="149"/>
      <c r="D182" s="143" t="s">
        <v>131</v>
      </c>
      <c r="E182" s="150" t="s">
        <v>1</v>
      </c>
      <c r="F182" s="151" t="s">
        <v>182</v>
      </c>
      <c r="H182" s="152">
        <v>28.32</v>
      </c>
      <c r="I182" s="153"/>
      <c r="L182" s="149"/>
      <c r="M182" s="154"/>
      <c r="T182" s="155"/>
      <c r="AT182" s="150" t="s">
        <v>131</v>
      </c>
      <c r="AU182" s="150" t="s">
        <v>78</v>
      </c>
      <c r="AV182" s="13" t="s">
        <v>78</v>
      </c>
      <c r="AW182" s="13" t="s">
        <v>28</v>
      </c>
      <c r="AX182" s="13" t="s">
        <v>71</v>
      </c>
      <c r="AY182" s="150" t="s">
        <v>114</v>
      </c>
    </row>
    <row r="183" spans="2:65" s="13" customFormat="1" x14ac:dyDescent="0.2">
      <c r="B183" s="149"/>
      <c r="D183" s="143" t="s">
        <v>131</v>
      </c>
      <c r="E183" s="150" t="s">
        <v>1</v>
      </c>
      <c r="F183" s="151" t="s">
        <v>183</v>
      </c>
      <c r="H183" s="152">
        <v>26.76</v>
      </c>
      <c r="I183" s="153"/>
      <c r="L183" s="149"/>
      <c r="M183" s="154"/>
      <c r="T183" s="155"/>
      <c r="AT183" s="150" t="s">
        <v>131</v>
      </c>
      <c r="AU183" s="150" t="s">
        <v>78</v>
      </c>
      <c r="AV183" s="13" t="s">
        <v>78</v>
      </c>
      <c r="AW183" s="13" t="s">
        <v>28</v>
      </c>
      <c r="AX183" s="13" t="s">
        <v>71</v>
      </c>
      <c r="AY183" s="150" t="s">
        <v>114</v>
      </c>
    </row>
    <row r="184" spans="2:65" s="14" customFormat="1" x14ac:dyDescent="0.2">
      <c r="B184" s="156"/>
      <c r="D184" s="143" t="s">
        <v>131</v>
      </c>
      <c r="E184" s="157" t="s">
        <v>1</v>
      </c>
      <c r="F184" s="158" t="s">
        <v>149</v>
      </c>
      <c r="H184" s="159">
        <v>373.18</v>
      </c>
      <c r="I184" s="160"/>
      <c r="L184" s="156"/>
      <c r="M184" s="161"/>
      <c r="T184" s="162"/>
      <c r="AT184" s="157" t="s">
        <v>131</v>
      </c>
      <c r="AU184" s="157" t="s">
        <v>78</v>
      </c>
      <c r="AV184" s="14" t="s">
        <v>121</v>
      </c>
      <c r="AW184" s="14" t="s">
        <v>28</v>
      </c>
      <c r="AX184" s="14" t="s">
        <v>76</v>
      </c>
      <c r="AY184" s="157" t="s">
        <v>114</v>
      </c>
    </row>
    <row r="185" spans="2:65" s="1" customFormat="1" ht="24.2" customHeight="1" x14ac:dyDescent="0.2">
      <c r="B185" s="127"/>
      <c r="C185" s="128" t="s">
        <v>184</v>
      </c>
      <c r="D185" s="128" t="s">
        <v>117</v>
      </c>
      <c r="E185" s="129" t="s">
        <v>185</v>
      </c>
      <c r="F185" s="130" t="s">
        <v>186</v>
      </c>
      <c r="G185" s="131" t="s">
        <v>120</v>
      </c>
      <c r="H185" s="132">
        <v>15</v>
      </c>
      <c r="I185" s="133"/>
      <c r="J185" s="134">
        <f>ROUND(I185*H185,2)</f>
        <v>0</v>
      </c>
      <c r="K185" s="135"/>
      <c r="L185" s="31"/>
      <c r="M185" s="136" t="s">
        <v>1</v>
      </c>
      <c r="N185" s="137" t="s">
        <v>36</v>
      </c>
      <c r="P185" s="138">
        <f>O185*H185</f>
        <v>0</v>
      </c>
      <c r="Q185" s="138">
        <v>4.3799999999999999E-2</v>
      </c>
      <c r="R185" s="138">
        <f>Q185*H185</f>
        <v>0.65700000000000003</v>
      </c>
      <c r="S185" s="138">
        <v>0</v>
      </c>
      <c r="T185" s="139">
        <f>S185*H185</f>
        <v>0</v>
      </c>
      <c r="AR185" s="140" t="s">
        <v>121</v>
      </c>
      <c r="AT185" s="140" t="s">
        <v>117</v>
      </c>
      <c r="AU185" s="140" t="s">
        <v>78</v>
      </c>
      <c r="AY185" s="16" t="s">
        <v>114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6" t="s">
        <v>76</v>
      </c>
      <c r="BK185" s="141">
        <f>ROUND(I185*H185,2)</f>
        <v>0</v>
      </c>
      <c r="BL185" s="16" t="s">
        <v>121</v>
      </c>
      <c r="BM185" s="140" t="s">
        <v>187</v>
      </c>
    </row>
    <row r="186" spans="2:65" s="1" customFormat="1" ht="24.2" customHeight="1" x14ac:dyDescent="0.2">
      <c r="B186" s="127"/>
      <c r="C186" s="128" t="s">
        <v>188</v>
      </c>
      <c r="D186" s="128" t="s">
        <v>117</v>
      </c>
      <c r="E186" s="129" t="s">
        <v>189</v>
      </c>
      <c r="F186" s="130" t="s">
        <v>190</v>
      </c>
      <c r="G186" s="131" t="s">
        <v>120</v>
      </c>
      <c r="H186" s="132">
        <v>9</v>
      </c>
      <c r="I186" s="133"/>
      <c r="J186" s="134">
        <f>ROUND(I186*H186,2)</f>
        <v>0</v>
      </c>
      <c r="K186" s="135"/>
      <c r="L186" s="31"/>
      <c r="M186" s="136" t="s">
        <v>1</v>
      </c>
      <c r="N186" s="137" t="s">
        <v>36</v>
      </c>
      <c r="P186" s="138">
        <f>O186*H186</f>
        <v>0</v>
      </c>
      <c r="Q186" s="138">
        <v>0.1658</v>
      </c>
      <c r="R186" s="138">
        <f>Q186*H186</f>
        <v>1.4922</v>
      </c>
      <c r="S186" s="138">
        <v>0</v>
      </c>
      <c r="T186" s="139">
        <f>S186*H186</f>
        <v>0</v>
      </c>
      <c r="AR186" s="140" t="s">
        <v>121</v>
      </c>
      <c r="AT186" s="140" t="s">
        <v>117</v>
      </c>
      <c r="AU186" s="140" t="s">
        <v>78</v>
      </c>
      <c r="AY186" s="16" t="s">
        <v>114</v>
      </c>
      <c r="BE186" s="141">
        <f>IF(N186="základní",J186,0)</f>
        <v>0</v>
      </c>
      <c r="BF186" s="141">
        <f>IF(N186="snížená",J186,0)</f>
        <v>0</v>
      </c>
      <c r="BG186" s="141">
        <f>IF(N186="zákl. přenesená",J186,0)</f>
        <v>0</v>
      </c>
      <c r="BH186" s="141">
        <f>IF(N186="sníž. přenesená",J186,0)</f>
        <v>0</v>
      </c>
      <c r="BI186" s="141">
        <f>IF(N186="nulová",J186,0)</f>
        <v>0</v>
      </c>
      <c r="BJ186" s="16" t="s">
        <v>76</v>
      </c>
      <c r="BK186" s="141">
        <f>ROUND(I186*H186,2)</f>
        <v>0</v>
      </c>
      <c r="BL186" s="16" t="s">
        <v>121</v>
      </c>
      <c r="BM186" s="140" t="s">
        <v>191</v>
      </c>
    </row>
    <row r="187" spans="2:65" s="1" customFormat="1" ht="24.2" customHeight="1" x14ac:dyDescent="0.2">
      <c r="B187" s="127"/>
      <c r="C187" s="128" t="s">
        <v>192</v>
      </c>
      <c r="D187" s="128" t="s">
        <v>117</v>
      </c>
      <c r="E187" s="129" t="s">
        <v>193</v>
      </c>
      <c r="F187" s="130" t="s">
        <v>194</v>
      </c>
      <c r="G187" s="131" t="s">
        <v>129</v>
      </c>
      <c r="H187" s="132">
        <v>20</v>
      </c>
      <c r="I187" s="133"/>
      <c r="J187" s="134">
        <f>ROUND(I187*H187,2)</f>
        <v>0</v>
      </c>
      <c r="K187" s="135"/>
      <c r="L187" s="31"/>
      <c r="M187" s="136" t="s">
        <v>1</v>
      </c>
      <c r="N187" s="137" t="s">
        <v>36</v>
      </c>
      <c r="P187" s="138">
        <f>O187*H187</f>
        <v>0</v>
      </c>
      <c r="Q187" s="138">
        <v>3.4680000000000002E-2</v>
      </c>
      <c r="R187" s="138">
        <f>Q187*H187</f>
        <v>0.69359999999999999</v>
      </c>
      <c r="S187" s="138">
        <v>0</v>
      </c>
      <c r="T187" s="139">
        <f>S187*H187</f>
        <v>0</v>
      </c>
      <c r="AR187" s="140" t="s">
        <v>121</v>
      </c>
      <c r="AT187" s="140" t="s">
        <v>117</v>
      </c>
      <c r="AU187" s="140" t="s">
        <v>78</v>
      </c>
      <c r="AY187" s="16" t="s">
        <v>114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6" t="s">
        <v>76</v>
      </c>
      <c r="BK187" s="141">
        <f>ROUND(I187*H187,2)</f>
        <v>0</v>
      </c>
      <c r="BL187" s="16" t="s">
        <v>121</v>
      </c>
      <c r="BM187" s="140" t="s">
        <v>195</v>
      </c>
    </row>
    <row r="188" spans="2:65" s="13" customFormat="1" x14ac:dyDescent="0.2">
      <c r="B188" s="149"/>
      <c r="D188" s="143" t="s">
        <v>131</v>
      </c>
      <c r="E188" s="150" t="s">
        <v>1</v>
      </c>
      <c r="F188" s="151" t="s">
        <v>196</v>
      </c>
      <c r="H188" s="152">
        <v>20</v>
      </c>
      <c r="I188" s="153"/>
      <c r="L188" s="149"/>
      <c r="M188" s="154"/>
      <c r="T188" s="155"/>
      <c r="AT188" s="150" t="s">
        <v>131</v>
      </c>
      <c r="AU188" s="150" t="s">
        <v>78</v>
      </c>
      <c r="AV188" s="13" t="s">
        <v>78</v>
      </c>
      <c r="AW188" s="13" t="s">
        <v>28</v>
      </c>
      <c r="AX188" s="13" t="s">
        <v>76</v>
      </c>
      <c r="AY188" s="150" t="s">
        <v>114</v>
      </c>
    </row>
    <row r="189" spans="2:65" s="1" customFormat="1" ht="37.9" customHeight="1" x14ac:dyDescent="0.2">
      <c r="B189" s="127"/>
      <c r="C189" s="128" t="s">
        <v>197</v>
      </c>
      <c r="D189" s="128" t="s">
        <v>117</v>
      </c>
      <c r="E189" s="129" t="s">
        <v>198</v>
      </c>
      <c r="F189" s="130" t="s">
        <v>199</v>
      </c>
      <c r="G189" s="131" t="s">
        <v>129</v>
      </c>
      <c r="H189" s="132">
        <v>93.6</v>
      </c>
      <c r="I189" s="133"/>
      <c r="J189" s="134">
        <f>ROUND(I189*H189,2)</f>
        <v>0</v>
      </c>
      <c r="K189" s="135"/>
      <c r="L189" s="31"/>
      <c r="M189" s="136" t="s">
        <v>1</v>
      </c>
      <c r="N189" s="137" t="s">
        <v>36</v>
      </c>
      <c r="P189" s="138">
        <f>O189*H189</f>
        <v>0</v>
      </c>
      <c r="Q189" s="138">
        <v>2.9499999999999998E-2</v>
      </c>
      <c r="R189" s="138">
        <f>Q189*H189</f>
        <v>2.7611999999999997</v>
      </c>
      <c r="S189" s="138">
        <v>0</v>
      </c>
      <c r="T189" s="139">
        <f>S189*H189</f>
        <v>0</v>
      </c>
      <c r="AR189" s="140" t="s">
        <v>121</v>
      </c>
      <c r="AT189" s="140" t="s">
        <v>117</v>
      </c>
      <c r="AU189" s="140" t="s">
        <v>78</v>
      </c>
      <c r="AY189" s="16" t="s">
        <v>114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6" t="s">
        <v>76</v>
      </c>
      <c r="BK189" s="141">
        <f>ROUND(I189*H189,2)</f>
        <v>0</v>
      </c>
      <c r="BL189" s="16" t="s">
        <v>121</v>
      </c>
      <c r="BM189" s="140" t="s">
        <v>200</v>
      </c>
    </row>
    <row r="190" spans="2:65" s="12" customFormat="1" x14ac:dyDescent="0.2">
      <c r="B190" s="142"/>
      <c r="D190" s="143" t="s">
        <v>131</v>
      </c>
      <c r="E190" s="144" t="s">
        <v>1</v>
      </c>
      <c r="F190" s="145" t="s">
        <v>132</v>
      </c>
      <c r="H190" s="144" t="s">
        <v>1</v>
      </c>
      <c r="I190" s="146"/>
      <c r="L190" s="142"/>
      <c r="M190" s="147"/>
      <c r="T190" s="148"/>
      <c r="AT190" s="144" t="s">
        <v>131</v>
      </c>
      <c r="AU190" s="144" t="s">
        <v>78</v>
      </c>
      <c r="AV190" s="12" t="s">
        <v>76</v>
      </c>
      <c r="AW190" s="12" t="s">
        <v>28</v>
      </c>
      <c r="AX190" s="12" t="s">
        <v>71</v>
      </c>
      <c r="AY190" s="144" t="s">
        <v>114</v>
      </c>
    </row>
    <row r="191" spans="2:65" s="13" customFormat="1" x14ac:dyDescent="0.2">
      <c r="B191" s="149"/>
      <c r="D191" s="143" t="s">
        <v>131</v>
      </c>
      <c r="E191" s="150" t="s">
        <v>1</v>
      </c>
      <c r="F191" s="151" t="s">
        <v>201</v>
      </c>
      <c r="H191" s="152">
        <v>42.44</v>
      </c>
      <c r="I191" s="153"/>
      <c r="L191" s="149"/>
      <c r="M191" s="154"/>
      <c r="T191" s="155"/>
      <c r="AT191" s="150" t="s">
        <v>131</v>
      </c>
      <c r="AU191" s="150" t="s">
        <v>78</v>
      </c>
      <c r="AV191" s="13" t="s">
        <v>78</v>
      </c>
      <c r="AW191" s="13" t="s">
        <v>28</v>
      </c>
      <c r="AX191" s="13" t="s">
        <v>71</v>
      </c>
      <c r="AY191" s="150" t="s">
        <v>114</v>
      </c>
    </row>
    <row r="192" spans="2:65" s="12" customFormat="1" x14ac:dyDescent="0.2">
      <c r="B192" s="142"/>
      <c r="D192" s="143" t="s">
        <v>131</v>
      </c>
      <c r="E192" s="144" t="s">
        <v>1</v>
      </c>
      <c r="F192" s="145" t="s">
        <v>140</v>
      </c>
      <c r="H192" s="144" t="s">
        <v>1</v>
      </c>
      <c r="I192" s="146"/>
      <c r="L192" s="142"/>
      <c r="M192" s="147"/>
      <c r="T192" s="148"/>
      <c r="AT192" s="144" t="s">
        <v>131</v>
      </c>
      <c r="AU192" s="144" t="s">
        <v>78</v>
      </c>
      <c r="AV192" s="12" t="s">
        <v>76</v>
      </c>
      <c r="AW192" s="12" t="s">
        <v>28</v>
      </c>
      <c r="AX192" s="12" t="s">
        <v>71</v>
      </c>
      <c r="AY192" s="144" t="s">
        <v>114</v>
      </c>
    </row>
    <row r="193" spans="2:65" s="13" customFormat="1" x14ac:dyDescent="0.2">
      <c r="B193" s="149"/>
      <c r="D193" s="143" t="s">
        <v>131</v>
      </c>
      <c r="E193" s="150" t="s">
        <v>1</v>
      </c>
      <c r="F193" s="151" t="s">
        <v>202</v>
      </c>
      <c r="H193" s="152">
        <v>46.5</v>
      </c>
      <c r="I193" s="153"/>
      <c r="L193" s="149"/>
      <c r="M193" s="154"/>
      <c r="T193" s="155"/>
      <c r="AT193" s="150" t="s">
        <v>131</v>
      </c>
      <c r="AU193" s="150" t="s">
        <v>78</v>
      </c>
      <c r="AV193" s="13" t="s">
        <v>78</v>
      </c>
      <c r="AW193" s="13" t="s">
        <v>28</v>
      </c>
      <c r="AX193" s="13" t="s">
        <v>71</v>
      </c>
      <c r="AY193" s="150" t="s">
        <v>114</v>
      </c>
    </row>
    <row r="194" spans="2:65" s="13" customFormat="1" x14ac:dyDescent="0.2">
      <c r="B194" s="149"/>
      <c r="D194" s="143" t="s">
        <v>131</v>
      </c>
      <c r="E194" s="150" t="s">
        <v>1</v>
      </c>
      <c r="F194" s="151" t="s">
        <v>203</v>
      </c>
      <c r="H194" s="152">
        <v>4.66</v>
      </c>
      <c r="I194" s="153"/>
      <c r="L194" s="149"/>
      <c r="M194" s="154"/>
      <c r="T194" s="155"/>
      <c r="AT194" s="150" t="s">
        <v>131</v>
      </c>
      <c r="AU194" s="150" t="s">
        <v>78</v>
      </c>
      <c r="AV194" s="13" t="s">
        <v>78</v>
      </c>
      <c r="AW194" s="13" t="s">
        <v>28</v>
      </c>
      <c r="AX194" s="13" t="s">
        <v>71</v>
      </c>
      <c r="AY194" s="150" t="s">
        <v>114</v>
      </c>
    </row>
    <row r="195" spans="2:65" s="14" customFormat="1" x14ac:dyDescent="0.2">
      <c r="B195" s="156"/>
      <c r="D195" s="143" t="s">
        <v>131</v>
      </c>
      <c r="E195" s="157" t="s">
        <v>1</v>
      </c>
      <c r="F195" s="158" t="s">
        <v>149</v>
      </c>
      <c r="H195" s="159">
        <v>93.6</v>
      </c>
      <c r="I195" s="160"/>
      <c r="L195" s="156"/>
      <c r="M195" s="161"/>
      <c r="T195" s="162"/>
      <c r="AT195" s="157" t="s">
        <v>131</v>
      </c>
      <c r="AU195" s="157" t="s">
        <v>78</v>
      </c>
      <c r="AV195" s="14" t="s">
        <v>121</v>
      </c>
      <c r="AW195" s="14" t="s">
        <v>28</v>
      </c>
      <c r="AX195" s="14" t="s">
        <v>76</v>
      </c>
      <c r="AY195" s="157" t="s">
        <v>114</v>
      </c>
    </row>
    <row r="196" spans="2:65" s="11" customFormat="1" ht="22.9" customHeight="1" x14ac:dyDescent="0.2">
      <c r="B196" s="115"/>
      <c r="D196" s="116" t="s">
        <v>70</v>
      </c>
      <c r="E196" s="125" t="s">
        <v>192</v>
      </c>
      <c r="F196" s="125" t="s">
        <v>204</v>
      </c>
      <c r="I196" s="118"/>
      <c r="J196" s="126">
        <f>BK196</f>
        <v>0</v>
      </c>
      <c r="L196" s="115"/>
      <c r="M196" s="120"/>
      <c r="P196" s="121">
        <f>SUM(P197:P224)</f>
        <v>0</v>
      </c>
      <c r="R196" s="121">
        <f>SUM(R197:R224)</f>
        <v>4.0000000000000003E-5</v>
      </c>
      <c r="T196" s="122">
        <f>SUM(T197:T224)</f>
        <v>16.388159999999999</v>
      </c>
      <c r="AR196" s="116" t="s">
        <v>76</v>
      </c>
      <c r="AT196" s="123" t="s">
        <v>70</v>
      </c>
      <c r="AU196" s="123" t="s">
        <v>76</v>
      </c>
      <c r="AY196" s="116" t="s">
        <v>114</v>
      </c>
      <c r="BK196" s="124">
        <f>SUM(BK197:BK224)</f>
        <v>0</v>
      </c>
    </row>
    <row r="197" spans="2:65" s="1" customFormat="1" ht="24.2" customHeight="1" x14ac:dyDescent="0.2">
      <c r="B197" s="127"/>
      <c r="C197" s="128" t="s">
        <v>205</v>
      </c>
      <c r="D197" s="128" t="s">
        <v>117</v>
      </c>
      <c r="E197" s="129" t="s">
        <v>206</v>
      </c>
      <c r="F197" s="130" t="s">
        <v>207</v>
      </c>
      <c r="G197" s="131" t="s">
        <v>129</v>
      </c>
      <c r="H197" s="132">
        <v>516.49</v>
      </c>
      <c r="I197" s="133"/>
      <c r="J197" s="134">
        <f>ROUND(I197*H197,2)</f>
        <v>0</v>
      </c>
      <c r="K197" s="135"/>
      <c r="L197" s="31"/>
      <c r="M197" s="136" t="s">
        <v>1</v>
      </c>
      <c r="N197" s="137" t="s">
        <v>36</v>
      </c>
      <c r="P197" s="138">
        <f>O197*H197</f>
        <v>0</v>
      </c>
      <c r="Q197" s="138">
        <v>0</v>
      </c>
      <c r="R197" s="138">
        <f>Q197*H197</f>
        <v>0</v>
      </c>
      <c r="S197" s="138">
        <v>0</v>
      </c>
      <c r="T197" s="139">
        <f>S197*H197</f>
        <v>0</v>
      </c>
      <c r="AR197" s="140" t="s">
        <v>121</v>
      </c>
      <c r="AT197" s="140" t="s">
        <v>117</v>
      </c>
      <c r="AU197" s="140" t="s">
        <v>78</v>
      </c>
      <c r="AY197" s="16" t="s">
        <v>114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6" t="s">
        <v>76</v>
      </c>
      <c r="BK197" s="141">
        <f>ROUND(I197*H197,2)</f>
        <v>0</v>
      </c>
      <c r="BL197" s="16" t="s">
        <v>121</v>
      </c>
      <c r="BM197" s="140" t="s">
        <v>208</v>
      </c>
    </row>
    <row r="198" spans="2:65" s="12" customFormat="1" x14ac:dyDescent="0.2">
      <c r="B198" s="142"/>
      <c r="D198" s="143" t="s">
        <v>131</v>
      </c>
      <c r="E198" s="144" t="s">
        <v>1</v>
      </c>
      <c r="F198" s="145" t="s">
        <v>132</v>
      </c>
      <c r="H198" s="144" t="s">
        <v>1</v>
      </c>
      <c r="I198" s="146"/>
      <c r="L198" s="142"/>
      <c r="M198" s="147"/>
      <c r="T198" s="148"/>
      <c r="AT198" s="144" t="s">
        <v>131</v>
      </c>
      <c r="AU198" s="144" t="s">
        <v>78</v>
      </c>
      <c r="AV198" s="12" t="s">
        <v>76</v>
      </c>
      <c r="AW198" s="12" t="s">
        <v>28</v>
      </c>
      <c r="AX198" s="12" t="s">
        <v>71</v>
      </c>
      <c r="AY198" s="144" t="s">
        <v>114</v>
      </c>
    </row>
    <row r="199" spans="2:65" s="13" customFormat="1" x14ac:dyDescent="0.2">
      <c r="B199" s="149"/>
      <c r="D199" s="143" t="s">
        <v>131</v>
      </c>
      <c r="E199" s="150" t="s">
        <v>1</v>
      </c>
      <c r="F199" s="151" t="s">
        <v>209</v>
      </c>
      <c r="H199" s="152">
        <v>61.82</v>
      </c>
      <c r="I199" s="153"/>
      <c r="L199" s="149"/>
      <c r="M199" s="154"/>
      <c r="T199" s="155"/>
      <c r="AT199" s="150" t="s">
        <v>131</v>
      </c>
      <c r="AU199" s="150" t="s">
        <v>78</v>
      </c>
      <c r="AV199" s="13" t="s">
        <v>78</v>
      </c>
      <c r="AW199" s="13" t="s">
        <v>28</v>
      </c>
      <c r="AX199" s="13" t="s">
        <v>71</v>
      </c>
      <c r="AY199" s="150" t="s">
        <v>114</v>
      </c>
    </row>
    <row r="200" spans="2:65" s="12" customFormat="1" x14ac:dyDescent="0.2">
      <c r="B200" s="142"/>
      <c r="D200" s="143" t="s">
        <v>131</v>
      </c>
      <c r="E200" s="144" t="s">
        <v>1</v>
      </c>
      <c r="F200" s="145" t="s">
        <v>140</v>
      </c>
      <c r="H200" s="144" t="s">
        <v>1</v>
      </c>
      <c r="I200" s="146"/>
      <c r="L200" s="142"/>
      <c r="M200" s="147"/>
      <c r="T200" s="148"/>
      <c r="AT200" s="144" t="s">
        <v>131</v>
      </c>
      <c r="AU200" s="144" t="s">
        <v>78</v>
      </c>
      <c r="AV200" s="12" t="s">
        <v>76</v>
      </c>
      <c r="AW200" s="12" t="s">
        <v>28</v>
      </c>
      <c r="AX200" s="12" t="s">
        <v>71</v>
      </c>
      <c r="AY200" s="144" t="s">
        <v>114</v>
      </c>
    </row>
    <row r="201" spans="2:65" s="13" customFormat="1" x14ac:dyDescent="0.2">
      <c r="B201" s="149"/>
      <c r="D201" s="143" t="s">
        <v>131</v>
      </c>
      <c r="E201" s="150" t="s">
        <v>1</v>
      </c>
      <c r="F201" s="151" t="s">
        <v>210</v>
      </c>
      <c r="H201" s="152">
        <v>59.92</v>
      </c>
      <c r="I201" s="153"/>
      <c r="L201" s="149"/>
      <c r="M201" s="154"/>
      <c r="T201" s="155"/>
      <c r="AT201" s="150" t="s">
        <v>131</v>
      </c>
      <c r="AU201" s="150" t="s">
        <v>78</v>
      </c>
      <c r="AV201" s="13" t="s">
        <v>78</v>
      </c>
      <c r="AW201" s="13" t="s">
        <v>28</v>
      </c>
      <c r="AX201" s="13" t="s">
        <v>71</v>
      </c>
      <c r="AY201" s="150" t="s">
        <v>114</v>
      </c>
    </row>
    <row r="202" spans="2:65" s="12" customFormat="1" x14ac:dyDescent="0.2">
      <c r="B202" s="142"/>
      <c r="D202" s="143" t="s">
        <v>131</v>
      </c>
      <c r="E202" s="144" t="s">
        <v>1</v>
      </c>
      <c r="F202" s="145" t="s">
        <v>164</v>
      </c>
      <c r="H202" s="144" t="s">
        <v>1</v>
      </c>
      <c r="I202" s="146"/>
      <c r="L202" s="142"/>
      <c r="M202" s="147"/>
      <c r="T202" s="148"/>
      <c r="AT202" s="144" t="s">
        <v>131</v>
      </c>
      <c r="AU202" s="144" t="s">
        <v>78</v>
      </c>
      <c r="AV202" s="12" t="s">
        <v>76</v>
      </c>
      <c r="AW202" s="12" t="s">
        <v>28</v>
      </c>
      <c r="AX202" s="12" t="s">
        <v>71</v>
      </c>
      <c r="AY202" s="144" t="s">
        <v>114</v>
      </c>
    </row>
    <row r="203" spans="2:65" s="13" customFormat="1" x14ac:dyDescent="0.2">
      <c r="B203" s="149"/>
      <c r="D203" s="143" t="s">
        <v>131</v>
      </c>
      <c r="E203" s="150" t="s">
        <v>1</v>
      </c>
      <c r="F203" s="151" t="s">
        <v>211</v>
      </c>
      <c r="H203" s="152">
        <v>59.92</v>
      </c>
      <c r="I203" s="153"/>
      <c r="L203" s="149"/>
      <c r="M203" s="154"/>
      <c r="T203" s="155"/>
      <c r="AT203" s="150" t="s">
        <v>131</v>
      </c>
      <c r="AU203" s="150" t="s">
        <v>78</v>
      </c>
      <c r="AV203" s="13" t="s">
        <v>78</v>
      </c>
      <c r="AW203" s="13" t="s">
        <v>28</v>
      </c>
      <c r="AX203" s="13" t="s">
        <v>71</v>
      </c>
      <c r="AY203" s="150" t="s">
        <v>114</v>
      </c>
    </row>
    <row r="204" spans="2:65" s="12" customFormat="1" x14ac:dyDescent="0.2">
      <c r="B204" s="142"/>
      <c r="D204" s="143" t="s">
        <v>131</v>
      </c>
      <c r="E204" s="144" t="s">
        <v>1</v>
      </c>
      <c r="F204" s="145" t="s">
        <v>212</v>
      </c>
      <c r="H204" s="144" t="s">
        <v>1</v>
      </c>
      <c r="I204" s="146"/>
      <c r="L204" s="142"/>
      <c r="M204" s="147"/>
      <c r="T204" s="148"/>
      <c r="AT204" s="144" t="s">
        <v>131</v>
      </c>
      <c r="AU204" s="144" t="s">
        <v>78</v>
      </c>
      <c r="AV204" s="12" t="s">
        <v>76</v>
      </c>
      <c r="AW204" s="12" t="s">
        <v>28</v>
      </c>
      <c r="AX204" s="12" t="s">
        <v>71</v>
      </c>
      <c r="AY204" s="144" t="s">
        <v>114</v>
      </c>
    </row>
    <row r="205" spans="2:65" s="13" customFormat="1" ht="22.5" x14ac:dyDescent="0.2">
      <c r="B205" s="149"/>
      <c r="D205" s="143" t="s">
        <v>131</v>
      </c>
      <c r="E205" s="150" t="s">
        <v>1</v>
      </c>
      <c r="F205" s="151" t="s">
        <v>213</v>
      </c>
      <c r="H205" s="152">
        <v>102.04</v>
      </c>
      <c r="I205" s="153"/>
      <c r="L205" s="149"/>
      <c r="M205" s="154"/>
      <c r="T205" s="155"/>
      <c r="AT205" s="150" t="s">
        <v>131</v>
      </c>
      <c r="AU205" s="150" t="s">
        <v>78</v>
      </c>
      <c r="AV205" s="13" t="s">
        <v>78</v>
      </c>
      <c r="AW205" s="13" t="s">
        <v>28</v>
      </c>
      <c r="AX205" s="13" t="s">
        <v>71</v>
      </c>
      <c r="AY205" s="150" t="s">
        <v>114</v>
      </c>
    </row>
    <row r="206" spans="2:65" s="12" customFormat="1" x14ac:dyDescent="0.2">
      <c r="B206" s="142"/>
      <c r="D206" s="143" t="s">
        <v>131</v>
      </c>
      <c r="E206" s="144" t="s">
        <v>1</v>
      </c>
      <c r="F206" s="145" t="s">
        <v>214</v>
      </c>
      <c r="H206" s="144" t="s">
        <v>1</v>
      </c>
      <c r="I206" s="146"/>
      <c r="L206" s="142"/>
      <c r="M206" s="147"/>
      <c r="T206" s="148"/>
      <c r="AT206" s="144" t="s">
        <v>131</v>
      </c>
      <c r="AU206" s="144" t="s">
        <v>78</v>
      </c>
      <c r="AV206" s="12" t="s">
        <v>76</v>
      </c>
      <c r="AW206" s="12" t="s">
        <v>28</v>
      </c>
      <c r="AX206" s="12" t="s">
        <v>71</v>
      </c>
      <c r="AY206" s="144" t="s">
        <v>114</v>
      </c>
    </row>
    <row r="207" spans="2:65" s="13" customFormat="1" x14ac:dyDescent="0.2">
      <c r="B207" s="149"/>
      <c r="D207" s="143" t="s">
        <v>131</v>
      </c>
      <c r="E207" s="150" t="s">
        <v>1</v>
      </c>
      <c r="F207" s="151" t="s">
        <v>215</v>
      </c>
      <c r="H207" s="152">
        <v>61</v>
      </c>
      <c r="I207" s="153"/>
      <c r="L207" s="149"/>
      <c r="M207" s="154"/>
      <c r="T207" s="155"/>
      <c r="AT207" s="150" t="s">
        <v>131</v>
      </c>
      <c r="AU207" s="150" t="s">
        <v>78</v>
      </c>
      <c r="AV207" s="13" t="s">
        <v>78</v>
      </c>
      <c r="AW207" s="13" t="s">
        <v>28</v>
      </c>
      <c r="AX207" s="13" t="s">
        <v>71</v>
      </c>
      <c r="AY207" s="150" t="s">
        <v>114</v>
      </c>
    </row>
    <row r="208" spans="2:65" s="13" customFormat="1" ht="22.5" x14ac:dyDescent="0.2">
      <c r="B208" s="149"/>
      <c r="D208" s="143" t="s">
        <v>131</v>
      </c>
      <c r="E208" s="150" t="s">
        <v>1</v>
      </c>
      <c r="F208" s="151" t="s">
        <v>216</v>
      </c>
      <c r="H208" s="152">
        <v>171.79</v>
      </c>
      <c r="I208" s="153"/>
      <c r="L208" s="149"/>
      <c r="M208" s="154"/>
      <c r="T208" s="155"/>
      <c r="AT208" s="150" t="s">
        <v>131</v>
      </c>
      <c r="AU208" s="150" t="s">
        <v>78</v>
      </c>
      <c r="AV208" s="13" t="s">
        <v>78</v>
      </c>
      <c r="AW208" s="13" t="s">
        <v>28</v>
      </c>
      <c r="AX208" s="13" t="s">
        <v>71</v>
      </c>
      <c r="AY208" s="150" t="s">
        <v>114</v>
      </c>
    </row>
    <row r="209" spans="2:65" s="14" customFormat="1" x14ac:dyDescent="0.2">
      <c r="B209" s="156"/>
      <c r="D209" s="143" t="s">
        <v>131</v>
      </c>
      <c r="E209" s="157" t="s">
        <v>1</v>
      </c>
      <c r="F209" s="158" t="s">
        <v>149</v>
      </c>
      <c r="H209" s="159">
        <v>516.49</v>
      </c>
      <c r="I209" s="160"/>
      <c r="L209" s="156"/>
      <c r="M209" s="161"/>
      <c r="T209" s="162"/>
      <c r="AT209" s="157" t="s">
        <v>131</v>
      </c>
      <c r="AU209" s="157" t="s">
        <v>78</v>
      </c>
      <c r="AV209" s="14" t="s">
        <v>121</v>
      </c>
      <c r="AW209" s="14" t="s">
        <v>28</v>
      </c>
      <c r="AX209" s="14" t="s">
        <v>76</v>
      </c>
      <c r="AY209" s="157" t="s">
        <v>114</v>
      </c>
    </row>
    <row r="210" spans="2:65" s="1" customFormat="1" ht="37.9" customHeight="1" x14ac:dyDescent="0.2">
      <c r="B210" s="127"/>
      <c r="C210" s="128" t="s">
        <v>8</v>
      </c>
      <c r="D210" s="128" t="s">
        <v>117</v>
      </c>
      <c r="E210" s="129" t="s">
        <v>217</v>
      </c>
      <c r="F210" s="130" t="s">
        <v>218</v>
      </c>
      <c r="G210" s="131" t="s">
        <v>129</v>
      </c>
      <c r="H210" s="132">
        <v>516.49</v>
      </c>
      <c r="I210" s="133"/>
      <c r="J210" s="134">
        <f t="shared" ref="J210:J220" si="0">ROUND(I210*H210,2)</f>
        <v>0</v>
      </c>
      <c r="K210" s="135"/>
      <c r="L210" s="31"/>
      <c r="M210" s="136" t="s">
        <v>1</v>
      </c>
      <c r="N210" s="137" t="s">
        <v>36</v>
      </c>
      <c r="P210" s="138">
        <f t="shared" ref="P210:P220" si="1">O210*H210</f>
        <v>0</v>
      </c>
      <c r="Q210" s="138">
        <v>0</v>
      </c>
      <c r="R210" s="138">
        <f t="shared" ref="R210:R220" si="2">Q210*H210</f>
        <v>0</v>
      </c>
      <c r="S210" s="138">
        <v>0</v>
      </c>
      <c r="T210" s="139">
        <f t="shared" ref="T210:T220" si="3">S210*H210</f>
        <v>0</v>
      </c>
      <c r="AR210" s="140" t="s">
        <v>121</v>
      </c>
      <c r="AT210" s="140" t="s">
        <v>117</v>
      </c>
      <c r="AU210" s="140" t="s">
        <v>78</v>
      </c>
      <c r="AY210" s="16" t="s">
        <v>114</v>
      </c>
      <c r="BE210" s="141">
        <f t="shared" ref="BE210:BE220" si="4">IF(N210="základní",J210,0)</f>
        <v>0</v>
      </c>
      <c r="BF210" s="141">
        <f t="shared" ref="BF210:BF220" si="5">IF(N210="snížená",J210,0)</f>
        <v>0</v>
      </c>
      <c r="BG210" s="141">
        <f t="shared" ref="BG210:BG220" si="6">IF(N210="zákl. přenesená",J210,0)</f>
        <v>0</v>
      </c>
      <c r="BH210" s="141">
        <f t="shared" ref="BH210:BH220" si="7">IF(N210="sníž. přenesená",J210,0)</f>
        <v>0</v>
      </c>
      <c r="BI210" s="141">
        <f t="shared" ref="BI210:BI220" si="8">IF(N210="nulová",J210,0)</f>
        <v>0</v>
      </c>
      <c r="BJ210" s="16" t="s">
        <v>76</v>
      </c>
      <c r="BK210" s="141">
        <f t="shared" ref="BK210:BK220" si="9">ROUND(I210*H210,2)</f>
        <v>0</v>
      </c>
      <c r="BL210" s="16" t="s">
        <v>121</v>
      </c>
      <c r="BM210" s="140" t="s">
        <v>219</v>
      </c>
    </row>
    <row r="211" spans="2:65" s="1" customFormat="1" ht="33" customHeight="1" x14ac:dyDescent="0.2">
      <c r="B211" s="127"/>
      <c r="C211" s="128" t="s">
        <v>220</v>
      </c>
      <c r="D211" s="128" t="s">
        <v>117</v>
      </c>
      <c r="E211" s="129" t="s">
        <v>221</v>
      </c>
      <c r="F211" s="130" t="s">
        <v>222</v>
      </c>
      <c r="G211" s="131" t="s">
        <v>129</v>
      </c>
      <c r="H211" s="132">
        <v>516.49</v>
      </c>
      <c r="I211" s="133"/>
      <c r="J211" s="134">
        <f t="shared" si="0"/>
        <v>0</v>
      </c>
      <c r="K211" s="135"/>
      <c r="L211" s="31"/>
      <c r="M211" s="136" t="s">
        <v>1</v>
      </c>
      <c r="N211" s="137" t="s">
        <v>36</v>
      </c>
      <c r="P211" s="138">
        <f t="shared" si="1"/>
        <v>0</v>
      </c>
      <c r="Q211" s="138">
        <v>0</v>
      </c>
      <c r="R211" s="138">
        <f t="shared" si="2"/>
        <v>0</v>
      </c>
      <c r="S211" s="138">
        <v>0</v>
      </c>
      <c r="T211" s="139">
        <f t="shared" si="3"/>
        <v>0</v>
      </c>
      <c r="AR211" s="140" t="s">
        <v>121</v>
      </c>
      <c r="AT211" s="140" t="s">
        <v>117</v>
      </c>
      <c r="AU211" s="140" t="s">
        <v>78</v>
      </c>
      <c r="AY211" s="16" t="s">
        <v>114</v>
      </c>
      <c r="BE211" s="141">
        <f t="shared" si="4"/>
        <v>0</v>
      </c>
      <c r="BF211" s="141">
        <f t="shared" si="5"/>
        <v>0</v>
      </c>
      <c r="BG211" s="141">
        <f t="shared" si="6"/>
        <v>0</v>
      </c>
      <c r="BH211" s="141">
        <f t="shared" si="7"/>
        <v>0</v>
      </c>
      <c r="BI211" s="141">
        <f t="shared" si="8"/>
        <v>0</v>
      </c>
      <c r="BJ211" s="16" t="s">
        <v>76</v>
      </c>
      <c r="BK211" s="141">
        <f t="shared" si="9"/>
        <v>0</v>
      </c>
      <c r="BL211" s="16" t="s">
        <v>121</v>
      </c>
      <c r="BM211" s="140" t="s">
        <v>223</v>
      </c>
    </row>
    <row r="212" spans="2:65" s="1" customFormat="1" ht="33" customHeight="1" x14ac:dyDescent="0.2">
      <c r="B212" s="127"/>
      <c r="C212" s="128" t="s">
        <v>224</v>
      </c>
      <c r="D212" s="128" t="s">
        <v>117</v>
      </c>
      <c r="E212" s="129" t="s">
        <v>225</v>
      </c>
      <c r="F212" s="130" t="s">
        <v>226</v>
      </c>
      <c r="G212" s="131" t="s">
        <v>120</v>
      </c>
      <c r="H212" s="132">
        <v>4</v>
      </c>
      <c r="I212" s="133"/>
      <c r="J212" s="134">
        <f t="shared" si="0"/>
        <v>0</v>
      </c>
      <c r="K212" s="135"/>
      <c r="L212" s="31"/>
      <c r="M212" s="136" t="s">
        <v>1</v>
      </c>
      <c r="N212" s="137" t="s">
        <v>36</v>
      </c>
      <c r="P212" s="138">
        <f t="shared" si="1"/>
        <v>0</v>
      </c>
      <c r="Q212" s="138">
        <v>0</v>
      </c>
      <c r="R212" s="138">
        <f t="shared" si="2"/>
        <v>0</v>
      </c>
      <c r="S212" s="138">
        <v>0</v>
      </c>
      <c r="T212" s="139">
        <f t="shared" si="3"/>
        <v>0</v>
      </c>
      <c r="AR212" s="140" t="s">
        <v>121</v>
      </c>
      <c r="AT212" s="140" t="s">
        <v>117</v>
      </c>
      <c r="AU212" s="140" t="s">
        <v>78</v>
      </c>
      <c r="AY212" s="16" t="s">
        <v>114</v>
      </c>
      <c r="BE212" s="141">
        <f t="shared" si="4"/>
        <v>0</v>
      </c>
      <c r="BF212" s="141">
        <f t="shared" si="5"/>
        <v>0</v>
      </c>
      <c r="BG212" s="141">
        <f t="shared" si="6"/>
        <v>0</v>
      </c>
      <c r="BH212" s="141">
        <f t="shared" si="7"/>
        <v>0</v>
      </c>
      <c r="BI212" s="141">
        <f t="shared" si="8"/>
        <v>0</v>
      </c>
      <c r="BJ212" s="16" t="s">
        <v>76</v>
      </c>
      <c r="BK212" s="141">
        <f t="shared" si="9"/>
        <v>0</v>
      </c>
      <c r="BL212" s="16" t="s">
        <v>121</v>
      </c>
      <c r="BM212" s="140" t="s">
        <v>227</v>
      </c>
    </row>
    <row r="213" spans="2:65" s="1" customFormat="1" ht="33" customHeight="1" x14ac:dyDescent="0.2">
      <c r="B213" s="127"/>
      <c r="C213" s="128" t="s">
        <v>228</v>
      </c>
      <c r="D213" s="128" t="s">
        <v>117</v>
      </c>
      <c r="E213" s="129" t="s">
        <v>229</v>
      </c>
      <c r="F213" s="130" t="s">
        <v>230</v>
      </c>
      <c r="G213" s="131" t="s">
        <v>120</v>
      </c>
      <c r="H213" s="132">
        <v>30</v>
      </c>
      <c r="I213" s="133"/>
      <c r="J213" s="134">
        <f t="shared" si="0"/>
        <v>0</v>
      </c>
      <c r="K213" s="135"/>
      <c r="L213" s="31"/>
      <c r="M213" s="136" t="s">
        <v>1</v>
      </c>
      <c r="N213" s="137" t="s">
        <v>36</v>
      </c>
      <c r="P213" s="138">
        <f t="shared" si="1"/>
        <v>0</v>
      </c>
      <c r="Q213" s="138">
        <v>0</v>
      </c>
      <c r="R213" s="138">
        <f t="shared" si="2"/>
        <v>0</v>
      </c>
      <c r="S213" s="138">
        <v>0</v>
      </c>
      <c r="T213" s="139">
        <f t="shared" si="3"/>
        <v>0</v>
      </c>
      <c r="AR213" s="140" t="s">
        <v>121</v>
      </c>
      <c r="AT213" s="140" t="s">
        <v>117</v>
      </c>
      <c r="AU213" s="140" t="s">
        <v>78</v>
      </c>
      <c r="AY213" s="16" t="s">
        <v>114</v>
      </c>
      <c r="BE213" s="141">
        <f t="shared" si="4"/>
        <v>0</v>
      </c>
      <c r="BF213" s="141">
        <f t="shared" si="5"/>
        <v>0</v>
      </c>
      <c r="BG213" s="141">
        <f t="shared" si="6"/>
        <v>0</v>
      </c>
      <c r="BH213" s="141">
        <f t="shared" si="7"/>
        <v>0</v>
      </c>
      <c r="BI213" s="141">
        <f t="shared" si="8"/>
        <v>0</v>
      </c>
      <c r="BJ213" s="16" t="s">
        <v>76</v>
      </c>
      <c r="BK213" s="141">
        <f t="shared" si="9"/>
        <v>0</v>
      </c>
      <c r="BL213" s="16" t="s">
        <v>121</v>
      </c>
      <c r="BM213" s="140" t="s">
        <v>231</v>
      </c>
    </row>
    <row r="214" spans="2:65" s="1" customFormat="1" ht="33" customHeight="1" x14ac:dyDescent="0.2">
      <c r="B214" s="127"/>
      <c r="C214" s="128" t="s">
        <v>232</v>
      </c>
      <c r="D214" s="128" t="s">
        <v>117</v>
      </c>
      <c r="E214" s="129" t="s">
        <v>233</v>
      </c>
      <c r="F214" s="130" t="s">
        <v>234</v>
      </c>
      <c r="G214" s="131" t="s">
        <v>120</v>
      </c>
      <c r="H214" s="132">
        <v>4</v>
      </c>
      <c r="I214" s="133"/>
      <c r="J214" s="134">
        <f t="shared" si="0"/>
        <v>0</v>
      </c>
      <c r="K214" s="135"/>
      <c r="L214" s="31"/>
      <c r="M214" s="136" t="s">
        <v>1</v>
      </c>
      <c r="N214" s="137" t="s">
        <v>36</v>
      </c>
      <c r="P214" s="138">
        <f t="shared" si="1"/>
        <v>0</v>
      </c>
      <c r="Q214" s="138">
        <v>0</v>
      </c>
      <c r="R214" s="138">
        <f t="shared" si="2"/>
        <v>0</v>
      </c>
      <c r="S214" s="138">
        <v>0</v>
      </c>
      <c r="T214" s="139">
        <f t="shared" si="3"/>
        <v>0</v>
      </c>
      <c r="AR214" s="140" t="s">
        <v>121</v>
      </c>
      <c r="AT214" s="140" t="s">
        <v>117</v>
      </c>
      <c r="AU214" s="140" t="s">
        <v>78</v>
      </c>
      <c r="AY214" s="16" t="s">
        <v>114</v>
      </c>
      <c r="BE214" s="141">
        <f t="shared" si="4"/>
        <v>0</v>
      </c>
      <c r="BF214" s="141">
        <f t="shared" si="5"/>
        <v>0</v>
      </c>
      <c r="BG214" s="141">
        <f t="shared" si="6"/>
        <v>0</v>
      </c>
      <c r="BH214" s="141">
        <f t="shared" si="7"/>
        <v>0</v>
      </c>
      <c r="BI214" s="141">
        <f t="shared" si="8"/>
        <v>0</v>
      </c>
      <c r="BJ214" s="16" t="s">
        <v>76</v>
      </c>
      <c r="BK214" s="141">
        <f t="shared" si="9"/>
        <v>0</v>
      </c>
      <c r="BL214" s="16" t="s">
        <v>121</v>
      </c>
      <c r="BM214" s="140" t="s">
        <v>235</v>
      </c>
    </row>
    <row r="215" spans="2:65" s="1" customFormat="1" ht="16.5" customHeight="1" x14ac:dyDescent="0.2">
      <c r="B215" s="127"/>
      <c r="C215" s="128" t="s">
        <v>236</v>
      </c>
      <c r="D215" s="128" t="s">
        <v>117</v>
      </c>
      <c r="E215" s="129" t="s">
        <v>237</v>
      </c>
      <c r="F215" s="130" t="s">
        <v>238</v>
      </c>
      <c r="G215" s="131" t="s">
        <v>239</v>
      </c>
      <c r="H215" s="132">
        <v>1</v>
      </c>
      <c r="I215" s="133"/>
      <c r="J215" s="134">
        <f t="shared" si="0"/>
        <v>0</v>
      </c>
      <c r="K215" s="135"/>
      <c r="L215" s="31"/>
      <c r="M215" s="136" t="s">
        <v>1</v>
      </c>
      <c r="N215" s="137" t="s">
        <v>36</v>
      </c>
      <c r="P215" s="138">
        <f t="shared" si="1"/>
        <v>0</v>
      </c>
      <c r="Q215" s="138">
        <v>0</v>
      </c>
      <c r="R215" s="138">
        <f t="shared" si="2"/>
        <v>0</v>
      </c>
      <c r="S215" s="138">
        <v>0</v>
      </c>
      <c r="T215" s="139">
        <f t="shared" si="3"/>
        <v>0</v>
      </c>
      <c r="AR215" s="140" t="s">
        <v>121</v>
      </c>
      <c r="AT215" s="140" t="s">
        <v>117</v>
      </c>
      <c r="AU215" s="140" t="s">
        <v>78</v>
      </c>
      <c r="AY215" s="16" t="s">
        <v>114</v>
      </c>
      <c r="BE215" s="141">
        <f t="shared" si="4"/>
        <v>0</v>
      </c>
      <c r="BF215" s="141">
        <f t="shared" si="5"/>
        <v>0</v>
      </c>
      <c r="BG215" s="141">
        <f t="shared" si="6"/>
        <v>0</v>
      </c>
      <c r="BH215" s="141">
        <f t="shared" si="7"/>
        <v>0</v>
      </c>
      <c r="BI215" s="141">
        <f t="shared" si="8"/>
        <v>0</v>
      </c>
      <c r="BJ215" s="16" t="s">
        <v>76</v>
      </c>
      <c r="BK215" s="141">
        <f t="shared" si="9"/>
        <v>0</v>
      </c>
      <c r="BL215" s="16" t="s">
        <v>121</v>
      </c>
      <c r="BM215" s="140" t="s">
        <v>240</v>
      </c>
    </row>
    <row r="216" spans="2:65" s="1" customFormat="1" ht="24.2" customHeight="1" x14ac:dyDescent="0.2">
      <c r="B216" s="127"/>
      <c r="C216" s="128" t="s">
        <v>241</v>
      </c>
      <c r="D216" s="128" t="s">
        <v>117</v>
      </c>
      <c r="E216" s="129" t="s">
        <v>242</v>
      </c>
      <c r="F216" s="130" t="s">
        <v>243</v>
      </c>
      <c r="G216" s="131" t="s">
        <v>129</v>
      </c>
      <c r="H216" s="132">
        <v>1</v>
      </c>
      <c r="I216" s="133"/>
      <c r="J216" s="134">
        <f t="shared" si="0"/>
        <v>0</v>
      </c>
      <c r="K216" s="135"/>
      <c r="L216" s="31"/>
      <c r="M216" s="136" t="s">
        <v>1</v>
      </c>
      <c r="N216" s="137" t="s">
        <v>36</v>
      </c>
      <c r="P216" s="138">
        <f t="shared" si="1"/>
        <v>0</v>
      </c>
      <c r="Q216" s="138">
        <v>4.0000000000000003E-5</v>
      </c>
      <c r="R216" s="138">
        <f t="shared" si="2"/>
        <v>4.0000000000000003E-5</v>
      </c>
      <c r="S216" s="138">
        <v>0</v>
      </c>
      <c r="T216" s="139">
        <f t="shared" si="3"/>
        <v>0</v>
      </c>
      <c r="AR216" s="140" t="s">
        <v>121</v>
      </c>
      <c r="AT216" s="140" t="s">
        <v>117</v>
      </c>
      <c r="AU216" s="140" t="s">
        <v>78</v>
      </c>
      <c r="AY216" s="16" t="s">
        <v>114</v>
      </c>
      <c r="BE216" s="141">
        <f t="shared" si="4"/>
        <v>0</v>
      </c>
      <c r="BF216" s="141">
        <f t="shared" si="5"/>
        <v>0</v>
      </c>
      <c r="BG216" s="141">
        <f t="shared" si="6"/>
        <v>0</v>
      </c>
      <c r="BH216" s="141">
        <f t="shared" si="7"/>
        <v>0</v>
      </c>
      <c r="BI216" s="141">
        <f t="shared" si="8"/>
        <v>0</v>
      </c>
      <c r="BJ216" s="16" t="s">
        <v>76</v>
      </c>
      <c r="BK216" s="141">
        <f t="shared" si="9"/>
        <v>0</v>
      </c>
      <c r="BL216" s="16" t="s">
        <v>121</v>
      </c>
      <c r="BM216" s="140" t="s">
        <v>244</v>
      </c>
    </row>
    <row r="217" spans="2:65" s="1" customFormat="1" ht="37.9" customHeight="1" x14ac:dyDescent="0.2">
      <c r="B217" s="127"/>
      <c r="C217" s="128" t="s">
        <v>245</v>
      </c>
      <c r="D217" s="128" t="s">
        <v>117</v>
      </c>
      <c r="E217" s="129" t="s">
        <v>246</v>
      </c>
      <c r="F217" s="130" t="s">
        <v>247</v>
      </c>
      <c r="G217" s="131" t="s">
        <v>129</v>
      </c>
      <c r="H217" s="132">
        <v>422.77</v>
      </c>
      <c r="I217" s="133"/>
      <c r="J217" s="134">
        <f t="shared" si="0"/>
        <v>0</v>
      </c>
      <c r="K217" s="135"/>
      <c r="L217" s="31"/>
      <c r="M217" s="136" t="s">
        <v>1</v>
      </c>
      <c r="N217" s="137" t="s">
        <v>36</v>
      </c>
      <c r="P217" s="138">
        <f t="shared" si="1"/>
        <v>0</v>
      </c>
      <c r="Q217" s="138">
        <v>0</v>
      </c>
      <c r="R217" s="138">
        <f t="shared" si="2"/>
        <v>0</v>
      </c>
      <c r="S217" s="138">
        <v>4.0000000000000001E-3</v>
      </c>
      <c r="T217" s="139">
        <f t="shared" si="3"/>
        <v>1.6910799999999999</v>
      </c>
      <c r="AR217" s="140" t="s">
        <v>121</v>
      </c>
      <c r="AT217" s="140" t="s">
        <v>117</v>
      </c>
      <c r="AU217" s="140" t="s">
        <v>78</v>
      </c>
      <c r="AY217" s="16" t="s">
        <v>114</v>
      </c>
      <c r="BE217" s="141">
        <f t="shared" si="4"/>
        <v>0</v>
      </c>
      <c r="BF217" s="141">
        <f t="shared" si="5"/>
        <v>0</v>
      </c>
      <c r="BG217" s="141">
        <f t="shared" si="6"/>
        <v>0</v>
      </c>
      <c r="BH217" s="141">
        <f t="shared" si="7"/>
        <v>0</v>
      </c>
      <c r="BI217" s="141">
        <f t="shared" si="8"/>
        <v>0</v>
      </c>
      <c r="BJ217" s="16" t="s">
        <v>76</v>
      </c>
      <c r="BK217" s="141">
        <f t="shared" si="9"/>
        <v>0</v>
      </c>
      <c r="BL217" s="16" t="s">
        <v>121</v>
      </c>
      <c r="BM217" s="140" t="s">
        <v>248</v>
      </c>
    </row>
    <row r="218" spans="2:65" s="1" customFormat="1" ht="37.9" customHeight="1" x14ac:dyDescent="0.2">
      <c r="B218" s="127"/>
      <c r="C218" s="128" t="s">
        <v>249</v>
      </c>
      <c r="D218" s="128" t="s">
        <v>117</v>
      </c>
      <c r="E218" s="129" t="s">
        <v>250</v>
      </c>
      <c r="F218" s="130" t="s">
        <v>251</v>
      </c>
      <c r="G218" s="131" t="s">
        <v>129</v>
      </c>
      <c r="H218" s="132">
        <v>373.18</v>
      </c>
      <c r="I218" s="133"/>
      <c r="J218" s="134">
        <f t="shared" si="0"/>
        <v>0</v>
      </c>
      <c r="K218" s="135"/>
      <c r="L218" s="31"/>
      <c r="M218" s="136" t="s">
        <v>1</v>
      </c>
      <c r="N218" s="137" t="s">
        <v>36</v>
      </c>
      <c r="P218" s="138">
        <f t="shared" si="1"/>
        <v>0</v>
      </c>
      <c r="Q218" s="138">
        <v>0</v>
      </c>
      <c r="R218" s="138">
        <f t="shared" si="2"/>
        <v>0</v>
      </c>
      <c r="S218" s="138">
        <v>0.01</v>
      </c>
      <c r="T218" s="139">
        <f t="shared" si="3"/>
        <v>3.7318000000000002</v>
      </c>
      <c r="AR218" s="140" t="s">
        <v>121</v>
      </c>
      <c r="AT218" s="140" t="s">
        <v>117</v>
      </c>
      <c r="AU218" s="140" t="s">
        <v>78</v>
      </c>
      <c r="AY218" s="16" t="s">
        <v>114</v>
      </c>
      <c r="BE218" s="141">
        <f t="shared" si="4"/>
        <v>0</v>
      </c>
      <c r="BF218" s="141">
        <f t="shared" si="5"/>
        <v>0</v>
      </c>
      <c r="BG218" s="141">
        <f t="shared" si="6"/>
        <v>0</v>
      </c>
      <c r="BH218" s="141">
        <f t="shared" si="7"/>
        <v>0</v>
      </c>
      <c r="BI218" s="141">
        <f t="shared" si="8"/>
        <v>0</v>
      </c>
      <c r="BJ218" s="16" t="s">
        <v>76</v>
      </c>
      <c r="BK218" s="141">
        <f t="shared" si="9"/>
        <v>0</v>
      </c>
      <c r="BL218" s="16" t="s">
        <v>121</v>
      </c>
      <c r="BM218" s="140" t="s">
        <v>252</v>
      </c>
    </row>
    <row r="219" spans="2:65" s="1" customFormat="1" ht="37.9" customHeight="1" x14ac:dyDescent="0.2">
      <c r="B219" s="127"/>
      <c r="C219" s="128" t="s">
        <v>253</v>
      </c>
      <c r="D219" s="128" t="s">
        <v>117</v>
      </c>
      <c r="E219" s="129" t="s">
        <v>254</v>
      </c>
      <c r="F219" s="130" t="s">
        <v>255</v>
      </c>
      <c r="G219" s="131" t="s">
        <v>129</v>
      </c>
      <c r="H219" s="132">
        <v>93.6</v>
      </c>
      <c r="I219" s="133"/>
      <c r="J219" s="134">
        <f t="shared" si="0"/>
        <v>0</v>
      </c>
      <c r="K219" s="135"/>
      <c r="L219" s="31"/>
      <c r="M219" s="136" t="s">
        <v>1</v>
      </c>
      <c r="N219" s="137" t="s">
        <v>36</v>
      </c>
      <c r="P219" s="138">
        <f t="shared" si="1"/>
        <v>0</v>
      </c>
      <c r="Q219" s="138">
        <v>0</v>
      </c>
      <c r="R219" s="138">
        <f t="shared" si="2"/>
        <v>0</v>
      </c>
      <c r="S219" s="138">
        <v>0.02</v>
      </c>
      <c r="T219" s="139">
        <f t="shared" si="3"/>
        <v>1.8719999999999999</v>
      </c>
      <c r="AR219" s="140" t="s">
        <v>121</v>
      </c>
      <c r="AT219" s="140" t="s">
        <v>117</v>
      </c>
      <c r="AU219" s="140" t="s">
        <v>78</v>
      </c>
      <c r="AY219" s="16" t="s">
        <v>114</v>
      </c>
      <c r="BE219" s="141">
        <f t="shared" si="4"/>
        <v>0</v>
      </c>
      <c r="BF219" s="141">
        <f t="shared" si="5"/>
        <v>0</v>
      </c>
      <c r="BG219" s="141">
        <f t="shared" si="6"/>
        <v>0</v>
      </c>
      <c r="BH219" s="141">
        <f t="shared" si="7"/>
        <v>0</v>
      </c>
      <c r="BI219" s="141">
        <f t="shared" si="8"/>
        <v>0</v>
      </c>
      <c r="BJ219" s="16" t="s">
        <v>76</v>
      </c>
      <c r="BK219" s="141">
        <f t="shared" si="9"/>
        <v>0</v>
      </c>
      <c r="BL219" s="16" t="s">
        <v>121</v>
      </c>
      <c r="BM219" s="140" t="s">
        <v>256</v>
      </c>
    </row>
    <row r="220" spans="2:65" s="1" customFormat="1" ht="37.9" customHeight="1" x14ac:dyDescent="0.2">
      <c r="B220" s="127"/>
      <c r="C220" s="128" t="s">
        <v>196</v>
      </c>
      <c r="D220" s="128" t="s">
        <v>117</v>
      </c>
      <c r="E220" s="129" t="s">
        <v>257</v>
      </c>
      <c r="F220" s="130" t="s">
        <v>258</v>
      </c>
      <c r="G220" s="131" t="s">
        <v>129</v>
      </c>
      <c r="H220" s="132">
        <v>197.68</v>
      </c>
      <c r="I220" s="133"/>
      <c r="J220" s="134">
        <f t="shared" si="0"/>
        <v>0</v>
      </c>
      <c r="K220" s="135"/>
      <c r="L220" s="31"/>
      <c r="M220" s="136" t="s">
        <v>1</v>
      </c>
      <c r="N220" s="137" t="s">
        <v>36</v>
      </c>
      <c r="P220" s="138">
        <f t="shared" si="1"/>
        <v>0</v>
      </c>
      <c r="Q220" s="138">
        <v>0</v>
      </c>
      <c r="R220" s="138">
        <f t="shared" si="2"/>
        <v>0</v>
      </c>
      <c r="S220" s="138">
        <v>4.5999999999999999E-2</v>
      </c>
      <c r="T220" s="139">
        <f t="shared" si="3"/>
        <v>9.09328</v>
      </c>
      <c r="AR220" s="140" t="s">
        <v>121</v>
      </c>
      <c r="AT220" s="140" t="s">
        <v>117</v>
      </c>
      <c r="AU220" s="140" t="s">
        <v>78</v>
      </c>
      <c r="AY220" s="16" t="s">
        <v>114</v>
      </c>
      <c r="BE220" s="141">
        <f t="shared" si="4"/>
        <v>0</v>
      </c>
      <c r="BF220" s="141">
        <f t="shared" si="5"/>
        <v>0</v>
      </c>
      <c r="BG220" s="141">
        <f t="shared" si="6"/>
        <v>0</v>
      </c>
      <c r="BH220" s="141">
        <f t="shared" si="7"/>
        <v>0</v>
      </c>
      <c r="BI220" s="141">
        <f t="shared" si="8"/>
        <v>0</v>
      </c>
      <c r="BJ220" s="16" t="s">
        <v>76</v>
      </c>
      <c r="BK220" s="141">
        <f t="shared" si="9"/>
        <v>0</v>
      </c>
      <c r="BL220" s="16" t="s">
        <v>121</v>
      </c>
      <c r="BM220" s="140" t="s">
        <v>259</v>
      </c>
    </row>
    <row r="221" spans="2:65" s="13" customFormat="1" x14ac:dyDescent="0.2">
      <c r="B221" s="149"/>
      <c r="D221" s="143" t="s">
        <v>131</v>
      </c>
      <c r="E221" s="150" t="s">
        <v>1</v>
      </c>
      <c r="F221" s="151" t="s">
        <v>153</v>
      </c>
      <c r="H221" s="152">
        <v>186.8</v>
      </c>
      <c r="I221" s="153"/>
      <c r="L221" s="149"/>
      <c r="M221" s="154"/>
      <c r="T221" s="155"/>
      <c r="AT221" s="150" t="s">
        <v>131</v>
      </c>
      <c r="AU221" s="150" t="s">
        <v>78</v>
      </c>
      <c r="AV221" s="13" t="s">
        <v>78</v>
      </c>
      <c r="AW221" s="13" t="s">
        <v>28</v>
      </c>
      <c r="AX221" s="13" t="s">
        <v>71</v>
      </c>
      <c r="AY221" s="150" t="s">
        <v>114</v>
      </c>
    </row>
    <row r="222" spans="2:65" s="13" customFormat="1" x14ac:dyDescent="0.2">
      <c r="B222" s="149"/>
      <c r="D222" s="143" t="s">
        <v>131</v>
      </c>
      <c r="E222" s="150" t="s">
        <v>1</v>
      </c>
      <c r="F222" s="151" t="s">
        <v>260</v>
      </c>
      <c r="H222" s="152">
        <v>10.88</v>
      </c>
      <c r="I222" s="153"/>
      <c r="L222" s="149"/>
      <c r="M222" s="154"/>
      <c r="T222" s="155"/>
      <c r="AT222" s="150" t="s">
        <v>131</v>
      </c>
      <c r="AU222" s="150" t="s">
        <v>78</v>
      </c>
      <c r="AV222" s="13" t="s">
        <v>78</v>
      </c>
      <c r="AW222" s="13" t="s">
        <v>28</v>
      </c>
      <c r="AX222" s="13" t="s">
        <v>71</v>
      </c>
      <c r="AY222" s="150" t="s">
        <v>114</v>
      </c>
    </row>
    <row r="223" spans="2:65" s="14" customFormat="1" x14ac:dyDescent="0.2">
      <c r="B223" s="156"/>
      <c r="D223" s="143" t="s">
        <v>131</v>
      </c>
      <c r="E223" s="157" t="s">
        <v>1</v>
      </c>
      <c r="F223" s="158" t="s">
        <v>149</v>
      </c>
      <c r="H223" s="159">
        <v>197.68</v>
      </c>
      <c r="I223" s="160"/>
      <c r="L223" s="156"/>
      <c r="M223" s="161"/>
      <c r="T223" s="162"/>
      <c r="AT223" s="157" t="s">
        <v>131</v>
      </c>
      <c r="AU223" s="157" t="s">
        <v>78</v>
      </c>
      <c r="AV223" s="14" t="s">
        <v>121</v>
      </c>
      <c r="AW223" s="14" t="s">
        <v>28</v>
      </c>
      <c r="AX223" s="14" t="s">
        <v>76</v>
      </c>
      <c r="AY223" s="157" t="s">
        <v>114</v>
      </c>
    </row>
    <row r="224" spans="2:65" s="1" customFormat="1" ht="24.2" customHeight="1" x14ac:dyDescent="0.2">
      <c r="B224" s="127"/>
      <c r="C224" s="128" t="s">
        <v>7</v>
      </c>
      <c r="D224" s="128" t="s">
        <v>117</v>
      </c>
      <c r="E224" s="129" t="s">
        <v>261</v>
      </c>
      <c r="F224" s="130" t="s">
        <v>262</v>
      </c>
      <c r="G224" s="131" t="s">
        <v>263</v>
      </c>
      <c r="H224" s="132">
        <v>150</v>
      </c>
      <c r="I224" s="133"/>
      <c r="J224" s="134">
        <f>ROUND(I224*H224,2)</f>
        <v>0</v>
      </c>
      <c r="K224" s="135"/>
      <c r="L224" s="31"/>
      <c r="M224" s="136" t="s">
        <v>1</v>
      </c>
      <c r="N224" s="137" t="s">
        <v>36</v>
      </c>
      <c r="P224" s="138">
        <f>O224*H224</f>
        <v>0</v>
      </c>
      <c r="Q224" s="138">
        <v>0</v>
      </c>
      <c r="R224" s="138">
        <f>Q224*H224</f>
        <v>0</v>
      </c>
      <c r="S224" s="138">
        <v>0</v>
      </c>
      <c r="T224" s="139">
        <f>S224*H224</f>
        <v>0</v>
      </c>
      <c r="AR224" s="140" t="s">
        <v>121</v>
      </c>
      <c r="AT224" s="140" t="s">
        <v>117</v>
      </c>
      <c r="AU224" s="140" t="s">
        <v>78</v>
      </c>
      <c r="AY224" s="16" t="s">
        <v>114</v>
      </c>
      <c r="BE224" s="141">
        <f>IF(N224="základní",J224,0)</f>
        <v>0</v>
      </c>
      <c r="BF224" s="141">
        <f>IF(N224="snížená",J224,0)</f>
        <v>0</v>
      </c>
      <c r="BG224" s="141">
        <f>IF(N224="zákl. přenesená",J224,0)</f>
        <v>0</v>
      </c>
      <c r="BH224" s="141">
        <f>IF(N224="sníž. přenesená",J224,0)</f>
        <v>0</v>
      </c>
      <c r="BI224" s="141">
        <f>IF(N224="nulová",J224,0)</f>
        <v>0</v>
      </c>
      <c r="BJ224" s="16" t="s">
        <v>76</v>
      </c>
      <c r="BK224" s="141">
        <f>ROUND(I224*H224,2)</f>
        <v>0</v>
      </c>
      <c r="BL224" s="16" t="s">
        <v>121</v>
      </c>
      <c r="BM224" s="140" t="s">
        <v>264</v>
      </c>
    </row>
    <row r="225" spans="2:65" s="11" customFormat="1" ht="22.9" customHeight="1" x14ac:dyDescent="0.2">
      <c r="B225" s="115"/>
      <c r="D225" s="116" t="s">
        <v>70</v>
      </c>
      <c r="E225" s="125" t="s">
        <v>265</v>
      </c>
      <c r="F225" s="125" t="s">
        <v>266</v>
      </c>
      <c r="I225" s="118"/>
      <c r="J225" s="126">
        <f>BK225</f>
        <v>0</v>
      </c>
      <c r="L225" s="115"/>
      <c r="M225" s="120"/>
      <c r="P225" s="121">
        <f>SUM(P226:P230)</f>
        <v>0</v>
      </c>
      <c r="R225" s="121">
        <f>SUM(R226:R230)</f>
        <v>0</v>
      </c>
      <c r="T225" s="122">
        <f>SUM(T226:T230)</f>
        <v>0</v>
      </c>
      <c r="AR225" s="116" t="s">
        <v>76</v>
      </c>
      <c r="AT225" s="123" t="s">
        <v>70</v>
      </c>
      <c r="AU225" s="123" t="s">
        <v>76</v>
      </c>
      <c r="AY225" s="116" t="s">
        <v>114</v>
      </c>
      <c r="BK225" s="124">
        <f>SUM(BK226:BK230)</f>
        <v>0</v>
      </c>
    </row>
    <row r="226" spans="2:65" s="1" customFormat="1" ht="24.2" customHeight="1" x14ac:dyDescent="0.2">
      <c r="B226" s="127"/>
      <c r="C226" s="128" t="s">
        <v>267</v>
      </c>
      <c r="D226" s="128" t="s">
        <v>117</v>
      </c>
      <c r="E226" s="129" t="s">
        <v>268</v>
      </c>
      <c r="F226" s="130" t="s">
        <v>269</v>
      </c>
      <c r="G226" s="131" t="s">
        <v>270</v>
      </c>
      <c r="H226" s="132">
        <v>6.23</v>
      </c>
      <c r="I226" s="133"/>
      <c r="J226" s="134">
        <f>ROUND(I226*H226,2)</f>
        <v>0</v>
      </c>
      <c r="K226" s="135"/>
      <c r="L226" s="31"/>
      <c r="M226" s="136" t="s">
        <v>1</v>
      </c>
      <c r="N226" s="137" t="s">
        <v>36</v>
      </c>
      <c r="P226" s="138">
        <f>O226*H226</f>
        <v>0</v>
      </c>
      <c r="Q226" s="138">
        <v>0</v>
      </c>
      <c r="R226" s="138">
        <f>Q226*H226</f>
        <v>0</v>
      </c>
      <c r="S226" s="138">
        <v>0</v>
      </c>
      <c r="T226" s="139">
        <f>S226*H226</f>
        <v>0</v>
      </c>
      <c r="AR226" s="140" t="s">
        <v>121</v>
      </c>
      <c r="AT226" s="140" t="s">
        <v>117</v>
      </c>
      <c r="AU226" s="140" t="s">
        <v>78</v>
      </c>
      <c r="AY226" s="16" t="s">
        <v>114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6" t="s">
        <v>76</v>
      </c>
      <c r="BK226" s="141">
        <f>ROUND(I226*H226,2)</f>
        <v>0</v>
      </c>
      <c r="BL226" s="16" t="s">
        <v>121</v>
      </c>
      <c r="BM226" s="140" t="s">
        <v>271</v>
      </c>
    </row>
    <row r="227" spans="2:65" s="1" customFormat="1" ht="24.2" customHeight="1" x14ac:dyDescent="0.2">
      <c r="B227" s="127"/>
      <c r="C227" s="128" t="s">
        <v>272</v>
      </c>
      <c r="D227" s="128" t="s">
        <v>117</v>
      </c>
      <c r="E227" s="129" t="s">
        <v>273</v>
      </c>
      <c r="F227" s="130" t="s">
        <v>274</v>
      </c>
      <c r="G227" s="131" t="s">
        <v>270</v>
      </c>
      <c r="H227" s="132">
        <v>6.23</v>
      </c>
      <c r="I227" s="133"/>
      <c r="J227" s="134">
        <f>ROUND(I227*H227,2)</f>
        <v>0</v>
      </c>
      <c r="K227" s="135"/>
      <c r="L227" s="31"/>
      <c r="M227" s="136" t="s">
        <v>1</v>
      </c>
      <c r="N227" s="137" t="s">
        <v>36</v>
      </c>
      <c r="P227" s="138">
        <f>O227*H227</f>
        <v>0</v>
      </c>
      <c r="Q227" s="138">
        <v>0</v>
      </c>
      <c r="R227" s="138">
        <f>Q227*H227</f>
        <v>0</v>
      </c>
      <c r="S227" s="138">
        <v>0</v>
      </c>
      <c r="T227" s="139">
        <f>S227*H227</f>
        <v>0</v>
      </c>
      <c r="AR227" s="140" t="s">
        <v>121</v>
      </c>
      <c r="AT227" s="140" t="s">
        <v>117</v>
      </c>
      <c r="AU227" s="140" t="s">
        <v>78</v>
      </c>
      <c r="AY227" s="16" t="s">
        <v>114</v>
      </c>
      <c r="BE227" s="141">
        <f>IF(N227="základní",J227,0)</f>
        <v>0</v>
      </c>
      <c r="BF227" s="141">
        <f>IF(N227="snížená",J227,0)</f>
        <v>0</v>
      </c>
      <c r="BG227" s="141">
        <f>IF(N227="zákl. přenesená",J227,0)</f>
        <v>0</v>
      </c>
      <c r="BH227" s="141">
        <f>IF(N227="sníž. přenesená",J227,0)</f>
        <v>0</v>
      </c>
      <c r="BI227" s="141">
        <f>IF(N227="nulová",J227,0)</f>
        <v>0</v>
      </c>
      <c r="BJ227" s="16" t="s">
        <v>76</v>
      </c>
      <c r="BK227" s="141">
        <f>ROUND(I227*H227,2)</f>
        <v>0</v>
      </c>
      <c r="BL227" s="16" t="s">
        <v>121</v>
      </c>
      <c r="BM227" s="140" t="s">
        <v>275</v>
      </c>
    </row>
    <row r="228" spans="2:65" s="1" customFormat="1" ht="24.2" customHeight="1" x14ac:dyDescent="0.2">
      <c r="B228" s="127"/>
      <c r="C228" s="128" t="s">
        <v>276</v>
      </c>
      <c r="D228" s="128" t="s">
        <v>117</v>
      </c>
      <c r="E228" s="129" t="s">
        <v>277</v>
      </c>
      <c r="F228" s="130" t="s">
        <v>278</v>
      </c>
      <c r="G228" s="131" t="s">
        <v>270</v>
      </c>
      <c r="H228" s="132">
        <v>6.23</v>
      </c>
      <c r="I228" s="133"/>
      <c r="J228" s="134">
        <f>ROUND(I228*H228,2)</f>
        <v>0</v>
      </c>
      <c r="K228" s="135"/>
      <c r="L228" s="31"/>
      <c r="M228" s="136" t="s">
        <v>1</v>
      </c>
      <c r="N228" s="137" t="s">
        <v>36</v>
      </c>
      <c r="P228" s="138">
        <f>O228*H228</f>
        <v>0</v>
      </c>
      <c r="Q228" s="138">
        <v>0</v>
      </c>
      <c r="R228" s="138">
        <f>Q228*H228</f>
        <v>0</v>
      </c>
      <c r="S228" s="138">
        <v>0</v>
      </c>
      <c r="T228" s="139">
        <f>S228*H228</f>
        <v>0</v>
      </c>
      <c r="AR228" s="140" t="s">
        <v>121</v>
      </c>
      <c r="AT228" s="140" t="s">
        <v>117</v>
      </c>
      <c r="AU228" s="140" t="s">
        <v>78</v>
      </c>
      <c r="AY228" s="16" t="s">
        <v>114</v>
      </c>
      <c r="BE228" s="141">
        <f>IF(N228="základní",J228,0)</f>
        <v>0</v>
      </c>
      <c r="BF228" s="141">
        <f>IF(N228="snížená",J228,0)</f>
        <v>0</v>
      </c>
      <c r="BG228" s="141">
        <f>IF(N228="zákl. přenesená",J228,0)</f>
        <v>0</v>
      </c>
      <c r="BH228" s="141">
        <f>IF(N228="sníž. přenesená",J228,0)</f>
        <v>0</v>
      </c>
      <c r="BI228" s="141">
        <f>IF(N228="nulová",J228,0)</f>
        <v>0</v>
      </c>
      <c r="BJ228" s="16" t="s">
        <v>76</v>
      </c>
      <c r="BK228" s="141">
        <f>ROUND(I228*H228,2)</f>
        <v>0</v>
      </c>
      <c r="BL228" s="16" t="s">
        <v>121</v>
      </c>
      <c r="BM228" s="140" t="s">
        <v>279</v>
      </c>
    </row>
    <row r="229" spans="2:65" s="13" customFormat="1" x14ac:dyDescent="0.2">
      <c r="B229" s="149"/>
      <c r="D229" s="143" t="s">
        <v>131</v>
      </c>
      <c r="F229" s="151" t="s">
        <v>280</v>
      </c>
      <c r="H229" s="152">
        <v>6.23</v>
      </c>
      <c r="I229" s="153"/>
      <c r="L229" s="149"/>
      <c r="M229" s="154"/>
      <c r="T229" s="155"/>
      <c r="AT229" s="150" t="s">
        <v>131</v>
      </c>
      <c r="AU229" s="150" t="s">
        <v>78</v>
      </c>
      <c r="AV229" s="13" t="s">
        <v>78</v>
      </c>
      <c r="AW229" s="13" t="s">
        <v>3</v>
      </c>
      <c r="AX229" s="13" t="s">
        <v>76</v>
      </c>
      <c r="AY229" s="150" t="s">
        <v>114</v>
      </c>
    </row>
    <row r="230" spans="2:65" s="1" customFormat="1" ht="33" customHeight="1" x14ac:dyDescent="0.2">
      <c r="B230" s="127"/>
      <c r="C230" s="128" t="s">
        <v>281</v>
      </c>
      <c r="D230" s="128" t="s">
        <v>117</v>
      </c>
      <c r="E230" s="129" t="s">
        <v>282</v>
      </c>
      <c r="F230" s="130" t="s">
        <v>283</v>
      </c>
      <c r="G230" s="131" t="s">
        <v>270</v>
      </c>
      <c r="H230" s="132">
        <v>6.23</v>
      </c>
      <c r="I230" s="133"/>
      <c r="J230" s="134">
        <f>ROUND(I230*H230,2)</f>
        <v>0</v>
      </c>
      <c r="K230" s="135"/>
      <c r="L230" s="31"/>
      <c r="M230" s="136" t="s">
        <v>1</v>
      </c>
      <c r="N230" s="137" t="s">
        <v>36</v>
      </c>
      <c r="P230" s="138">
        <f>O230*H230</f>
        <v>0</v>
      </c>
      <c r="Q230" s="138">
        <v>0</v>
      </c>
      <c r="R230" s="138">
        <f>Q230*H230</f>
        <v>0</v>
      </c>
      <c r="S230" s="138">
        <v>0</v>
      </c>
      <c r="T230" s="139">
        <f>S230*H230</f>
        <v>0</v>
      </c>
      <c r="AR230" s="140" t="s">
        <v>121</v>
      </c>
      <c r="AT230" s="140" t="s">
        <v>117</v>
      </c>
      <c r="AU230" s="140" t="s">
        <v>78</v>
      </c>
      <c r="AY230" s="16" t="s">
        <v>114</v>
      </c>
      <c r="BE230" s="141">
        <f>IF(N230="základní",J230,0)</f>
        <v>0</v>
      </c>
      <c r="BF230" s="141">
        <f>IF(N230="snížená",J230,0)</f>
        <v>0</v>
      </c>
      <c r="BG230" s="141">
        <f>IF(N230="zákl. přenesená",J230,0)</f>
        <v>0</v>
      </c>
      <c r="BH230" s="141">
        <f>IF(N230="sníž. přenesená",J230,0)</f>
        <v>0</v>
      </c>
      <c r="BI230" s="141">
        <f>IF(N230="nulová",J230,0)</f>
        <v>0</v>
      </c>
      <c r="BJ230" s="16" t="s">
        <v>76</v>
      </c>
      <c r="BK230" s="141">
        <f>ROUND(I230*H230,2)</f>
        <v>0</v>
      </c>
      <c r="BL230" s="16" t="s">
        <v>121</v>
      </c>
      <c r="BM230" s="140" t="s">
        <v>284</v>
      </c>
    </row>
    <row r="231" spans="2:65" s="11" customFormat="1" ht="22.9" customHeight="1" x14ac:dyDescent="0.2">
      <c r="B231" s="115"/>
      <c r="D231" s="116" t="s">
        <v>70</v>
      </c>
      <c r="E231" s="125" t="s">
        <v>285</v>
      </c>
      <c r="F231" s="125" t="s">
        <v>286</v>
      </c>
      <c r="I231" s="118"/>
      <c r="J231" s="126">
        <f>BK231</f>
        <v>0</v>
      </c>
      <c r="L231" s="115"/>
      <c r="M231" s="120"/>
      <c r="P231" s="121">
        <f>P232</f>
        <v>0</v>
      </c>
      <c r="R231" s="121">
        <f>R232</f>
        <v>0</v>
      </c>
      <c r="T231" s="122">
        <f>T232</f>
        <v>0</v>
      </c>
      <c r="AR231" s="116" t="s">
        <v>76</v>
      </c>
      <c r="AT231" s="123" t="s">
        <v>70</v>
      </c>
      <c r="AU231" s="123" t="s">
        <v>76</v>
      </c>
      <c r="AY231" s="116" t="s">
        <v>114</v>
      </c>
      <c r="BK231" s="124">
        <f>BK232</f>
        <v>0</v>
      </c>
    </row>
    <row r="232" spans="2:65" s="1" customFormat="1" ht="24.2" customHeight="1" x14ac:dyDescent="0.2">
      <c r="B232" s="127"/>
      <c r="C232" s="128" t="s">
        <v>287</v>
      </c>
      <c r="D232" s="128" t="s">
        <v>117</v>
      </c>
      <c r="E232" s="129" t="s">
        <v>288</v>
      </c>
      <c r="F232" s="130" t="s">
        <v>289</v>
      </c>
      <c r="G232" s="131" t="s">
        <v>270</v>
      </c>
      <c r="H232" s="132">
        <v>12.58</v>
      </c>
      <c r="I232" s="133"/>
      <c r="J232" s="134">
        <f>ROUND(I232*H232,2)</f>
        <v>0</v>
      </c>
      <c r="K232" s="135"/>
      <c r="L232" s="31"/>
      <c r="M232" s="136" t="s">
        <v>1</v>
      </c>
      <c r="N232" s="137" t="s">
        <v>36</v>
      </c>
      <c r="P232" s="138">
        <f>O232*H232</f>
        <v>0</v>
      </c>
      <c r="Q232" s="138">
        <v>0</v>
      </c>
      <c r="R232" s="138">
        <f>Q232*H232</f>
        <v>0</v>
      </c>
      <c r="S232" s="138">
        <v>0</v>
      </c>
      <c r="T232" s="139">
        <f>S232*H232</f>
        <v>0</v>
      </c>
      <c r="AR232" s="140" t="s">
        <v>121</v>
      </c>
      <c r="AT232" s="140" t="s">
        <v>117</v>
      </c>
      <c r="AU232" s="140" t="s">
        <v>78</v>
      </c>
      <c r="AY232" s="16" t="s">
        <v>114</v>
      </c>
      <c r="BE232" s="141">
        <f>IF(N232="základní",J232,0)</f>
        <v>0</v>
      </c>
      <c r="BF232" s="141">
        <f>IF(N232="snížená",J232,0)</f>
        <v>0</v>
      </c>
      <c r="BG232" s="141">
        <f>IF(N232="zákl. přenesená",J232,0)</f>
        <v>0</v>
      </c>
      <c r="BH232" s="141">
        <f>IF(N232="sníž. přenesená",J232,0)</f>
        <v>0</v>
      </c>
      <c r="BI232" s="141">
        <f>IF(N232="nulová",J232,0)</f>
        <v>0</v>
      </c>
      <c r="BJ232" s="16" t="s">
        <v>76</v>
      </c>
      <c r="BK232" s="141">
        <f>ROUND(I232*H232,2)</f>
        <v>0</v>
      </c>
      <c r="BL232" s="16" t="s">
        <v>121</v>
      </c>
      <c r="BM232" s="140" t="s">
        <v>290</v>
      </c>
    </row>
    <row r="233" spans="2:65" s="11" customFormat="1" ht="25.9" customHeight="1" x14ac:dyDescent="0.2">
      <c r="B233" s="115"/>
      <c r="D233" s="116" t="s">
        <v>70</v>
      </c>
      <c r="E233" s="117" t="s">
        <v>291</v>
      </c>
      <c r="F233" s="117" t="s">
        <v>292</v>
      </c>
      <c r="I233" s="118"/>
      <c r="J233" s="119">
        <f>BK233</f>
        <v>0</v>
      </c>
      <c r="L233" s="115"/>
      <c r="M233" s="120"/>
      <c r="P233" s="121">
        <f>P234+P245+P249+P269+P297+P299+P320</f>
        <v>0</v>
      </c>
      <c r="R233" s="121">
        <f>R234+R245+R249+R269+R297+R299+R320</f>
        <v>5.3365571799999998</v>
      </c>
      <c r="T233" s="122">
        <f>T234+T245+T249+T269+T297+T299+T320</f>
        <v>1.9959051900000002</v>
      </c>
      <c r="AR233" s="116" t="s">
        <v>78</v>
      </c>
      <c r="AT233" s="123" t="s">
        <v>70</v>
      </c>
      <c r="AU233" s="123" t="s">
        <v>71</v>
      </c>
      <c r="AY233" s="116" t="s">
        <v>114</v>
      </c>
      <c r="BK233" s="124">
        <f>BK234+BK245+BK249+BK269+BK297+BK299+BK320</f>
        <v>0</v>
      </c>
    </row>
    <row r="234" spans="2:65" s="11" customFormat="1" ht="22.9" customHeight="1" x14ac:dyDescent="0.2">
      <c r="B234" s="115"/>
      <c r="D234" s="116" t="s">
        <v>70</v>
      </c>
      <c r="E234" s="125" t="s">
        <v>293</v>
      </c>
      <c r="F234" s="125" t="s">
        <v>294</v>
      </c>
      <c r="I234" s="118"/>
      <c r="J234" s="126">
        <f>BK234</f>
        <v>0</v>
      </c>
      <c r="L234" s="115"/>
      <c r="M234" s="120"/>
      <c r="P234" s="121">
        <f>SUM(P235:P244)</f>
        <v>0</v>
      </c>
      <c r="R234" s="121">
        <f>SUM(R235:R244)</f>
        <v>0.42114999999999997</v>
      </c>
      <c r="T234" s="122">
        <f>SUM(T235:T244)</f>
        <v>0.30937999999999999</v>
      </c>
      <c r="AR234" s="116" t="s">
        <v>78</v>
      </c>
      <c r="AT234" s="123" t="s">
        <v>70</v>
      </c>
      <c r="AU234" s="123" t="s">
        <v>76</v>
      </c>
      <c r="AY234" s="116" t="s">
        <v>114</v>
      </c>
      <c r="BK234" s="124">
        <f>SUM(BK235:BK244)</f>
        <v>0</v>
      </c>
    </row>
    <row r="235" spans="2:65" s="1" customFormat="1" ht="24.2" customHeight="1" x14ac:dyDescent="0.2">
      <c r="B235" s="127"/>
      <c r="C235" s="128" t="s">
        <v>295</v>
      </c>
      <c r="D235" s="128" t="s">
        <v>117</v>
      </c>
      <c r="E235" s="129" t="s">
        <v>296</v>
      </c>
      <c r="F235" s="130" t="s">
        <v>297</v>
      </c>
      <c r="G235" s="131" t="s">
        <v>129</v>
      </c>
      <c r="H235" s="132">
        <v>1</v>
      </c>
      <c r="I235" s="133"/>
      <c r="J235" s="134">
        <f t="shared" ref="J235:J244" si="10">ROUND(I235*H235,2)</f>
        <v>0</v>
      </c>
      <c r="K235" s="135"/>
      <c r="L235" s="31"/>
      <c r="M235" s="136" t="s">
        <v>1</v>
      </c>
      <c r="N235" s="137" t="s">
        <v>36</v>
      </c>
      <c r="P235" s="138">
        <f t="shared" ref="P235:P244" si="11">O235*H235</f>
        <v>0</v>
      </c>
      <c r="Q235" s="138">
        <v>2.2519999999999998E-2</v>
      </c>
      <c r="R235" s="138">
        <f t="shared" ref="R235:R244" si="12">Q235*H235</f>
        <v>2.2519999999999998E-2</v>
      </c>
      <c r="S235" s="138">
        <v>0</v>
      </c>
      <c r="T235" s="139">
        <f t="shared" ref="T235:T244" si="13">S235*H235</f>
        <v>0</v>
      </c>
      <c r="AR235" s="140" t="s">
        <v>232</v>
      </c>
      <c r="AT235" s="140" t="s">
        <v>117</v>
      </c>
      <c r="AU235" s="140" t="s">
        <v>78</v>
      </c>
      <c r="AY235" s="16" t="s">
        <v>114</v>
      </c>
      <c r="BE235" s="141">
        <f t="shared" ref="BE235:BE244" si="14">IF(N235="základní",J235,0)</f>
        <v>0</v>
      </c>
      <c r="BF235" s="141">
        <f t="shared" ref="BF235:BF244" si="15">IF(N235="snížená",J235,0)</f>
        <v>0</v>
      </c>
      <c r="BG235" s="141">
        <f t="shared" ref="BG235:BG244" si="16">IF(N235="zákl. přenesená",J235,0)</f>
        <v>0</v>
      </c>
      <c r="BH235" s="141">
        <f t="shared" ref="BH235:BH244" si="17">IF(N235="sníž. přenesená",J235,0)</f>
        <v>0</v>
      </c>
      <c r="BI235" s="141">
        <f t="shared" ref="BI235:BI244" si="18">IF(N235="nulová",J235,0)</f>
        <v>0</v>
      </c>
      <c r="BJ235" s="16" t="s">
        <v>76</v>
      </c>
      <c r="BK235" s="141">
        <f t="shared" ref="BK235:BK244" si="19">ROUND(I235*H235,2)</f>
        <v>0</v>
      </c>
      <c r="BL235" s="16" t="s">
        <v>232</v>
      </c>
      <c r="BM235" s="140" t="s">
        <v>298</v>
      </c>
    </row>
    <row r="236" spans="2:65" s="1" customFormat="1" ht="24.2" customHeight="1" x14ac:dyDescent="0.2">
      <c r="B236" s="127"/>
      <c r="C236" s="128" t="s">
        <v>299</v>
      </c>
      <c r="D236" s="128" t="s">
        <v>117</v>
      </c>
      <c r="E236" s="129" t="s">
        <v>300</v>
      </c>
      <c r="F236" s="130" t="s">
        <v>301</v>
      </c>
      <c r="G236" s="131" t="s">
        <v>129</v>
      </c>
      <c r="H236" s="132">
        <v>1</v>
      </c>
      <c r="I236" s="133"/>
      <c r="J236" s="134">
        <f t="shared" si="10"/>
        <v>0</v>
      </c>
      <c r="K236" s="135"/>
      <c r="L236" s="31"/>
      <c r="M236" s="136" t="s">
        <v>1</v>
      </c>
      <c r="N236" s="137" t="s">
        <v>36</v>
      </c>
      <c r="P236" s="138">
        <f t="shared" si="11"/>
        <v>0</v>
      </c>
      <c r="Q236" s="138">
        <v>2.6190000000000001E-2</v>
      </c>
      <c r="R236" s="138">
        <f t="shared" si="12"/>
        <v>2.6190000000000001E-2</v>
      </c>
      <c r="S236" s="138">
        <v>0</v>
      </c>
      <c r="T236" s="139">
        <f t="shared" si="13"/>
        <v>0</v>
      </c>
      <c r="AR236" s="140" t="s">
        <v>232</v>
      </c>
      <c r="AT236" s="140" t="s">
        <v>117</v>
      </c>
      <c r="AU236" s="140" t="s">
        <v>78</v>
      </c>
      <c r="AY236" s="16" t="s">
        <v>114</v>
      </c>
      <c r="BE236" s="141">
        <f t="shared" si="14"/>
        <v>0</v>
      </c>
      <c r="BF236" s="141">
        <f t="shared" si="15"/>
        <v>0</v>
      </c>
      <c r="BG236" s="141">
        <f t="shared" si="16"/>
        <v>0</v>
      </c>
      <c r="BH236" s="141">
        <f t="shared" si="17"/>
        <v>0</v>
      </c>
      <c r="BI236" s="141">
        <f t="shared" si="18"/>
        <v>0</v>
      </c>
      <c r="BJ236" s="16" t="s">
        <v>76</v>
      </c>
      <c r="BK236" s="141">
        <f t="shared" si="19"/>
        <v>0</v>
      </c>
      <c r="BL236" s="16" t="s">
        <v>232</v>
      </c>
      <c r="BM236" s="140" t="s">
        <v>302</v>
      </c>
    </row>
    <row r="237" spans="2:65" s="1" customFormat="1" ht="16.5" customHeight="1" x14ac:dyDescent="0.2">
      <c r="B237" s="127"/>
      <c r="C237" s="128" t="s">
        <v>303</v>
      </c>
      <c r="D237" s="128" t="s">
        <v>117</v>
      </c>
      <c r="E237" s="129" t="s">
        <v>304</v>
      </c>
      <c r="F237" s="130" t="s">
        <v>305</v>
      </c>
      <c r="G237" s="131" t="s">
        <v>306</v>
      </c>
      <c r="H237" s="132">
        <v>1</v>
      </c>
      <c r="I237" s="133"/>
      <c r="J237" s="134">
        <f t="shared" si="10"/>
        <v>0</v>
      </c>
      <c r="K237" s="135"/>
      <c r="L237" s="31"/>
      <c r="M237" s="136" t="s">
        <v>1</v>
      </c>
      <c r="N237" s="137" t="s">
        <v>36</v>
      </c>
      <c r="P237" s="138">
        <f t="shared" si="11"/>
        <v>0</v>
      </c>
      <c r="Q237" s="138">
        <v>1.6199999999999999E-3</v>
      </c>
      <c r="R237" s="138">
        <f t="shared" si="12"/>
        <v>1.6199999999999999E-3</v>
      </c>
      <c r="S237" s="138">
        <v>0</v>
      </c>
      <c r="T237" s="139">
        <f t="shared" si="13"/>
        <v>0</v>
      </c>
      <c r="AR237" s="140" t="s">
        <v>232</v>
      </c>
      <c r="AT237" s="140" t="s">
        <v>117</v>
      </c>
      <c r="AU237" s="140" t="s">
        <v>78</v>
      </c>
      <c r="AY237" s="16" t="s">
        <v>114</v>
      </c>
      <c r="BE237" s="141">
        <f t="shared" si="14"/>
        <v>0</v>
      </c>
      <c r="BF237" s="141">
        <f t="shared" si="15"/>
        <v>0</v>
      </c>
      <c r="BG237" s="141">
        <f t="shared" si="16"/>
        <v>0</v>
      </c>
      <c r="BH237" s="141">
        <f t="shared" si="17"/>
        <v>0</v>
      </c>
      <c r="BI237" s="141">
        <f t="shared" si="18"/>
        <v>0</v>
      </c>
      <c r="BJ237" s="16" t="s">
        <v>76</v>
      </c>
      <c r="BK237" s="141">
        <f t="shared" si="19"/>
        <v>0</v>
      </c>
      <c r="BL237" s="16" t="s">
        <v>232</v>
      </c>
      <c r="BM237" s="140" t="s">
        <v>307</v>
      </c>
    </row>
    <row r="238" spans="2:65" s="1" customFormat="1" ht="24.2" customHeight="1" x14ac:dyDescent="0.2">
      <c r="B238" s="127"/>
      <c r="C238" s="128" t="s">
        <v>308</v>
      </c>
      <c r="D238" s="128" t="s">
        <v>117</v>
      </c>
      <c r="E238" s="129" t="s">
        <v>309</v>
      </c>
      <c r="F238" s="130" t="s">
        <v>310</v>
      </c>
      <c r="G238" s="131" t="s">
        <v>306</v>
      </c>
      <c r="H238" s="132">
        <v>1</v>
      </c>
      <c r="I238" s="133"/>
      <c r="J238" s="134">
        <f t="shared" si="10"/>
        <v>0</v>
      </c>
      <c r="K238" s="135"/>
      <c r="L238" s="31"/>
      <c r="M238" s="136" t="s">
        <v>1</v>
      </c>
      <c r="N238" s="137" t="s">
        <v>36</v>
      </c>
      <c r="P238" s="138">
        <f t="shared" si="11"/>
        <v>0</v>
      </c>
      <c r="Q238" s="138">
        <v>2.9999999999999997E-4</v>
      </c>
      <c r="R238" s="138">
        <f t="shared" si="12"/>
        <v>2.9999999999999997E-4</v>
      </c>
      <c r="S238" s="138">
        <v>0</v>
      </c>
      <c r="T238" s="139">
        <f t="shared" si="13"/>
        <v>0</v>
      </c>
      <c r="AR238" s="140" t="s">
        <v>232</v>
      </c>
      <c r="AT238" s="140" t="s">
        <v>117</v>
      </c>
      <c r="AU238" s="140" t="s">
        <v>78</v>
      </c>
      <c r="AY238" s="16" t="s">
        <v>114</v>
      </c>
      <c r="BE238" s="141">
        <f t="shared" si="14"/>
        <v>0</v>
      </c>
      <c r="BF238" s="141">
        <f t="shared" si="15"/>
        <v>0</v>
      </c>
      <c r="BG238" s="141">
        <f t="shared" si="16"/>
        <v>0</v>
      </c>
      <c r="BH238" s="141">
        <f t="shared" si="17"/>
        <v>0</v>
      </c>
      <c r="BI238" s="141">
        <f t="shared" si="18"/>
        <v>0</v>
      </c>
      <c r="BJ238" s="16" t="s">
        <v>76</v>
      </c>
      <c r="BK238" s="141">
        <f t="shared" si="19"/>
        <v>0</v>
      </c>
      <c r="BL238" s="16" t="s">
        <v>232</v>
      </c>
      <c r="BM238" s="140" t="s">
        <v>311</v>
      </c>
    </row>
    <row r="239" spans="2:65" s="1" customFormat="1" ht="16.5" customHeight="1" x14ac:dyDescent="0.2">
      <c r="B239" s="127"/>
      <c r="C239" s="128" t="s">
        <v>312</v>
      </c>
      <c r="D239" s="128" t="s">
        <v>117</v>
      </c>
      <c r="E239" s="129" t="s">
        <v>313</v>
      </c>
      <c r="F239" s="130" t="s">
        <v>314</v>
      </c>
      <c r="G239" s="131" t="s">
        <v>306</v>
      </c>
      <c r="H239" s="132">
        <v>1</v>
      </c>
      <c r="I239" s="133"/>
      <c r="J239" s="134">
        <f t="shared" si="10"/>
        <v>0</v>
      </c>
      <c r="K239" s="135"/>
      <c r="L239" s="31"/>
      <c r="M239" s="136" t="s">
        <v>1</v>
      </c>
      <c r="N239" s="137" t="s">
        <v>36</v>
      </c>
      <c r="P239" s="138">
        <f t="shared" si="11"/>
        <v>0</v>
      </c>
      <c r="Q239" s="138">
        <v>5.1900000000000002E-3</v>
      </c>
      <c r="R239" s="138">
        <f t="shared" si="12"/>
        <v>5.1900000000000002E-3</v>
      </c>
      <c r="S239" s="138">
        <v>0</v>
      </c>
      <c r="T239" s="139">
        <f t="shared" si="13"/>
        <v>0</v>
      </c>
      <c r="AR239" s="140" t="s">
        <v>232</v>
      </c>
      <c r="AT239" s="140" t="s">
        <v>117</v>
      </c>
      <c r="AU239" s="140" t="s">
        <v>78</v>
      </c>
      <c r="AY239" s="16" t="s">
        <v>114</v>
      </c>
      <c r="BE239" s="141">
        <f t="shared" si="14"/>
        <v>0</v>
      </c>
      <c r="BF239" s="141">
        <f t="shared" si="15"/>
        <v>0</v>
      </c>
      <c r="BG239" s="141">
        <f t="shared" si="16"/>
        <v>0</v>
      </c>
      <c r="BH239" s="141">
        <f t="shared" si="17"/>
        <v>0</v>
      </c>
      <c r="BI239" s="141">
        <f t="shared" si="18"/>
        <v>0</v>
      </c>
      <c r="BJ239" s="16" t="s">
        <v>76</v>
      </c>
      <c r="BK239" s="141">
        <f t="shared" si="19"/>
        <v>0</v>
      </c>
      <c r="BL239" s="16" t="s">
        <v>232</v>
      </c>
      <c r="BM239" s="140" t="s">
        <v>315</v>
      </c>
    </row>
    <row r="240" spans="2:65" s="1" customFormat="1" ht="16.5" customHeight="1" x14ac:dyDescent="0.2">
      <c r="B240" s="127"/>
      <c r="C240" s="128" t="s">
        <v>316</v>
      </c>
      <c r="D240" s="128" t="s">
        <v>117</v>
      </c>
      <c r="E240" s="129" t="s">
        <v>317</v>
      </c>
      <c r="F240" s="130" t="s">
        <v>318</v>
      </c>
      <c r="G240" s="131" t="s">
        <v>306</v>
      </c>
      <c r="H240" s="132">
        <v>45</v>
      </c>
      <c r="I240" s="133"/>
      <c r="J240" s="134">
        <f t="shared" si="10"/>
        <v>0</v>
      </c>
      <c r="K240" s="135"/>
      <c r="L240" s="31"/>
      <c r="M240" s="136" t="s">
        <v>1</v>
      </c>
      <c r="N240" s="137" t="s">
        <v>36</v>
      </c>
      <c r="P240" s="138">
        <f t="shared" si="11"/>
        <v>0</v>
      </c>
      <c r="Q240" s="138">
        <v>3.6000000000000002E-4</v>
      </c>
      <c r="R240" s="138">
        <f t="shared" si="12"/>
        <v>1.6200000000000003E-2</v>
      </c>
      <c r="S240" s="138">
        <v>0</v>
      </c>
      <c r="T240" s="139">
        <f t="shared" si="13"/>
        <v>0</v>
      </c>
      <c r="AR240" s="140" t="s">
        <v>232</v>
      </c>
      <c r="AT240" s="140" t="s">
        <v>117</v>
      </c>
      <c r="AU240" s="140" t="s">
        <v>78</v>
      </c>
      <c r="AY240" s="16" t="s">
        <v>114</v>
      </c>
      <c r="BE240" s="141">
        <f t="shared" si="14"/>
        <v>0</v>
      </c>
      <c r="BF240" s="141">
        <f t="shared" si="15"/>
        <v>0</v>
      </c>
      <c r="BG240" s="141">
        <f t="shared" si="16"/>
        <v>0</v>
      </c>
      <c r="BH240" s="141">
        <f t="shared" si="17"/>
        <v>0</v>
      </c>
      <c r="BI240" s="141">
        <f t="shared" si="18"/>
        <v>0</v>
      </c>
      <c r="BJ240" s="16" t="s">
        <v>76</v>
      </c>
      <c r="BK240" s="141">
        <f t="shared" si="19"/>
        <v>0</v>
      </c>
      <c r="BL240" s="16" t="s">
        <v>232</v>
      </c>
      <c r="BM240" s="140" t="s">
        <v>319</v>
      </c>
    </row>
    <row r="241" spans="2:65" s="1" customFormat="1" ht="24.2" customHeight="1" x14ac:dyDescent="0.2">
      <c r="B241" s="127"/>
      <c r="C241" s="128" t="s">
        <v>320</v>
      </c>
      <c r="D241" s="128" t="s">
        <v>117</v>
      </c>
      <c r="E241" s="129" t="s">
        <v>321</v>
      </c>
      <c r="F241" s="130" t="s">
        <v>648</v>
      </c>
      <c r="G241" s="131" t="s">
        <v>129</v>
      </c>
      <c r="H241" s="132">
        <v>1</v>
      </c>
      <c r="I241" s="133"/>
      <c r="J241" s="134">
        <f t="shared" si="10"/>
        <v>0</v>
      </c>
      <c r="K241" s="135"/>
      <c r="L241" s="31"/>
      <c r="M241" s="136" t="s">
        <v>1</v>
      </c>
      <c r="N241" s="137" t="s">
        <v>36</v>
      </c>
      <c r="P241" s="138">
        <f t="shared" si="11"/>
        <v>0</v>
      </c>
      <c r="Q241" s="138">
        <v>0</v>
      </c>
      <c r="R241" s="138">
        <f t="shared" si="12"/>
        <v>0</v>
      </c>
      <c r="S241" s="138">
        <v>5.638E-2</v>
      </c>
      <c r="T241" s="139">
        <f t="shared" si="13"/>
        <v>5.638E-2</v>
      </c>
      <c r="AR241" s="140" t="s">
        <v>121</v>
      </c>
      <c r="AT241" s="140" t="s">
        <v>117</v>
      </c>
      <c r="AU241" s="140" t="s">
        <v>78</v>
      </c>
      <c r="AY241" s="16" t="s">
        <v>114</v>
      </c>
      <c r="BE241" s="141">
        <f t="shared" si="14"/>
        <v>0</v>
      </c>
      <c r="BF241" s="141">
        <f t="shared" si="15"/>
        <v>0</v>
      </c>
      <c r="BG241" s="141">
        <f t="shared" si="16"/>
        <v>0</v>
      </c>
      <c r="BH241" s="141">
        <f t="shared" si="17"/>
        <v>0</v>
      </c>
      <c r="BI241" s="141">
        <f t="shared" si="18"/>
        <v>0</v>
      </c>
      <c r="BJ241" s="16" t="s">
        <v>76</v>
      </c>
      <c r="BK241" s="141">
        <f t="shared" si="19"/>
        <v>0</v>
      </c>
      <c r="BL241" s="16" t="s">
        <v>121</v>
      </c>
      <c r="BM241" s="140" t="s">
        <v>322</v>
      </c>
    </row>
    <row r="242" spans="2:65" s="1" customFormat="1" ht="24.2" customHeight="1" x14ac:dyDescent="0.2">
      <c r="B242" s="127"/>
      <c r="C242" s="128" t="s">
        <v>323</v>
      </c>
      <c r="D242" s="128" t="s">
        <v>117</v>
      </c>
      <c r="E242" s="129" t="s">
        <v>324</v>
      </c>
      <c r="F242" s="130" t="s">
        <v>325</v>
      </c>
      <c r="G242" s="131" t="s">
        <v>120</v>
      </c>
      <c r="H242" s="132">
        <v>25</v>
      </c>
      <c r="I242" s="133"/>
      <c r="J242" s="134">
        <f t="shared" si="10"/>
        <v>0</v>
      </c>
      <c r="K242" s="135"/>
      <c r="L242" s="31"/>
      <c r="M242" s="136" t="s">
        <v>1</v>
      </c>
      <c r="N242" s="137" t="s">
        <v>36</v>
      </c>
      <c r="P242" s="138">
        <f t="shared" si="11"/>
        <v>0</v>
      </c>
      <c r="Q242" s="138">
        <v>1.226E-2</v>
      </c>
      <c r="R242" s="138">
        <f t="shared" si="12"/>
        <v>0.30649999999999999</v>
      </c>
      <c r="S242" s="138">
        <v>1.0120000000000001E-2</v>
      </c>
      <c r="T242" s="139">
        <f t="shared" si="13"/>
        <v>0.253</v>
      </c>
      <c r="AR242" s="140" t="s">
        <v>232</v>
      </c>
      <c r="AT242" s="140" t="s">
        <v>117</v>
      </c>
      <c r="AU242" s="140" t="s">
        <v>78</v>
      </c>
      <c r="AY242" s="16" t="s">
        <v>114</v>
      </c>
      <c r="BE242" s="141">
        <f t="shared" si="14"/>
        <v>0</v>
      </c>
      <c r="BF242" s="141">
        <f t="shared" si="15"/>
        <v>0</v>
      </c>
      <c r="BG242" s="141">
        <f t="shared" si="16"/>
        <v>0</v>
      </c>
      <c r="BH242" s="141">
        <f t="shared" si="17"/>
        <v>0</v>
      </c>
      <c r="BI242" s="141">
        <f t="shared" si="18"/>
        <v>0</v>
      </c>
      <c r="BJ242" s="16" t="s">
        <v>76</v>
      </c>
      <c r="BK242" s="141">
        <f t="shared" si="19"/>
        <v>0</v>
      </c>
      <c r="BL242" s="16" t="s">
        <v>232</v>
      </c>
      <c r="BM242" s="140" t="s">
        <v>326</v>
      </c>
    </row>
    <row r="243" spans="2:65" s="1" customFormat="1" ht="24.2" customHeight="1" x14ac:dyDescent="0.2">
      <c r="B243" s="127"/>
      <c r="C243" s="128" t="s">
        <v>327</v>
      </c>
      <c r="D243" s="128" t="s">
        <v>117</v>
      </c>
      <c r="E243" s="129" t="s">
        <v>328</v>
      </c>
      <c r="F243" s="130" t="s">
        <v>329</v>
      </c>
      <c r="G243" s="131" t="s">
        <v>129</v>
      </c>
      <c r="H243" s="132">
        <v>1</v>
      </c>
      <c r="I243" s="133"/>
      <c r="J243" s="134">
        <f t="shared" si="10"/>
        <v>0</v>
      </c>
      <c r="K243" s="135"/>
      <c r="L243" s="31"/>
      <c r="M243" s="136" t="s">
        <v>1</v>
      </c>
      <c r="N243" s="137" t="s">
        <v>36</v>
      </c>
      <c r="P243" s="138">
        <f t="shared" si="11"/>
        <v>0</v>
      </c>
      <c r="Q243" s="138">
        <v>2.1180000000000001E-2</v>
      </c>
      <c r="R243" s="138">
        <f t="shared" si="12"/>
        <v>2.1180000000000001E-2</v>
      </c>
      <c r="S243" s="138">
        <v>0</v>
      </c>
      <c r="T243" s="139">
        <f t="shared" si="13"/>
        <v>0</v>
      </c>
      <c r="AR243" s="140" t="s">
        <v>232</v>
      </c>
      <c r="AT243" s="140" t="s">
        <v>117</v>
      </c>
      <c r="AU243" s="140" t="s">
        <v>78</v>
      </c>
      <c r="AY243" s="16" t="s">
        <v>114</v>
      </c>
      <c r="BE243" s="141">
        <f t="shared" si="14"/>
        <v>0</v>
      </c>
      <c r="BF243" s="141">
        <f t="shared" si="15"/>
        <v>0</v>
      </c>
      <c r="BG243" s="141">
        <f t="shared" si="16"/>
        <v>0</v>
      </c>
      <c r="BH243" s="141">
        <f t="shared" si="17"/>
        <v>0</v>
      </c>
      <c r="BI243" s="141">
        <f t="shared" si="18"/>
        <v>0</v>
      </c>
      <c r="BJ243" s="16" t="s">
        <v>76</v>
      </c>
      <c r="BK243" s="141">
        <f t="shared" si="19"/>
        <v>0</v>
      </c>
      <c r="BL243" s="16" t="s">
        <v>232</v>
      </c>
      <c r="BM243" s="140" t="s">
        <v>330</v>
      </c>
    </row>
    <row r="244" spans="2:65" s="1" customFormat="1" ht="24.2" customHeight="1" x14ac:dyDescent="0.2">
      <c r="B244" s="127"/>
      <c r="C244" s="128" t="s">
        <v>331</v>
      </c>
      <c r="D244" s="128" t="s">
        <v>117</v>
      </c>
      <c r="E244" s="129" t="s">
        <v>332</v>
      </c>
      <c r="F244" s="130" t="s">
        <v>333</v>
      </c>
      <c r="G244" s="131" t="s">
        <v>129</v>
      </c>
      <c r="H244" s="132">
        <v>1</v>
      </c>
      <c r="I244" s="133"/>
      <c r="J244" s="134">
        <f t="shared" si="10"/>
        <v>0</v>
      </c>
      <c r="K244" s="135"/>
      <c r="L244" s="31"/>
      <c r="M244" s="136" t="s">
        <v>1</v>
      </c>
      <c r="N244" s="137" t="s">
        <v>36</v>
      </c>
      <c r="P244" s="138">
        <f t="shared" si="11"/>
        <v>0</v>
      </c>
      <c r="Q244" s="138">
        <v>2.145E-2</v>
      </c>
      <c r="R244" s="138">
        <f t="shared" si="12"/>
        <v>2.145E-2</v>
      </c>
      <c r="S244" s="138">
        <v>0</v>
      </c>
      <c r="T244" s="139">
        <f t="shared" si="13"/>
        <v>0</v>
      </c>
      <c r="AR244" s="140" t="s">
        <v>232</v>
      </c>
      <c r="AT244" s="140" t="s">
        <v>117</v>
      </c>
      <c r="AU244" s="140" t="s">
        <v>78</v>
      </c>
      <c r="AY244" s="16" t="s">
        <v>114</v>
      </c>
      <c r="BE244" s="141">
        <f t="shared" si="14"/>
        <v>0</v>
      </c>
      <c r="BF244" s="141">
        <f t="shared" si="15"/>
        <v>0</v>
      </c>
      <c r="BG244" s="141">
        <f t="shared" si="16"/>
        <v>0</v>
      </c>
      <c r="BH244" s="141">
        <f t="shared" si="17"/>
        <v>0</v>
      </c>
      <c r="BI244" s="141">
        <f t="shared" si="18"/>
        <v>0</v>
      </c>
      <c r="BJ244" s="16" t="s">
        <v>76</v>
      </c>
      <c r="BK244" s="141">
        <f t="shared" si="19"/>
        <v>0</v>
      </c>
      <c r="BL244" s="16" t="s">
        <v>232</v>
      </c>
      <c r="BM244" s="140" t="s">
        <v>334</v>
      </c>
    </row>
    <row r="245" spans="2:65" s="11" customFormat="1" ht="22.9" customHeight="1" x14ac:dyDescent="0.2">
      <c r="B245" s="115"/>
      <c r="D245" s="116" t="s">
        <v>70</v>
      </c>
      <c r="E245" s="125" t="s">
        <v>335</v>
      </c>
      <c r="F245" s="125" t="s">
        <v>336</v>
      </c>
      <c r="I245" s="118"/>
      <c r="J245" s="126">
        <f>BK245</f>
        <v>0</v>
      </c>
      <c r="L245" s="115"/>
      <c r="M245" s="120"/>
      <c r="P245" s="121">
        <f>SUM(P246:P248)</f>
        <v>0</v>
      </c>
      <c r="R245" s="121">
        <f>SUM(R246:R248)</f>
        <v>2.2000000000000003E-4</v>
      </c>
      <c r="T245" s="122">
        <f>SUM(T246:T248)</f>
        <v>0</v>
      </c>
      <c r="AR245" s="116" t="s">
        <v>78</v>
      </c>
      <c r="AT245" s="123" t="s">
        <v>70</v>
      </c>
      <c r="AU245" s="123" t="s">
        <v>76</v>
      </c>
      <c r="AY245" s="116" t="s">
        <v>114</v>
      </c>
      <c r="BK245" s="124">
        <f>SUM(BK246:BK248)</f>
        <v>0</v>
      </c>
    </row>
    <row r="246" spans="2:65" s="1" customFormat="1" ht="16.5" customHeight="1" x14ac:dyDescent="0.2">
      <c r="B246" s="127"/>
      <c r="C246" s="128" t="s">
        <v>337</v>
      </c>
      <c r="D246" s="128" t="s">
        <v>117</v>
      </c>
      <c r="E246" s="129" t="s">
        <v>338</v>
      </c>
      <c r="F246" s="130" t="s">
        <v>339</v>
      </c>
      <c r="G246" s="131" t="s">
        <v>306</v>
      </c>
      <c r="H246" s="132">
        <v>1</v>
      </c>
      <c r="I246" s="133"/>
      <c r="J246" s="134">
        <f>ROUND(I246*H246,2)</f>
        <v>0</v>
      </c>
      <c r="K246" s="135"/>
      <c r="L246" s="31"/>
      <c r="M246" s="136" t="s">
        <v>1</v>
      </c>
      <c r="N246" s="137" t="s">
        <v>36</v>
      </c>
      <c r="P246" s="138">
        <f>O246*H246</f>
        <v>0</v>
      </c>
      <c r="Q246" s="138">
        <v>0</v>
      </c>
      <c r="R246" s="138">
        <f>Q246*H246</f>
        <v>0</v>
      </c>
      <c r="S246" s="138">
        <v>0</v>
      </c>
      <c r="T246" s="139">
        <f>S246*H246</f>
        <v>0</v>
      </c>
      <c r="AR246" s="140" t="s">
        <v>232</v>
      </c>
      <c r="AT246" s="140" t="s">
        <v>117</v>
      </c>
      <c r="AU246" s="140" t="s">
        <v>78</v>
      </c>
      <c r="AY246" s="16" t="s">
        <v>114</v>
      </c>
      <c r="BE246" s="141">
        <f>IF(N246="základní",J246,0)</f>
        <v>0</v>
      </c>
      <c r="BF246" s="141">
        <f>IF(N246="snížená",J246,0)</f>
        <v>0</v>
      </c>
      <c r="BG246" s="141">
        <f>IF(N246="zákl. přenesená",J246,0)</f>
        <v>0</v>
      </c>
      <c r="BH246" s="141">
        <f>IF(N246="sníž. přenesená",J246,0)</f>
        <v>0</v>
      </c>
      <c r="BI246" s="141">
        <f>IF(N246="nulová",J246,0)</f>
        <v>0</v>
      </c>
      <c r="BJ246" s="16" t="s">
        <v>76</v>
      </c>
      <c r="BK246" s="141">
        <f>ROUND(I246*H246,2)</f>
        <v>0</v>
      </c>
      <c r="BL246" s="16" t="s">
        <v>232</v>
      </c>
      <c r="BM246" s="140" t="s">
        <v>340</v>
      </c>
    </row>
    <row r="247" spans="2:65" s="1" customFormat="1" ht="16.5" customHeight="1" x14ac:dyDescent="0.2">
      <c r="B247" s="127"/>
      <c r="C247" s="163" t="s">
        <v>341</v>
      </c>
      <c r="D247" s="163" t="s">
        <v>342</v>
      </c>
      <c r="E247" s="164" t="s">
        <v>343</v>
      </c>
      <c r="F247" s="165" t="s">
        <v>344</v>
      </c>
      <c r="G247" s="166" t="s">
        <v>306</v>
      </c>
      <c r="H247" s="167">
        <v>1.1000000000000001</v>
      </c>
      <c r="I247" s="168"/>
      <c r="J247" s="169">
        <f>ROUND(I247*H247,2)</f>
        <v>0</v>
      </c>
      <c r="K247" s="170"/>
      <c r="L247" s="171"/>
      <c r="M247" s="172" t="s">
        <v>1</v>
      </c>
      <c r="N247" s="173" t="s">
        <v>36</v>
      </c>
      <c r="P247" s="138">
        <f>O247*H247</f>
        <v>0</v>
      </c>
      <c r="Q247" s="138">
        <v>2.0000000000000001E-4</v>
      </c>
      <c r="R247" s="138">
        <f>Q247*H247</f>
        <v>2.2000000000000003E-4</v>
      </c>
      <c r="S247" s="138">
        <v>0</v>
      </c>
      <c r="T247" s="139">
        <f>S247*H247</f>
        <v>0</v>
      </c>
      <c r="AR247" s="140" t="s">
        <v>345</v>
      </c>
      <c r="AT247" s="140" t="s">
        <v>342</v>
      </c>
      <c r="AU247" s="140" t="s">
        <v>78</v>
      </c>
      <c r="AY247" s="16" t="s">
        <v>114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6" t="s">
        <v>76</v>
      </c>
      <c r="BK247" s="141">
        <f>ROUND(I247*H247,2)</f>
        <v>0</v>
      </c>
      <c r="BL247" s="16" t="s">
        <v>232</v>
      </c>
      <c r="BM247" s="140" t="s">
        <v>346</v>
      </c>
    </row>
    <row r="248" spans="2:65" s="13" customFormat="1" x14ac:dyDescent="0.2">
      <c r="B248" s="149"/>
      <c r="D248" s="143" t="s">
        <v>131</v>
      </c>
      <c r="F248" s="151" t="s">
        <v>347</v>
      </c>
      <c r="H248" s="152">
        <v>1.1000000000000001</v>
      </c>
      <c r="I248" s="153"/>
      <c r="L248" s="149"/>
      <c r="M248" s="154"/>
      <c r="T248" s="155"/>
      <c r="AT248" s="150" t="s">
        <v>131</v>
      </c>
      <c r="AU248" s="150" t="s">
        <v>78</v>
      </c>
      <c r="AV248" s="13" t="s">
        <v>78</v>
      </c>
      <c r="AW248" s="13" t="s">
        <v>3</v>
      </c>
      <c r="AX248" s="13" t="s">
        <v>76</v>
      </c>
      <c r="AY248" s="150" t="s">
        <v>114</v>
      </c>
    </row>
    <row r="249" spans="2:65" s="11" customFormat="1" ht="22.9" customHeight="1" x14ac:dyDescent="0.2">
      <c r="B249" s="115"/>
      <c r="D249" s="116" t="s">
        <v>70</v>
      </c>
      <c r="E249" s="125" t="s">
        <v>348</v>
      </c>
      <c r="F249" s="125" t="s">
        <v>349</v>
      </c>
      <c r="I249" s="118"/>
      <c r="J249" s="126">
        <f>BK249</f>
        <v>0</v>
      </c>
      <c r="L249" s="115"/>
      <c r="M249" s="120"/>
      <c r="P249" s="121">
        <f>SUM(P250:P268)</f>
        <v>0</v>
      </c>
      <c r="R249" s="121">
        <f>SUM(R250:R268)</f>
        <v>0</v>
      </c>
      <c r="T249" s="122">
        <f>SUM(T250:T268)</f>
        <v>0</v>
      </c>
      <c r="AR249" s="116" t="s">
        <v>78</v>
      </c>
      <c r="AT249" s="123" t="s">
        <v>70</v>
      </c>
      <c r="AU249" s="123" t="s">
        <v>76</v>
      </c>
      <c r="AY249" s="116" t="s">
        <v>114</v>
      </c>
      <c r="BK249" s="124">
        <f>SUM(BK250:BK268)</f>
        <v>0</v>
      </c>
    </row>
    <row r="250" spans="2:65" s="1" customFormat="1" ht="16.5" customHeight="1" x14ac:dyDescent="0.2">
      <c r="B250" s="127"/>
      <c r="C250" s="128" t="s">
        <v>350</v>
      </c>
      <c r="D250" s="128" t="s">
        <v>117</v>
      </c>
      <c r="E250" s="129" t="s">
        <v>351</v>
      </c>
      <c r="F250" s="130" t="s">
        <v>352</v>
      </c>
      <c r="G250" s="131" t="s">
        <v>129</v>
      </c>
      <c r="H250" s="132">
        <v>289.10000000000002</v>
      </c>
      <c r="I250" s="133"/>
      <c r="J250" s="134">
        <f>ROUND(I250*H250,2)</f>
        <v>0</v>
      </c>
      <c r="K250" s="135"/>
      <c r="L250" s="31"/>
      <c r="M250" s="136" t="s">
        <v>1</v>
      </c>
      <c r="N250" s="137" t="s">
        <v>36</v>
      </c>
      <c r="P250" s="138">
        <f>O250*H250</f>
        <v>0</v>
      </c>
      <c r="Q250" s="138">
        <v>0</v>
      </c>
      <c r="R250" s="138">
        <f>Q250*H250</f>
        <v>0</v>
      </c>
      <c r="S250" s="138">
        <v>0</v>
      </c>
      <c r="T250" s="139">
        <f>S250*H250</f>
        <v>0</v>
      </c>
      <c r="AR250" s="140" t="s">
        <v>232</v>
      </c>
      <c r="AT250" s="140" t="s">
        <v>117</v>
      </c>
      <c r="AU250" s="140" t="s">
        <v>78</v>
      </c>
      <c r="AY250" s="16" t="s">
        <v>114</v>
      </c>
      <c r="BE250" s="141">
        <f>IF(N250="základní",J250,0)</f>
        <v>0</v>
      </c>
      <c r="BF250" s="141">
        <f>IF(N250="snížená",J250,0)</f>
        <v>0</v>
      </c>
      <c r="BG250" s="141">
        <f>IF(N250="zákl. přenesená",J250,0)</f>
        <v>0</v>
      </c>
      <c r="BH250" s="141">
        <f>IF(N250="sníž. přenesená",J250,0)</f>
        <v>0</v>
      </c>
      <c r="BI250" s="141">
        <f>IF(N250="nulová",J250,0)</f>
        <v>0</v>
      </c>
      <c r="BJ250" s="16" t="s">
        <v>76</v>
      </c>
      <c r="BK250" s="141">
        <f>ROUND(I250*H250,2)</f>
        <v>0</v>
      </c>
      <c r="BL250" s="16" t="s">
        <v>232</v>
      </c>
      <c r="BM250" s="140" t="s">
        <v>353</v>
      </c>
    </row>
    <row r="251" spans="2:65" s="12" customFormat="1" x14ac:dyDescent="0.2">
      <c r="B251" s="142"/>
      <c r="D251" s="143" t="s">
        <v>131</v>
      </c>
      <c r="E251" s="144" t="s">
        <v>1</v>
      </c>
      <c r="F251" s="145" t="s">
        <v>132</v>
      </c>
      <c r="H251" s="144" t="s">
        <v>1</v>
      </c>
      <c r="I251" s="146"/>
      <c r="L251" s="142"/>
      <c r="M251" s="147"/>
      <c r="T251" s="148"/>
      <c r="AT251" s="144" t="s">
        <v>131</v>
      </c>
      <c r="AU251" s="144" t="s">
        <v>78</v>
      </c>
      <c r="AV251" s="12" t="s">
        <v>76</v>
      </c>
      <c r="AW251" s="12" t="s">
        <v>28</v>
      </c>
      <c r="AX251" s="12" t="s">
        <v>71</v>
      </c>
      <c r="AY251" s="144" t="s">
        <v>114</v>
      </c>
    </row>
    <row r="252" spans="2:65" s="13" customFormat="1" x14ac:dyDescent="0.2">
      <c r="B252" s="149"/>
      <c r="D252" s="143" t="s">
        <v>131</v>
      </c>
      <c r="E252" s="150" t="s">
        <v>1</v>
      </c>
      <c r="F252" s="151" t="s">
        <v>354</v>
      </c>
      <c r="H252" s="152">
        <v>27.86</v>
      </c>
      <c r="I252" s="153"/>
      <c r="L252" s="149"/>
      <c r="M252" s="154"/>
      <c r="T252" s="155"/>
      <c r="AT252" s="150" t="s">
        <v>131</v>
      </c>
      <c r="AU252" s="150" t="s">
        <v>78</v>
      </c>
      <c r="AV252" s="13" t="s">
        <v>78</v>
      </c>
      <c r="AW252" s="13" t="s">
        <v>28</v>
      </c>
      <c r="AX252" s="13" t="s">
        <v>71</v>
      </c>
      <c r="AY252" s="150" t="s">
        <v>114</v>
      </c>
    </row>
    <row r="253" spans="2:65" s="13" customFormat="1" x14ac:dyDescent="0.2">
      <c r="B253" s="149"/>
      <c r="D253" s="143" t="s">
        <v>131</v>
      </c>
      <c r="E253" s="150" t="s">
        <v>1</v>
      </c>
      <c r="F253" s="151" t="s">
        <v>355</v>
      </c>
      <c r="H253" s="152">
        <v>17.73</v>
      </c>
      <c r="I253" s="153"/>
      <c r="L253" s="149"/>
      <c r="M253" s="154"/>
      <c r="T253" s="155"/>
      <c r="AT253" s="150" t="s">
        <v>131</v>
      </c>
      <c r="AU253" s="150" t="s">
        <v>78</v>
      </c>
      <c r="AV253" s="13" t="s">
        <v>78</v>
      </c>
      <c r="AW253" s="13" t="s">
        <v>28</v>
      </c>
      <c r="AX253" s="13" t="s">
        <v>71</v>
      </c>
      <c r="AY253" s="150" t="s">
        <v>114</v>
      </c>
    </row>
    <row r="254" spans="2:65" s="13" customFormat="1" x14ac:dyDescent="0.2">
      <c r="B254" s="149"/>
      <c r="D254" s="143" t="s">
        <v>131</v>
      </c>
      <c r="E254" s="150" t="s">
        <v>1</v>
      </c>
      <c r="F254" s="151" t="s">
        <v>356</v>
      </c>
      <c r="H254" s="152">
        <v>19.5</v>
      </c>
      <c r="I254" s="153"/>
      <c r="L254" s="149"/>
      <c r="M254" s="154"/>
      <c r="T254" s="155"/>
      <c r="AT254" s="150" t="s">
        <v>131</v>
      </c>
      <c r="AU254" s="150" t="s">
        <v>78</v>
      </c>
      <c r="AV254" s="13" t="s">
        <v>78</v>
      </c>
      <c r="AW254" s="13" t="s">
        <v>28</v>
      </c>
      <c r="AX254" s="13" t="s">
        <v>71</v>
      </c>
      <c r="AY254" s="150" t="s">
        <v>114</v>
      </c>
    </row>
    <row r="255" spans="2:65" s="13" customFormat="1" x14ac:dyDescent="0.2">
      <c r="B255" s="149"/>
      <c r="D255" s="143" t="s">
        <v>131</v>
      </c>
      <c r="E255" s="150" t="s">
        <v>1</v>
      </c>
      <c r="F255" s="151" t="s">
        <v>357</v>
      </c>
      <c r="H255" s="152">
        <v>4.9800000000000004</v>
      </c>
      <c r="I255" s="153"/>
      <c r="L255" s="149"/>
      <c r="M255" s="154"/>
      <c r="T255" s="155"/>
      <c r="AT255" s="150" t="s">
        <v>131</v>
      </c>
      <c r="AU255" s="150" t="s">
        <v>78</v>
      </c>
      <c r="AV255" s="13" t="s">
        <v>78</v>
      </c>
      <c r="AW255" s="13" t="s">
        <v>28</v>
      </c>
      <c r="AX255" s="13" t="s">
        <v>71</v>
      </c>
      <c r="AY255" s="150" t="s">
        <v>114</v>
      </c>
    </row>
    <row r="256" spans="2:65" s="13" customFormat="1" x14ac:dyDescent="0.2">
      <c r="B256" s="149"/>
      <c r="D256" s="143" t="s">
        <v>131</v>
      </c>
      <c r="E256" s="150" t="s">
        <v>1</v>
      </c>
      <c r="F256" s="151" t="s">
        <v>358</v>
      </c>
      <c r="H256" s="152">
        <v>18.41</v>
      </c>
      <c r="I256" s="153"/>
      <c r="L256" s="149"/>
      <c r="M256" s="154"/>
      <c r="T256" s="155"/>
      <c r="AT256" s="150" t="s">
        <v>131</v>
      </c>
      <c r="AU256" s="150" t="s">
        <v>78</v>
      </c>
      <c r="AV256" s="13" t="s">
        <v>78</v>
      </c>
      <c r="AW256" s="13" t="s">
        <v>28</v>
      </c>
      <c r="AX256" s="13" t="s">
        <v>71</v>
      </c>
      <c r="AY256" s="150" t="s">
        <v>114</v>
      </c>
    </row>
    <row r="257" spans="2:65" s="13" customFormat="1" x14ac:dyDescent="0.2">
      <c r="B257" s="149"/>
      <c r="D257" s="143" t="s">
        <v>131</v>
      </c>
      <c r="E257" s="150" t="s">
        <v>1</v>
      </c>
      <c r="F257" s="151" t="s">
        <v>359</v>
      </c>
      <c r="H257" s="152">
        <v>27.69</v>
      </c>
      <c r="I257" s="153"/>
      <c r="L257" s="149"/>
      <c r="M257" s="154"/>
      <c r="T257" s="155"/>
      <c r="AT257" s="150" t="s">
        <v>131</v>
      </c>
      <c r="AU257" s="150" t="s">
        <v>78</v>
      </c>
      <c r="AV257" s="13" t="s">
        <v>78</v>
      </c>
      <c r="AW257" s="13" t="s">
        <v>28</v>
      </c>
      <c r="AX257" s="13" t="s">
        <v>71</v>
      </c>
      <c r="AY257" s="150" t="s">
        <v>114</v>
      </c>
    </row>
    <row r="258" spans="2:65" s="13" customFormat="1" x14ac:dyDescent="0.2">
      <c r="B258" s="149"/>
      <c r="D258" s="143" t="s">
        <v>131</v>
      </c>
      <c r="E258" s="150" t="s">
        <v>1</v>
      </c>
      <c r="F258" s="151" t="s">
        <v>360</v>
      </c>
      <c r="H258" s="152">
        <v>38.82</v>
      </c>
      <c r="I258" s="153"/>
      <c r="L258" s="149"/>
      <c r="M258" s="154"/>
      <c r="T258" s="155"/>
      <c r="AT258" s="150" t="s">
        <v>131</v>
      </c>
      <c r="AU258" s="150" t="s">
        <v>78</v>
      </c>
      <c r="AV258" s="13" t="s">
        <v>78</v>
      </c>
      <c r="AW258" s="13" t="s">
        <v>28</v>
      </c>
      <c r="AX258" s="13" t="s">
        <v>71</v>
      </c>
      <c r="AY258" s="150" t="s">
        <v>114</v>
      </c>
    </row>
    <row r="259" spans="2:65" s="13" customFormat="1" x14ac:dyDescent="0.2">
      <c r="B259" s="149"/>
      <c r="D259" s="143" t="s">
        <v>131</v>
      </c>
      <c r="E259" s="150" t="s">
        <v>1</v>
      </c>
      <c r="F259" s="151" t="s">
        <v>361</v>
      </c>
      <c r="H259" s="152">
        <v>27.69</v>
      </c>
      <c r="I259" s="153"/>
      <c r="L259" s="149"/>
      <c r="M259" s="154"/>
      <c r="T259" s="155"/>
      <c r="AT259" s="150" t="s">
        <v>131</v>
      </c>
      <c r="AU259" s="150" t="s">
        <v>78</v>
      </c>
      <c r="AV259" s="13" t="s">
        <v>78</v>
      </c>
      <c r="AW259" s="13" t="s">
        <v>28</v>
      </c>
      <c r="AX259" s="13" t="s">
        <v>71</v>
      </c>
      <c r="AY259" s="150" t="s">
        <v>114</v>
      </c>
    </row>
    <row r="260" spans="2:65" s="13" customFormat="1" x14ac:dyDescent="0.2">
      <c r="B260" s="149"/>
      <c r="D260" s="143" t="s">
        <v>131</v>
      </c>
      <c r="E260" s="150" t="s">
        <v>1</v>
      </c>
      <c r="F260" s="151" t="s">
        <v>362</v>
      </c>
      <c r="H260" s="152">
        <v>15.48</v>
      </c>
      <c r="I260" s="153"/>
      <c r="L260" s="149"/>
      <c r="M260" s="154"/>
      <c r="T260" s="155"/>
      <c r="AT260" s="150" t="s">
        <v>131</v>
      </c>
      <c r="AU260" s="150" t="s">
        <v>78</v>
      </c>
      <c r="AV260" s="13" t="s">
        <v>78</v>
      </c>
      <c r="AW260" s="13" t="s">
        <v>28</v>
      </c>
      <c r="AX260" s="13" t="s">
        <v>71</v>
      </c>
      <c r="AY260" s="150" t="s">
        <v>114</v>
      </c>
    </row>
    <row r="261" spans="2:65" s="13" customFormat="1" x14ac:dyDescent="0.2">
      <c r="B261" s="149"/>
      <c r="D261" s="143" t="s">
        <v>131</v>
      </c>
      <c r="E261" s="150" t="s">
        <v>1</v>
      </c>
      <c r="F261" s="151" t="s">
        <v>363</v>
      </c>
      <c r="H261" s="152">
        <v>11.64</v>
      </c>
      <c r="I261" s="153"/>
      <c r="L261" s="149"/>
      <c r="M261" s="154"/>
      <c r="T261" s="155"/>
      <c r="AT261" s="150" t="s">
        <v>131</v>
      </c>
      <c r="AU261" s="150" t="s">
        <v>78</v>
      </c>
      <c r="AV261" s="13" t="s">
        <v>78</v>
      </c>
      <c r="AW261" s="13" t="s">
        <v>28</v>
      </c>
      <c r="AX261" s="13" t="s">
        <v>71</v>
      </c>
      <c r="AY261" s="150" t="s">
        <v>114</v>
      </c>
    </row>
    <row r="262" spans="2:65" s="12" customFormat="1" x14ac:dyDescent="0.2">
      <c r="B262" s="142"/>
      <c r="D262" s="143" t="s">
        <v>131</v>
      </c>
      <c r="E262" s="144" t="s">
        <v>1</v>
      </c>
      <c r="F262" s="145" t="s">
        <v>364</v>
      </c>
      <c r="H262" s="144" t="s">
        <v>1</v>
      </c>
      <c r="I262" s="146"/>
      <c r="L262" s="142"/>
      <c r="M262" s="147"/>
      <c r="T262" s="148"/>
      <c r="AT262" s="144" t="s">
        <v>131</v>
      </c>
      <c r="AU262" s="144" t="s">
        <v>78</v>
      </c>
      <c r="AV262" s="12" t="s">
        <v>76</v>
      </c>
      <c r="AW262" s="12" t="s">
        <v>28</v>
      </c>
      <c r="AX262" s="12" t="s">
        <v>71</v>
      </c>
      <c r="AY262" s="144" t="s">
        <v>114</v>
      </c>
    </row>
    <row r="263" spans="2:65" s="13" customFormat="1" x14ac:dyDescent="0.2">
      <c r="B263" s="149"/>
      <c r="D263" s="143" t="s">
        <v>131</v>
      </c>
      <c r="E263" s="150" t="s">
        <v>1</v>
      </c>
      <c r="F263" s="151" t="s">
        <v>365</v>
      </c>
      <c r="H263" s="152">
        <v>29.53</v>
      </c>
      <c r="I263" s="153"/>
      <c r="L263" s="149"/>
      <c r="M263" s="154"/>
      <c r="T263" s="155"/>
      <c r="AT263" s="150" t="s">
        <v>131</v>
      </c>
      <c r="AU263" s="150" t="s">
        <v>78</v>
      </c>
      <c r="AV263" s="13" t="s">
        <v>78</v>
      </c>
      <c r="AW263" s="13" t="s">
        <v>28</v>
      </c>
      <c r="AX263" s="13" t="s">
        <v>71</v>
      </c>
      <c r="AY263" s="150" t="s">
        <v>114</v>
      </c>
    </row>
    <row r="264" spans="2:65" s="13" customFormat="1" x14ac:dyDescent="0.2">
      <c r="B264" s="149"/>
      <c r="D264" s="143" t="s">
        <v>131</v>
      </c>
      <c r="E264" s="150" t="s">
        <v>1</v>
      </c>
      <c r="F264" s="151" t="s">
        <v>366</v>
      </c>
      <c r="H264" s="152">
        <v>15.12</v>
      </c>
      <c r="I264" s="153"/>
      <c r="L264" s="149"/>
      <c r="M264" s="154"/>
      <c r="T264" s="155"/>
      <c r="AT264" s="150" t="s">
        <v>131</v>
      </c>
      <c r="AU264" s="150" t="s">
        <v>78</v>
      </c>
      <c r="AV264" s="13" t="s">
        <v>78</v>
      </c>
      <c r="AW264" s="13" t="s">
        <v>28</v>
      </c>
      <c r="AX264" s="13" t="s">
        <v>71</v>
      </c>
      <c r="AY264" s="150" t="s">
        <v>114</v>
      </c>
    </row>
    <row r="265" spans="2:65" s="13" customFormat="1" x14ac:dyDescent="0.2">
      <c r="B265" s="149"/>
      <c r="D265" s="143" t="s">
        <v>131</v>
      </c>
      <c r="E265" s="150" t="s">
        <v>1</v>
      </c>
      <c r="F265" s="151" t="s">
        <v>367</v>
      </c>
      <c r="H265" s="152">
        <v>13.77</v>
      </c>
      <c r="I265" s="153"/>
      <c r="L265" s="149"/>
      <c r="M265" s="154"/>
      <c r="T265" s="155"/>
      <c r="AT265" s="150" t="s">
        <v>131</v>
      </c>
      <c r="AU265" s="150" t="s">
        <v>78</v>
      </c>
      <c r="AV265" s="13" t="s">
        <v>78</v>
      </c>
      <c r="AW265" s="13" t="s">
        <v>28</v>
      </c>
      <c r="AX265" s="13" t="s">
        <v>71</v>
      </c>
      <c r="AY265" s="150" t="s">
        <v>114</v>
      </c>
    </row>
    <row r="266" spans="2:65" s="12" customFormat="1" x14ac:dyDescent="0.2">
      <c r="B266" s="142"/>
      <c r="D266" s="143" t="s">
        <v>131</v>
      </c>
      <c r="E266" s="144" t="s">
        <v>1</v>
      </c>
      <c r="F266" s="145" t="s">
        <v>164</v>
      </c>
      <c r="H266" s="144" t="s">
        <v>1</v>
      </c>
      <c r="I266" s="146"/>
      <c r="L266" s="142"/>
      <c r="M266" s="147"/>
      <c r="T266" s="148"/>
      <c r="AT266" s="144" t="s">
        <v>131</v>
      </c>
      <c r="AU266" s="144" t="s">
        <v>78</v>
      </c>
      <c r="AV266" s="12" t="s">
        <v>76</v>
      </c>
      <c r="AW266" s="12" t="s">
        <v>28</v>
      </c>
      <c r="AX266" s="12" t="s">
        <v>71</v>
      </c>
      <c r="AY266" s="144" t="s">
        <v>114</v>
      </c>
    </row>
    <row r="267" spans="2:65" s="13" customFormat="1" x14ac:dyDescent="0.2">
      <c r="B267" s="149"/>
      <c r="D267" s="143" t="s">
        <v>131</v>
      </c>
      <c r="E267" s="150" t="s">
        <v>1</v>
      </c>
      <c r="F267" s="151" t="s">
        <v>368</v>
      </c>
      <c r="H267" s="152">
        <v>20.88</v>
      </c>
      <c r="I267" s="153"/>
      <c r="L267" s="149"/>
      <c r="M267" s="154"/>
      <c r="T267" s="155"/>
      <c r="AT267" s="150" t="s">
        <v>131</v>
      </c>
      <c r="AU267" s="150" t="s">
        <v>78</v>
      </c>
      <c r="AV267" s="13" t="s">
        <v>78</v>
      </c>
      <c r="AW267" s="13" t="s">
        <v>28</v>
      </c>
      <c r="AX267" s="13" t="s">
        <v>71</v>
      </c>
      <c r="AY267" s="150" t="s">
        <v>114</v>
      </c>
    </row>
    <row r="268" spans="2:65" s="14" customFormat="1" x14ac:dyDescent="0.2">
      <c r="B268" s="156"/>
      <c r="D268" s="143" t="s">
        <v>131</v>
      </c>
      <c r="E268" s="157" t="s">
        <v>1</v>
      </c>
      <c r="F268" s="158" t="s">
        <v>149</v>
      </c>
      <c r="H268" s="159">
        <v>289.10000000000002</v>
      </c>
      <c r="I268" s="160"/>
      <c r="L268" s="156"/>
      <c r="M268" s="161"/>
      <c r="T268" s="162"/>
      <c r="AT268" s="157" t="s">
        <v>131</v>
      </c>
      <c r="AU268" s="157" t="s">
        <v>78</v>
      </c>
      <c r="AV268" s="14" t="s">
        <v>121</v>
      </c>
      <c r="AW268" s="14" t="s">
        <v>28</v>
      </c>
      <c r="AX268" s="14" t="s">
        <v>76</v>
      </c>
      <c r="AY268" s="157" t="s">
        <v>114</v>
      </c>
    </row>
    <row r="269" spans="2:65" s="11" customFormat="1" ht="22.9" customHeight="1" x14ac:dyDescent="0.2">
      <c r="B269" s="115"/>
      <c r="D269" s="116" t="s">
        <v>70</v>
      </c>
      <c r="E269" s="125" t="s">
        <v>369</v>
      </c>
      <c r="F269" s="125" t="s">
        <v>370</v>
      </c>
      <c r="I269" s="118"/>
      <c r="J269" s="126">
        <f>BK269</f>
        <v>0</v>
      </c>
      <c r="L269" s="115"/>
      <c r="M269" s="120"/>
      <c r="P269" s="121">
        <f>SUM(P270:P296)</f>
        <v>0</v>
      </c>
      <c r="R269" s="121">
        <f>SUM(R270:R296)</f>
        <v>0.59810949999999996</v>
      </c>
      <c r="T269" s="122">
        <f>SUM(T270:T296)</f>
        <v>0.80615000000000014</v>
      </c>
      <c r="AR269" s="116" t="s">
        <v>78</v>
      </c>
      <c r="AT269" s="123" t="s">
        <v>70</v>
      </c>
      <c r="AU269" s="123" t="s">
        <v>76</v>
      </c>
      <c r="AY269" s="116" t="s">
        <v>114</v>
      </c>
      <c r="BK269" s="124">
        <f>SUM(BK270:BK296)</f>
        <v>0</v>
      </c>
    </row>
    <row r="270" spans="2:65" s="1" customFormat="1" ht="24.2" customHeight="1" x14ac:dyDescent="0.2">
      <c r="B270" s="127"/>
      <c r="C270" s="128" t="s">
        <v>371</v>
      </c>
      <c r="D270" s="128" t="s">
        <v>117</v>
      </c>
      <c r="E270" s="129" t="s">
        <v>372</v>
      </c>
      <c r="F270" s="130" t="s">
        <v>373</v>
      </c>
      <c r="G270" s="131" t="s">
        <v>129</v>
      </c>
      <c r="H270" s="132">
        <v>289.10000000000002</v>
      </c>
      <c r="I270" s="133"/>
      <c r="J270" s="134">
        <f>ROUND(I270*H270,2)</f>
        <v>0</v>
      </c>
      <c r="K270" s="135"/>
      <c r="L270" s="31"/>
      <c r="M270" s="136" t="s">
        <v>1</v>
      </c>
      <c r="N270" s="137" t="s">
        <v>36</v>
      </c>
      <c r="P270" s="138">
        <f>O270*H270</f>
        <v>0</v>
      </c>
      <c r="Q270" s="138">
        <v>0</v>
      </c>
      <c r="R270" s="138">
        <f>Q270*H270</f>
        <v>0</v>
      </c>
      <c r="S270" s="138">
        <v>0</v>
      </c>
      <c r="T270" s="139">
        <f>S270*H270</f>
        <v>0</v>
      </c>
      <c r="AR270" s="140" t="s">
        <v>232</v>
      </c>
      <c r="AT270" s="140" t="s">
        <v>117</v>
      </c>
      <c r="AU270" s="140" t="s">
        <v>78</v>
      </c>
      <c r="AY270" s="16" t="s">
        <v>114</v>
      </c>
      <c r="BE270" s="141">
        <f>IF(N270="základní",J270,0)</f>
        <v>0</v>
      </c>
      <c r="BF270" s="141">
        <f>IF(N270="snížená",J270,0)</f>
        <v>0</v>
      </c>
      <c r="BG270" s="141">
        <f>IF(N270="zákl. přenesená",J270,0)</f>
        <v>0</v>
      </c>
      <c r="BH270" s="141">
        <f>IF(N270="sníž. přenesená",J270,0)</f>
        <v>0</v>
      </c>
      <c r="BI270" s="141">
        <f>IF(N270="nulová",J270,0)</f>
        <v>0</v>
      </c>
      <c r="BJ270" s="16" t="s">
        <v>76</v>
      </c>
      <c r="BK270" s="141">
        <f>ROUND(I270*H270,2)</f>
        <v>0</v>
      </c>
      <c r="BL270" s="16" t="s">
        <v>232</v>
      </c>
      <c r="BM270" s="140" t="s">
        <v>374</v>
      </c>
    </row>
    <row r="271" spans="2:65" s="1" customFormat="1" ht="24.2" customHeight="1" x14ac:dyDescent="0.2">
      <c r="B271" s="127"/>
      <c r="C271" s="128" t="s">
        <v>375</v>
      </c>
      <c r="D271" s="128" t="s">
        <v>117</v>
      </c>
      <c r="E271" s="129" t="s">
        <v>376</v>
      </c>
      <c r="F271" s="130" t="s">
        <v>377</v>
      </c>
      <c r="G271" s="131" t="s">
        <v>129</v>
      </c>
      <c r="H271" s="132">
        <v>289.10000000000002</v>
      </c>
      <c r="I271" s="133"/>
      <c r="J271" s="134">
        <f>ROUND(I271*H271,2)</f>
        <v>0</v>
      </c>
      <c r="K271" s="135"/>
      <c r="L271" s="31"/>
      <c r="M271" s="136" t="s">
        <v>1</v>
      </c>
      <c r="N271" s="137" t="s">
        <v>36</v>
      </c>
      <c r="P271" s="138">
        <f>O271*H271</f>
        <v>0</v>
      </c>
      <c r="Q271" s="138">
        <v>0</v>
      </c>
      <c r="R271" s="138">
        <f>Q271*H271</f>
        <v>0</v>
      </c>
      <c r="S271" s="138">
        <v>2.5000000000000001E-3</v>
      </c>
      <c r="T271" s="139">
        <f>S271*H271</f>
        <v>0.72275000000000011</v>
      </c>
      <c r="AR271" s="140" t="s">
        <v>232</v>
      </c>
      <c r="AT271" s="140" t="s">
        <v>117</v>
      </c>
      <c r="AU271" s="140" t="s">
        <v>78</v>
      </c>
      <c r="AY271" s="16" t="s">
        <v>114</v>
      </c>
      <c r="BE271" s="141">
        <f>IF(N271="základní",J271,0)</f>
        <v>0</v>
      </c>
      <c r="BF271" s="141">
        <f>IF(N271="snížená",J271,0)</f>
        <v>0</v>
      </c>
      <c r="BG271" s="141">
        <f>IF(N271="zákl. přenesená",J271,0)</f>
        <v>0</v>
      </c>
      <c r="BH271" s="141">
        <f>IF(N271="sníž. přenesená",J271,0)</f>
        <v>0</v>
      </c>
      <c r="BI271" s="141">
        <f>IF(N271="nulová",J271,0)</f>
        <v>0</v>
      </c>
      <c r="BJ271" s="16" t="s">
        <v>76</v>
      </c>
      <c r="BK271" s="141">
        <f>ROUND(I271*H271,2)</f>
        <v>0</v>
      </c>
      <c r="BL271" s="16" t="s">
        <v>232</v>
      </c>
      <c r="BM271" s="140" t="s">
        <v>378</v>
      </c>
    </row>
    <row r="272" spans="2:65" s="1" customFormat="1" ht="16.5" customHeight="1" x14ac:dyDescent="0.2">
      <c r="B272" s="127"/>
      <c r="C272" s="128" t="s">
        <v>345</v>
      </c>
      <c r="D272" s="128" t="s">
        <v>117</v>
      </c>
      <c r="E272" s="129" t="s">
        <v>379</v>
      </c>
      <c r="F272" s="130" t="s">
        <v>380</v>
      </c>
      <c r="G272" s="131" t="s">
        <v>129</v>
      </c>
      <c r="H272" s="132">
        <v>289.10000000000002</v>
      </c>
      <c r="I272" s="133"/>
      <c r="J272" s="134">
        <f>ROUND(I272*H272,2)</f>
        <v>0</v>
      </c>
      <c r="K272" s="135"/>
      <c r="L272" s="31"/>
      <c r="M272" s="136" t="s">
        <v>1</v>
      </c>
      <c r="N272" s="137" t="s">
        <v>36</v>
      </c>
      <c r="P272" s="138">
        <f>O272*H272</f>
        <v>0</v>
      </c>
      <c r="Q272" s="138">
        <v>5.0000000000000001E-4</v>
      </c>
      <c r="R272" s="138">
        <f>Q272*H272</f>
        <v>0.14455000000000001</v>
      </c>
      <c r="S272" s="138">
        <v>0</v>
      </c>
      <c r="T272" s="139">
        <f>S272*H272</f>
        <v>0</v>
      </c>
      <c r="AR272" s="140" t="s">
        <v>232</v>
      </c>
      <c r="AT272" s="140" t="s">
        <v>117</v>
      </c>
      <c r="AU272" s="140" t="s">
        <v>78</v>
      </c>
      <c r="AY272" s="16" t="s">
        <v>114</v>
      </c>
      <c r="BE272" s="141">
        <f>IF(N272="základní",J272,0)</f>
        <v>0</v>
      </c>
      <c r="BF272" s="141">
        <f>IF(N272="snížená",J272,0)</f>
        <v>0</v>
      </c>
      <c r="BG272" s="141">
        <f>IF(N272="zákl. přenesená",J272,0)</f>
        <v>0</v>
      </c>
      <c r="BH272" s="141">
        <f>IF(N272="sníž. přenesená",J272,0)</f>
        <v>0</v>
      </c>
      <c r="BI272" s="141">
        <f>IF(N272="nulová",J272,0)</f>
        <v>0</v>
      </c>
      <c r="BJ272" s="16" t="s">
        <v>76</v>
      </c>
      <c r="BK272" s="141">
        <f>ROUND(I272*H272,2)</f>
        <v>0</v>
      </c>
      <c r="BL272" s="16" t="s">
        <v>232</v>
      </c>
      <c r="BM272" s="140" t="s">
        <v>381</v>
      </c>
    </row>
    <row r="273" spans="2:51" s="12" customFormat="1" x14ac:dyDescent="0.2">
      <c r="B273" s="142"/>
      <c r="D273" s="143" t="s">
        <v>131</v>
      </c>
      <c r="E273" s="144" t="s">
        <v>1</v>
      </c>
      <c r="F273" s="145" t="s">
        <v>132</v>
      </c>
      <c r="H273" s="144" t="s">
        <v>1</v>
      </c>
      <c r="I273" s="146"/>
      <c r="L273" s="142"/>
      <c r="M273" s="147"/>
      <c r="T273" s="148"/>
      <c r="AT273" s="144" t="s">
        <v>131</v>
      </c>
      <c r="AU273" s="144" t="s">
        <v>78</v>
      </c>
      <c r="AV273" s="12" t="s">
        <v>76</v>
      </c>
      <c r="AW273" s="12" t="s">
        <v>28</v>
      </c>
      <c r="AX273" s="12" t="s">
        <v>71</v>
      </c>
      <c r="AY273" s="144" t="s">
        <v>114</v>
      </c>
    </row>
    <row r="274" spans="2:51" s="13" customFormat="1" x14ac:dyDescent="0.2">
      <c r="B274" s="149"/>
      <c r="D274" s="143" t="s">
        <v>131</v>
      </c>
      <c r="E274" s="150" t="s">
        <v>1</v>
      </c>
      <c r="F274" s="151" t="s">
        <v>354</v>
      </c>
      <c r="H274" s="152">
        <v>27.86</v>
      </c>
      <c r="I274" s="153"/>
      <c r="L274" s="149"/>
      <c r="M274" s="154"/>
      <c r="T274" s="155"/>
      <c r="AT274" s="150" t="s">
        <v>131</v>
      </c>
      <c r="AU274" s="150" t="s">
        <v>78</v>
      </c>
      <c r="AV274" s="13" t="s">
        <v>78</v>
      </c>
      <c r="AW274" s="13" t="s">
        <v>28</v>
      </c>
      <c r="AX274" s="13" t="s">
        <v>71</v>
      </c>
      <c r="AY274" s="150" t="s">
        <v>114</v>
      </c>
    </row>
    <row r="275" spans="2:51" s="13" customFormat="1" x14ac:dyDescent="0.2">
      <c r="B275" s="149"/>
      <c r="D275" s="143" t="s">
        <v>131</v>
      </c>
      <c r="E275" s="150" t="s">
        <v>1</v>
      </c>
      <c r="F275" s="151" t="s">
        <v>355</v>
      </c>
      <c r="H275" s="152">
        <v>17.73</v>
      </c>
      <c r="I275" s="153"/>
      <c r="L275" s="149"/>
      <c r="M275" s="154"/>
      <c r="T275" s="155"/>
      <c r="AT275" s="150" t="s">
        <v>131</v>
      </c>
      <c r="AU275" s="150" t="s">
        <v>78</v>
      </c>
      <c r="AV275" s="13" t="s">
        <v>78</v>
      </c>
      <c r="AW275" s="13" t="s">
        <v>28</v>
      </c>
      <c r="AX275" s="13" t="s">
        <v>71</v>
      </c>
      <c r="AY275" s="150" t="s">
        <v>114</v>
      </c>
    </row>
    <row r="276" spans="2:51" s="13" customFormat="1" x14ac:dyDescent="0.2">
      <c r="B276" s="149"/>
      <c r="D276" s="143" t="s">
        <v>131</v>
      </c>
      <c r="E276" s="150" t="s">
        <v>1</v>
      </c>
      <c r="F276" s="151" t="s">
        <v>356</v>
      </c>
      <c r="H276" s="152">
        <v>19.5</v>
      </c>
      <c r="I276" s="153"/>
      <c r="L276" s="149"/>
      <c r="M276" s="154"/>
      <c r="T276" s="155"/>
      <c r="AT276" s="150" t="s">
        <v>131</v>
      </c>
      <c r="AU276" s="150" t="s">
        <v>78</v>
      </c>
      <c r="AV276" s="13" t="s">
        <v>78</v>
      </c>
      <c r="AW276" s="13" t="s">
        <v>28</v>
      </c>
      <c r="AX276" s="13" t="s">
        <v>71</v>
      </c>
      <c r="AY276" s="150" t="s">
        <v>114</v>
      </c>
    </row>
    <row r="277" spans="2:51" s="13" customFormat="1" x14ac:dyDescent="0.2">
      <c r="B277" s="149"/>
      <c r="D277" s="143" t="s">
        <v>131</v>
      </c>
      <c r="E277" s="150" t="s">
        <v>1</v>
      </c>
      <c r="F277" s="151" t="s">
        <v>357</v>
      </c>
      <c r="H277" s="152">
        <v>4.9800000000000004</v>
      </c>
      <c r="I277" s="153"/>
      <c r="L277" s="149"/>
      <c r="M277" s="154"/>
      <c r="T277" s="155"/>
      <c r="AT277" s="150" t="s">
        <v>131</v>
      </c>
      <c r="AU277" s="150" t="s">
        <v>78</v>
      </c>
      <c r="AV277" s="13" t="s">
        <v>78</v>
      </c>
      <c r="AW277" s="13" t="s">
        <v>28</v>
      </c>
      <c r="AX277" s="13" t="s">
        <v>71</v>
      </c>
      <c r="AY277" s="150" t="s">
        <v>114</v>
      </c>
    </row>
    <row r="278" spans="2:51" s="13" customFormat="1" x14ac:dyDescent="0.2">
      <c r="B278" s="149"/>
      <c r="D278" s="143" t="s">
        <v>131</v>
      </c>
      <c r="E278" s="150" t="s">
        <v>1</v>
      </c>
      <c r="F278" s="151" t="s">
        <v>358</v>
      </c>
      <c r="H278" s="152">
        <v>18.41</v>
      </c>
      <c r="I278" s="153"/>
      <c r="L278" s="149"/>
      <c r="M278" s="154"/>
      <c r="T278" s="155"/>
      <c r="AT278" s="150" t="s">
        <v>131</v>
      </c>
      <c r="AU278" s="150" t="s">
        <v>78</v>
      </c>
      <c r="AV278" s="13" t="s">
        <v>78</v>
      </c>
      <c r="AW278" s="13" t="s">
        <v>28</v>
      </c>
      <c r="AX278" s="13" t="s">
        <v>71</v>
      </c>
      <c r="AY278" s="150" t="s">
        <v>114</v>
      </c>
    </row>
    <row r="279" spans="2:51" s="13" customFormat="1" x14ac:dyDescent="0.2">
      <c r="B279" s="149"/>
      <c r="D279" s="143" t="s">
        <v>131</v>
      </c>
      <c r="E279" s="150" t="s">
        <v>1</v>
      </c>
      <c r="F279" s="151" t="s">
        <v>359</v>
      </c>
      <c r="H279" s="152">
        <v>27.69</v>
      </c>
      <c r="I279" s="153"/>
      <c r="L279" s="149"/>
      <c r="M279" s="154"/>
      <c r="T279" s="155"/>
      <c r="AT279" s="150" t="s">
        <v>131</v>
      </c>
      <c r="AU279" s="150" t="s">
        <v>78</v>
      </c>
      <c r="AV279" s="13" t="s">
        <v>78</v>
      </c>
      <c r="AW279" s="13" t="s">
        <v>28</v>
      </c>
      <c r="AX279" s="13" t="s">
        <v>71</v>
      </c>
      <c r="AY279" s="150" t="s">
        <v>114</v>
      </c>
    </row>
    <row r="280" spans="2:51" s="13" customFormat="1" x14ac:dyDescent="0.2">
      <c r="B280" s="149"/>
      <c r="D280" s="143" t="s">
        <v>131</v>
      </c>
      <c r="E280" s="150" t="s">
        <v>1</v>
      </c>
      <c r="F280" s="151" t="s">
        <v>360</v>
      </c>
      <c r="H280" s="152">
        <v>38.82</v>
      </c>
      <c r="I280" s="153"/>
      <c r="L280" s="149"/>
      <c r="M280" s="154"/>
      <c r="T280" s="155"/>
      <c r="AT280" s="150" t="s">
        <v>131</v>
      </c>
      <c r="AU280" s="150" t="s">
        <v>78</v>
      </c>
      <c r="AV280" s="13" t="s">
        <v>78</v>
      </c>
      <c r="AW280" s="13" t="s">
        <v>28</v>
      </c>
      <c r="AX280" s="13" t="s">
        <v>71</v>
      </c>
      <c r="AY280" s="150" t="s">
        <v>114</v>
      </c>
    </row>
    <row r="281" spans="2:51" s="13" customFormat="1" x14ac:dyDescent="0.2">
      <c r="B281" s="149"/>
      <c r="D281" s="143" t="s">
        <v>131</v>
      </c>
      <c r="E281" s="150" t="s">
        <v>1</v>
      </c>
      <c r="F281" s="151" t="s">
        <v>361</v>
      </c>
      <c r="H281" s="152">
        <v>27.69</v>
      </c>
      <c r="I281" s="153"/>
      <c r="L281" s="149"/>
      <c r="M281" s="154"/>
      <c r="T281" s="155"/>
      <c r="AT281" s="150" t="s">
        <v>131</v>
      </c>
      <c r="AU281" s="150" t="s">
        <v>78</v>
      </c>
      <c r="AV281" s="13" t="s">
        <v>78</v>
      </c>
      <c r="AW281" s="13" t="s">
        <v>28</v>
      </c>
      <c r="AX281" s="13" t="s">
        <v>71</v>
      </c>
      <c r="AY281" s="150" t="s">
        <v>114</v>
      </c>
    </row>
    <row r="282" spans="2:51" s="13" customFormat="1" x14ac:dyDescent="0.2">
      <c r="B282" s="149"/>
      <c r="D282" s="143" t="s">
        <v>131</v>
      </c>
      <c r="E282" s="150" t="s">
        <v>1</v>
      </c>
      <c r="F282" s="151" t="s">
        <v>362</v>
      </c>
      <c r="H282" s="152">
        <v>15.48</v>
      </c>
      <c r="I282" s="153"/>
      <c r="L282" s="149"/>
      <c r="M282" s="154"/>
      <c r="T282" s="155"/>
      <c r="AT282" s="150" t="s">
        <v>131</v>
      </c>
      <c r="AU282" s="150" t="s">
        <v>78</v>
      </c>
      <c r="AV282" s="13" t="s">
        <v>78</v>
      </c>
      <c r="AW282" s="13" t="s">
        <v>28</v>
      </c>
      <c r="AX282" s="13" t="s">
        <v>71</v>
      </c>
      <c r="AY282" s="150" t="s">
        <v>114</v>
      </c>
    </row>
    <row r="283" spans="2:51" s="13" customFormat="1" x14ac:dyDescent="0.2">
      <c r="B283" s="149"/>
      <c r="D283" s="143" t="s">
        <v>131</v>
      </c>
      <c r="E283" s="150" t="s">
        <v>1</v>
      </c>
      <c r="F283" s="151" t="s">
        <v>363</v>
      </c>
      <c r="H283" s="152">
        <v>11.64</v>
      </c>
      <c r="I283" s="153"/>
      <c r="L283" s="149"/>
      <c r="M283" s="154"/>
      <c r="T283" s="155"/>
      <c r="AT283" s="150" t="s">
        <v>131</v>
      </c>
      <c r="AU283" s="150" t="s">
        <v>78</v>
      </c>
      <c r="AV283" s="13" t="s">
        <v>78</v>
      </c>
      <c r="AW283" s="13" t="s">
        <v>28</v>
      </c>
      <c r="AX283" s="13" t="s">
        <v>71</v>
      </c>
      <c r="AY283" s="150" t="s">
        <v>114</v>
      </c>
    </row>
    <row r="284" spans="2:51" s="12" customFormat="1" x14ac:dyDescent="0.2">
      <c r="B284" s="142"/>
      <c r="D284" s="143" t="s">
        <v>131</v>
      </c>
      <c r="E284" s="144" t="s">
        <v>1</v>
      </c>
      <c r="F284" s="145" t="s">
        <v>364</v>
      </c>
      <c r="H284" s="144" t="s">
        <v>1</v>
      </c>
      <c r="I284" s="146"/>
      <c r="L284" s="142"/>
      <c r="M284" s="147"/>
      <c r="T284" s="148"/>
      <c r="AT284" s="144" t="s">
        <v>131</v>
      </c>
      <c r="AU284" s="144" t="s">
        <v>78</v>
      </c>
      <c r="AV284" s="12" t="s">
        <v>76</v>
      </c>
      <c r="AW284" s="12" t="s">
        <v>28</v>
      </c>
      <c r="AX284" s="12" t="s">
        <v>71</v>
      </c>
      <c r="AY284" s="144" t="s">
        <v>114</v>
      </c>
    </row>
    <row r="285" spans="2:51" s="13" customFormat="1" x14ac:dyDescent="0.2">
      <c r="B285" s="149"/>
      <c r="D285" s="143" t="s">
        <v>131</v>
      </c>
      <c r="E285" s="150" t="s">
        <v>1</v>
      </c>
      <c r="F285" s="151" t="s">
        <v>365</v>
      </c>
      <c r="H285" s="152">
        <v>29.53</v>
      </c>
      <c r="I285" s="153"/>
      <c r="L285" s="149"/>
      <c r="M285" s="154"/>
      <c r="T285" s="155"/>
      <c r="AT285" s="150" t="s">
        <v>131</v>
      </c>
      <c r="AU285" s="150" t="s">
        <v>78</v>
      </c>
      <c r="AV285" s="13" t="s">
        <v>78</v>
      </c>
      <c r="AW285" s="13" t="s">
        <v>28</v>
      </c>
      <c r="AX285" s="13" t="s">
        <v>71</v>
      </c>
      <c r="AY285" s="150" t="s">
        <v>114</v>
      </c>
    </row>
    <row r="286" spans="2:51" s="13" customFormat="1" x14ac:dyDescent="0.2">
      <c r="B286" s="149"/>
      <c r="D286" s="143" t="s">
        <v>131</v>
      </c>
      <c r="E286" s="150" t="s">
        <v>1</v>
      </c>
      <c r="F286" s="151" t="s">
        <v>366</v>
      </c>
      <c r="H286" s="152">
        <v>15.12</v>
      </c>
      <c r="I286" s="153"/>
      <c r="L286" s="149"/>
      <c r="M286" s="154"/>
      <c r="T286" s="155"/>
      <c r="AT286" s="150" t="s">
        <v>131</v>
      </c>
      <c r="AU286" s="150" t="s">
        <v>78</v>
      </c>
      <c r="AV286" s="13" t="s">
        <v>78</v>
      </c>
      <c r="AW286" s="13" t="s">
        <v>28</v>
      </c>
      <c r="AX286" s="13" t="s">
        <v>71</v>
      </c>
      <c r="AY286" s="150" t="s">
        <v>114</v>
      </c>
    </row>
    <row r="287" spans="2:51" s="13" customFormat="1" x14ac:dyDescent="0.2">
      <c r="B287" s="149"/>
      <c r="D287" s="143" t="s">
        <v>131</v>
      </c>
      <c r="E287" s="150" t="s">
        <v>1</v>
      </c>
      <c r="F287" s="151" t="s">
        <v>367</v>
      </c>
      <c r="H287" s="152">
        <v>13.77</v>
      </c>
      <c r="I287" s="153"/>
      <c r="L287" s="149"/>
      <c r="M287" s="154"/>
      <c r="T287" s="155"/>
      <c r="AT287" s="150" t="s">
        <v>131</v>
      </c>
      <c r="AU287" s="150" t="s">
        <v>78</v>
      </c>
      <c r="AV287" s="13" t="s">
        <v>78</v>
      </c>
      <c r="AW287" s="13" t="s">
        <v>28</v>
      </c>
      <c r="AX287" s="13" t="s">
        <v>71</v>
      </c>
      <c r="AY287" s="150" t="s">
        <v>114</v>
      </c>
    </row>
    <row r="288" spans="2:51" s="12" customFormat="1" x14ac:dyDescent="0.2">
      <c r="B288" s="142"/>
      <c r="D288" s="143" t="s">
        <v>131</v>
      </c>
      <c r="E288" s="144" t="s">
        <v>1</v>
      </c>
      <c r="F288" s="145" t="s">
        <v>164</v>
      </c>
      <c r="H288" s="144" t="s">
        <v>1</v>
      </c>
      <c r="I288" s="146"/>
      <c r="L288" s="142"/>
      <c r="M288" s="147"/>
      <c r="T288" s="148"/>
      <c r="AT288" s="144" t="s">
        <v>131</v>
      </c>
      <c r="AU288" s="144" t="s">
        <v>78</v>
      </c>
      <c r="AV288" s="12" t="s">
        <v>76</v>
      </c>
      <c r="AW288" s="12" t="s">
        <v>28</v>
      </c>
      <c r="AX288" s="12" t="s">
        <v>71</v>
      </c>
      <c r="AY288" s="144" t="s">
        <v>114</v>
      </c>
    </row>
    <row r="289" spans="2:65" s="13" customFormat="1" x14ac:dyDescent="0.2">
      <c r="B289" s="149"/>
      <c r="D289" s="143" t="s">
        <v>131</v>
      </c>
      <c r="E289" s="150" t="s">
        <v>1</v>
      </c>
      <c r="F289" s="151" t="s">
        <v>368</v>
      </c>
      <c r="H289" s="152">
        <v>20.88</v>
      </c>
      <c r="I289" s="153"/>
      <c r="L289" s="149"/>
      <c r="M289" s="154"/>
      <c r="T289" s="155"/>
      <c r="AT289" s="150" t="s">
        <v>131</v>
      </c>
      <c r="AU289" s="150" t="s">
        <v>78</v>
      </c>
      <c r="AV289" s="13" t="s">
        <v>78</v>
      </c>
      <c r="AW289" s="13" t="s">
        <v>28</v>
      </c>
      <c r="AX289" s="13" t="s">
        <v>71</v>
      </c>
      <c r="AY289" s="150" t="s">
        <v>114</v>
      </c>
    </row>
    <row r="290" spans="2:65" s="14" customFormat="1" x14ac:dyDescent="0.2">
      <c r="B290" s="156"/>
      <c r="D290" s="143" t="s">
        <v>131</v>
      </c>
      <c r="E290" s="157" t="s">
        <v>1</v>
      </c>
      <c r="F290" s="158" t="s">
        <v>149</v>
      </c>
      <c r="H290" s="159">
        <v>289.10000000000002</v>
      </c>
      <c r="I290" s="160"/>
      <c r="L290" s="156"/>
      <c r="M290" s="161"/>
      <c r="T290" s="162"/>
      <c r="AT290" s="157" t="s">
        <v>131</v>
      </c>
      <c r="AU290" s="157" t="s">
        <v>78</v>
      </c>
      <c r="AV290" s="14" t="s">
        <v>121</v>
      </c>
      <c r="AW290" s="14" t="s">
        <v>28</v>
      </c>
      <c r="AX290" s="14" t="s">
        <v>76</v>
      </c>
      <c r="AY290" s="157" t="s">
        <v>114</v>
      </c>
    </row>
    <row r="291" spans="2:65" s="1" customFormat="1" ht="24.2" customHeight="1" x14ac:dyDescent="0.2">
      <c r="B291" s="127"/>
      <c r="C291" s="163" t="s">
        <v>382</v>
      </c>
      <c r="D291" s="163" t="s">
        <v>342</v>
      </c>
      <c r="E291" s="164" t="s">
        <v>383</v>
      </c>
      <c r="F291" s="165" t="s">
        <v>384</v>
      </c>
      <c r="G291" s="166" t="s">
        <v>129</v>
      </c>
      <c r="H291" s="167">
        <v>318.01</v>
      </c>
      <c r="I291" s="168"/>
      <c r="J291" s="169">
        <f>ROUND(I291*H291,2)</f>
        <v>0</v>
      </c>
      <c r="K291" s="170"/>
      <c r="L291" s="171"/>
      <c r="M291" s="172" t="s">
        <v>1</v>
      </c>
      <c r="N291" s="173" t="s">
        <v>36</v>
      </c>
      <c r="P291" s="138">
        <f>O291*H291</f>
        <v>0</v>
      </c>
      <c r="Q291" s="138">
        <v>1.15E-3</v>
      </c>
      <c r="R291" s="138">
        <f>Q291*H291</f>
        <v>0.36571149999999997</v>
      </c>
      <c r="S291" s="138">
        <v>0</v>
      </c>
      <c r="T291" s="139">
        <f>S291*H291</f>
        <v>0</v>
      </c>
      <c r="AR291" s="140" t="s">
        <v>345</v>
      </c>
      <c r="AT291" s="140" t="s">
        <v>342</v>
      </c>
      <c r="AU291" s="140" t="s">
        <v>78</v>
      </c>
      <c r="AY291" s="16" t="s">
        <v>114</v>
      </c>
      <c r="BE291" s="141">
        <f>IF(N291="základní",J291,0)</f>
        <v>0</v>
      </c>
      <c r="BF291" s="141">
        <f>IF(N291="snížená",J291,0)</f>
        <v>0</v>
      </c>
      <c r="BG291" s="141">
        <f>IF(N291="zákl. přenesená",J291,0)</f>
        <v>0</v>
      </c>
      <c r="BH291" s="141">
        <f>IF(N291="sníž. přenesená",J291,0)</f>
        <v>0</v>
      </c>
      <c r="BI291" s="141">
        <f>IF(N291="nulová",J291,0)</f>
        <v>0</v>
      </c>
      <c r="BJ291" s="16" t="s">
        <v>76</v>
      </c>
      <c r="BK291" s="141">
        <f>ROUND(I291*H291,2)</f>
        <v>0</v>
      </c>
      <c r="BL291" s="16" t="s">
        <v>232</v>
      </c>
      <c r="BM291" s="140" t="s">
        <v>385</v>
      </c>
    </row>
    <row r="292" spans="2:65" s="13" customFormat="1" x14ac:dyDescent="0.2">
      <c r="B292" s="149"/>
      <c r="D292" s="143" t="s">
        <v>131</v>
      </c>
      <c r="F292" s="151" t="s">
        <v>386</v>
      </c>
      <c r="H292" s="152">
        <v>318.01</v>
      </c>
      <c r="I292" s="153"/>
      <c r="L292" s="149"/>
      <c r="M292" s="154"/>
      <c r="T292" s="155"/>
      <c r="AT292" s="150" t="s">
        <v>131</v>
      </c>
      <c r="AU292" s="150" t="s">
        <v>78</v>
      </c>
      <c r="AV292" s="13" t="s">
        <v>78</v>
      </c>
      <c r="AW292" s="13" t="s">
        <v>3</v>
      </c>
      <c r="AX292" s="13" t="s">
        <v>76</v>
      </c>
      <c r="AY292" s="150" t="s">
        <v>114</v>
      </c>
    </row>
    <row r="293" spans="2:65" s="1" customFormat="1" ht="21.75" customHeight="1" x14ac:dyDescent="0.2">
      <c r="B293" s="127"/>
      <c r="C293" s="128" t="s">
        <v>387</v>
      </c>
      <c r="D293" s="128" t="s">
        <v>117</v>
      </c>
      <c r="E293" s="129" t="s">
        <v>388</v>
      </c>
      <c r="F293" s="130" t="s">
        <v>389</v>
      </c>
      <c r="G293" s="131" t="s">
        <v>306</v>
      </c>
      <c r="H293" s="132">
        <v>278</v>
      </c>
      <c r="I293" s="133"/>
      <c r="J293" s="134">
        <f>ROUND(I293*H293,2)</f>
        <v>0</v>
      </c>
      <c r="K293" s="135"/>
      <c r="L293" s="31"/>
      <c r="M293" s="136" t="s">
        <v>1</v>
      </c>
      <c r="N293" s="137" t="s">
        <v>36</v>
      </c>
      <c r="P293" s="138">
        <f>O293*H293</f>
        <v>0</v>
      </c>
      <c r="Q293" s="138">
        <v>0</v>
      </c>
      <c r="R293" s="138">
        <f>Q293*H293</f>
        <v>0</v>
      </c>
      <c r="S293" s="138">
        <v>2.9999999999999997E-4</v>
      </c>
      <c r="T293" s="139">
        <f>S293*H293</f>
        <v>8.3399999999999988E-2</v>
      </c>
      <c r="AR293" s="140" t="s">
        <v>232</v>
      </c>
      <c r="AT293" s="140" t="s">
        <v>117</v>
      </c>
      <c r="AU293" s="140" t="s">
        <v>78</v>
      </c>
      <c r="AY293" s="16" t="s">
        <v>114</v>
      </c>
      <c r="BE293" s="141">
        <f>IF(N293="základní",J293,0)</f>
        <v>0</v>
      </c>
      <c r="BF293" s="141">
        <f>IF(N293="snížená",J293,0)</f>
        <v>0</v>
      </c>
      <c r="BG293" s="141">
        <f>IF(N293="zákl. přenesená",J293,0)</f>
        <v>0</v>
      </c>
      <c r="BH293" s="141">
        <f>IF(N293="sníž. přenesená",J293,0)</f>
        <v>0</v>
      </c>
      <c r="BI293" s="141">
        <f>IF(N293="nulová",J293,0)</f>
        <v>0</v>
      </c>
      <c r="BJ293" s="16" t="s">
        <v>76</v>
      </c>
      <c r="BK293" s="141">
        <f>ROUND(I293*H293,2)</f>
        <v>0</v>
      </c>
      <c r="BL293" s="16" t="s">
        <v>232</v>
      </c>
      <c r="BM293" s="140" t="s">
        <v>390</v>
      </c>
    </row>
    <row r="294" spans="2:65" s="1" customFormat="1" ht="16.5" customHeight="1" x14ac:dyDescent="0.2">
      <c r="B294" s="127"/>
      <c r="C294" s="128" t="s">
        <v>391</v>
      </c>
      <c r="D294" s="128" t="s">
        <v>117</v>
      </c>
      <c r="E294" s="129" t="s">
        <v>392</v>
      </c>
      <c r="F294" s="130" t="s">
        <v>393</v>
      </c>
      <c r="G294" s="131" t="s">
        <v>306</v>
      </c>
      <c r="H294" s="132">
        <v>278</v>
      </c>
      <c r="I294" s="133"/>
      <c r="J294" s="134">
        <f>ROUND(I294*H294,2)</f>
        <v>0</v>
      </c>
      <c r="K294" s="135"/>
      <c r="L294" s="31"/>
      <c r="M294" s="136" t="s">
        <v>1</v>
      </c>
      <c r="N294" s="137" t="s">
        <v>36</v>
      </c>
      <c r="P294" s="138">
        <f>O294*H294</f>
        <v>0</v>
      </c>
      <c r="Q294" s="138">
        <v>1.0000000000000001E-5</v>
      </c>
      <c r="R294" s="138">
        <f>Q294*H294</f>
        <v>2.7800000000000004E-3</v>
      </c>
      <c r="S294" s="138">
        <v>0</v>
      </c>
      <c r="T294" s="139">
        <f>S294*H294</f>
        <v>0</v>
      </c>
      <c r="AR294" s="140" t="s">
        <v>232</v>
      </c>
      <c r="AT294" s="140" t="s">
        <v>117</v>
      </c>
      <c r="AU294" s="140" t="s">
        <v>78</v>
      </c>
      <c r="AY294" s="16" t="s">
        <v>114</v>
      </c>
      <c r="BE294" s="141">
        <f>IF(N294="základní",J294,0)</f>
        <v>0</v>
      </c>
      <c r="BF294" s="141">
        <f>IF(N294="snížená",J294,0)</f>
        <v>0</v>
      </c>
      <c r="BG294" s="141">
        <f>IF(N294="zákl. přenesená",J294,0)</f>
        <v>0</v>
      </c>
      <c r="BH294" s="141">
        <f>IF(N294="sníž. přenesená",J294,0)</f>
        <v>0</v>
      </c>
      <c r="BI294" s="141">
        <f>IF(N294="nulová",J294,0)</f>
        <v>0</v>
      </c>
      <c r="BJ294" s="16" t="s">
        <v>76</v>
      </c>
      <c r="BK294" s="141">
        <f>ROUND(I294*H294,2)</f>
        <v>0</v>
      </c>
      <c r="BL294" s="16" t="s">
        <v>232</v>
      </c>
      <c r="BM294" s="140" t="s">
        <v>394</v>
      </c>
    </row>
    <row r="295" spans="2:65" s="1" customFormat="1" ht="16.5" customHeight="1" x14ac:dyDescent="0.2">
      <c r="B295" s="127"/>
      <c r="C295" s="163" t="s">
        <v>395</v>
      </c>
      <c r="D295" s="163" t="s">
        <v>342</v>
      </c>
      <c r="E295" s="164" t="s">
        <v>396</v>
      </c>
      <c r="F295" s="165" t="s">
        <v>397</v>
      </c>
      <c r="G295" s="166" t="s">
        <v>306</v>
      </c>
      <c r="H295" s="167">
        <v>283.56</v>
      </c>
      <c r="I295" s="168"/>
      <c r="J295" s="169">
        <f>ROUND(I295*H295,2)</f>
        <v>0</v>
      </c>
      <c r="K295" s="170"/>
      <c r="L295" s="171"/>
      <c r="M295" s="172" t="s">
        <v>1</v>
      </c>
      <c r="N295" s="173" t="s">
        <v>36</v>
      </c>
      <c r="P295" s="138">
        <f>O295*H295</f>
        <v>0</v>
      </c>
      <c r="Q295" s="138">
        <v>2.9999999999999997E-4</v>
      </c>
      <c r="R295" s="138">
        <f>Q295*H295</f>
        <v>8.5067999999999991E-2</v>
      </c>
      <c r="S295" s="138">
        <v>0</v>
      </c>
      <c r="T295" s="139">
        <f>S295*H295</f>
        <v>0</v>
      </c>
      <c r="AR295" s="140" t="s">
        <v>345</v>
      </c>
      <c r="AT295" s="140" t="s">
        <v>342</v>
      </c>
      <c r="AU295" s="140" t="s">
        <v>78</v>
      </c>
      <c r="AY295" s="16" t="s">
        <v>114</v>
      </c>
      <c r="BE295" s="141">
        <f>IF(N295="základní",J295,0)</f>
        <v>0</v>
      </c>
      <c r="BF295" s="141">
        <f>IF(N295="snížená",J295,0)</f>
        <v>0</v>
      </c>
      <c r="BG295" s="141">
        <f>IF(N295="zákl. přenesená",J295,0)</f>
        <v>0</v>
      </c>
      <c r="BH295" s="141">
        <f>IF(N295="sníž. přenesená",J295,0)</f>
        <v>0</v>
      </c>
      <c r="BI295" s="141">
        <f>IF(N295="nulová",J295,0)</f>
        <v>0</v>
      </c>
      <c r="BJ295" s="16" t="s">
        <v>76</v>
      </c>
      <c r="BK295" s="141">
        <f>ROUND(I295*H295,2)</f>
        <v>0</v>
      </c>
      <c r="BL295" s="16" t="s">
        <v>232</v>
      </c>
      <c r="BM295" s="140" t="s">
        <v>398</v>
      </c>
    </row>
    <row r="296" spans="2:65" s="13" customFormat="1" x14ac:dyDescent="0.2">
      <c r="B296" s="149"/>
      <c r="D296" s="143" t="s">
        <v>131</v>
      </c>
      <c r="F296" s="151" t="s">
        <v>399</v>
      </c>
      <c r="H296" s="152">
        <v>283.56</v>
      </c>
      <c r="I296" s="153"/>
      <c r="L296" s="149"/>
      <c r="M296" s="154"/>
      <c r="T296" s="155"/>
      <c r="AT296" s="150" t="s">
        <v>131</v>
      </c>
      <c r="AU296" s="150" t="s">
        <v>78</v>
      </c>
      <c r="AV296" s="13" t="s">
        <v>78</v>
      </c>
      <c r="AW296" s="13" t="s">
        <v>3</v>
      </c>
      <c r="AX296" s="13" t="s">
        <v>76</v>
      </c>
      <c r="AY296" s="150" t="s">
        <v>114</v>
      </c>
    </row>
    <row r="297" spans="2:65" s="11" customFormat="1" ht="22.9" customHeight="1" x14ac:dyDescent="0.2">
      <c r="B297" s="115"/>
      <c r="D297" s="116" t="s">
        <v>70</v>
      </c>
      <c r="E297" s="125" t="s">
        <v>400</v>
      </c>
      <c r="F297" s="125" t="s">
        <v>401</v>
      </c>
      <c r="I297" s="118"/>
      <c r="J297" s="126">
        <f>BK297</f>
        <v>0</v>
      </c>
      <c r="L297" s="115"/>
      <c r="M297" s="120"/>
      <c r="P297" s="121">
        <f>P298</f>
        <v>0</v>
      </c>
      <c r="R297" s="121">
        <f>R298</f>
        <v>0</v>
      </c>
      <c r="T297" s="122">
        <f>T298</f>
        <v>0</v>
      </c>
      <c r="AR297" s="116" t="s">
        <v>78</v>
      </c>
      <c r="AT297" s="123" t="s">
        <v>70</v>
      </c>
      <c r="AU297" s="123" t="s">
        <v>76</v>
      </c>
      <c r="AY297" s="116" t="s">
        <v>114</v>
      </c>
      <c r="BK297" s="124">
        <f>BK298</f>
        <v>0</v>
      </c>
    </row>
    <row r="298" spans="2:65" s="1" customFormat="1" ht="24.2" customHeight="1" x14ac:dyDescent="0.2">
      <c r="B298" s="127"/>
      <c r="C298" s="128" t="s">
        <v>402</v>
      </c>
      <c r="D298" s="128" t="s">
        <v>117</v>
      </c>
      <c r="E298" s="129" t="s">
        <v>403</v>
      </c>
      <c r="F298" s="130" t="s">
        <v>404</v>
      </c>
      <c r="G298" s="131" t="s">
        <v>129</v>
      </c>
      <c r="H298" s="132">
        <v>40</v>
      </c>
      <c r="I298" s="133"/>
      <c r="J298" s="134">
        <f>ROUND(I298*H298,2)</f>
        <v>0</v>
      </c>
      <c r="K298" s="135"/>
      <c r="L298" s="31"/>
      <c r="M298" s="136" t="s">
        <v>1</v>
      </c>
      <c r="N298" s="137" t="s">
        <v>36</v>
      </c>
      <c r="P298" s="138">
        <f>O298*H298</f>
        <v>0</v>
      </c>
      <c r="Q298" s="138">
        <v>0</v>
      </c>
      <c r="R298" s="138">
        <f>Q298*H298</f>
        <v>0</v>
      </c>
      <c r="S298" s="138">
        <v>0</v>
      </c>
      <c r="T298" s="139">
        <f>S298*H298</f>
        <v>0</v>
      </c>
      <c r="AR298" s="140" t="s">
        <v>232</v>
      </c>
      <c r="AT298" s="140" t="s">
        <v>117</v>
      </c>
      <c r="AU298" s="140" t="s">
        <v>78</v>
      </c>
      <c r="AY298" s="16" t="s">
        <v>114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6" t="s">
        <v>76</v>
      </c>
      <c r="BK298" s="141">
        <f>ROUND(I298*H298,2)</f>
        <v>0</v>
      </c>
      <c r="BL298" s="16" t="s">
        <v>232</v>
      </c>
      <c r="BM298" s="140" t="s">
        <v>405</v>
      </c>
    </row>
    <row r="299" spans="2:65" s="11" customFormat="1" ht="22.9" customHeight="1" x14ac:dyDescent="0.2">
      <c r="B299" s="115"/>
      <c r="D299" s="116" t="s">
        <v>70</v>
      </c>
      <c r="E299" s="125" t="s">
        <v>406</v>
      </c>
      <c r="F299" s="125" t="s">
        <v>407</v>
      </c>
      <c r="I299" s="118"/>
      <c r="J299" s="126">
        <f>BK299</f>
        <v>0</v>
      </c>
      <c r="L299" s="115"/>
      <c r="M299" s="120"/>
      <c r="P299" s="121">
        <f>SUM(P300:P319)</f>
        <v>0</v>
      </c>
      <c r="R299" s="121">
        <f>SUM(R300:R319)</f>
        <v>0</v>
      </c>
      <c r="T299" s="122">
        <f>SUM(T300:T319)</f>
        <v>0</v>
      </c>
      <c r="AR299" s="116" t="s">
        <v>78</v>
      </c>
      <c r="AT299" s="123" t="s">
        <v>70</v>
      </c>
      <c r="AU299" s="123" t="s">
        <v>76</v>
      </c>
      <c r="AY299" s="116" t="s">
        <v>114</v>
      </c>
      <c r="BK299" s="124">
        <f>SUM(BK300:BK319)</f>
        <v>0</v>
      </c>
    </row>
    <row r="300" spans="2:65" s="1" customFormat="1" ht="24.2" customHeight="1" x14ac:dyDescent="0.2">
      <c r="B300" s="127"/>
      <c r="C300" s="128" t="s">
        <v>408</v>
      </c>
      <c r="D300" s="128" t="s">
        <v>117</v>
      </c>
      <c r="E300" s="129" t="s">
        <v>409</v>
      </c>
      <c r="F300" s="130" t="s">
        <v>410</v>
      </c>
      <c r="G300" s="131" t="s">
        <v>129</v>
      </c>
      <c r="H300" s="132">
        <v>477.02</v>
      </c>
      <c r="I300" s="133"/>
      <c r="J300" s="134">
        <f>ROUND(I300*H300,2)</f>
        <v>0</v>
      </c>
      <c r="K300" s="135"/>
      <c r="L300" s="31"/>
      <c r="M300" s="136" t="s">
        <v>1</v>
      </c>
      <c r="N300" s="137" t="s">
        <v>36</v>
      </c>
      <c r="P300" s="138">
        <f>O300*H300</f>
        <v>0</v>
      </c>
      <c r="Q300" s="138">
        <v>0</v>
      </c>
      <c r="R300" s="138">
        <f>Q300*H300</f>
        <v>0</v>
      </c>
      <c r="S300" s="138">
        <v>0</v>
      </c>
      <c r="T300" s="139">
        <f>S300*H300</f>
        <v>0</v>
      </c>
      <c r="AR300" s="140" t="s">
        <v>232</v>
      </c>
      <c r="AT300" s="140" t="s">
        <v>117</v>
      </c>
      <c r="AU300" s="140" t="s">
        <v>78</v>
      </c>
      <c r="AY300" s="16" t="s">
        <v>114</v>
      </c>
      <c r="BE300" s="141">
        <f>IF(N300="základní",J300,0)</f>
        <v>0</v>
      </c>
      <c r="BF300" s="141">
        <f>IF(N300="snížená",J300,0)</f>
        <v>0</v>
      </c>
      <c r="BG300" s="141">
        <f>IF(N300="zákl. přenesená",J300,0)</f>
        <v>0</v>
      </c>
      <c r="BH300" s="141">
        <f>IF(N300="sníž. přenesená",J300,0)</f>
        <v>0</v>
      </c>
      <c r="BI300" s="141">
        <f>IF(N300="nulová",J300,0)</f>
        <v>0</v>
      </c>
      <c r="BJ300" s="16" t="s">
        <v>76</v>
      </c>
      <c r="BK300" s="141">
        <f>ROUND(I300*H300,2)</f>
        <v>0</v>
      </c>
      <c r="BL300" s="16" t="s">
        <v>232</v>
      </c>
      <c r="BM300" s="140" t="s">
        <v>411</v>
      </c>
    </row>
    <row r="301" spans="2:65" s="12" customFormat="1" x14ac:dyDescent="0.2">
      <c r="B301" s="142"/>
      <c r="D301" s="143" t="s">
        <v>131</v>
      </c>
      <c r="E301" s="144" t="s">
        <v>1</v>
      </c>
      <c r="F301" s="145" t="s">
        <v>132</v>
      </c>
      <c r="H301" s="144" t="s">
        <v>1</v>
      </c>
      <c r="I301" s="146"/>
      <c r="L301" s="142"/>
      <c r="M301" s="147"/>
      <c r="T301" s="148"/>
      <c r="AT301" s="144" t="s">
        <v>131</v>
      </c>
      <c r="AU301" s="144" t="s">
        <v>78</v>
      </c>
      <c r="AV301" s="12" t="s">
        <v>76</v>
      </c>
      <c r="AW301" s="12" t="s">
        <v>28</v>
      </c>
      <c r="AX301" s="12" t="s">
        <v>71</v>
      </c>
      <c r="AY301" s="144" t="s">
        <v>114</v>
      </c>
    </row>
    <row r="302" spans="2:65" s="13" customFormat="1" x14ac:dyDescent="0.2">
      <c r="B302" s="149"/>
      <c r="D302" s="143" t="s">
        <v>131</v>
      </c>
      <c r="E302" s="150" t="s">
        <v>1</v>
      </c>
      <c r="F302" s="151" t="s">
        <v>412</v>
      </c>
      <c r="H302" s="152">
        <v>46.4</v>
      </c>
      <c r="I302" s="153"/>
      <c r="L302" s="149"/>
      <c r="M302" s="154"/>
      <c r="T302" s="155"/>
      <c r="AT302" s="150" t="s">
        <v>131</v>
      </c>
      <c r="AU302" s="150" t="s">
        <v>78</v>
      </c>
      <c r="AV302" s="13" t="s">
        <v>78</v>
      </c>
      <c r="AW302" s="13" t="s">
        <v>28</v>
      </c>
      <c r="AX302" s="13" t="s">
        <v>71</v>
      </c>
      <c r="AY302" s="150" t="s">
        <v>114</v>
      </c>
    </row>
    <row r="303" spans="2:65" s="13" customFormat="1" x14ac:dyDescent="0.2">
      <c r="B303" s="149"/>
      <c r="D303" s="143" t="s">
        <v>131</v>
      </c>
      <c r="E303" s="150" t="s">
        <v>1</v>
      </c>
      <c r="F303" s="151" t="s">
        <v>413</v>
      </c>
      <c r="H303" s="152">
        <v>74.2</v>
      </c>
      <c r="I303" s="153"/>
      <c r="L303" s="149"/>
      <c r="M303" s="154"/>
      <c r="T303" s="155"/>
      <c r="AT303" s="150" t="s">
        <v>131</v>
      </c>
      <c r="AU303" s="150" t="s">
        <v>78</v>
      </c>
      <c r="AV303" s="13" t="s">
        <v>78</v>
      </c>
      <c r="AW303" s="13" t="s">
        <v>28</v>
      </c>
      <c r="AX303" s="13" t="s">
        <v>71</v>
      </c>
      <c r="AY303" s="150" t="s">
        <v>114</v>
      </c>
    </row>
    <row r="304" spans="2:65" s="13" customFormat="1" x14ac:dyDescent="0.2">
      <c r="B304" s="149"/>
      <c r="D304" s="143" t="s">
        <v>131</v>
      </c>
      <c r="E304" s="150" t="s">
        <v>1</v>
      </c>
      <c r="F304" s="151" t="s">
        <v>414</v>
      </c>
      <c r="H304" s="152">
        <v>32.4</v>
      </c>
      <c r="I304" s="153"/>
      <c r="L304" s="149"/>
      <c r="M304" s="154"/>
      <c r="T304" s="155"/>
      <c r="AT304" s="150" t="s">
        <v>131</v>
      </c>
      <c r="AU304" s="150" t="s">
        <v>78</v>
      </c>
      <c r="AV304" s="13" t="s">
        <v>78</v>
      </c>
      <c r="AW304" s="13" t="s">
        <v>28</v>
      </c>
      <c r="AX304" s="13" t="s">
        <v>71</v>
      </c>
      <c r="AY304" s="150" t="s">
        <v>114</v>
      </c>
    </row>
    <row r="305" spans="2:63" s="13" customFormat="1" x14ac:dyDescent="0.2">
      <c r="B305" s="149"/>
      <c r="D305" s="143" t="s">
        <v>131</v>
      </c>
      <c r="E305" s="150" t="s">
        <v>1</v>
      </c>
      <c r="F305" s="151" t="s">
        <v>415</v>
      </c>
      <c r="H305" s="152">
        <v>23.28</v>
      </c>
      <c r="I305" s="153"/>
      <c r="L305" s="149"/>
      <c r="M305" s="154"/>
      <c r="T305" s="155"/>
      <c r="AT305" s="150" t="s">
        <v>131</v>
      </c>
      <c r="AU305" s="150" t="s">
        <v>78</v>
      </c>
      <c r="AV305" s="13" t="s">
        <v>78</v>
      </c>
      <c r="AW305" s="13" t="s">
        <v>28</v>
      </c>
      <c r="AX305" s="13" t="s">
        <v>71</v>
      </c>
      <c r="AY305" s="150" t="s">
        <v>114</v>
      </c>
    </row>
    <row r="306" spans="2:63" s="13" customFormat="1" x14ac:dyDescent="0.2">
      <c r="B306" s="149"/>
      <c r="D306" s="143" t="s">
        <v>131</v>
      </c>
      <c r="E306" s="150" t="s">
        <v>1</v>
      </c>
      <c r="F306" s="151" t="s">
        <v>416</v>
      </c>
      <c r="H306" s="152">
        <v>24.68</v>
      </c>
      <c r="I306" s="153"/>
      <c r="L306" s="149"/>
      <c r="M306" s="154"/>
      <c r="T306" s="155"/>
      <c r="AT306" s="150" t="s">
        <v>131</v>
      </c>
      <c r="AU306" s="150" t="s">
        <v>78</v>
      </c>
      <c r="AV306" s="13" t="s">
        <v>78</v>
      </c>
      <c r="AW306" s="13" t="s">
        <v>28</v>
      </c>
      <c r="AX306" s="13" t="s">
        <v>71</v>
      </c>
      <c r="AY306" s="150" t="s">
        <v>114</v>
      </c>
    </row>
    <row r="307" spans="2:63" s="12" customFormat="1" x14ac:dyDescent="0.2">
      <c r="B307" s="142"/>
      <c r="D307" s="143" t="s">
        <v>131</v>
      </c>
      <c r="E307" s="144" t="s">
        <v>1</v>
      </c>
      <c r="F307" s="145" t="s">
        <v>140</v>
      </c>
      <c r="H307" s="144" t="s">
        <v>1</v>
      </c>
      <c r="I307" s="146"/>
      <c r="L307" s="142"/>
      <c r="M307" s="147"/>
      <c r="T307" s="148"/>
      <c r="AT307" s="144" t="s">
        <v>131</v>
      </c>
      <c r="AU307" s="144" t="s">
        <v>78</v>
      </c>
      <c r="AV307" s="12" t="s">
        <v>76</v>
      </c>
      <c r="AW307" s="12" t="s">
        <v>28</v>
      </c>
      <c r="AX307" s="12" t="s">
        <v>71</v>
      </c>
      <c r="AY307" s="144" t="s">
        <v>114</v>
      </c>
    </row>
    <row r="308" spans="2:63" s="13" customFormat="1" x14ac:dyDescent="0.2">
      <c r="B308" s="149"/>
      <c r="D308" s="143" t="s">
        <v>131</v>
      </c>
      <c r="E308" s="150" t="s">
        <v>1</v>
      </c>
      <c r="F308" s="151" t="s">
        <v>417</v>
      </c>
      <c r="H308" s="152">
        <v>37.119999999999997</v>
      </c>
      <c r="I308" s="153"/>
      <c r="L308" s="149"/>
      <c r="M308" s="154"/>
      <c r="T308" s="155"/>
      <c r="AT308" s="150" t="s">
        <v>131</v>
      </c>
      <c r="AU308" s="150" t="s">
        <v>78</v>
      </c>
      <c r="AV308" s="13" t="s">
        <v>78</v>
      </c>
      <c r="AW308" s="13" t="s">
        <v>28</v>
      </c>
      <c r="AX308" s="13" t="s">
        <v>71</v>
      </c>
      <c r="AY308" s="150" t="s">
        <v>114</v>
      </c>
    </row>
    <row r="309" spans="2:63" s="13" customFormat="1" x14ac:dyDescent="0.2">
      <c r="B309" s="149"/>
      <c r="D309" s="143" t="s">
        <v>131</v>
      </c>
      <c r="E309" s="150" t="s">
        <v>1</v>
      </c>
      <c r="F309" s="151" t="s">
        <v>418</v>
      </c>
      <c r="H309" s="152">
        <v>9.48</v>
      </c>
      <c r="I309" s="153"/>
      <c r="L309" s="149"/>
      <c r="M309" s="154"/>
      <c r="T309" s="155"/>
      <c r="AT309" s="150" t="s">
        <v>131</v>
      </c>
      <c r="AU309" s="150" t="s">
        <v>78</v>
      </c>
      <c r="AV309" s="13" t="s">
        <v>78</v>
      </c>
      <c r="AW309" s="13" t="s">
        <v>28</v>
      </c>
      <c r="AX309" s="13" t="s">
        <v>71</v>
      </c>
      <c r="AY309" s="150" t="s">
        <v>114</v>
      </c>
    </row>
    <row r="310" spans="2:63" s="13" customFormat="1" x14ac:dyDescent="0.2">
      <c r="B310" s="149"/>
      <c r="D310" s="143" t="s">
        <v>131</v>
      </c>
      <c r="E310" s="150" t="s">
        <v>1</v>
      </c>
      <c r="F310" s="151" t="s">
        <v>419</v>
      </c>
      <c r="H310" s="152">
        <v>31.8</v>
      </c>
      <c r="I310" s="153"/>
      <c r="L310" s="149"/>
      <c r="M310" s="154"/>
      <c r="T310" s="155"/>
      <c r="AT310" s="150" t="s">
        <v>131</v>
      </c>
      <c r="AU310" s="150" t="s">
        <v>78</v>
      </c>
      <c r="AV310" s="13" t="s">
        <v>78</v>
      </c>
      <c r="AW310" s="13" t="s">
        <v>28</v>
      </c>
      <c r="AX310" s="13" t="s">
        <v>71</v>
      </c>
      <c r="AY310" s="150" t="s">
        <v>114</v>
      </c>
    </row>
    <row r="311" spans="2:63" s="13" customFormat="1" x14ac:dyDescent="0.2">
      <c r="B311" s="149"/>
      <c r="D311" s="143" t="s">
        <v>131</v>
      </c>
      <c r="E311" s="150" t="s">
        <v>1</v>
      </c>
      <c r="F311" s="151" t="s">
        <v>420</v>
      </c>
      <c r="H311" s="152">
        <v>21.6</v>
      </c>
      <c r="I311" s="153"/>
      <c r="L311" s="149"/>
      <c r="M311" s="154"/>
      <c r="T311" s="155"/>
      <c r="AT311" s="150" t="s">
        <v>131</v>
      </c>
      <c r="AU311" s="150" t="s">
        <v>78</v>
      </c>
      <c r="AV311" s="13" t="s">
        <v>78</v>
      </c>
      <c r="AW311" s="13" t="s">
        <v>28</v>
      </c>
      <c r="AX311" s="13" t="s">
        <v>71</v>
      </c>
      <c r="AY311" s="150" t="s">
        <v>114</v>
      </c>
    </row>
    <row r="312" spans="2:63" s="13" customFormat="1" x14ac:dyDescent="0.2">
      <c r="B312" s="149"/>
      <c r="D312" s="143" t="s">
        <v>131</v>
      </c>
      <c r="E312" s="150" t="s">
        <v>1</v>
      </c>
      <c r="F312" s="151" t="s">
        <v>421</v>
      </c>
      <c r="H312" s="152">
        <v>11.4</v>
      </c>
      <c r="I312" s="153"/>
      <c r="L312" s="149"/>
      <c r="M312" s="154"/>
      <c r="T312" s="155"/>
      <c r="AT312" s="150" t="s">
        <v>131</v>
      </c>
      <c r="AU312" s="150" t="s">
        <v>78</v>
      </c>
      <c r="AV312" s="13" t="s">
        <v>78</v>
      </c>
      <c r="AW312" s="13" t="s">
        <v>28</v>
      </c>
      <c r="AX312" s="13" t="s">
        <v>71</v>
      </c>
      <c r="AY312" s="150" t="s">
        <v>114</v>
      </c>
    </row>
    <row r="313" spans="2:63" s="13" customFormat="1" x14ac:dyDescent="0.2">
      <c r="B313" s="149"/>
      <c r="D313" s="143" t="s">
        <v>131</v>
      </c>
      <c r="E313" s="150" t="s">
        <v>1</v>
      </c>
      <c r="F313" s="151" t="s">
        <v>422</v>
      </c>
      <c r="H313" s="152">
        <v>37.020000000000003</v>
      </c>
      <c r="I313" s="153"/>
      <c r="L313" s="149"/>
      <c r="M313" s="154"/>
      <c r="T313" s="155"/>
      <c r="AT313" s="150" t="s">
        <v>131</v>
      </c>
      <c r="AU313" s="150" t="s">
        <v>78</v>
      </c>
      <c r="AV313" s="13" t="s">
        <v>78</v>
      </c>
      <c r="AW313" s="13" t="s">
        <v>28</v>
      </c>
      <c r="AX313" s="13" t="s">
        <v>71</v>
      </c>
      <c r="AY313" s="150" t="s">
        <v>114</v>
      </c>
    </row>
    <row r="314" spans="2:63" s="13" customFormat="1" x14ac:dyDescent="0.2">
      <c r="B314" s="149"/>
      <c r="D314" s="143" t="s">
        <v>131</v>
      </c>
      <c r="E314" s="150" t="s">
        <v>1</v>
      </c>
      <c r="F314" s="151" t="s">
        <v>423</v>
      </c>
      <c r="H314" s="152">
        <v>13.8</v>
      </c>
      <c r="I314" s="153"/>
      <c r="L314" s="149"/>
      <c r="M314" s="154"/>
      <c r="T314" s="155"/>
      <c r="AT314" s="150" t="s">
        <v>131</v>
      </c>
      <c r="AU314" s="150" t="s">
        <v>78</v>
      </c>
      <c r="AV314" s="13" t="s">
        <v>78</v>
      </c>
      <c r="AW314" s="13" t="s">
        <v>28</v>
      </c>
      <c r="AX314" s="13" t="s">
        <v>71</v>
      </c>
      <c r="AY314" s="150" t="s">
        <v>114</v>
      </c>
    </row>
    <row r="315" spans="2:63" s="12" customFormat="1" x14ac:dyDescent="0.2">
      <c r="B315" s="142"/>
      <c r="D315" s="143" t="s">
        <v>131</v>
      </c>
      <c r="E315" s="144" t="s">
        <v>1</v>
      </c>
      <c r="F315" s="145" t="s">
        <v>164</v>
      </c>
      <c r="H315" s="144" t="s">
        <v>1</v>
      </c>
      <c r="I315" s="146"/>
      <c r="L315" s="142"/>
      <c r="M315" s="147"/>
      <c r="T315" s="148"/>
      <c r="AT315" s="144" t="s">
        <v>131</v>
      </c>
      <c r="AU315" s="144" t="s">
        <v>78</v>
      </c>
      <c r="AV315" s="12" t="s">
        <v>76</v>
      </c>
      <c r="AW315" s="12" t="s">
        <v>28</v>
      </c>
      <c r="AX315" s="12" t="s">
        <v>71</v>
      </c>
      <c r="AY315" s="144" t="s">
        <v>114</v>
      </c>
    </row>
    <row r="316" spans="2:63" s="13" customFormat="1" x14ac:dyDescent="0.2">
      <c r="B316" s="149"/>
      <c r="D316" s="143" t="s">
        <v>131</v>
      </c>
      <c r="E316" s="150" t="s">
        <v>1</v>
      </c>
      <c r="F316" s="151" t="s">
        <v>424</v>
      </c>
      <c r="H316" s="152">
        <v>27.84</v>
      </c>
      <c r="I316" s="153"/>
      <c r="L316" s="149"/>
      <c r="M316" s="154"/>
      <c r="T316" s="155"/>
      <c r="AT316" s="150" t="s">
        <v>131</v>
      </c>
      <c r="AU316" s="150" t="s">
        <v>78</v>
      </c>
      <c r="AV316" s="13" t="s">
        <v>78</v>
      </c>
      <c r="AW316" s="13" t="s">
        <v>28</v>
      </c>
      <c r="AX316" s="13" t="s">
        <v>71</v>
      </c>
      <c r="AY316" s="150" t="s">
        <v>114</v>
      </c>
    </row>
    <row r="317" spans="2:63" s="13" customFormat="1" x14ac:dyDescent="0.2">
      <c r="B317" s="149"/>
      <c r="D317" s="143" t="s">
        <v>131</v>
      </c>
      <c r="E317" s="150" t="s">
        <v>1</v>
      </c>
      <c r="F317" s="151" t="s">
        <v>425</v>
      </c>
      <c r="H317" s="152">
        <v>21.2</v>
      </c>
      <c r="I317" s="153"/>
      <c r="L317" s="149"/>
      <c r="M317" s="154"/>
      <c r="T317" s="155"/>
      <c r="AT317" s="150" t="s">
        <v>131</v>
      </c>
      <c r="AU317" s="150" t="s">
        <v>78</v>
      </c>
      <c r="AV317" s="13" t="s">
        <v>78</v>
      </c>
      <c r="AW317" s="13" t="s">
        <v>28</v>
      </c>
      <c r="AX317" s="13" t="s">
        <v>71</v>
      </c>
      <c r="AY317" s="150" t="s">
        <v>114</v>
      </c>
    </row>
    <row r="318" spans="2:63" s="13" customFormat="1" x14ac:dyDescent="0.2">
      <c r="B318" s="149"/>
      <c r="D318" s="143" t="s">
        <v>131</v>
      </c>
      <c r="E318" s="150" t="s">
        <v>1</v>
      </c>
      <c r="F318" s="151" t="s">
        <v>426</v>
      </c>
      <c r="H318" s="152">
        <v>64.8</v>
      </c>
      <c r="I318" s="153"/>
      <c r="L318" s="149"/>
      <c r="M318" s="154"/>
      <c r="T318" s="155"/>
      <c r="AT318" s="150" t="s">
        <v>131</v>
      </c>
      <c r="AU318" s="150" t="s">
        <v>78</v>
      </c>
      <c r="AV318" s="13" t="s">
        <v>78</v>
      </c>
      <c r="AW318" s="13" t="s">
        <v>28</v>
      </c>
      <c r="AX318" s="13" t="s">
        <v>71</v>
      </c>
      <c r="AY318" s="150" t="s">
        <v>114</v>
      </c>
    </row>
    <row r="319" spans="2:63" s="14" customFormat="1" x14ac:dyDescent="0.2">
      <c r="B319" s="156"/>
      <c r="D319" s="143" t="s">
        <v>131</v>
      </c>
      <c r="E319" s="157" t="s">
        <v>1</v>
      </c>
      <c r="F319" s="158" t="s">
        <v>149</v>
      </c>
      <c r="H319" s="159">
        <v>477.02</v>
      </c>
      <c r="I319" s="160"/>
      <c r="L319" s="156"/>
      <c r="M319" s="161"/>
      <c r="T319" s="162"/>
      <c r="AT319" s="157" t="s">
        <v>131</v>
      </c>
      <c r="AU319" s="157" t="s">
        <v>78</v>
      </c>
      <c r="AV319" s="14" t="s">
        <v>121</v>
      </c>
      <c r="AW319" s="14" t="s">
        <v>28</v>
      </c>
      <c r="AX319" s="14" t="s">
        <v>76</v>
      </c>
      <c r="AY319" s="157" t="s">
        <v>114</v>
      </c>
    </row>
    <row r="320" spans="2:63" s="11" customFormat="1" ht="22.9" customHeight="1" x14ac:dyDescent="0.2">
      <c r="B320" s="115"/>
      <c r="D320" s="116" t="s">
        <v>70</v>
      </c>
      <c r="E320" s="125" t="s">
        <v>427</v>
      </c>
      <c r="F320" s="125" t="s">
        <v>428</v>
      </c>
      <c r="I320" s="118"/>
      <c r="J320" s="126">
        <f>BK320</f>
        <v>0</v>
      </c>
      <c r="L320" s="115"/>
      <c r="M320" s="120"/>
      <c r="P320" s="121">
        <f>SUM(P321:P818)</f>
        <v>0</v>
      </c>
      <c r="R320" s="121">
        <f>SUM(R321:R818)</f>
        <v>4.3170776799999997</v>
      </c>
      <c r="T320" s="122">
        <f>SUM(T321:T818)</f>
        <v>0.88037518999999997</v>
      </c>
      <c r="AR320" s="116" t="s">
        <v>78</v>
      </c>
      <c r="AT320" s="123" t="s">
        <v>70</v>
      </c>
      <c r="AU320" s="123" t="s">
        <v>76</v>
      </c>
      <c r="AY320" s="116" t="s">
        <v>114</v>
      </c>
      <c r="BK320" s="124">
        <f>SUM(BK321:BK818)</f>
        <v>0</v>
      </c>
    </row>
    <row r="321" spans="2:65" s="1" customFormat="1" ht="24.2" customHeight="1" x14ac:dyDescent="0.2">
      <c r="B321" s="127"/>
      <c r="C321" s="128" t="s">
        <v>429</v>
      </c>
      <c r="D321" s="128" t="s">
        <v>117</v>
      </c>
      <c r="E321" s="129" t="s">
        <v>430</v>
      </c>
      <c r="F321" s="130" t="s">
        <v>431</v>
      </c>
      <c r="G321" s="131" t="s">
        <v>129</v>
      </c>
      <c r="H321" s="132">
        <v>2745.395</v>
      </c>
      <c r="I321" s="133"/>
      <c r="J321" s="134">
        <f>ROUND(I321*H321,2)</f>
        <v>0</v>
      </c>
      <c r="K321" s="135"/>
      <c r="L321" s="31"/>
      <c r="M321" s="136" t="s">
        <v>1</v>
      </c>
      <c r="N321" s="137" t="s">
        <v>36</v>
      </c>
      <c r="P321" s="138">
        <f>O321*H321</f>
        <v>0</v>
      </c>
      <c r="Q321" s="138">
        <v>0</v>
      </c>
      <c r="R321" s="138">
        <f>Q321*H321</f>
        <v>0</v>
      </c>
      <c r="S321" s="138">
        <v>0</v>
      </c>
      <c r="T321" s="139">
        <f>S321*H321</f>
        <v>0</v>
      </c>
      <c r="AR321" s="140" t="s">
        <v>232</v>
      </c>
      <c r="AT321" s="140" t="s">
        <v>117</v>
      </c>
      <c r="AU321" s="140" t="s">
        <v>78</v>
      </c>
      <c r="AY321" s="16" t="s">
        <v>114</v>
      </c>
      <c r="BE321" s="141">
        <f>IF(N321="základní",J321,0)</f>
        <v>0</v>
      </c>
      <c r="BF321" s="141">
        <f>IF(N321="snížená",J321,0)</f>
        <v>0</v>
      </c>
      <c r="BG321" s="141">
        <f>IF(N321="zákl. přenesená",J321,0)</f>
        <v>0</v>
      </c>
      <c r="BH321" s="141">
        <f>IF(N321="sníž. přenesená",J321,0)</f>
        <v>0</v>
      </c>
      <c r="BI321" s="141">
        <f>IF(N321="nulová",J321,0)</f>
        <v>0</v>
      </c>
      <c r="BJ321" s="16" t="s">
        <v>76</v>
      </c>
      <c r="BK321" s="141">
        <f>ROUND(I321*H321,2)</f>
        <v>0</v>
      </c>
      <c r="BL321" s="16" t="s">
        <v>232</v>
      </c>
      <c r="BM321" s="140" t="s">
        <v>432</v>
      </c>
    </row>
    <row r="322" spans="2:65" s="1" customFormat="1" ht="16.5" customHeight="1" x14ac:dyDescent="0.2">
      <c r="B322" s="127"/>
      <c r="C322" s="128" t="s">
        <v>148</v>
      </c>
      <c r="D322" s="128" t="s">
        <v>117</v>
      </c>
      <c r="E322" s="129" t="s">
        <v>433</v>
      </c>
      <c r="F322" s="130" t="s">
        <v>434</v>
      </c>
      <c r="G322" s="131" t="s">
        <v>129</v>
      </c>
      <c r="H322" s="132">
        <v>2745.395</v>
      </c>
      <c r="I322" s="133"/>
      <c r="J322" s="134">
        <f>ROUND(I322*H322,2)</f>
        <v>0</v>
      </c>
      <c r="K322" s="135"/>
      <c r="L322" s="31"/>
      <c r="M322" s="136" t="s">
        <v>1</v>
      </c>
      <c r="N322" s="137" t="s">
        <v>36</v>
      </c>
      <c r="P322" s="138">
        <f>O322*H322</f>
        <v>0</v>
      </c>
      <c r="Q322" s="138">
        <v>1E-3</v>
      </c>
      <c r="R322" s="138">
        <f>Q322*H322</f>
        <v>2.7453950000000003</v>
      </c>
      <c r="S322" s="138">
        <v>3.1E-4</v>
      </c>
      <c r="T322" s="139">
        <f>S322*H322</f>
        <v>0.85107244999999998</v>
      </c>
      <c r="AR322" s="140" t="s">
        <v>232</v>
      </c>
      <c r="AT322" s="140" t="s">
        <v>117</v>
      </c>
      <c r="AU322" s="140" t="s">
        <v>78</v>
      </c>
      <c r="AY322" s="16" t="s">
        <v>114</v>
      </c>
      <c r="BE322" s="141">
        <f>IF(N322="základní",J322,0)</f>
        <v>0</v>
      </c>
      <c r="BF322" s="141">
        <f>IF(N322="snížená",J322,0)</f>
        <v>0</v>
      </c>
      <c r="BG322" s="141">
        <f>IF(N322="zákl. přenesená",J322,0)</f>
        <v>0</v>
      </c>
      <c r="BH322" s="141">
        <f>IF(N322="sníž. přenesená",J322,0)</f>
        <v>0</v>
      </c>
      <c r="BI322" s="141">
        <f>IF(N322="nulová",J322,0)</f>
        <v>0</v>
      </c>
      <c r="BJ322" s="16" t="s">
        <v>76</v>
      </c>
      <c r="BK322" s="141">
        <f>ROUND(I322*H322,2)</f>
        <v>0</v>
      </c>
      <c r="BL322" s="16" t="s">
        <v>232</v>
      </c>
      <c r="BM322" s="140" t="s">
        <v>435</v>
      </c>
    </row>
    <row r="323" spans="2:65" s="1" customFormat="1" ht="16.5" customHeight="1" x14ac:dyDescent="0.2">
      <c r="B323" s="127"/>
      <c r="C323" s="128" t="s">
        <v>436</v>
      </c>
      <c r="D323" s="128" t="s">
        <v>117</v>
      </c>
      <c r="E323" s="129" t="s">
        <v>437</v>
      </c>
      <c r="F323" s="130" t="s">
        <v>438</v>
      </c>
      <c r="G323" s="131" t="s">
        <v>129</v>
      </c>
      <c r="H323" s="132">
        <v>2228.9050000000002</v>
      </c>
      <c r="I323" s="133"/>
      <c r="J323" s="134">
        <f>ROUND(I323*H323,2)</f>
        <v>0</v>
      </c>
      <c r="K323" s="135"/>
      <c r="L323" s="31"/>
      <c r="M323" s="136" t="s">
        <v>1</v>
      </c>
      <c r="N323" s="137" t="s">
        <v>36</v>
      </c>
      <c r="P323" s="138">
        <f>O323*H323</f>
        <v>0</v>
      </c>
      <c r="Q323" s="138">
        <v>3.0000000000000001E-5</v>
      </c>
      <c r="R323" s="138">
        <f>Q323*H323</f>
        <v>6.6867150000000014E-2</v>
      </c>
      <c r="S323" s="138">
        <v>0</v>
      </c>
      <c r="T323" s="139">
        <f>S323*H323</f>
        <v>0</v>
      </c>
      <c r="AR323" s="140" t="s">
        <v>232</v>
      </c>
      <c r="AT323" s="140" t="s">
        <v>117</v>
      </c>
      <c r="AU323" s="140" t="s">
        <v>78</v>
      </c>
      <c r="AY323" s="16" t="s">
        <v>114</v>
      </c>
      <c r="BE323" s="141">
        <f>IF(N323="základní",J323,0)</f>
        <v>0</v>
      </c>
      <c r="BF323" s="141">
        <f>IF(N323="snížená",J323,0)</f>
        <v>0</v>
      </c>
      <c r="BG323" s="141">
        <f>IF(N323="zákl. přenesená",J323,0)</f>
        <v>0</v>
      </c>
      <c r="BH323" s="141">
        <f>IF(N323="sníž. přenesená",J323,0)</f>
        <v>0</v>
      </c>
      <c r="BI323" s="141">
        <f>IF(N323="nulová",J323,0)</f>
        <v>0</v>
      </c>
      <c r="BJ323" s="16" t="s">
        <v>76</v>
      </c>
      <c r="BK323" s="141">
        <f>ROUND(I323*H323,2)</f>
        <v>0</v>
      </c>
      <c r="BL323" s="16" t="s">
        <v>232</v>
      </c>
      <c r="BM323" s="140" t="s">
        <v>439</v>
      </c>
    </row>
    <row r="324" spans="2:65" s="12" customFormat="1" x14ac:dyDescent="0.2">
      <c r="B324" s="142"/>
      <c r="D324" s="143" t="s">
        <v>131</v>
      </c>
      <c r="E324" s="144" t="s">
        <v>1</v>
      </c>
      <c r="F324" s="145" t="s">
        <v>132</v>
      </c>
      <c r="H324" s="144" t="s">
        <v>1</v>
      </c>
      <c r="I324" s="146"/>
      <c r="L324" s="142"/>
      <c r="M324" s="147"/>
      <c r="T324" s="148"/>
      <c r="AT324" s="144" t="s">
        <v>131</v>
      </c>
      <c r="AU324" s="144" t="s">
        <v>78</v>
      </c>
      <c r="AV324" s="12" t="s">
        <v>76</v>
      </c>
      <c r="AW324" s="12" t="s">
        <v>28</v>
      </c>
      <c r="AX324" s="12" t="s">
        <v>71</v>
      </c>
      <c r="AY324" s="144" t="s">
        <v>114</v>
      </c>
    </row>
    <row r="325" spans="2:65" s="13" customFormat="1" x14ac:dyDescent="0.2">
      <c r="B325" s="149"/>
      <c r="D325" s="143" t="s">
        <v>131</v>
      </c>
      <c r="E325" s="150" t="s">
        <v>1</v>
      </c>
      <c r="F325" s="151" t="s">
        <v>440</v>
      </c>
      <c r="H325" s="152">
        <v>71.86</v>
      </c>
      <c r="I325" s="153"/>
      <c r="L325" s="149"/>
      <c r="M325" s="154"/>
      <c r="T325" s="155"/>
      <c r="AT325" s="150" t="s">
        <v>131</v>
      </c>
      <c r="AU325" s="150" t="s">
        <v>78</v>
      </c>
      <c r="AV325" s="13" t="s">
        <v>78</v>
      </c>
      <c r="AW325" s="13" t="s">
        <v>28</v>
      </c>
      <c r="AX325" s="13" t="s">
        <v>71</v>
      </c>
      <c r="AY325" s="150" t="s">
        <v>114</v>
      </c>
    </row>
    <row r="326" spans="2:65" s="13" customFormat="1" x14ac:dyDescent="0.2">
      <c r="B326" s="149"/>
      <c r="D326" s="143" t="s">
        <v>131</v>
      </c>
      <c r="E326" s="150" t="s">
        <v>1</v>
      </c>
      <c r="F326" s="151" t="s">
        <v>201</v>
      </c>
      <c r="H326" s="152">
        <v>42.44</v>
      </c>
      <c r="I326" s="153"/>
      <c r="L326" s="149"/>
      <c r="M326" s="154"/>
      <c r="T326" s="155"/>
      <c r="AT326" s="150" t="s">
        <v>131</v>
      </c>
      <c r="AU326" s="150" t="s">
        <v>78</v>
      </c>
      <c r="AV326" s="13" t="s">
        <v>78</v>
      </c>
      <c r="AW326" s="13" t="s">
        <v>28</v>
      </c>
      <c r="AX326" s="13" t="s">
        <v>71</v>
      </c>
      <c r="AY326" s="150" t="s">
        <v>114</v>
      </c>
    </row>
    <row r="327" spans="2:65" s="13" customFormat="1" x14ac:dyDescent="0.2">
      <c r="B327" s="149"/>
      <c r="D327" s="143" t="s">
        <v>131</v>
      </c>
      <c r="E327" s="150" t="s">
        <v>1</v>
      </c>
      <c r="F327" s="151" t="s">
        <v>159</v>
      </c>
      <c r="H327" s="152">
        <v>52.56</v>
      </c>
      <c r="I327" s="153"/>
      <c r="L327" s="149"/>
      <c r="M327" s="154"/>
      <c r="T327" s="155"/>
      <c r="AT327" s="150" t="s">
        <v>131</v>
      </c>
      <c r="AU327" s="150" t="s">
        <v>78</v>
      </c>
      <c r="AV327" s="13" t="s">
        <v>78</v>
      </c>
      <c r="AW327" s="13" t="s">
        <v>28</v>
      </c>
      <c r="AX327" s="13" t="s">
        <v>71</v>
      </c>
      <c r="AY327" s="150" t="s">
        <v>114</v>
      </c>
    </row>
    <row r="328" spans="2:65" s="13" customFormat="1" x14ac:dyDescent="0.2">
      <c r="B328" s="149"/>
      <c r="D328" s="143" t="s">
        <v>131</v>
      </c>
      <c r="E328" s="150" t="s">
        <v>1</v>
      </c>
      <c r="F328" s="151" t="s">
        <v>160</v>
      </c>
      <c r="H328" s="152">
        <v>52.48</v>
      </c>
      <c r="I328" s="153"/>
      <c r="L328" s="149"/>
      <c r="M328" s="154"/>
      <c r="T328" s="155"/>
      <c r="AT328" s="150" t="s">
        <v>131</v>
      </c>
      <c r="AU328" s="150" t="s">
        <v>78</v>
      </c>
      <c r="AV328" s="13" t="s">
        <v>78</v>
      </c>
      <c r="AW328" s="13" t="s">
        <v>28</v>
      </c>
      <c r="AX328" s="13" t="s">
        <v>71</v>
      </c>
      <c r="AY328" s="150" t="s">
        <v>114</v>
      </c>
    </row>
    <row r="329" spans="2:65" s="13" customFormat="1" x14ac:dyDescent="0.2">
      <c r="B329" s="149"/>
      <c r="D329" s="143" t="s">
        <v>131</v>
      </c>
      <c r="E329" s="150" t="s">
        <v>1</v>
      </c>
      <c r="F329" s="151" t="s">
        <v>441</v>
      </c>
      <c r="H329" s="152">
        <v>37.58</v>
      </c>
      <c r="I329" s="153"/>
      <c r="L329" s="149"/>
      <c r="M329" s="154"/>
      <c r="T329" s="155"/>
      <c r="AT329" s="150" t="s">
        <v>131</v>
      </c>
      <c r="AU329" s="150" t="s">
        <v>78</v>
      </c>
      <c r="AV329" s="13" t="s">
        <v>78</v>
      </c>
      <c r="AW329" s="13" t="s">
        <v>28</v>
      </c>
      <c r="AX329" s="13" t="s">
        <v>71</v>
      </c>
      <c r="AY329" s="150" t="s">
        <v>114</v>
      </c>
    </row>
    <row r="330" spans="2:65" s="13" customFormat="1" x14ac:dyDescent="0.2">
      <c r="B330" s="149"/>
      <c r="D330" s="143" t="s">
        <v>131</v>
      </c>
      <c r="E330" s="150" t="s">
        <v>1</v>
      </c>
      <c r="F330" s="151" t="s">
        <v>442</v>
      </c>
      <c r="H330" s="152">
        <v>48.46</v>
      </c>
      <c r="I330" s="153"/>
      <c r="L330" s="149"/>
      <c r="M330" s="154"/>
      <c r="T330" s="155"/>
      <c r="AT330" s="150" t="s">
        <v>131</v>
      </c>
      <c r="AU330" s="150" t="s">
        <v>78</v>
      </c>
      <c r="AV330" s="13" t="s">
        <v>78</v>
      </c>
      <c r="AW330" s="13" t="s">
        <v>28</v>
      </c>
      <c r="AX330" s="13" t="s">
        <v>71</v>
      </c>
      <c r="AY330" s="150" t="s">
        <v>114</v>
      </c>
    </row>
    <row r="331" spans="2:65" s="13" customFormat="1" x14ac:dyDescent="0.2">
      <c r="B331" s="149"/>
      <c r="D331" s="143" t="s">
        <v>131</v>
      </c>
      <c r="E331" s="150" t="s">
        <v>1</v>
      </c>
      <c r="F331" s="151" t="s">
        <v>443</v>
      </c>
      <c r="H331" s="152">
        <v>60.9</v>
      </c>
      <c r="I331" s="153"/>
      <c r="L331" s="149"/>
      <c r="M331" s="154"/>
      <c r="T331" s="155"/>
      <c r="AT331" s="150" t="s">
        <v>131</v>
      </c>
      <c r="AU331" s="150" t="s">
        <v>78</v>
      </c>
      <c r="AV331" s="13" t="s">
        <v>78</v>
      </c>
      <c r="AW331" s="13" t="s">
        <v>28</v>
      </c>
      <c r="AX331" s="13" t="s">
        <v>71</v>
      </c>
      <c r="AY331" s="150" t="s">
        <v>114</v>
      </c>
    </row>
    <row r="332" spans="2:65" s="13" customFormat="1" x14ac:dyDescent="0.2">
      <c r="B332" s="149"/>
      <c r="D332" s="143" t="s">
        <v>131</v>
      </c>
      <c r="E332" s="150" t="s">
        <v>1</v>
      </c>
      <c r="F332" s="151" t="s">
        <v>444</v>
      </c>
      <c r="H332" s="152">
        <v>71.599999999999994</v>
      </c>
      <c r="I332" s="153"/>
      <c r="L332" s="149"/>
      <c r="M332" s="154"/>
      <c r="T332" s="155"/>
      <c r="AT332" s="150" t="s">
        <v>131</v>
      </c>
      <c r="AU332" s="150" t="s">
        <v>78</v>
      </c>
      <c r="AV332" s="13" t="s">
        <v>78</v>
      </c>
      <c r="AW332" s="13" t="s">
        <v>28</v>
      </c>
      <c r="AX332" s="13" t="s">
        <v>71</v>
      </c>
      <c r="AY332" s="150" t="s">
        <v>114</v>
      </c>
    </row>
    <row r="333" spans="2:65" s="13" customFormat="1" x14ac:dyDescent="0.2">
      <c r="B333" s="149"/>
      <c r="D333" s="143" t="s">
        <v>131</v>
      </c>
      <c r="E333" s="150" t="s">
        <v>1</v>
      </c>
      <c r="F333" s="151" t="s">
        <v>161</v>
      </c>
      <c r="H333" s="152">
        <v>65.2</v>
      </c>
      <c r="I333" s="153"/>
      <c r="L333" s="149"/>
      <c r="M333" s="154"/>
      <c r="T333" s="155"/>
      <c r="AT333" s="150" t="s">
        <v>131</v>
      </c>
      <c r="AU333" s="150" t="s">
        <v>78</v>
      </c>
      <c r="AV333" s="13" t="s">
        <v>78</v>
      </c>
      <c r="AW333" s="13" t="s">
        <v>28</v>
      </c>
      <c r="AX333" s="13" t="s">
        <v>71</v>
      </c>
      <c r="AY333" s="150" t="s">
        <v>114</v>
      </c>
    </row>
    <row r="334" spans="2:65" s="13" customFormat="1" x14ac:dyDescent="0.2">
      <c r="B334" s="149"/>
      <c r="D334" s="143" t="s">
        <v>131</v>
      </c>
      <c r="E334" s="150" t="s">
        <v>1</v>
      </c>
      <c r="F334" s="151" t="s">
        <v>445</v>
      </c>
      <c r="H334" s="152">
        <v>40.119999999999997</v>
      </c>
      <c r="I334" s="153"/>
      <c r="L334" s="149"/>
      <c r="M334" s="154"/>
      <c r="T334" s="155"/>
      <c r="AT334" s="150" t="s">
        <v>131</v>
      </c>
      <c r="AU334" s="150" t="s">
        <v>78</v>
      </c>
      <c r="AV334" s="13" t="s">
        <v>78</v>
      </c>
      <c r="AW334" s="13" t="s">
        <v>28</v>
      </c>
      <c r="AX334" s="13" t="s">
        <v>71</v>
      </c>
      <c r="AY334" s="150" t="s">
        <v>114</v>
      </c>
    </row>
    <row r="335" spans="2:65" s="13" customFormat="1" x14ac:dyDescent="0.2">
      <c r="B335" s="149"/>
      <c r="D335" s="143" t="s">
        <v>131</v>
      </c>
      <c r="E335" s="150" t="s">
        <v>1</v>
      </c>
      <c r="F335" s="151" t="s">
        <v>446</v>
      </c>
      <c r="H335" s="152">
        <v>37.36</v>
      </c>
      <c r="I335" s="153"/>
      <c r="L335" s="149"/>
      <c r="M335" s="154"/>
      <c r="T335" s="155"/>
      <c r="AT335" s="150" t="s">
        <v>131</v>
      </c>
      <c r="AU335" s="150" t="s">
        <v>78</v>
      </c>
      <c r="AV335" s="13" t="s">
        <v>78</v>
      </c>
      <c r="AW335" s="13" t="s">
        <v>28</v>
      </c>
      <c r="AX335" s="13" t="s">
        <v>71</v>
      </c>
      <c r="AY335" s="150" t="s">
        <v>114</v>
      </c>
    </row>
    <row r="336" spans="2:65" s="13" customFormat="1" x14ac:dyDescent="0.2">
      <c r="B336" s="149"/>
      <c r="D336" s="143" t="s">
        <v>131</v>
      </c>
      <c r="E336" s="150" t="s">
        <v>1</v>
      </c>
      <c r="F336" s="151" t="s">
        <v>447</v>
      </c>
      <c r="H336" s="152">
        <v>31.704000000000001</v>
      </c>
      <c r="I336" s="153"/>
      <c r="L336" s="149"/>
      <c r="M336" s="154"/>
      <c r="T336" s="155"/>
      <c r="AT336" s="150" t="s">
        <v>131</v>
      </c>
      <c r="AU336" s="150" t="s">
        <v>78</v>
      </c>
      <c r="AV336" s="13" t="s">
        <v>78</v>
      </c>
      <c r="AW336" s="13" t="s">
        <v>28</v>
      </c>
      <c r="AX336" s="13" t="s">
        <v>71</v>
      </c>
      <c r="AY336" s="150" t="s">
        <v>114</v>
      </c>
    </row>
    <row r="337" spans="2:51" s="13" customFormat="1" x14ac:dyDescent="0.2">
      <c r="B337" s="149"/>
      <c r="D337" s="143" t="s">
        <v>131</v>
      </c>
      <c r="E337" s="150" t="s">
        <v>1</v>
      </c>
      <c r="F337" s="151" t="s">
        <v>448</v>
      </c>
      <c r="H337" s="152">
        <v>7.82</v>
      </c>
      <c r="I337" s="153"/>
      <c r="L337" s="149"/>
      <c r="M337" s="154"/>
      <c r="T337" s="155"/>
      <c r="AT337" s="150" t="s">
        <v>131</v>
      </c>
      <c r="AU337" s="150" t="s">
        <v>78</v>
      </c>
      <c r="AV337" s="13" t="s">
        <v>78</v>
      </c>
      <c r="AW337" s="13" t="s">
        <v>28</v>
      </c>
      <c r="AX337" s="13" t="s">
        <v>71</v>
      </c>
      <c r="AY337" s="150" t="s">
        <v>114</v>
      </c>
    </row>
    <row r="338" spans="2:51" s="13" customFormat="1" x14ac:dyDescent="0.2">
      <c r="B338" s="149"/>
      <c r="D338" s="143" t="s">
        <v>131</v>
      </c>
      <c r="E338" s="150" t="s">
        <v>1</v>
      </c>
      <c r="F338" s="151" t="s">
        <v>449</v>
      </c>
      <c r="H338" s="152">
        <v>7.04</v>
      </c>
      <c r="I338" s="153"/>
      <c r="L338" s="149"/>
      <c r="M338" s="154"/>
      <c r="T338" s="155"/>
      <c r="AT338" s="150" t="s">
        <v>131</v>
      </c>
      <c r="AU338" s="150" t="s">
        <v>78</v>
      </c>
      <c r="AV338" s="13" t="s">
        <v>78</v>
      </c>
      <c r="AW338" s="13" t="s">
        <v>28</v>
      </c>
      <c r="AX338" s="13" t="s">
        <v>71</v>
      </c>
      <c r="AY338" s="150" t="s">
        <v>114</v>
      </c>
    </row>
    <row r="339" spans="2:51" s="13" customFormat="1" x14ac:dyDescent="0.2">
      <c r="B339" s="149"/>
      <c r="D339" s="143" t="s">
        <v>131</v>
      </c>
      <c r="E339" s="150" t="s">
        <v>1</v>
      </c>
      <c r="F339" s="151" t="s">
        <v>450</v>
      </c>
      <c r="H339" s="152">
        <v>8.18</v>
      </c>
      <c r="I339" s="153"/>
      <c r="L339" s="149"/>
      <c r="M339" s="154"/>
      <c r="T339" s="155"/>
      <c r="AT339" s="150" t="s">
        <v>131</v>
      </c>
      <c r="AU339" s="150" t="s">
        <v>78</v>
      </c>
      <c r="AV339" s="13" t="s">
        <v>78</v>
      </c>
      <c r="AW339" s="13" t="s">
        <v>28</v>
      </c>
      <c r="AX339" s="13" t="s">
        <v>71</v>
      </c>
      <c r="AY339" s="150" t="s">
        <v>114</v>
      </c>
    </row>
    <row r="340" spans="2:51" s="13" customFormat="1" x14ac:dyDescent="0.2">
      <c r="B340" s="149"/>
      <c r="D340" s="143" t="s">
        <v>131</v>
      </c>
      <c r="E340" s="150" t="s">
        <v>1</v>
      </c>
      <c r="F340" s="151" t="s">
        <v>451</v>
      </c>
      <c r="H340" s="152">
        <v>15.1</v>
      </c>
      <c r="I340" s="153"/>
      <c r="L340" s="149"/>
      <c r="M340" s="154"/>
      <c r="T340" s="155"/>
      <c r="AT340" s="150" t="s">
        <v>131</v>
      </c>
      <c r="AU340" s="150" t="s">
        <v>78</v>
      </c>
      <c r="AV340" s="13" t="s">
        <v>78</v>
      </c>
      <c r="AW340" s="13" t="s">
        <v>28</v>
      </c>
      <c r="AX340" s="13" t="s">
        <v>71</v>
      </c>
      <c r="AY340" s="150" t="s">
        <v>114</v>
      </c>
    </row>
    <row r="341" spans="2:51" s="13" customFormat="1" x14ac:dyDescent="0.2">
      <c r="B341" s="149"/>
      <c r="D341" s="143" t="s">
        <v>131</v>
      </c>
      <c r="E341" s="150" t="s">
        <v>1</v>
      </c>
      <c r="F341" s="151" t="s">
        <v>452</v>
      </c>
      <c r="H341" s="152">
        <v>25.812000000000001</v>
      </c>
      <c r="I341" s="153"/>
      <c r="L341" s="149"/>
      <c r="M341" s="154"/>
      <c r="T341" s="155"/>
      <c r="AT341" s="150" t="s">
        <v>131</v>
      </c>
      <c r="AU341" s="150" t="s">
        <v>78</v>
      </c>
      <c r="AV341" s="13" t="s">
        <v>78</v>
      </c>
      <c r="AW341" s="13" t="s">
        <v>28</v>
      </c>
      <c r="AX341" s="13" t="s">
        <v>71</v>
      </c>
      <c r="AY341" s="150" t="s">
        <v>114</v>
      </c>
    </row>
    <row r="342" spans="2:51" s="13" customFormat="1" x14ac:dyDescent="0.2">
      <c r="B342" s="149"/>
      <c r="D342" s="143" t="s">
        <v>131</v>
      </c>
      <c r="E342" s="150" t="s">
        <v>1</v>
      </c>
      <c r="F342" s="151" t="s">
        <v>453</v>
      </c>
      <c r="H342" s="152">
        <v>10.987</v>
      </c>
      <c r="I342" s="153"/>
      <c r="L342" s="149"/>
      <c r="M342" s="154"/>
      <c r="T342" s="155"/>
      <c r="AT342" s="150" t="s">
        <v>131</v>
      </c>
      <c r="AU342" s="150" t="s">
        <v>78</v>
      </c>
      <c r="AV342" s="13" t="s">
        <v>78</v>
      </c>
      <c r="AW342" s="13" t="s">
        <v>28</v>
      </c>
      <c r="AX342" s="13" t="s">
        <v>71</v>
      </c>
      <c r="AY342" s="150" t="s">
        <v>114</v>
      </c>
    </row>
    <row r="343" spans="2:51" s="12" customFormat="1" x14ac:dyDescent="0.2">
      <c r="B343" s="142"/>
      <c r="D343" s="143" t="s">
        <v>131</v>
      </c>
      <c r="E343" s="144" t="s">
        <v>1</v>
      </c>
      <c r="F343" s="145" t="s">
        <v>140</v>
      </c>
      <c r="H343" s="144" t="s">
        <v>1</v>
      </c>
      <c r="I343" s="146"/>
      <c r="L343" s="142"/>
      <c r="M343" s="147"/>
      <c r="T343" s="148"/>
      <c r="AT343" s="144" t="s">
        <v>131</v>
      </c>
      <c r="AU343" s="144" t="s">
        <v>78</v>
      </c>
      <c r="AV343" s="12" t="s">
        <v>76</v>
      </c>
      <c r="AW343" s="12" t="s">
        <v>28</v>
      </c>
      <c r="AX343" s="12" t="s">
        <v>71</v>
      </c>
      <c r="AY343" s="144" t="s">
        <v>114</v>
      </c>
    </row>
    <row r="344" spans="2:51" s="13" customFormat="1" x14ac:dyDescent="0.2">
      <c r="B344" s="149"/>
      <c r="D344" s="143" t="s">
        <v>131</v>
      </c>
      <c r="E344" s="150" t="s">
        <v>1</v>
      </c>
      <c r="F344" s="151" t="s">
        <v>202</v>
      </c>
      <c r="H344" s="152">
        <v>46.5</v>
      </c>
      <c r="I344" s="153"/>
      <c r="L344" s="149"/>
      <c r="M344" s="154"/>
      <c r="T344" s="155"/>
      <c r="AT344" s="150" t="s">
        <v>131</v>
      </c>
      <c r="AU344" s="150" t="s">
        <v>78</v>
      </c>
      <c r="AV344" s="13" t="s">
        <v>78</v>
      </c>
      <c r="AW344" s="13" t="s">
        <v>28</v>
      </c>
      <c r="AX344" s="13" t="s">
        <v>71</v>
      </c>
      <c r="AY344" s="150" t="s">
        <v>114</v>
      </c>
    </row>
    <row r="345" spans="2:51" s="13" customFormat="1" x14ac:dyDescent="0.2">
      <c r="B345" s="149"/>
      <c r="D345" s="143" t="s">
        <v>131</v>
      </c>
      <c r="E345" s="150" t="s">
        <v>1</v>
      </c>
      <c r="F345" s="151" t="s">
        <v>454</v>
      </c>
      <c r="H345" s="152">
        <v>60.86</v>
      </c>
      <c r="I345" s="153"/>
      <c r="L345" s="149"/>
      <c r="M345" s="154"/>
      <c r="T345" s="155"/>
      <c r="AT345" s="150" t="s">
        <v>131</v>
      </c>
      <c r="AU345" s="150" t="s">
        <v>78</v>
      </c>
      <c r="AV345" s="13" t="s">
        <v>78</v>
      </c>
      <c r="AW345" s="13" t="s">
        <v>28</v>
      </c>
      <c r="AX345" s="13" t="s">
        <v>71</v>
      </c>
      <c r="AY345" s="150" t="s">
        <v>114</v>
      </c>
    </row>
    <row r="346" spans="2:51" s="13" customFormat="1" x14ac:dyDescent="0.2">
      <c r="B346" s="149"/>
      <c r="D346" s="143" t="s">
        <v>131</v>
      </c>
      <c r="E346" s="150" t="s">
        <v>1</v>
      </c>
      <c r="F346" s="151" t="s">
        <v>162</v>
      </c>
      <c r="H346" s="152">
        <v>115.85</v>
      </c>
      <c r="I346" s="153"/>
      <c r="L346" s="149"/>
      <c r="M346" s="154"/>
      <c r="T346" s="155"/>
      <c r="AT346" s="150" t="s">
        <v>131</v>
      </c>
      <c r="AU346" s="150" t="s">
        <v>78</v>
      </c>
      <c r="AV346" s="13" t="s">
        <v>78</v>
      </c>
      <c r="AW346" s="13" t="s">
        <v>28</v>
      </c>
      <c r="AX346" s="13" t="s">
        <v>71</v>
      </c>
      <c r="AY346" s="150" t="s">
        <v>114</v>
      </c>
    </row>
    <row r="347" spans="2:51" s="13" customFormat="1" x14ac:dyDescent="0.2">
      <c r="B347" s="149"/>
      <c r="D347" s="143" t="s">
        <v>131</v>
      </c>
      <c r="E347" s="150" t="s">
        <v>1</v>
      </c>
      <c r="F347" s="151" t="s">
        <v>455</v>
      </c>
      <c r="H347" s="152">
        <v>53.2</v>
      </c>
      <c r="I347" s="153"/>
      <c r="L347" s="149"/>
      <c r="M347" s="154"/>
      <c r="T347" s="155"/>
      <c r="AT347" s="150" t="s">
        <v>131</v>
      </c>
      <c r="AU347" s="150" t="s">
        <v>78</v>
      </c>
      <c r="AV347" s="13" t="s">
        <v>78</v>
      </c>
      <c r="AW347" s="13" t="s">
        <v>28</v>
      </c>
      <c r="AX347" s="13" t="s">
        <v>71</v>
      </c>
      <c r="AY347" s="150" t="s">
        <v>114</v>
      </c>
    </row>
    <row r="348" spans="2:51" s="13" customFormat="1" x14ac:dyDescent="0.2">
      <c r="B348" s="149"/>
      <c r="D348" s="143" t="s">
        <v>131</v>
      </c>
      <c r="E348" s="150" t="s">
        <v>1</v>
      </c>
      <c r="F348" s="151" t="s">
        <v>456</v>
      </c>
      <c r="H348" s="152">
        <v>42.2</v>
      </c>
      <c r="I348" s="153"/>
      <c r="L348" s="149"/>
      <c r="M348" s="154"/>
      <c r="T348" s="155"/>
      <c r="AT348" s="150" t="s">
        <v>131</v>
      </c>
      <c r="AU348" s="150" t="s">
        <v>78</v>
      </c>
      <c r="AV348" s="13" t="s">
        <v>78</v>
      </c>
      <c r="AW348" s="13" t="s">
        <v>28</v>
      </c>
      <c r="AX348" s="13" t="s">
        <v>71</v>
      </c>
      <c r="AY348" s="150" t="s">
        <v>114</v>
      </c>
    </row>
    <row r="349" spans="2:51" s="13" customFormat="1" x14ac:dyDescent="0.2">
      <c r="B349" s="149"/>
      <c r="D349" s="143" t="s">
        <v>131</v>
      </c>
      <c r="E349" s="150" t="s">
        <v>1</v>
      </c>
      <c r="F349" s="151" t="s">
        <v>163</v>
      </c>
      <c r="H349" s="152">
        <v>45.6</v>
      </c>
      <c r="I349" s="153"/>
      <c r="L349" s="149"/>
      <c r="M349" s="154"/>
      <c r="T349" s="155"/>
      <c r="AT349" s="150" t="s">
        <v>131</v>
      </c>
      <c r="AU349" s="150" t="s">
        <v>78</v>
      </c>
      <c r="AV349" s="13" t="s">
        <v>78</v>
      </c>
      <c r="AW349" s="13" t="s">
        <v>28</v>
      </c>
      <c r="AX349" s="13" t="s">
        <v>71</v>
      </c>
      <c r="AY349" s="150" t="s">
        <v>114</v>
      </c>
    </row>
    <row r="350" spans="2:51" s="13" customFormat="1" x14ac:dyDescent="0.2">
      <c r="B350" s="149"/>
      <c r="D350" s="143" t="s">
        <v>131</v>
      </c>
      <c r="E350" s="150" t="s">
        <v>1</v>
      </c>
      <c r="F350" s="151" t="s">
        <v>180</v>
      </c>
      <c r="H350" s="152">
        <v>31.704000000000001</v>
      </c>
      <c r="I350" s="153"/>
      <c r="L350" s="149"/>
      <c r="M350" s="154"/>
      <c r="T350" s="155"/>
      <c r="AT350" s="150" t="s">
        <v>131</v>
      </c>
      <c r="AU350" s="150" t="s">
        <v>78</v>
      </c>
      <c r="AV350" s="13" t="s">
        <v>78</v>
      </c>
      <c r="AW350" s="13" t="s">
        <v>28</v>
      </c>
      <c r="AX350" s="13" t="s">
        <v>71</v>
      </c>
      <c r="AY350" s="150" t="s">
        <v>114</v>
      </c>
    </row>
    <row r="351" spans="2:51" s="13" customFormat="1" x14ac:dyDescent="0.2">
      <c r="B351" s="149"/>
      <c r="D351" s="143" t="s">
        <v>131</v>
      </c>
      <c r="E351" s="150" t="s">
        <v>1</v>
      </c>
      <c r="F351" s="151" t="s">
        <v>457</v>
      </c>
      <c r="H351" s="152">
        <v>10.88</v>
      </c>
      <c r="I351" s="153"/>
      <c r="L351" s="149"/>
      <c r="M351" s="154"/>
      <c r="T351" s="155"/>
      <c r="AT351" s="150" t="s">
        <v>131</v>
      </c>
      <c r="AU351" s="150" t="s">
        <v>78</v>
      </c>
      <c r="AV351" s="13" t="s">
        <v>78</v>
      </c>
      <c r="AW351" s="13" t="s">
        <v>28</v>
      </c>
      <c r="AX351" s="13" t="s">
        <v>71</v>
      </c>
      <c r="AY351" s="150" t="s">
        <v>114</v>
      </c>
    </row>
    <row r="352" spans="2:51" s="13" customFormat="1" x14ac:dyDescent="0.2">
      <c r="B352" s="149"/>
      <c r="D352" s="143" t="s">
        <v>131</v>
      </c>
      <c r="E352" s="150" t="s">
        <v>1</v>
      </c>
      <c r="F352" s="151" t="s">
        <v>458</v>
      </c>
      <c r="H352" s="152">
        <v>11.624000000000001</v>
      </c>
      <c r="I352" s="153"/>
      <c r="L352" s="149"/>
      <c r="M352" s="154"/>
      <c r="T352" s="155"/>
      <c r="AT352" s="150" t="s">
        <v>131</v>
      </c>
      <c r="AU352" s="150" t="s">
        <v>78</v>
      </c>
      <c r="AV352" s="13" t="s">
        <v>78</v>
      </c>
      <c r="AW352" s="13" t="s">
        <v>28</v>
      </c>
      <c r="AX352" s="13" t="s">
        <v>71</v>
      </c>
      <c r="AY352" s="150" t="s">
        <v>114</v>
      </c>
    </row>
    <row r="353" spans="2:51" s="13" customFormat="1" x14ac:dyDescent="0.2">
      <c r="B353" s="149"/>
      <c r="D353" s="143" t="s">
        <v>131</v>
      </c>
      <c r="E353" s="150" t="s">
        <v>1</v>
      </c>
      <c r="F353" s="151" t="s">
        <v>459</v>
      </c>
      <c r="H353" s="152">
        <v>8.82</v>
      </c>
      <c r="I353" s="153"/>
      <c r="L353" s="149"/>
      <c r="M353" s="154"/>
      <c r="T353" s="155"/>
      <c r="AT353" s="150" t="s">
        <v>131</v>
      </c>
      <c r="AU353" s="150" t="s">
        <v>78</v>
      </c>
      <c r="AV353" s="13" t="s">
        <v>78</v>
      </c>
      <c r="AW353" s="13" t="s">
        <v>28</v>
      </c>
      <c r="AX353" s="13" t="s">
        <v>71</v>
      </c>
      <c r="AY353" s="150" t="s">
        <v>114</v>
      </c>
    </row>
    <row r="354" spans="2:51" s="13" customFormat="1" x14ac:dyDescent="0.2">
      <c r="B354" s="149"/>
      <c r="D354" s="143" t="s">
        <v>131</v>
      </c>
      <c r="E354" s="150" t="s">
        <v>1</v>
      </c>
      <c r="F354" s="151" t="s">
        <v>460</v>
      </c>
      <c r="H354" s="152">
        <v>15.186</v>
      </c>
      <c r="I354" s="153"/>
      <c r="L354" s="149"/>
      <c r="M354" s="154"/>
      <c r="T354" s="155"/>
      <c r="AT354" s="150" t="s">
        <v>131</v>
      </c>
      <c r="AU354" s="150" t="s">
        <v>78</v>
      </c>
      <c r="AV354" s="13" t="s">
        <v>78</v>
      </c>
      <c r="AW354" s="13" t="s">
        <v>28</v>
      </c>
      <c r="AX354" s="13" t="s">
        <v>71</v>
      </c>
      <c r="AY354" s="150" t="s">
        <v>114</v>
      </c>
    </row>
    <row r="355" spans="2:51" s="13" customFormat="1" x14ac:dyDescent="0.2">
      <c r="B355" s="149"/>
      <c r="D355" s="143" t="s">
        <v>131</v>
      </c>
      <c r="E355" s="150" t="s">
        <v>1</v>
      </c>
      <c r="F355" s="151" t="s">
        <v>203</v>
      </c>
      <c r="H355" s="152">
        <v>4.66</v>
      </c>
      <c r="I355" s="153"/>
      <c r="L355" s="149"/>
      <c r="M355" s="154"/>
      <c r="T355" s="155"/>
      <c r="AT355" s="150" t="s">
        <v>131</v>
      </c>
      <c r="AU355" s="150" t="s">
        <v>78</v>
      </c>
      <c r="AV355" s="13" t="s">
        <v>78</v>
      </c>
      <c r="AW355" s="13" t="s">
        <v>28</v>
      </c>
      <c r="AX355" s="13" t="s">
        <v>71</v>
      </c>
      <c r="AY355" s="150" t="s">
        <v>114</v>
      </c>
    </row>
    <row r="356" spans="2:51" s="13" customFormat="1" x14ac:dyDescent="0.2">
      <c r="B356" s="149"/>
      <c r="D356" s="143" t="s">
        <v>131</v>
      </c>
      <c r="E356" s="150" t="s">
        <v>1</v>
      </c>
      <c r="F356" s="151" t="s">
        <v>461</v>
      </c>
      <c r="H356" s="152">
        <v>7.7960000000000003</v>
      </c>
      <c r="I356" s="153"/>
      <c r="L356" s="149"/>
      <c r="M356" s="154"/>
      <c r="T356" s="155"/>
      <c r="AT356" s="150" t="s">
        <v>131</v>
      </c>
      <c r="AU356" s="150" t="s">
        <v>78</v>
      </c>
      <c r="AV356" s="13" t="s">
        <v>78</v>
      </c>
      <c r="AW356" s="13" t="s">
        <v>28</v>
      </c>
      <c r="AX356" s="13" t="s">
        <v>71</v>
      </c>
      <c r="AY356" s="150" t="s">
        <v>114</v>
      </c>
    </row>
    <row r="357" spans="2:51" s="13" customFormat="1" x14ac:dyDescent="0.2">
      <c r="B357" s="149"/>
      <c r="D357" s="143" t="s">
        <v>131</v>
      </c>
      <c r="E357" s="150" t="s">
        <v>1</v>
      </c>
      <c r="F357" s="151" t="s">
        <v>462</v>
      </c>
      <c r="H357" s="152">
        <v>7.7960000000000003</v>
      </c>
      <c r="I357" s="153"/>
      <c r="L357" s="149"/>
      <c r="M357" s="154"/>
      <c r="T357" s="155"/>
      <c r="AT357" s="150" t="s">
        <v>131</v>
      </c>
      <c r="AU357" s="150" t="s">
        <v>78</v>
      </c>
      <c r="AV357" s="13" t="s">
        <v>78</v>
      </c>
      <c r="AW357" s="13" t="s">
        <v>28</v>
      </c>
      <c r="AX357" s="13" t="s">
        <v>71</v>
      </c>
      <c r="AY357" s="150" t="s">
        <v>114</v>
      </c>
    </row>
    <row r="358" spans="2:51" s="12" customFormat="1" x14ac:dyDescent="0.2">
      <c r="B358" s="142"/>
      <c r="D358" s="143" t="s">
        <v>131</v>
      </c>
      <c r="E358" s="144" t="s">
        <v>1</v>
      </c>
      <c r="F358" s="145" t="s">
        <v>164</v>
      </c>
      <c r="H358" s="144" t="s">
        <v>1</v>
      </c>
      <c r="I358" s="146"/>
      <c r="L358" s="142"/>
      <c r="M358" s="147"/>
      <c r="T358" s="148"/>
      <c r="AT358" s="144" t="s">
        <v>131</v>
      </c>
      <c r="AU358" s="144" t="s">
        <v>78</v>
      </c>
      <c r="AV358" s="12" t="s">
        <v>76</v>
      </c>
      <c r="AW358" s="12" t="s">
        <v>28</v>
      </c>
      <c r="AX358" s="12" t="s">
        <v>71</v>
      </c>
      <c r="AY358" s="144" t="s">
        <v>114</v>
      </c>
    </row>
    <row r="359" spans="2:51" s="13" customFormat="1" x14ac:dyDescent="0.2">
      <c r="B359" s="149"/>
      <c r="D359" s="143" t="s">
        <v>131</v>
      </c>
      <c r="E359" s="150" t="s">
        <v>1</v>
      </c>
      <c r="F359" s="151" t="s">
        <v>165</v>
      </c>
      <c r="H359" s="152">
        <v>21.16</v>
      </c>
      <c r="I359" s="153"/>
      <c r="L359" s="149"/>
      <c r="M359" s="154"/>
      <c r="T359" s="155"/>
      <c r="AT359" s="150" t="s">
        <v>131</v>
      </c>
      <c r="AU359" s="150" t="s">
        <v>78</v>
      </c>
      <c r="AV359" s="13" t="s">
        <v>78</v>
      </c>
      <c r="AW359" s="13" t="s">
        <v>28</v>
      </c>
      <c r="AX359" s="13" t="s">
        <v>71</v>
      </c>
      <c r="AY359" s="150" t="s">
        <v>114</v>
      </c>
    </row>
    <row r="360" spans="2:51" s="13" customFormat="1" x14ac:dyDescent="0.2">
      <c r="B360" s="149"/>
      <c r="D360" s="143" t="s">
        <v>131</v>
      </c>
      <c r="E360" s="150" t="s">
        <v>1</v>
      </c>
      <c r="F360" s="151" t="s">
        <v>463</v>
      </c>
      <c r="H360" s="152">
        <v>45.48</v>
      </c>
      <c r="I360" s="153"/>
      <c r="L360" s="149"/>
      <c r="M360" s="154"/>
      <c r="T360" s="155"/>
      <c r="AT360" s="150" t="s">
        <v>131</v>
      </c>
      <c r="AU360" s="150" t="s">
        <v>78</v>
      </c>
      <c r="AV360" s="13" t="s">
        <v>78</v>
      </c>
      <c r="AW360" s="13" t="s">
        <v>28</v>
      </c>
      <c r="AX360" s="13" t="s">
        <v>71</v>
      </c>
      <c r="AY360" s="150" t="s">
        <v>114</v>
      </c>
    </row>
    <row r="361" spans="2:51" s="13" customFormat="1" x14ac:dyDescent="0.2">
      <c r="B361" s="149"/>
      <c r="D361" s="143" t="s">
        <v>131</v>
      </c>
      <c r="E361" s="150" t="s">
        <v>1</v>
      </c>
      <c r="F361" s="151" t="s">
        <v>464</v>
      </c>
      <c r="H361" s="152">
        <v>35.095999999999997</v>
      </c>
      <c r="I361" s="153"/>
      <c r="L361" s="149"/>
      <c r="M361" s="154"/>
      <c r="T361" s="155"/>
      <c r="AT361" s="150" t="s">
        <v>131</v>
      </c>
      <c r="AU361" s="150" t="s">
        <v>78</v>
      </c>
      <c r="AV361" s="13" t="s">
        <v>78</v>
      </c>
      <c r="AW361" s="13" t="s">
        <v>28</v>
      </c>
      <c r="AX361" s="13" t="s">
        <v>71</v>
      </c>
      <c r="AY361" s="150" t="s">
        <v>114</v>
      </c>
    </row>
    <row r="362" spans="2:51" s="13" customFormat="1" x14ac:dyDescent="0.2">
      <c r="B362" s="149"/>
      <c r="D362" s="143" t="s">
        <v>131</v>
      </c>
      <c r="E362" s="150" t="s">
        <v>1</v>
      </c>
      <c r="F362" s="151" t="s">
        <v>166</v>
      </c>
      <c r="H362" s="152">
        <v>15.96</v>
      </c>
      <c r="I362" s="153"/>
      <c r="L362" s="149"/>
      <c r="M362" s="154"/>
      <c r="T362" s="155"/>
      <c r="AT362" s="150" t="s">
        <v>131</v>
      </c>
      <c r="AU362" s="150" t="s">
        <v>78</v>
      </c>
      <c r="AV362" s="13" t="s">
        <v>78</v>
      </c>
      <c r="AW362" s="13" t="s">
        <v>28</v>
      </c>
      <c r="AX362" s="13" t="s">
        <v>71</v>
      </c>
      <c r="AY362" s="150" t="s">
        <v>114</v>
      </c>
    </row>
    <row r="363" spans="2:51" s="13" customFormat="1" x14ac:dyDescent="0.2">
      <c r="B363" s="149"/>
      <c r="D363" s="143" t="s">
        <v>131</v>
      </c>
      <c r="E363" s="150" t="s">
        <v>1</v>
      </c>
      <c r="F363" s="151" t="s">
        <v>465</v>
      </c>
      <c r="H363" s="152">
        <v>55.52</v>
      </c>
      <c r="I363" s="153"/>
      <c r="L363" s="149"/>
      <c r="M363" s="154"/>
      <c r="T363" s="155"/>
      <c r="AT363" s="150" t="s">
        <v>131</v>
      </c>
      <c r="AU363" s="150" t="s">
        <v>78</v>
      </c>
      <c r="AV363" s="13" t="s">
        <v>78</v>
      </c>
      <c r="AW363" s="13" t="s">
        <v>28</v>
      </c>
      <c r="AX363" s="13" t="s">
        <v>71</v>
      </c>
      <c r="AY363" s="150" t="s">
        <v>114</v>
      </c>
    </row>
    <row r="364" spans="2:51" s="13" customFormat="1" x14ac:dyDescent="0.2">
      <c r="B364" s="149"/>
      <c r="D364" s="143" t="s">
        <v>131</v>
      </c>
      <c r="E364" s="150" t="s">
        <v>1</v>
      </c>
      <c r="F364" s="151" t="s">
        <v>167</v>
      </c>
      <c r="H364" s="152">
        <v>53.96</v>
      </c>
      <c r="I364" s="153"/>
      <c r="L364" s="149"/>
      <c r="M364" s="154"/>
      <c r="T364" s="155"/>
      <c r="AT364" s="150" t="s">
        <v>131</v>
      </c>
      <c r="AU364" s="150" t="s">
        <v>78</v>
      </c>
      <c r="AV364" s="13" t="s">
        <v>78</v>
      </c>
      <c r="AW364" s="13" t="s">
        <v>28</v>
      </c>
      <c r="AX364" s="13" t="s">
        <v>71</v>
      </c>
      <c r="AY364" s="150" t="s">
        <v>114</v>
      </c>
    </row>
    <row r="365" spans="2:51" s="12" customFormat="1" x14ac:dyDescent="0.2">
      <c r="B365" s="142"/>
      <c r="D365" s="143" t="s">
        <v>131</v>
      </c>
      <c r="E365" s="144" t="s">
        <v>1</v>
      </c>
      <c r="F365" s="145" t="s">
        <v>212</v>
      </c>
      <c r="H365" s="144" t="s">
        <v>1</v>
      </c>
      <c r="I365" s="146"/>
      <c r="L365" s="142"/>
      <c r="M365" s="147"/>
      <c r="T365" s="148"/>
      <c r="AT365" s="144" t="s">
        <v>131</v>
      </c>
      <c r="AU365" s="144" t="s">
        <v>78</v>
      </c>
      <c r="AV365" s="12" t="s">
        <v>76</v>
      </c>
      <c r="AW365" s="12" t="s">
        <v>28</v>
      </c>
      <c r="AX365" s="12" t="s">
        <v>71</v>
      </c>
      <c r="AY365" s="144" t="s">
        <v>114</v>
      </c>
    </row>
    <row r="366" spans="2:51" s="13" customFormat="1" x14ac:dyDescent="0.2">
      <c r="B366" s="149"/>
      <c r="D366" s="143" t="s">
        <v>131</v>
      </c>
      <c r="E366" s="150" t="s">
        <v>1</v>
      </c>
      <c r="F366" s="151" t="s">
        <v>466</v>
      </c>
      <c r="H366" s="152">
        <v>45.8</v>
      </c>
      <c r="I366" s="153"/>
      <c r="L366" s="149"/>
      <c r="M366" s="154"/>
      <c r="T366" s="155"/>
      <c r="AT366" s="150" t="s">
        <v>131</v>
      </c>
      <c r="AU366" s="150" t="s">
        <v>78</v>
      </c>
      <c r="AV366" s="13" t="s">
        <v>78</v>
      </c>
      <c r="AW366" s="13" t="s">
        <v>28</v>
      </c>
      <c r="AX366" s="13" t="s">
        <v>71</v>
      </c>
      <c r="AY366" s="150" t="s">
        <v>114</v>
      </c>
    </row>
    <row r="367" spans="2:51" s="13" customFormat="1" ht="22.5" x14ac:dyDescent="0.2">
      <c r="B367" s="149"/>
      <c r="D367" s="143" t="s">
        <v>131</v>
      </c>
      <c r="E367" s="150" t="s">
        <v>1</v>
      </c>
      <c r="F367" s="151" t="s">
        <v>467</v>
      </c>
      <c r="H367" s="152">
        <v>101.92</v>
      </c>
      <c r="I367" s="153"/>
      <c r="L367" s="149"/>
      <c r="M367" s="154"/>
      <c r="T367" s="155"/>
      <c r="AT367" s="150" t="s">
        <v>131</v>
      </c>
      <c r="AU367" s="150" t="s">
        <v>78</v>
      </c>
      <c r="AV367" s="13" t="s">
        <v>78</v>
      </c>
      <c r="AW367" s="13" t="s">
        <v>28</v>
      </c>
      <c r="AX367" s="13" t="s">
        <v>71</v>
      </c>
      <c r="AY367" s="150" t="s">
        <v>114</v>
      </c>
    </row>
    <row r="368" spans="2:51" s="13" customFormat="1" x14ac:dyDescent="0.2">
      <c r="B368" s="149"/>
      <c r="D368" s="143" t="s">
        <v>131</v>
      </c>
      <c r="E368" s="150" t="s">
        <v>1</v>
      </c>
      <c r="F368" s="151" t="s">
        <v>468</v>
      </c>
      <c r="H368" s="152">
        <v>72.08</v>
      </c>
      <c r="I368" s="153"/>
      <c r="L368" s="149"/>
      <c r="M368" s="154"/>
      <c r="T368" s="155"/>
      <c r="AT368" s="150" t="s">
        <v>131</v>
      </c>
      <c r="AU368" s="150" t="s">
        <v>78</v>
      </c>
      <c r="AV368" s="13" t="s">
        <v>78</v>
      </c>
      <c r="AW368" s="13" t="s">
        <v>28</v>
      </c>
      <c r="AX368" s="13" t="s">
        <v>71</v>
      </c>
      <c r="AY368" s="150" t="s">
        <v>114</v>
      </c>
    </row>
    <row r="369" spans="2:51" s="13" customFormat="1" x14ac:dyDescent="0.2">
      <c r="B369" s="149"/>
      <c r="D369" s="143" t="s">
        <v>131</v>
      </c>
      <c r="E369" s="150" t="s">
        <v>1</v>
      </c>
      <c r="F369" s="151" t="s">
        <v>469</v>
      </c>
      <c r="H369" s="152">
        <v>22.2</v>
      </c>
      <c r="I369" s="153"/>
      <c r="L369" s="149"/>
      <c r="M369" s="154"/>
      <c r="T369" s="155"/>
      <c r="AT369" s="150" t="s">
        <v>131</v>
      </c>
      <c r="AU369" s="150" t="s">
        <v>78</v>
      </c>
      <c r="AV369" s="13" t="s">
        <v>78</v>
      </c>
      <c r="AW369" s="13" t="s">
        <v>28</v>
      </c>
      <c r="AX369" s="13" t="s">
        <v>71</v>
      </c>
      <c r="AY369" s="150" t="s">
        <v>114</v>
      </c>
    </row>
    <row r="370" spans="2:51" s="12" customFormat="1" x14ac:dyDescent="0.2">
      <c r="B370" s="142"/>
      <c r="D370" s="143" t="s">
        <v>131</v>
      </c>
      <c r="E370" s="144" t="s">
        <v>1</v>
      </c>
      <c r="F370" s="145" t="s">
        <v>470</v>
      </c>
      <c r="H370" s="144" t="s">
        <v>1</v>
      </c>
      <c r="I370" s="146"/>
      <c r="L370" s="142"/>
      <c r="M370" s="147"/>
      <c r="T370" s="148"/>
      <c r="AT370" s="144" t="s">
        <v>131</v>
      </c>
      <c r="AU370" s="144" t="s">
        <v>78</v>
      </c>
      <c r="AV370" s="12" t="s">
        <v>76</v>
      </c>
      <c r="AW370" s="12" t="s">
        <v>28</v>
      </c>
      <c r="AX370" s="12" t="s">
        <v>71</v>
      </c>
      <c r="AY370" s="144" t="s">
        <v>114</v>
      </c>
    </row>
    <row r="371" spans="2:51" s="12" customFormat="1" x14ac:dyDescent="0.2">
      <c r="B371" s="142"/>
      <c r="D371" s="143" t="s">
        <v>131</v>
      </c>
      <c r="E371" s="144" t="s">
        <v>1</v>
      </c>
      <c r="F371" s="145" t="s">
        <v>132</v>
      </c>
      <c r="H371" s="144" t="s">
        <v>1</v>
      </c>
      <c r="I371" s="146"/>
      <c r="L371" s="142"/>
      <c r="M371" s="147"/>
      <c r="T371" s="148"/>
      <c r="AT371" s="144" t="s">
        <v>131</v>
      </c>
      <c r="AU371" s="144" t="s">
        <v>78</v>
      </c>
      <c r="AV371" s="12" t="s">
        <v>76</v>
      </c>
      <c r="AW371" s="12" t="s">
        <v>28</v>
      </c>
      <c r="AX371" s="12" t="s">
        <v>71</v>
      </c>
      <c r="AY371" s="144" t="s">
        <v>114</v>
      </c>
    </row>
    <row r="372" spans="2:51" s="13" customFormat="1" x14ac:dyDescent="0.2">
      <c r="B372" s="149"/>
      <c r="D372" s="143" t="s">
        <v>131</v>
      </c>
      <c r="E372" s="150" t="s">
        <v>1</v>
      </c>
      <c r="F372" s="151" t="s">
        <v>471</v>
      </c>
      <c r="H372" s="152">
        <v>17.78</v>
      </c>
      <c r="I372" s="153"/>
      <c r="L372" s="149"/>
      <c r="M372" s="154"/>
      <c r="T372" s="155"/>
      <c r="AT372" s="150" t="s">
        <v>131</v>
      </c>
      <c r="AU372" s="150" t="s">
        <v>78</v>
      </c>
      <c r="AV372" s="13" t="s">
        <v>78</v>
      </c>
      <c r="AW372" s="13" t="s">
        <v>28</v>
      </c>
      <c r="AX372" s="13" t="s">
        <v>71</v>
      </c>
      <c r="AY372" s="150" t="s">
        <v>114</v>
      </c>
    </row>
    <row r="373" spans="2:51" s="13" customFormat="1" x14ac:dyDescent="0.2">
      <c r="B373" s="149"/>
      <c r="D373" s="143" t="s">
        <v>131</v>
      </c>
      <c r="E373" s="150" t="s">
        <v>1</v>
      </c>
      <c r="F373" s="151" t="s">
        <v>354</v>
      </c>
      <c r="H373" s="152">
        <v>27.86</v>
      </c>
      <c r="I373" s="153"/>
      <c r="L373" s="149"/>
      <c r="M373" s="154"/>
      <c r="T373" s="155"/>
      <c r="AT373" s="150" t="s">
        <v>131</v>
      </c>
      <c r="AU373" s="150" t="s">
        <v>78</v>
      </c>
      <c r="AV373" s="13" t="s">
        <v>78</v>
      </c>
      <c r="AW373" s="13" t="s">
        <v>28</v>
      </c>
      <c r="AX373" s="13" t="s">
        <v>71</v>
      </c>
      <c r="AY373" s="150" t="s">
        <v>114</v>
      </c>
    </row>
    <row r="374" spans="2:51" s="13" customFormat="1" x14ac:dyDescent="0.2">
      <c r="B374" s="149"/>
      <c r="D374" s="143" t="s">
        <v>131</v>
      </c>
      <c r="E374" s="150" t="s">
        <v>1</v>
      </c>
      <c r="F374" s="151" t="s">
        <v>472</v>
      </c>
      <c r="H374" s="152">
        <v>8.5500000000000007</v>
      </c>
      <c r="I374" s="153"/>
      <c r="L374" s="149"/>
      <c r="M374" s="154"/>
      <c r="T374" s="155"/>
      <c r="AT374" s="150" t="s">
        <v>131</v>
      </c>
      <c r="AU374" s="150" t="s">
        <v>78</v>
      </c>
      <c r="AV374" s="13" t="s">
        <v>78</v>
      </c>
      <c r="AW374" s="13" t="s">
        <v>28</v>
      </c>
      <c r="AX374" s="13" t="s">
        <v>71</v>
      </c>
      <c r="AY374" s="150" t="s">
        <v>114</v>
      </c>
    </row>
    <row r="375" spans="2:51" s="13" customFormat="1" x14ac:dyDescent="0.2">
      <c r="B375" s="149"/>
      <c r="D375" s="143" t="s">
        <v>131</v>
      </c>
      <c r="E375" s="150" t="s">
        <v>1</v>
      </c>
      <c r="F375" s="151" t="s">
        <v>355</v>
      </c>
      <c r="H375" s="152">
        <v>17.73</v>
      </c>
      <c r="I375" s="153"/>
      <c r="L375" s="149"/>
      <c r="M375" s="154"/>
      <c r="T375" s="155"/>
      <c r="AT375" s="150" t="s">
        <v>131</v>
      </c>
      <c r="AU375" s="150" t="s">
        <v>78</v>
      </c>
      <c r="AV375" s="13" t="s">
        <v>78</v>
      </c>
      <c r="AW375" s="13" t="s">
        <v>28</v>
      </c>
      <c r="AX375" s="13" t="s">
        <v>71</v>
      </c>
      <c r="AY375" s="150" t="s">
        <v>114</v>
      </c>
    </row>
    <row r="376" spans="2:51" s="13" customFormat="1" x14ac:dyDescent="0.2">
      <c r="B376" s="149"/>
      <c r="D376" s="143" t="s">
        <v>131</v>
      </c>
      <c r="E376" s="150" t="s">
        <v>1</v>
      </c>
      <c r="F376" s="151" t="s">
        <v>356</v>
      </c>
      <c r="H376" s="152">
        <v>19.5</v>
      </c>
      <c r="I376" s="153"/>
      <c r="L376" s="149"/>
      <c r="M376" s="154"/>
      <c r="T376" s="155"/>
      <c r="AT376" s="150" t="s">
        <v>131</v>
      </c>
      <c r="AU376" s="150" t="s">
        <v>78</v>
      </c>
      <c r="AV376" s="13" t="s">
        <v>78</v>
      </c>
      <c r="AW376" s="13" t="s">
        <v>28</v>
      </c>
      <c r="AX376" s="13" t="s">
        <v>71</v>
      </c>
      <c r="AY376" s="150" t="s">
        <v>114</v>
      </c>
    </row>
    <row r="377" spans="2:51" s="13" customFormat="1" x14ac:dyDescent="0.2">
      <c r="B377" s="149"/>
      <c r="D377" s="143" t="s">
        <v>131</v>
      </c>
      <c r="E377" s="150" t="s">
        <v>1</v>
      </c>
      <c r="F377" s="151" t="s">
        <v>357</v>
      </c>
      <c r="H377" s="152">
        <v>4.9800000000000004</v>
      </c>
      <c r="I377" s="153"/>
      <c r="L377" s="149"/>
      <c r="M377" s="154"/>
      <c r="T377" s="155"/>
      <c r="AT377" s="150" t="s">
        <v>131</v>
      </c>
      <c r="AU377" s="150" t="s">
        <v>78</v>
      </c>
      <c r="AV377" s="13" t="s">
        <v>78</v>
      </c>
      <c r="AW377" s="13" t="s">
        <v>28</v>
      </c>
      <c r="AX377" s="13" t="s">
        <v>71</v>
      </c>
      <c r="AY377" s="150" t="s">
        <v>114</v>
      </c>
    </row>
    <row r="378" spans="2:51" s="13" customFormat="1" x14ac:dyDescent="0.2">
      <c r="B378" s="149"/>
      <c r="D378" s="143" t="s">
        <v>131</v>
      </c>
      <c r="E378" s="150" t="s">
        <v>1</v>
      </c>
      <c r="F378" s="151" t="s">
        <v>358</v>
      </c>
      <c r="H378" s="152">
        <v>18.41</v>
      </c>
      <c r="I378" s="153"/>
      <c r="L378" s="149"/>
      <c r="M378" s="154"/>
      <c r="T378" s="155"/>
      <c r="AT378" s="150" t="s">
        <v>131</v>
      </c>
      <c r="AU378" s="150" t="s">
        <v>78</v>
      </c>
      <c r="AV378" s="13" t="s">
        <v>78</v>
      </c>
      <c r="AW378" s="13" t="s">
        <v>28</v>
      </c>
      <c r="AX378" s="13" t="s">
        <v>71</v>
      </c>
      <c r="AY378" s="150" t="s">
        <v>114</v>
      </c>
    </row>
    <row r="379" spans="2:51" s="13" customFormat="1" x14ac:dyDescent="0.2">
      <c r="B379" s="149"/>
      <c r="D379" s="143" t="s">
        <v>131</v>
      </c>
      <c r="E379" s="150" t="s">
        <v>1</v>
      </c>
      <c r="F379" s="151" t="s">
        <v>359</v>
      </c>
      <c r="H379" s="152">
        <v>27.69</v>
      </c>
      <c r="I379" s="153"/>
      <c r="L379" s="149"/>
      <c r="M379" s="154"/>
      <c r="T379" s="155"/>
      <c r="AT379" s="150" t="s">
        <v>131</v>
      </c>
      <c r="AU379" s="150" t="s">
        <v>78</v>
      </c>
      <c r="AV379" s="13" t="s">
        <v>78</v>
      </c>
      <c r="AW379" s="13" t="s">
        <v>28</v>
      </c>
      <c r="AX379" s="13" t="s">
        <v>71</v>
      </c>
      <c r="AY379" s="150" t="s">
        <v>114</v>
      </c>
    </row>
    <row r="380" spans="2:51" s="13" customFormat="1" x14ac:dyDescent="0.2">
      <c r="B380" s="149"/>
      <c r="D380" s="143" t="s">
        <v>131</v>
      </c>
      <c r="E380" s="150" t="s">
        <v>1</v>
      </c>
      <c r="F380" s="151" t="s">
        <v>360</v>
      </c>
      <c r="H380" s="152">
        <v>38.82</v>
      </c>
      <c r="I380" s="153"/>
      <c r="L380" s="149"/>
      <c r="M380" s="154"/>
      <c r="T380" s="155"/>
      <c r="AT380" s="150" t="s">
        <v>131</v>
      </c>
      <c r="AU380" s="150" t="s">
        <v>78</v>
      </c>
      <c r="AV380" s="13" t="s">
        <v>78</v>
      </c>
      <c r="AW380" s="13" t="s">
        <v>28</v>
      </c>
      <c r="AX380" s="13" t="s">
        <v>71</v>
      </c>
      <c r="AY380" s="150" t="s">
        <v>114</v>
      </c>
    </row>
    <row r="381" spans="2:51" s="13" customFormat="1" x14ac:dyDescent="0.2">
      <c r="B381" s="149"/>
      <c r="D381" s="143" t="s">
        <v>131</v>
      </c>
      <c r="E381" s="150" t="s">
        <v>1</v>
      </c>
      <c r="F381" s="151" t="s">
        <v>361</v>
      </c>
      <c r="H381" s="152">
        <v>27.69</v>
      </c>
      <c r="I381" s="153"/>
      <c r="L381" s="149"/>
      <c r="M381" s="154"/>
      <c r="T381" s="155"/>
      <c r="AT381" s="150" t="s">
        <v>131</v>
      </c>
      <c r="AU381" s="150" t="s">
        <v>78</v>
      </c>
      <c r="AV381" s="13" t="s">
        <v>78</v>
      </c>
      <c r="AW381" s="13" t="s">
        <v>28</v>
      </c>
      <c r="AX381" s="13" t="s">
        <v>71</v>
      </c>
      <c r="AY381" s="150" t="s">
        <v>114</v>
      </c>
    </row>
    <row r="382" spans="2:51" s="13" customFormat="1" x14ac:dyDescent="0.2">
      <c r="B382" s="149"/>
      <c r="D382" s="143" t="s">
        <v>131</v>
      </c>
      <c r="E382" s="150" t="s">
        <v>1</v>
      </c>
      <c r="F382" s="151" t="s">
        <v>362</v>
      </c>
      <c r="H382" s="152">
        <v>15.48</v>
      </c>
      <c r="I382" s="153"/>
      <c r="L382" s="149"/>
      <c r="M382" s="154"/>
      <c r="T382" s="155"/>
      <c r="AT382" s="150" t="s">
        <v>131</v>
      </c>
      <c r="AU382" s="150" t="s">
        <v>78</v>
      </c>
      <c r="AV382" s="13" t="s">
        <v>78</v>
      </c>
      <c r="AW382" s="13" t="s">
        <v>28</v>
      </c>
      <c r="AX382" s="13" t="s">
        <v>71</v>
      </c>
      <c r="AY382" s="150" t="s">
        <v>114</v>
      </c>
    </row>
    <row r="383" spans="2:51" s="13" customFormat="1" x14ac:dyDescent="0.2">
      <c r="B383" s="149"/>
      <c r="D383" s="143" t="s">
        <v>131</v>
      </c>
      <c r="E383" s="150" t="s">
        <v>1</v>
      </c>
      <c r="F383" s="151" t="s">
        <v>363</v>
      </c>
      <c r="H383" s="152">
        <v>11.64</v>
      </c>
      <c r="I383" s="153"/>
      <c r="L383" s="149"/>
      <c r="M383" s="154"/>
      <c r="T383" s="155"/>
      <c r="AT383" s="150" t="s">
        <v>131</v>
      </c>
      <c r="AU383" s="150" t="s">
        <v>78</v>
      </c>
      <c r="AV383" s="13" t="s">
        <v>78</v>
      </c>
      <c r="AW383" s="13" t="s">
        <v>28</v>
      </c>
      <c r="AX383" s="13" t="s">
        <v>71</v>
      </c>
      <c r="AY383" s="150" t="s">
        <v>114</v>
      </c>
    </row>
    <row r="384" spans="2:51" s="13" customFormat="1" x14ac:dyDescent="0.2">
      <c r="B384" s="149"/>
      <c r="D384" s="143" t="s">
        <v>131</v>
      </c>
      <c r="E384" s="150" t="s">
        <v>1</v>
      </c>
      <c r="F384" s="151" t="s">
        <v>473</v>
      </c>
      <c r="H384" s="152">
        <v>7.56</v>
      </c>
      <c r="I384" s="153"/>
      <c r="L384" s="149"/>
      <c r="M384" s="154"/>
      <c r="T384" s="155"/>
      <c r="AT384" s="150" t="s">
        <v>131</v>
      </c>
      <c r="AU384" s="150" t="s">
        <v>78</v>
      </c>
      <c r="AV384" s="13" t="s">
        <v>78</v>
      </c>
      <c r="AW384" s="13" t="s">
        <v>28</v>
      </c>
      <c r="AX384" s="13" t="s">
        <v>71</v>
      </c>
      <c r="AY384" s="150" t="s">
        <v>114</v>
      </c>
    </row>
    <row r="385" spans="2:51" s="13" customFormat="1" x14ac:dyDescent="0.2">
      <c r="B385" s="149"/>
      <c r="D385" s="143" t="s">
        <v>131</v>
      </c>
      <c r="E385" s="150" t="s">
        <v>1</v>
      </c>
      <c r="F385" s="151" t="s">
        <v>474</v>
      </c>
      <c r="H385" s="152">
        <v>2.62</v>
      </c>
      <c r="I385" s="153"/>
      <c r="L385" s="149"/>
      <c r="M385" s="154"/>
      <c r="T385" s="155"/>
      <c r="AT385" s="150" t="s">
        <v>131</v>
      </c>
      <c r="AU385" s="150" t="s">
        <v>78</v>
      </c>
      <c r="AV385" s="13" t="s">
        <v>78</v>
      </c>
      <c r="AW385" s="13" t="s">
        <v>28</v>
      </c>
      <c r="AX385" s="13" t="s">
        <v>71</v>
      </c>
      <c r="AY385" s="150" t="s">
        <v>114</v>
      </c>
    </row>
    <row r="386" spans="2:51" s="13" customFormat="1" x14ac:dyDescent="0.2">
      <c r="B386" s="149"/>
      <c r="D386" s="143" t="s">
        <v>131</v>
      </c>
      <c r="E386" s="150" t="s">
        <v>1</v>
      </c>
      <c r="F386" s="151" t="s">
        <v>475</v>
      </c>
      <c r="H386" s="152">
        <v>1.35</v>
      </c>
      <c r="I386" s="153"/>
      <c r="L386" s="149"/>
      <c r="M386" s="154"/>
      <c r="T386" s="155"/>
      <c r="AT386" s="150" t="s">
        <v>131</v>
      </c>
      <c r="AU386" s="150" t="s">
        <v>78</v>
      </c>
      <c r="AV386" s="13" t="s">
        <v>78</v>
      </c>
      <c r="AW386" s="13" t="s">
        <v>28</v>
      </c>
      <c r="AX386" s="13" t="s">
        <v>71</v>
      </c>
      <c r="AY386" s="150" t="s">
        <v>114</v>
      </c>
    </row>
    <row r="387" spans="2:51" s="13" customFormat="1" x14ac:dyDescent="0.2">
      <c r="B387" s="149"/>
      <c r="D387" s="143" t="s">
        <v>131</v>
      </c>
      <c r="E387" s="150" t="s">
        <v>1</v>
      </c>
      <c r="F387" s="151" t="s">
        <v>476</v>
      </c>
      <c r="H387" s="152">
        <v>1.65</v>
      </c>
      <c r="I387" s="153"/>
      <c r="L387" s="149"/>
      <c r="M387" s="154"/>
      <c r="T387" s="155"/>
      <c r="AT387" s="150" t="s">
        <v>131</v>
      </c>
      <c r="AU387" s="150" t="s">
        <v>78</v>
      </c>
      <c r="AV387" s="13" t="s">
        <v>78</v>
      </c>
      <c r="AW387" s="13" t="s">
        <v>28</v>
      </c>
      <c r="AX387" s="13" t="s">
        <v>71</v>
      </c>
      <c r="AY387" s="150" t="s">
        <v>114</v>
      </c>
    </row>
    <row r="388" spans="2:51" s="13" customFormat="1" x14ac:dyDescent="0.2">
      <c r="B388" s="149"/>
      <c r="D388" s="143" t="s">
        <v>131</v>
      </c>
      <c r="E388" s="150" t="s">
        <v>1</v>
      </c>
      <c r="F388" s="151" t="s">
        <v>477</v>
      </c>
      <c r="H388" s="152">
        <v>4.87</v>
      </c>
      <c r="I388" s="153"/>
      <c r="L388" s="149"/>
      <c r="M388" s="154"/>
      <c r="T388" s="155"/>
      <c r="AT388" s="150" t="s">
        <v>131</v>
      </c>
      <c r="AU388" s="150" t="s">
        <v>78</v>
      </c>
      <c r="AV388" s="13" t="s">
        <v>78</v>
      </c>
      <c r="AW388" s="13" t="s">
        <v>28</v>
      </c>
      <c r="AX388" s="13" t="s">
        <v>71</v>
      </c>
      <c r="AY388" s="150" t="s">
        <v>114</v>
      </c>
    </row>
    <row r="389" spans="2:51" s="13" customFormat="1" x14ac:dyDescent="0.2">
      <c r="B389" s="149"/>
      <c r="D389" s="143" t="s">
        <v>131</v>
      </c>
      <c r="E389" s="150" t="s">
        <v>1</v>
      </c>
      <c r="F389" s="151" t="s">
        <v>478</v>
      </c>
      <c r="H389" s="152">
        <v>2.68</v>
      </c>
      <c r="I389" s="153"/>
      <c r="L389" s="149"/>
      <c r="M389" s="154"/>
      <c r="T389" s="155"/>
      <c r="AT389" s="150" t="s">
        <v>131</v>
      </c>
      <c r="AU389" s="150" t="s">
        <v>78</v>
      </c>
      <c r="AV389" s="13" t="s">
        <v>78</v>
      </c>
      <c r="AW389" s="13" t="s">
        <v>28</v>
      </c>
      <c r="AX389" s="13" t="s">
        <v>71</v>
      </c>
      <c r="AY389" s="150" t="s">
        <v>114</v>
      </c>
    </row>
    <row r="390" spans="2:51" s="13" customFormat="1" x14ac:dyDescent="0.2">
      <c r="B390" s="149"/>
      <c r="D390" s="143" t="s">
        <v>131</v>
      </c>
      <c r="E390" s="150" t="s">
        <v>1</v>
      </c>
      <c r="F390" s="151" t="s">
        <v>479</v>
      </c>
      <c r="H390" s="152">
        <v>2.2000000000000002</v>
      </c>
      <c r="I390" s="153"/>
      <c r="L390" s="149"/>
      <c r="M390" s="154"/>
      <c r="T390" s="155"/>
      <c r="AT390" s="150" t="s">
        <v>131</v>
      </c>
      <c r="AU390" s="150" t="s">
        <v>78</v>
      </c>
      <c r="AV390" s="13" t="s">
        <v>78</v>
      </c>
      <c r="AW390" s="13" t="s">
        <v>28</v>
      </c>
      <c r="AX390" s="13" t="s">
        <v>71</v>
      </c>
      <c r="AY390" s="150" t="s">
        <v>114</v>
      </c>
    </row>
    <row r="391" spans="2:51" s="12" customFormat="1" x14ac:dyDescent="0.2">
      <c r="B391" s="142"/>
      <c r="D391" s="143" t="s">
        <v>131</v>
      </c>
      <c r="E391" s="144" t="s">
        <v>1</v>
      </c>
      <c r="F391" s="145" t="s">
        <v>140</v>
      </c>
      <c r="H391" s="144" t="s">
        <v>1</v>
      </c>
      <c r="I391" s="146"/>
      <c r="L391" s="142"/>
      <c r="M391" s="147"/>
      <c r="T391" s="148"/>
      <c r="AT391" s="144" t="s">
        <v>131</v>
      </c>
      <c r="AU391" s="144" t="s">
        <v>78</v>
      </c>
      <c r="AV391" s="12" t="s">
        <v>76</v>
      </c>
      <c r="AW391" s="12" t="s">
        <v>28</v>
      </c>
      <c r="AX391" s="12" t="s">
        <v>71</v>
      </c>
      <c r="AY391" s="144" t="s">
        <v>114</v>
      </c>
    </row>
    <row r="392" spans="2:51" s="13" customFormat="1" x14ac:dyDescent="0.2">
      <c r="B392" s="149"/>
      <c r="D392" s="143" t="s">
        <v>131</v>
      </c>
      <c r="E392" s="150" t="s">
        <v>1</v>
      </c>
      <c r="F392" s="151" t="s">
        <v>480</v>
      </c>
      <c r="H392" s="152">
        <v>22.08</v>
      </c>
      <c r="I392" s="153"/>
      <c r="L392" s="149"/>
      <c r="M392" s="154"/>
      <c r="T392" s="155"/>
      <c r="AT392" s="150" t="s">
        <v>131</v>
      </c>
      <c r="AU392" s="150" t="s">
        <v>78</v>
      </c>
      <c r="AV392" s="13" t="s">
        <v>78</v>
      </c>
      <c r="AW392" s="13" t="s">
        <v>28</v>
      </c>
      <c r="AX392" s="13" t="s">
        <v>71</v>
      </c>
      <c r="AY392" s="150" t="s">
        <v>114</v>
      </c>
    </row>
    <row r="393" spans="2:51" s="13" customFormat="1" x14ac:dyDescent="0.2">
      <c r="B393" s="149"/>
      <c r="D393" s="143" t="s">
        <v>131</v>
      </c>
      <c r="E393" s="150" t="s">
        <v>1</v>
      </c>
      <c r="F393" s="151" t="s">
        <v>481</v>
      </c>
      <c r="H393" s="152">
        <v>29.53</v>
      </c>
      <c r="I393" s="153"/>
      <c r="L393" s="149"/>
      <c r="M393" s="154"/>
      <c r="T393" s="155"/>
      <c r="AT393" s="150" t="s">
        <v>131</v>
      </c>
      <c r="AU393" s="150" t="s">
        <v>78</v>
      </c>
      <c r="AV393" s="13" t="s">
        <v>78</v>
      </c>
      <c r="AW393" s="13" t="s">
        <v>28</v>
      </c>
      <c r="AX393" s="13" t="s">
        <v>71</v>
      </c>
      <c r="AY393" s="150" t="s">
        <v>114</v>
      </c>
    </row>
    <row r="394" spans="2:51" s="13" customFormat="1" x14ac:dyDescent="0.2">
      <c r="B394" s="149"/>
      <c r="D394" s="143" t="s">
        <v>131</v>
      </c>
      <c r="E394" s="150" t="s">
        <v>1</v>
      </c>
      <c r="F394" s="151" t="s">
        <v>482</v>
      </c>
      <c r="H394" s="152">
        <v>94.83</v>
      </c>
      <c r="I394" s="153"/>
      <c r="L394" s="149"/>
      <c r="M394" s="154"/>
      <c r="T394" s="155"/>
      <c r="AT394" s="150" t="s">
        <v>131</v>
      </c>
      <c r="AU394" s="150" t="s">
        <v>78</v>
      </c>
      <c r="AV394" s="13" t="s">
        <v>78</v>
      </c>
      <c r="AW394" s="13" t="s">
        <v>28</v>
      </c>
      <c r="AX394" s="13" t="s">
        <v>71</v>
      </c>
      <c r="AY394" s="150" t="s">
        <v>114</v>
      </c>
    </row>
    <row r="395" spans="2:51" s="13" customFormat="1" x14ac:dyDescent="0.2">
      <c r="B395" s="149"/>
      <c r="D395" s="143" t="s">
        <v>131</v>
      </c>
      <c r="E395" s="150" t="s">
        <v>1</v>
      </c>
      <c r="F395" s="151" t="s">
        <v>483</v>
      </c>
      <c r="H395" s="152">
        <v>60.56</v>
      </c>
      <c r="I395" s="153"/>
      <c r="L395" s="149"/>
      <c r="M395" s="154"/>
      <c r="T395" s="155"/>
      <c r="AT395" s="150" t="s">
        <v>131</v>
      </c>
      <c r="AU395" s="150" t="s">
        <v>78</v>
      </c>
      <c r="AV395" s="13" t="s">
        <v>78</v>
      </c>
      <c r="AW395" s="13" t="s">
        <v>28</v>
      </c>
      <c r="AX395" s="13" t="s">
        <v>71</v>
      </c>
      <c r="AY395" s="150" t="s">
        <v>114</v>
      </c>
    </row>
    <row r="396" spans="2:51" s="13" customFormat="1" x14ac:dyDescent="0.2">
      <c r="B396" s="149"/>
      <c r="D396" s="143" t="s">
        <v>131</v>
      </c>
      <c r="E396" s="150" t="s">
        <v>1</v>
      </c>
      <c r="F396" s="151" t="s">
        <v>366</v>
      </c>
      <c r="H396" s="152">
        <v>15.12</v>
      </c>
      <c r="I396" s="153"/>
      <c r="L396" s="149"/>
      <c r="M396" s="154"/>
      <c r="T396" s="155"/>
      <c r="AT396" s="150" t="s">
        <v>131</v>
      </c>
      <c r="AU396" s="150" t="s">
        <v>78</v>
      </c>
      <c r="AV396" s="13" t="s">
        <v>78</v>
      </c>
      <c r="AW396" s="13" t="s">
        <v>28</v>
      </c>
      <c r="AX396" s="13" t="s">
        <v>71</v>
      </c>
      <c r="AY396" s="150" t="s">
        <v>114</v>
      </c>
    </row>
    <row r="397" spans="2:51" s="13" customFormat="1" x14ac:dyDescent="0.2">
      <c r="B397" s="149"/>
      <c r="D397" s="143" t="s">
        <v>131</v>
      </c>
      <c r="E397" s="150" t="s">
        <v>1</v>
      </c>
      <c r="F397" s="151" t="s">
        <v>367</v>
      </c>
      <c r="H397" s="152">
        <v>13.77</v>
      </c>
      <c r="I397" s="153"/>
      <c r="L397" s="149"/>
      <c r="M397" s="154"/>
      <c r="T397" s="155"/>
      <c r="AT397" s="150" t="s">
        <v>131</v>
      </c>
      <c r="AU397" s="150" t="s">
        <v>78</v>
      </c>
      <c r="AV397" s="13" t="s">
        <v>78</v>
      </c>
      <c r="AW397" s="13" t="s">
        <v>28</v>
      </c>
      <c r="AX397" s="13" t="s">
        <v>71</v>
      </c>
      <c r="AY397" s="150" t="s">
        <v>114</v>
      </c>
    </row>
    <row r="398" spans="2:51" s="13" customFormat="1" x14ac:dyDescent="0.2">
      <c r="B398" s="149"/>
      <c r="D398" s="143" t="s">
        <v>131</v>
      </c>
      <c r="E398" s="150" t="s">
        <v>1</v>
      </c>
      <c r="F398" s="151" t="s">
        <v>484</v>
      </c>
      <c r="H398" s="152">
        <v>7.34</v>
      </c>
      <c r="I398" s="153"/>
      <c r="L398" s="149"/>
      <c r="M398" s="154"/>
      <c r="T398" s="155"/>
      <c r="AT398" s="150" t="s">
        <v>131</v>
      </c>
      <c r="AU398" s="150" t="s">
        <v>78</v>
      </c>
      <c r="AV398" s="13" t="s">
        <v>78</v>
      </c>
      <c r="AW398" s="13" t="s">
        <v>28</v>
      </c>
      <c r="AX398" s="13" t="s">
        <v>71</v>
      </c>
      <c r="AY398" s="150" t="s">
        <v>114</v>
      </c>
    </row>
    <row r="399" spans="2:51" s="13" customFormat="1" x14ac:dyDescent="0.2">
      <c r="B399" s="149"/>
      <c r="D399" s="143" t="s">
        <v>131</v>
      </c>
      <c r="E399" s="150" t="s">
        <v>1</v>
      </c>
      <c r="F399" s="151" t="s">
        <v>485</v>
      </c>
      <c r="H399" s="152">
        <v>2.92</v>
      </c>
      <c r="I399" s="153"/>
      <c r="L399" s="149"/>
      <c r="M399" s="154"/>
      <c r="T399" s="155"/>
      <c r="AT399" s="150" t="s">
        <v>131</v>
      </c>
      <c r="AU399" s="150" t="s">
        <v>78</v>
      </c>
      <c r="AV399" s="13" t="s">
        <v>78</v>
      </c>
      <c r="AW399" s="13" t="s">
        <v>28</v>
      </c>
      <c r="AX399" s="13" t="s">
        <v>71</v>
      </c>
      <c r="AY399" s="150" t="s">
        <v>114</v>
      </c>
    </row>
    <row r="400" spans="2:51" s="13" customFormat="1" x14ac:dyDescent="0.2">
      <c r="B400" s="149"/>
      <c r="D400" s="143" t="s">
        <v>131</v>
      </c>
      <c r="E400" s="150" t="s">
        <v>1</v>
      </c>
      <c r="F400" s="151" t="s">
        <v>486</v>
      </c>
      <c r="H400" s="152">
        <v>3.55</v>
      </c>
      <c r="I400" s="153"/>
      <c r="L400" s="149"/>
      <c r="M400" s="154"/>
      <c r="T400" s="155"/>
      <c r="AT400" s="150" t="s">
        <v>131</v>
      </c>
      <c r="AU400" s="150" t="s">
        <v>78</v>
      </c>
      <c r="AV400" s="13" t="s">
        <v>78</v>
      </c>
      <c r="AW400" s="13" t="s">
        <v>28</v>
      </c>
      <c r="AX400" s="13" t="s">
        <v>71</v>
      </c>
      <c r="AY400" s="150" t="s">
        <v>114</v>
      </c>
    </row>
    <row r="401" spans="2:65" s="13" customFormat="1" x14ac:dyDescent="0.2">
      <c r="B401" s="149"/>
      <c r="D401" s="143" t="s">
        <v>131</v>
      </c>
      <c r="E401" s="150" t="s">
        <v>1</v>
      </c>
      <c r="F401" s="151" t="s">
        <v>487</v>
      </c>
      <c r="H401" s="152">
        <v>1.76</v>
      </c>
      <c r="I401" s="153"/>
      <c r="L401" s="149"/>
      <c r="M401" s="154"/>
      <c r="T401" s="155"/>
      <c r="AT401" s="150" t="s">
        <v>131</v>
      </c>
      <c r="AU401" s="150" t="s">
        <v>78</v>
      </c>
      <c r="AV401" s="13" t="s">
        <v>78</v>
      </c>
      <c r="AW401" s="13" t="s">
        <v>28</v>
      </c>
      <c r="AX401" s="13" t="s">
        <v>71</v>
      </c>
      <c r="AY401" s="150" t="s">
        <v>114</v>
      </c>
    </row>
    <row r="402" spans="2:65" s="13" customFormat="1" x14ac:dyDescent="0.2">
      <c r="B402" s="149"/>
      <c r="D402" s="143" t="s">
        <v>131</v>
      </c>
      <c r="E402" s="150" t="s">
        <v>1</v>
      </c>
      <c r="F402" s="151" t="s">
        <v>488</v>
      </c>
      <c r="H402" s="152">
        <v>3.34</v>
      </c>
      <c r="I402" s="153"/>
      <c r="L402" s="149"/>
      <c r="M402" s="154"/>
      <c r="T402" s="155"/>
      <c r="AT402" s="150" t="s">
        <v>131</v>
      </c>
      <c r="AU402" s="150" t="s">
        <v>78</v>
      </c>
      <c r="AV402" s="13" t="s">
        <v>78</v>
      </c>
      <c r="AW402" s="13" t="s">
        <v>28</v>
      </c>
      <c r="AX402" s="13" t="s">
        <v>71</v>
      </c>
      <c r="AY402" s="150" t="s">
        <v>114</v>
      </c>
    </row>
    <row r="403" spans="2:65" s="13" customFormat="1" x14ac:dyDescent="0.2">
      <c r="B403" s="149"/>
      <c r="D403" s="143" t="s">
        <v>131</v>
      </c>
      <c r="E403" s="150" t="s">
        <v>1</v>
      </c>
      <c r="F403" s="151" t="s">
        <v>489</v>
      </c>
      <c r="H403" s="152">
        <v>2.2799999999999998</v>
      </c>
      <c r="I403" s="153"/>
      <c r="L403" s="149"/>
      <c r="M403" s="154"/>
      <c r="T403" s="155"/>
      <c r="AT403" s="150" t="s">
        <v>131</v>
      </c>
      <c r="AU403" s="150" t="s">
        <v>78</v>
      </c>
      <c r="AV403" s="13" t="s">
        <v>78</v>
      </c>
      <c r="AW403" s="13" t="s">
        <v>28</v>
      </c>
      <c r="AX403" s="13" t="s">
        <v>71</v>
      </c>
      <c r="AY403" s="150" t="s">
        <v>114</v>
      </c>
    </row>
    <row r="404" spans="2:65" s="13" customFormat="1" x14ac:dyDescent="0.2">
      <c r="B404" s="149"/>
      <c r="D404" s="143" t="s">
        <v>131</v>
      </c>
      <c r="E404" s="150" t="s">
        <v>1</v>
      </c>
      <c r="F404" s="151" t="s">
        <v>490</v>
      </c>
      <c r="H404" s="152">
        <v>1.42</v>
      </c>
      <c r="I404" s="153"/>
      <c r="L404" s="149"/>
      <c r="M404" s="154"/>
      <c r="T404" s="155"/>
      <c r="AT404" s="150" t="s">
        <v>131</v>
      </c>
      <c r="AU404" s="150" t="s">
        <v>78</v>
      </c>
      <c r="AV404" s="13" t="s">
        <v>78</v>
      </c>
      <c r="AW404" s="13" t="s">
        <v>28</v>
      </c>
      <c r="AX404" s="13" t="s">
        <v>71</v>
      </c>
      <c r="AY404" s="150" t="s">
        <v>114</v>
      </c>
    </row>
    <row r="405" spans="2:65" s="13" customFormat="1" x14ac:dyDescent="0.2">
      <c r="B405" s="149"/>
      <c r="D405" s="143" t="s">
        <v>131</v>
      </c>
      <c r="E405" s="150" t="s">
        <v>1</v>
      </c>
      <c r="F405" s="151" t="s">
        <v>491</v>
      </c>
      <c r="H405" s="152">
        <v>1.42</v>
      </c>
      <c r="I405" s="153"/>
      <c r="L405" s="149"/>
      <c r="M405" s="154"/>
      <c r="T405" s="155"/>
      <c r="AT405" s="150" t="s">
        <v>131</v>
      </c>
      <c r="AU405" s="150" t="s">
        <v>78</v>
      </c>
      <c r="AV405" s="13" t="s">
        <v>78</v>
      </c>
      <c r="AW405" s="13" t="s">
        <v>28</v>
      </c>
      <c r="AX405" s="13" t="s">
        <v>71</v>
      </c>
      <c r="AY405" s="150" t="s">
        <v>114</v>
      </c>
    </row>
    <row r="406" spans="2:65" s="12" customFormat="1" x14ac:dyDescent="0.2">
      <c r="B406" s="142"/>
      <c r="D406" s="143" t="s">
        <v>131</v>
      </c>
      <c r="E406" s="144" t="s">
        <v>1</v>
      </c>
      <c r="F406" s="145" t="s">
        <v>143</v>
      </c>
      <c r="H406" s="144" t="s">
        <v>1</v>
      </c>
      <c r="I406" s="146"/>
      <c r="L406" s="142"/>
      <c r="M406" s="147"/>
      <c r="T406" s="148"/>
      <c r="AT406" s="144" t="s">
        <v>131</v>
      </c>
      <c r="AU406" s="144" t="s">
        <v>78</v>
      </c>
      <c r="AV406" s="12" t="s">
        <v>76</v>
      </c>
      <c r="AW406" s="12" t="s">
        <v>28</v>
      </c>
      <c r="AX406" s="12" t="s">
        <v>71</v>
      </c>
      <c r="AY406" s="144" t="s">
        <v>114</v>
      </c>
    </row>
    <row r="407" spans="2:65" s="13" customFormat="1" x14ac:dyDescent="0.2">
      <c r="B407" s="149"/>
      <c r="D407" s="143" t="s">
        <v>131</v>
      </c>
      <c r="E407" s="150" t="s">
        <v>1</v>
      </c>
      <c r="F407" s="151" t="s">
        <v>492</v>
      </c>
      <c r="H407" s="152">
        <v>18.2</v>
      </c>
      <c r="I407" s="153"/>
      <c r="L407" s="149"/>
      <c r="M407" s="154"/>
      <c r="T407" s="155"/>
      <c r="AT407" s="150" t="s">
        <v>131</v>
      </c>
      <c r="AU407" s="150" t="s">
        <v>78</v>
      </c>
      <c r="AV407" s="13" t="s">
        <v>78</v>
      </c>
      <c r="AW407" s="13" t="s">
        <v>28</v>
      </c>
      <c r="AX407" s="13" t="s">
        <v>71</v>
      </c>
      <c r="AY407" s="150" t="s">
        <v>114</v>
      </c>
    </row>
    <row r="408" spans="2:65" s="13" customFormat="1" x14ac:dyDescent="0.2">
      <c r="B408" s="149"/>
      <c r="D408" s="143" t="s">
        <v>131</v>
      </c>
      <c r="E408" s="150" t="s">
        <v>1</v>
      </c>
      <c r="F408" s="151" t="s">
        <v>493</v>
      </c>
      <c r="H408" s="152">
        <v>3.83</v>
      </c>
      <c r="I408" s="153"/>
      <c r="L408" s="149"/>
      <c r="M408" s="154"/>
      <c r="T408" s="155"/>
      <c r="AT408" s="150" t="s">
        <v>131</v>
      </c>
      <c r="AU408" s="150" t="s">
        <v>78</v>
      </c>
      <c r="AV408" s="13" t="s">
        <v>78</v>
      </c>
      <c r="AW408" s="13" t="s">
        <v>28</v>
      </c>
      <c r="AX408" s="13" t="s">
        <v>71</v>
      </c>
      <c r="AY408" s="150" t="s">
        <v>114</v>
      </c>
    </row>
    <row r="409" spans="2:65" s="13" customFormat="1" x14ac:dyDescent="0.2">
      <c r="B409" s="149"/>
      <c r="D409" s="143" t="s">
        <v>131</v>
      </c>
      <c r="E409" s="150" t="s">
        <v>1</v>
      </c>
      <c r="F409" s="151" t="s">
        <v>494</v>
      </c>
      <c r="H409" s="152">
        <v>14.72</v>
      </c>
      <c r="I409" s="153"/>
      <c r="L409" s="149"/>
      <c r="M409" s="154"/>
      <c r="T409" s="155"/>
      <c r="AT409" s="150" t="s">
        <v>131</v>
      </c>
      <c r="AU409" s="150" t="s">
        <v>78</v>
      </c>
      <c r="AV409" s="13" t="s">
        <v>78</v>
      </c>
      <c r="AW409" s="13" t="s">
        <v>28</v>
      </c>
      <c r="AX409" s="13" t="s">
        <v>71</v>
      </c>
      <c r="AY409" s="150" t="s">
        <v>114</v>
      </c>
    </row>
    <row r="410" spans="2:65" s="13" customFormat="1" x14ac:dyDescent="0.2">
      <c r="B410" s="149"/>
      <c r="D410" s="143" t="s">
        <v>131</v>
      </c>
      <c r="E410" s="150" t="s">
        <v>1</v>
      </c>
      <c r="F410" s="151" t="s">
        <v>495</v>
      </c>
      <c r="H410" s="152">
        <v>8.91</v>
      </c>
      <c r="I410" s="153"/>
      <c r="L410" s="149"/>
      <c r="M410" s="154"/>
      <c r="T410" s="155"/>
      <c r="AT410" s="150" t="s">
        <v>131</v>
      </c>
      <c r="AU410" s="150" t="s">
        <v>78</v>
      </c>
      <c r="AV410" s="13" t="s">
        <v>78</v>
      </c>
      <c r="AW410" s="13" t="s">
        <v>28</v>
      </c>
      <c r="AX410" s="13" t="s">
        <v>71</v>
      </c>
      <c r="AY410" s="150" t="s">
        <v>114</v>
      </c>
    </row>
    <row r="411" spans="2:65" s="13" customFormat="1" x14ac:dyDescent="0.2">
      <c r="B411" s="149"/>
      <c r="D411" s="143" t="s">
        <v>131</v>
      </c>
      <c r="E411" s="150" t="s">
        <v>1</v>
      </c>
      <c r="F411" s="151" t="s">
        <v>496</v>
      </c>
      <c r="H411" s="152">
        <v>2.11</v>
      </c>
      <c r="I411" s="153"/>
      <c r="L411" s="149"/>
      <c r="M411" s="154"/>
      <c r="T411" s="155"/>
      <c r="AT411" s="150" t="s">
        <v>131</v>
      </c>
      <c r="AU411" s="150" t="s">
        <v>78</v>
      </c>
      <c r="AV411" s="13" t="s">
        <v>78</v>
      </c>
      <c r="AW411" s="13" t="s">
        <v>28</v>
      </c>
      <c r="AX411" s="13" t="s">
        <v>71</v>
      </c>
      <c r="AY411" s="150" t="s">
        <v>114</v>
      </c>
    </row>
    <row r="412" spans="2:65" s="13" customFormat="1" x14ac:dyDescent="0.2">
      <c r="B412" s="149"/>
      <c r="D412" s="143" t="s">
        <v>131</v>
      </c>
      <c r="E412" s="150" t="s">
        <v>1</v>
      </c>
      <c r="F412" s="151" t="s">
        <v>368</v>
      </c>
      <c r="H412" s="152">
        <v>20.88</v>
      </c>
      <c r="I412" s="153"/>
      <c r="L412" s="149"/>
      <c r="M412" s="154"/>
      <c r="T412" s="155"/>
      <c r="AT412" s="150" t="s">
        <v>131</v>
      </c>
      <c r="AU412" s="150" t="s">
        <v>78</v>
      </c>
      <c r="AV412" s="13" t="s">
        <v>78</v>
      </c>
      <c r="AW412" s="13" t="s">
        <v>28</v>
      </c>
      <c r="AX412" s="13" t="s">
        <v>71</v>
      </c>
      <c r="AY412" s="150" t="s">
        <v>114</v>
      </c>
    </row>
    <row r="413" spans="2:65" s="13" customFormat="1" x14ac:dyDescent="0.2">
      <c r="B413" s="149"/>
      <c r="D413" s="143" t="s">
        <v>131</v>
      </c>
      <c r="E413" s="150" t="s">
        <v>1</v>
      </c>
      <c r="F413" s="151" t="s">
        <v>497</v>
      </c>
      <c r="H413" s="152">
        <v>22.22</v>
      </c>
      <c r="I413" s="153"/>
      <c r="L413" s="149"/>
      <c r="M413" s="154"/>
      <c r="T413" s="155"/>
      <c r="AT413" s="150" t="s">
        <v>131</v>
      </c>
      <c r="AU413" s="150" t="s">
        <v>78</v>
      </c>
      <c r="AV413" s="13" t="s">
        <v>78</v>
      </c>
      <c r="AW413" s="13" t="s">
        <v>28</v>
      </c>
      <c r="AX413" s="13" t="s">
        <v>71</v>
      </c>
      <c r="AY413" s="150" t="s">
        <v>114</v>
      </c>
    </row>
    <row r="414" spans="2:65" s="14" customFormat="1" x14ac:dyDescent="0.2">
      <c r="B414" s="156"/>
      <c r="D414" s="143" t="s">
        <v>131</v>
      </c>
      <c r="E414" s="157" t="s">
        <v>1</v>
      </c>
      <c r="F414" s="158" t="s">
        <v>149</v>
      </c>
      <c r="H414" s="159">
        <v>2228.9050000000007</v>
      </c>
      <c r="I414" s="160"/>
      <c r="L414" s="156"/>
      <c r="M414" s="161"/>
      <c r="T414" s="162"/>
      <c r="AT414" s="157" t="s">
        <v>131</v>
      </c>
      <c r="AU414" s="157" t="s">
        <v>78</v>
      </c>
      <c r="AV414" s="14" t="s">
        <v>121</v>
      </c>
      <c r="AW414" s="14" t="s">
        <v>28</v>
      </c>
      <c r="AX414" s="14" t="s">
        <v>76</v>
      </c>
      <c r="AY414" s="157" t="s">
        <v>114</v>
      </c>
    </row>
    <row r="415" spans="2:65" s="1" customFormat="1" ht="21.75" customHeight="1" x14ac:dyDescent="0.2">
      <c r="B415" s="127"/>
      <c r="C415" s="128" t="s">
        <v>498</v>
      </c>
      <c r="D415" s="128" t="s">
        <v>117</v>
      </c>
      <c r="E415" s="129" t="s">
        <v>499</v>
      </c>
      <c r="F415" s="130" t="s">
        <v>500</v>
      </c>
      <c r="G415" s="131" t="s">
        <v>129</v>
      </c>
      <c r="H415" s="132">
        <v>516.49</v>
      </c>
      <c r="I415" s="133"/>
      <c r="J415" s="134">
        <f>ROUND(I415*H415,2)</f>
        <v>0</v>
      </c>
      <c r="K415" s="135"/>
      <c r="L415" s="31"/>
      <c r="M415" s="136" t="s">
        <v>1</v>
      </c>
      <c r="N415" s="137" t="s">
        <v>36</v>
      </c>
      <c r="P415" s="138">
        <f>O415*H415</f>
        <v>0</v>
      </c>
      <c r="Q415" s="138">
        <v>3.0000000000000001E-5</v>
      </c>
      <c r="R415" s="138">
        <f>Q415*H415</f>
        <v>1.54947E-2</v>
      </c>
      <c r="S415" s="138">
        <v>0</v>
      </c>
      <c r="T415" s="139">
        <f>S415*H415</f>
        <v>0</v>
      </c>
      <c r="AR415" s="140" t="s">
        <v>232</v>
      </c>
      <c r="AT415" s="140" t="s">
        <v>117</v>
      </c>
      <c r="AU415" s="140" t="s">
        <v>78</v>
      </c>
      <c r="AY415" s="16" t="s">
        <v>114</v>
      </c>
      <c r="BE415" s="141">
        <f>IF(N415="základní",J415,0)</f>
        <v>0</v>
      </c>
      <c r="BF415" s="141">
        <f>IF(N415="snížená",J415,0)</f>
        <v>0</v>
      </c>
      <c r="BG415" s="141">
        <f>IF(N415="zákl. přenesená",J415,0)</f>
        <v>0</v>
      </c>
      <c r="BH415" s="141">
        <f>IF(N415="sníž. přenesená",J415,0)</f>
        <v>0</v>
      </c>
      <c r="BI415" s="141">
        <f>IF(N415="nulová",J415,0)</f>
        <v>0</v>
      </c>
      <c r="BJ415" s="16" t="s">
        <v>76</v>
      </c>
      <c r="BK415" s="141">
        <f>ROUND(I415*H415,2)</f>
        <v>0</v>
      </c>
      <c r="BL415" s="16" t="s">
        <v>232</v>
      </c>
      <c r="BM415" s="140" t="s">
        <v>501</v>
      </c>
    </row>
    <row r="416" spans="2:65" s="12" customFormat="1" x14ac:dyDescent="0.2">
      <c r="B416" s="142"/>
      <c r="D416" s="143" t="s">
        <v>131</v>
      </c>
      <c r="E416" s="144" t="s">
        <v>1</v>
      </c>
      <c r="F416" s="145" t="s">
        <v>132</v>
      </c>
      <c r="H416" s="144" t="s">
        <v>1</v>
      </c>
      <c r="I416" s="146"/>
      <c r="L416" s="142"/>
      <c r="M416" s="147"/>
      <c r="T416" s="148"/>
      <c r="AT416" s="144" t="s">
        <v>131</v>
      </c>
      <c r="AU416" s="144" t="s">
        <v>78</v>
      </c>
      <c r="AV416" s="12" t="s">
        <v>76</v>
      </c>
      <c r="AW416" s="12" t="s">
        <v>28</v>
      </c>
      <c r="AX416" s="12" t="s">
        <v>71</v>
      </c>
      <c r="AY416" s="144" t="s">
        <v>114</v>
      </c>
    </row>
    <row r="417" spans="2:65" s="13" customFormat="1" x14ac:dyDescent="0.2">
      <c r="B417" s="149"/>
      <c r="D417" s="143" t="s">
        <v>131</v>
      </c>
      <c r="E417" s="150" t="s">
        <v>1</v>
      </c>
      <c r="F417" s="151" t="s">
        <v>209</v>
      </c>
      <c r="H417" s="152">
        <v>61.82</v>
      </c>
      <c r="I417" s="153"/>
      <c r="L417" s="149"/>
      <c r="M417" s="154"/>
      <c r="T417" s="155"/>
      <c r="AT417" s="150" t="s">
        <v>131</v>
      </c>
      <c r="AU417" s="150" t="s">
        <v>78</v>
      </c>
      <c r="AV417" s="13" t="s">
        <v>78</v>
      </c>
      <c r="AW417" s="13" t="s">
        <v>28</v>
      </c>
      <c r="AX417" s="13" t="s">
        <v>71</v>
      </c>
      <c r="AY417" s="150" t="s">
        <v>114</v>
      </c>
    </row>
    <row r="418" spans="2:65" s="12" customFormat="1" x14ac:dyDescent="0.2">
      <c r="B418" s="142"/>
      <c r="D418" s="143" t="s">
        <v>131</v>
      </c>
      <c r="E418" s="144" t="s">
        <v>1</v>
      </c>
      <c r="F418" s="145" t="s">
        <v>140</v>
      </c>
      <c r="H418" s="144" t="s">
        <v>1</v>
      </c>
      <c r="I418" s="146"/>
      <c r="L418" s="142"/>
      <c r="M418" s="147"/>
      <c r="T418" s="148"/>
      <c r="AT418" s="144" t="s">
        <v>131</v>
      </c>
      <c r="AU418" s="144" t="s">
        <v>78</v>
      </c>
      <c r="AV418" s="12" t="s">
        <v>76</v>
      </c>
      <c r="AW418" s="12" t="s">
        <v>28</v>
      </c>
      <c r="AX418" s="12" t="s">
        <v>71</v>
      </c>
      <c r="AY418" s="144" t="s">
        <v>114</v>
      </c>
    </row>
    <row r="419" spans="2:65" s="13" customFormat="1" x14ac:dyDescent="0.2">
      <c r="B419" s="149"/>
      <c r="D419" s="143" t="s">
        <v>131</v>
      </c>
      <c r="E419" s="150" t="s">
        <v>1</v>
      </c>
      <c r="F419" s="151" t="s">
        <v>210</v>
      </c>
      <c r="H419" s="152">
        <v>59.92</v>
      </c>
      <c r="I419" s="153"/>
      <c r="L419" s="149"/>
      <c r="M419" s="154"/>
      <c r="T419" s="155"/>
      <c r="AT419" s="150" t="s">
        <v>131</v>
      </c>
      <c r="AU419" s="150" t="s">
        <v>78</v>
      </c>
      <c r="AV419" s="13" t="s">
        <v>78</v>
      </c>
      <c r="AW419" s="13" t="s">
        <v>28</v>
      </c>
      <c r="AX419" s="13" t="s">
        <v>71</v>
      </c>
      <c r="AY419" s="150" t="s">
        <v>114</v>
      </c>
    </row>
    <row r="420" spans="2:65" s="12" customFormat="1" x14ac:dyDescent="0.2">
      <c r="B420" s="142"/>
      <c r="D420" s="143" t="s">
        <v>131</v>
      </c>
      <c r="E420" s="144" t="s">
        <v>1</v>
      </c>
      <c r="F420" s="145" t="s">
        <v>164</v>
      </c>
      <c r="H420" s="144" t="s">
        <v>1</v>
      </c>
      <c r="I420" s="146"/>
      <c r="L420" s="142"/>
      <c r="M420" s="147"/>
      <c r="T420" s="148"/>
      <c r="AT420" s="144" t="s">
        <v>131</v>
      </c>
      <c r="AU420" s="144" t="s">
        <v>78</v>
      </c>
      <c r="AV420" s="12" t="s">
        <v>76</v>
      </c>
      <c r="AW420" s="12" t="s">
        <v>28</v>
      </c>
      <c r="AX420" s="12" t="s">
        <v>71</v>
      </c>
      <c r="AY420" s="144" t="s">
        <v>114</v>
      </c>
    </row>
    <row r="421" spans="2:65" s="13" customFormat="1" x14ac:dyDescent="0.2">
      <c r="B421" s="149"/>
      <c r="D421" s="143" t="s">
        <v>131</v>
      </c>
      <c r="E421" s="150" t="s">
        <v>1</v>
      </c>
      <c r="F421" s="151" t="s">
        <v>211</v>
      </c>
      <c r="H421" s="152">
        <v>59.92</v>
      </c>
      <c r="I421" s="153"/>
      <c r="L421" s="149"/>
      <c r="M421" s="154"/>
      <c r="T421" s="155"/>
      <c r="AT421" s="150" t="s">
        <v>131</v>
      </c>
      <c r="AU421" s="150" t="s">
        <v>78</v>
      </c>
      <c r="AV421" s="13" t="s">
        <v>78</v>
      </c>
      <c r="AW421" s="13" t="s">
        <v>28</v>
      </c>
      <c r="AX421" s="13" t="s">
        <v>71</v>
      </c>
      <c r="AY421" s="150" t="s">
        <v>114</v>
      </c>
    </row>
    <row r="422" spans="2:65" s="12" customFormat="1" x14ac:dyDescent="0.2">
      <c r="B422" s="142"/>
      <c r="D422" s="143" t="s">
        <v>131</v>
      </c>
      <c r="E422" s="144" t="s">
        <v>1</v>
      </c>
      <c r="F422" s="145" t="s">
        <v>212</v>
      </c>
      <c r="H422" s="144" t="s">
        <v>1</v>
      </c>
      <c r="I422" s="146"/>
      <c r="L422" s="142"/>
      <c r="M422" s="147"/>
      <c r="T422" s="148"/>
      <c r="AT422" s="144" t="s">
        <v>131</v>
      </c>
      <c r="AU422" s="144" t="s">
        <v>78</v>
      </c>
      <c r="AV422" s="12" t="s">
        <v>76</v>
      </c>
      <c r="AW422" s="12" t="s">
        <v>28</v>
      </c>
      <c r="AX422" s="12" t="s">
        <v>71</v>
      </c>
      <c r="AY422" s="144" t="s">
        <v>114</v>
      </c>
    </row>
    <row r="423" spans="2:65" s="13" customFormat="1" ht="22.5" x14ac:dyDescent="0.2">
      <c r="B423" s="149"/>
      <c r="D423" s="143" t="s">
        <v>131</v>
      </c>
      <c r="E423" s="150" t="s">
        <v>1</v>
      </c>
      <c r="F423" s="151" t="s">
        <v>213</v>
      </c>
      <c r="H423" s="152">
        <v>102.04</v>
      </c>
      <c r="I423" s="153"/>
      <c r="L423" s="149"/>
      <c r="M423" s="154"/>
      <c r="T423" s="155"/>
      <c r="AT423" s="150" t="s">
        <v>131</v>
      </c>
      <c r="AU423" s="150" t="s">
        <v>78</v>
      </c>
      <c r="AV423" s="13" t="s">
        <v>78</v>
      </c>
      <c r="AW423" s="13" t="s">
        <v>28</v>
      </c>
      <c r="AX423" s="13" t="s">
        <v>71</v>
      </c>
      <c r="AY423" s="150" t="s">
        <v>114</v>
      </c>
    </row>
    <row r="424" spans="2:65" s="12" customFormat="1" x14ac:dyDescent="0.2">
      <c r="B424" s="142"/>
      <c r="D424" s="143" t="s">
        <v>131</v>
      </c>
      <c r="E424" s="144" t="s">
        <v>1</v>
      </c>
      <c r="F424" s="145" t="s">
        <v>214</v>
      </c>
      <c r="H424" s="144" t="s">
        <v>1</v>
      </c>
      <c r="I424" s="146"/>
      <c r="L424" s="142"/>
      <c r="M424" s="147"/>
      <c r="T424" s="148"/>
      <c r="AT424" s="144" t="s">
        <v>131</v>
      </c>
      <c r="AU424" s="144" t="s">
        <v>78</v>
      </c>
      <c r="AV424" s="12" t="s">
        <v>76</v>
      </c>
      <c r="AW424" s="12" t="s">
        <v>28</v>
      </c>
      <c r="AX424" s="12" t="s">
        <v>71</v>
      </c>
      <c r="AY424" s="144" t="s">
        <v>114</v>
      </c>
    </row>
    <row r="425" spans="2:65" s="13" customFormat="1" x14ac:dyDescent="0.2">
      <c r="B425" s="149"/>
      <c r="D425" s="143" t="s">
        <v>131</v>
      </c>
      <c r="E425" s="150" t="s">
        <v>1</v>
      </c>
      <c r="F425" s="151" t="s">
        <v>215</v>
      </c>
      <c r="H425" s="152">
        <v>61</v>
      </c>
      <c r="I425" s="153"/>
      <c r="L425" s="149"/>
      <c r="M425" s="154"/>
      <c r="T425" s="155"/>
      <c r="AT425" s="150" t="s">
        <v>131</v>
      </c>
      <c r="AU425" s="150" t="s">
        <v>78</v>
      </c>
      <c r="AV425" s="13" t="s">
        <v>78</v>
      </c>
      <c r="AW425" s="13" t="s">
        <v>28</v>
      </c>
      <c r="AX425" s="13" t="s">
        <v>71</v>
      </c>
      <c r="AY425" s="150" t="s">
        <v>114</v>
      </c>
    </row>
    <row r="426" spans="2:65" s="13" customFormat="1" ht="22.5" x14ac:dyDescent="0.2">
      <c r="B426" s="149"/>
      <c r="D426" s="143" t="s">
        <v>131</v>
      </c>
      <c r="E426" s="150" t="s">
        <v>1</v>
      </c>
      <c r="F426" s="151" t="s">
        <v>216</v>
      </c>
      <c r="H426" s="152">
        <v>171.79</v>
      </c>
      <c r="I426" s="153"/>
      <c r="L426" s="149"/>
      <c r="M426" s="154"/>
      <c r="T426" s="155"/>
      <c r="AT426" s="150" t="s">
        <v>131</v>
      </c>
      <c r="AU426" s="150" t="s">
        <v>78</v>
      </c>
      <c r="AV426" s="13" t="s">
        <v>78</v>
      </c>
      <c r="AW426" s="13" t="s">
        <v>28</v>
      </c>
      <c r="AX426" s="13" t="s">
        <v>71</v>
      </c>
      <c r="AY426" s="150" t="s">
        <v>114</v>
      </c>
    </row>
    <row r="427" spans="2:65" s="14" customFormat="1" x14ac:dyDescent="0.2">
      <c r="B427" s="156"/>
      <c r="D427" s="143" t="s">
        <v>131</v>
      </c>
      <c r="E427" s="157" t="s">
        <v>1</v>
      </c>
      <c r="F427" s="158" t="s">
        <v>149</v>
      </c>
      <c r="H427" s="159">
        <v>516.49</v>
      </c>
      <c r="I427" s="160"/>
      <c r="L427" s="156"/>
      <c r="M427" s="161"/>
      <c r="T427" s="162"/>
      <c r="AT427" s="157" t="s">
        <v>131</v>
      </c>
      <c r="AU427" s="157" t="s">
        <v>78</v>
      </c>
      <c r="AV427" s="14" t="s">
        <v>121</v>
      </c>
      <c r="AW427" s="14" t="s">
        <v>28</v>
      </c>
      <c r="AX427" s="14" t="s">
        <v>76</v>
      </c>
      <c r="AY427" s="157" t="s">
        <v>114</v>
      </c>
    </row>
    <row r="428" spans="2:65" s="1" customFormat="1" ht="24.2" customHeight="1" x14ac:dyDescent="0.2">
      <c r="B428" s="127"/>
      <c r="C428" s="128" t="s">
        <v>502</v>
      </c>
      <c r="D428" s="128" t="s">
        <v>117</v>
      </c>
      <c r="E428" s="129" t="s">
        <v>503</v>
      </c>
      <c r="F428" s="130" t="s">
        <v>504</v>
      </c>
      <c r="G428" s="131" t="s">
        <v>306</v>
      </c>
      <c r="H428" s="132">
        <v>850.37</v>
      </c>
      <c r="I428" s="133"/>
      <c r="J428" s="134">
        <f>ROUND(I428*H428,2)</f>
        <v>0</v>
      </c>
      <c r="K428" s="135"/>
      <c r="L428" s="31"/>
      <c r="M428" s="136" t="s">
        <v>1</v>
      </c>
      <c r="N428" s="137" t="s">
        <v>36</v>
      </c>
      <c r="P428" s="138">
        <f>O428*H428</f>
        <v>0</v>
      </c>
      <c r="Q428" s="138">
        <v>1.0000000000000001E-5</v>
      </c>
      <c r="R428" s="138">
        <f>Q428*H428</f>
        <v>8.5037000000000012E-3</v>
      </c>
      <c r="S428" s="138">
        <v>0</v>
      </c>
      <c r="T428" s="139">
        <f>S428*H428</f>
        <v>0</v>
      </c>
      <c r="AR428" s="140" t="s">
        <v>232</v>
      </c>
      <c r="AT428" s="140" t="s">
        <v>117</v>
      </c>
      <c r="AU428" s="140" t="s">
        <v>78</v>
      </c>
      <c r="AY428" s="16" t="s">
        <v>114</v>
      </c>
      <c r="BE428" s="141">
        <f>IF(N428="základní",J428,0)</f>
        <v>0</v>
      </c>
      <c r="BF428" s="141">
        <f>IF(N428="snížená",J428,0)</f>
        <v>0</v>
      </c>
      <c r="BG428" s="141">
        <f>IF(N428="zákl. přenesená",J428,0)</f>
        <v>0</v>
      </c>
      <c r="BH428" s="141">
        <f>IF(N428="sníž. přenesená",J428,0)</f>
        <v>0</v>
      </c>
      <c r="BI428" s="141">
        <f>IF(N428="nulová",J428,0)</f>
        <v>0</v>
      </c>
      <c r="BJ428" s="16" t="s">
        <v>76</v>
      </c>
      <c r="BK428" s="141">
        <f>ROUND(I428*H428,2)</f>
        <v>0</v>
      </c>
      <c r="BL428" s="16" t="s">
        <v>232</v>
      </c>
      <c r="BM428" s="140" t="s">
        <v>505</v>
      </c>
    </row>
    <row r="429" spans="2:65" s="12" customFormat="1" x14ac:dyDescent="0.2">
      <c r="B429" s="142"/>
      <c r="D429" s="143" t="s">
        <v>131</v>
      </c>
      <c r="E429" s="144" t="s">
        <v>1</v>
      </c>
      <c r="F429" s="145" t="s">
        <v>132</v>
      </c>
      <c r="H429" s="144" t="s">
        <v>1</v>
      </c>
      <c r="I429" s="146"/>
      <c r="L429" s="142"/>
      <c r="M429" s="147"/>
      <c r="T429" s="148"/>
      <c r="AT429" s="144" t="s">
        <v>131</v>
      </c>
      <c r="AU429" s="144" t="s">
        <v>78</v>
      </c>
      <c r="AV429" s="12" t="s">
        <v>76</v>
      </c>
      <c r="AW429" s="12" t="s">
        <v>28</v>
      </c>
      <c r="AX429" s="12" t="s">
        <v>71</v>
      </c>
      <c r="AY429" s="144" t="s">
        <v>114</v>
      </c>
    </row>
    <row r="430" spans="2:65" s="13" customFormat="1" x14ac:dyDescent="0.2">
      <c r="B430" s="149"/>
      <c r="D430" s="143" t="s">
        <v>131</v>
      </c>
      <c r="E430" s="150" t="s">
        <v>1</v>
      </c>
      <c r="F430" s="151" t="s">
        <v>412</v>
      </c>
      <c r="H430" s="152">
        <v>46.4</v>
      </c>
      <c r="I430" s="153"/>
      <c r="L430" s="149"/>
      <c r="M430" s="154"/>
      <c r="T430" s="155"/>
      <c r="AT430" s="150" t="s">
        <v>131</v>
      </c>
      <c r="AU430" s="150" t="s">
        <v>78</v>
      </c>
      <c r="AV430" s="13" t="s">
        <v>78</v>
      </c>
      <c r="AW430" s="13" t="s">
        <v>28</v>
      </c>
      <c r="AX430" s="13" t="s">
        <v>71</v>
      </c>
      <c r="AY430" s="150" t="s">
        <v>114</v>
      </c>
    </row>
    <row r="431" spans="2:65" s="13" customFormat="1" x14ac:dyDescent="0.2">
      <c r="B431" s="149"/>
      <c r="D431" s="143" t="s">
        <v>131</v>
      </c>
      <c r="E431" s="150" t="s">
        <v>1</v>
      </c>
      <c r="F431" s="151" t="s">
        <v>413</v>
      </c>
      <c r="H431" s="152">
        <v>74.2</v>
      </c>
      <c r="I431" s="153"/>
      <c r="L431" s="149"/>
      <c r="M431" s="154"/>
      <c r="T431" s="155"/>
      <c r="AT431" s="150" t="s">
        <v>131</v>
      </c>
      <c r="AU431" s="150" t="s">
        <v>78</v>
      </c>
      <c r="AV431" s="13" t="s">
        <v>78</v>
      </c>
      <c r="AW431" s="13" t="s">
        <v>28</v>
      </c>
      <c r="AX431" s="13" t="s">
        <v>71</v>
      </c>
      <c r="AY431" s="150" t="s">
        <v>114</v>
      </c>
    </row>
    <row r="432" spans="2:65" s="13" customFormat="1" x14ac:dyDescent="0.2">
      <c r="B432" s="149"/>
      <c r="D432" s="143" t="s">
        <v>131</v>
      </c>
      <c r="E432" s="150" t="s">
        <v>1</v>
      </c>
      <c r="F432" s="151" t="s">
        <v>414</v>
      </c>
      <c r="H432" s="152">
        <v>32.4</v>
      </c>
      <c r="I432" s="153"/>
      <c r="L432" s="149"/>
      <c r="M432" s="154"/>
      <c r="T432" s="155"/>
      <c r="AT432" s="150" t="s">
        <v>131</v>
      </c>
      <c r="AU432" s="150" t="s">
        <v>78</v>
      </c>
      <c r="AV432" s="13" t="s">
        <v>78</v>
      </c>
      <c r="AW432" s="13" t="s">
        <v>28</v>
      </c>
      <c r="AX432" s="13" t="s">
        <v>71</v>
      </c>
      <c r="AY432" s="150" t="s">
        <v>114</v>
      </c>
    </row>
    <row r="433" spans="2:51" s="13" customFormat="1" x14ac:dyDescent="0.2">
      <c r="B433" s="149"/>
      <c r="D433" s="143" t="s">
        <v>131</v>
      </c>
      <c r="E433" s="150" t="s">
        <v>1</v>
      </c>
      <c r="F433" s="151" t="s">
        <v>415</v>
      </c>
      <c r="H433" s="152">
        <v>23.28</v>
      </c>
      <c r="I433" s="153"/>
      <c r="L433" s="149"/>
      <c r="M433" s="154"/>
      <c r="T433" s="155"/>
      <c r="AT433" s="150" t="s">
        <v>131</v>
      </c>
      <c r="AU433" s="150" t="s">
        <v>78</v>
      </c>
      <c r="AV433" s="13" t="s">
        <v>78</v>
      </c>
      <c r="AW433" s="13" t="s">
        <v>28</v>
      </c>
      <c r="AX433" s="13" t="s">
        <v>71</v>
      </c>
      <c r="AY433" s="150" t="s">
        <v>114</v>
      </c>
    </row>
    <row r="434" spans="2:51" s="13" customFormat="1" x14ac:dyDescent="0.2">
      <c r="B434" s="149"/>
      <c r="D434" s="143" t="s">
        <v>131</v>
      </c>
      <c r="E434" s="150" t="s">
        <v>1</v>
      </c>
      <c r="F434" s="151" t="s">
        <v>416</v>
      </c>
      <c r="H434" s="152">
        <v>24.68</v>
      </c>
      <c r="I434" s="153"/>
      <c r="L434" s="149"/>
      <c r="M434" s="154"/>
      <c r="T434" s="155"/>
      <c r="AT434" s="150" t="s">
        <v>131</v>
      </c>
      <c r="AU434" s="150" t="s">
        <v>78</v>
      </c>
      <c r="AV434" s="13" t="s">
        <v>78</v>
      </c>
      <c r="AW434" s="13" t="s">
        <v>28</v>
      </c>
      <c r="AX434" s="13" t="s">
        <v>71</v>
      </c>
      <c r="AY434" s="150" t="s">
        <v>114</v>
      </c>
    </row>
    <row r="435" spans="2:51" s="13" customFormat="1" x14ac:dyDescent="0.2">
      <c r="B435" s="149"/>
      <c r="D435" s="143" t="s">
        <v>131</v>
      </c>
      <c r="E435" s="150" t="s">
        <v>1</v>
      </c>
      <c r="F435" s="151" t="s">
        <v>506</v>
      </c>
      <c r="H435" s="152">
        <v>22</v>
      </c>
      <c r="I435" s="153"/>
      <c r="L435" s="149"/>
      <c r="M435" s="154"/>
      <c r="T435" s="155"/>
      <c r="AT435" s="150" t="s">
        <v>131</v>
      </c>
      <c r="AU435" s="150" t="s">
        <v>78</v>
      </c>
      <c r="AV435" s="13" t="s">
        <v>78</v>
      </c>
      <c r="AW435" s="13" t="s">
        <v>28</v>
      </c>
      <c r="AX435" s="13" t="s">
        <v>71</v>
      </c>
      <c r="AY435" s="150" t="s">
        <v>114</v>
      </c>
    </row>
    <row r="436" spans="2:51" s="13" customFormat="1" x14ac:dyDescent="0.2">
      <c r="B436" s="149"/>
      <c r="D436" s="143" t="s">
        <v>131</v>
      </c>
      <c r="E436" s="150" t="s">
        <v>1</v>
      </c>
      <c r="F436" s="151" t="s">
        <v>507</v>
      </c>
      <c r="H436" s="152">
        <v>3.67</v>
      </c>
      <c r="I436" s="153"/>
      <c r="L436" s="149"/>
      <c r="M436" s="154"/>
      <c r="T436" s="155"/>
      <c r="AT436" s="150" t="s">
        <v>131</v>
      </c>
      <c r="AU436" s="150" t="s">
        <v>78</v>
      </c>
      <c r="AV436" s="13" t="s">
        <v>78</v>
      </c>
      <c r="AW436" s="13" t="s">
        <v>28</v>
      </c>
      <c r="AX436" s="13" t="s">
        <v>71</v>
      </c>
      <c r="AY436" s="150" t="s">
        <v>114</v>
      </c>
    </row>
    <row r="437" spans="2:51" s="13" customFormat="1" x14ac:dyDescent="0.2">
      <c r="B437" s="149"/>
      <c r="D437" s="143" t="s">
        <v>131</v>
      </c>
      <c r="E437" s="150" t="s">
        <v>1</v>
      </c>
      <c r="F437" s="151" t="s">
        <v>508</v>
      </c>
      <c r="H437" s="152">
        <v>18.600000000000001</v>
      </c>
      <c r="I437" s="153"/>
      <c r="L437" s="149"/>
      <c r="M437" s="154"/>
      <c r="T437" s="155"/>
      <c r="AT437" s="150" t="s">
        <v>131</v>
      </c>
      <c r="AU437" s="150" t="s">
        <v>78</v>
      </c>
      <c r="AV437" s="13" t="s">
        <v>78</v>
      </c>
      <c r="AW437" s="13" t="s">
        <v>28</v>
      </c>
      <c r="AX437" s="13" t="s">
        <v>71</v>
      </c>
      <c r="AY437" s="150" t="s">
        <v>114</v>
      </c>
    </row>
    <row r="438" spans="2:51" s="13" customFormat="1" x14ac:dyDescent="0.2">
      <c r="B438" s="149"/>
      <c r="D438" s="143" t="s">
        <v>131</v>
      </c>
      <c r="E438" s="150" t="s">
        <v>1</v>
      </c>
      <c r="F438" s="151" t="s">
        <v>509</v>
      </c>
      <c r="H438" s="152">
        <v>4.32</v>
      </c>
      <c r="I438" s="153"/>
      <c r="L438" s="149"/>
      <c r="M438" s="154"/>
      <c r="T438" s="155"/>
      <c r="AT438" s="150" t="s">
        <v>131</v>
      </c>
      <c r="AU438" s="150" t="s">
        <v>78</v>
      </c>
      <c r="AV438" s="13" t="s">
        <v>78</v>
      </c>
      <c r="AW438" s="13" t="s">
        <v>28</v>
      </c>
      <c r="AX438" s="13" t="s">
        <v>71</v>
      </c>
      <c r="AY438" s="150" t="s">
        <v>114</v>
      </c>
    </row>
    <row r="439" spans="2:51" s="13" customFormat="1" x14ac:dyDescent="0.2">
      <c r="B439" s="149"/>
      <c r="D439" s="143" t="s">
        <v>131</v>
      </c>
      <c r="E439" s="150" t="s">
        <v>1</v>
      </c>
      <c r="F439" s="151" t="s">
        <v>510</v>
      </c>
      <c r="H439" s="152">
        <v>24.08</v>
      </c>
      <c r="I439" s="153"/>
      <c r="L439" s="149"/>
      <c r="M439" s="154"/>
      <c r="T439" s="155"/>
      <c r="AT439" s="150" t="s">
        <v>131</v>
      </c>
      <c r="AU439" s="150" t="s">
        <v>78</v>
      </c>
      <c r="AV439" s="13" t="s">
        <v>78</v>
      </c>
      <c r="AW439" s="13" t="s">
        <v>28</v>
      </c>
      <c r="AX439" s="13" t="s">
        <v>71</v>
      </c>
      <c r="AY439" s="150" t="s">
        <v>114</v>
      </c>
    </row>
    <row r="440" spans="2:51" s="13" customFormat="1" x14ac:dyDescent="0.2">
      <c r="B440" s="149"/>
      <c r="D440" s="143" t="s">
        <v>131</v>
      </c>
      <c r="E440" s="150" t="s">
        <v>1</v>
      </c>
      <c r="F440" s="151" t="s">
        <v>511</v>
      </c>
      <c r="H440" s="152">
        <v>6.12</v>
      </c>
      <c r="I440" s="153"/>
      <c r="L440" s="149"/>
      <c r="M440" s="154"/>
      <c r="T440" s="155"/>
      <c r="AT440" s="150" t="s">
        <v>131</v>
      </c>
      <c r="AU440" s="150" t="s">
        <v>78</v>
      </c>
      <c r="AV440" s="13" t="s">
        <v>78</v>
      </c>
      <c r="AW440" s="13" t="s">
        <v>28</v>
      </c>
      <c r="AX440" s="13" t="s">
        <v>71</v>
      </c>
      <c r="AY440" s="150" t="s">
        <v>114</v>
      </c>
    </row>
    <row r="441" spans="2:51" s="13" customFormat="1" x14ac:dyDescent="0.2">
      <c r="B441" s="149"/>
      <c r="D441" s="143" t="s">
        <v>131</v>
      </c>
      <c r="E441" s="150" t="s">
        <v>1</v>
      </c>
      <c r="F441" s="151" t="s">
        <v>512</v>
      </c>
      <c r="H441" s="152">
        <v>6.14</v>
      </c>
      <c r="I441" s="153"/>
      <c r="L441" s="149"/>
      <c r="M441" s="154"/>
      <c r="T441" s="155"/>
      <c r="AT441" s="150" t="s">
        <v>131</v>
      </c>
      <c r="AU441" s="150" t="s">
        <v>78</v>
      </c>
      <c r="AV441" s="13" t="s">
        <v>78</v>
      </c>
      <c r="AW441" s="13" t="s">
        <v>28</v>
      </c>
      <c r="AX441" s="13" t="s">
        <v>71</v>
      </c>
      <c r="AY441" s="150" t="s">
        <v>114</v>
      </c>
    </row>
    <row r="442" spans="2:51" s="13" customFormat="1" x14ac:dyDescent="0.2">
      <c r="B442" s="149"/>
      <c r="D442" s="143" t="s">
        <v>131</v>
      </c>
      <c r="E442" s="150" t="s">
        <v>1</v>
      </c>
      <c r="F442" s="151" t="s">
        <v>513</v>
      </c>
      <c r="H442" s="152">
        <v>26.2</v>
      </c>
      <c r="I442" s="153"/>
      <c r="L442" s="149"/>
      <c r="M442" s="154"/>
      <c r="T442" s="155"/>
      <c r="AT442" s="150" t="s">
        <v>131</v>
      </c>
      <c r="AU442" s="150" t="s">
        <v>78</v>
      </c>
      <c r="AV442" s="13" t="s">
        <v>78</v>
      </c>
      <c r="AW442" s="13" t="s">
        <v>28</v>
      </c>
      <c r="AX442" s="13" t="s">
        <v>71</v>
      </c>
      <c r="AY442" s="150" t="s">
        <v>114</v>
      </c>
    </row>
    <row r="443" spans="2:51" s="13" customFormat="1" x14ac:dyDescent="0.2">
      <c r="B443" s="149"/>
      <c r="D443" s="143" t="s">
        <v>131</v>
      </c>
      <c r="E443" s="150" t="s">
        <v>1</v>
      </c>
      <c r="F443" s="151" t="s">
        <v>514</v>
      </c>
      <c r="H443" s="152">
        <v>6.6</v>
      </c>
      <c r="I443" s="153"/>
      <c r="L443" s="149"/>
      <c r="M443" s="154"/>
      <c r="T443" s="155"/>
      <c r="AT443" s="150" t="s">
        <v>131</v>
      </c>
      <c r="AU443" s="150" t="s">
        <v>78</v>
      </c>
      <c r="AV443" s="13" t="s">
        <v>78</v>
      </c>
      <c r="AW443" s="13" t="s">
        <v>28</v>
      </c>
      <c r="AX443" s="13" t="s">
        <v>71</v>
      </c>
      <c r="AY443" s="150" t="s">
        <v>114</v>
      </c>
    </row>
    <row r="444" spans="2:51" s="13" customFormat="1" x14ac:dyDescent="0.2">
      <c r="B444" s="149"/>
      <c r="D444" s="143" t="s">
        <v>131</v>
      </c>
      <c r="E444" s="150" t="s">
        <v>1</v>
      </c>
      <c r="F444" s="151" t="s">
        <v>515</v>
      </c>
      <c r="H444" s="152">
        <v>6.5</v>
      </c>
      <c r="I444" s="153"/>
      <c r="L444" s="149"/>
      <c r="M444" s="154"/>
      <c r="T444" s="155"/>
      <c r="AT444" s="150" t="s">
        <v>131</v>
      </c>
      <c r="AU444" s="150" t="s">
        <v>78</v>
      </c>
      <c r="AV444" s="13" t="s">
        <v>78</v>
      </c>
      <c r="AW444" s="13" t="s">
        <v>28</v>
      </c>
      <c r="AX444" s="13" t="s">
        <v>71</v>
      </c>
      <c r="AY444" s="150" t="s">
        <v>114</v>
      </c>
    </row>
    <row r="445" spans="2:51" s="13" customFormat="1" x14ac:dyDescent="0.2">
      <c r="B445" s="149"/>
      <c r="D445" s="143" t="s">
        <v>131</v>
      </c>
      <c r="E445" s="150" t="s">
        <v>1</v>
      </c>
      <c r="F445" s="151" t="s">
        <v>516</v>
      </c>
      <c r="H445" s="152">
        <v>8.23</v>
      </c>
      <c r="I445" s="153"/>
      <c r="L445" s="149"/>
      <c r="M445" s="154"/>
      <c r="T445" s="155"/>
      <c r="AT445" s="150" t="s">
        <v>131</v>
      </c>
      <c r="AU445" s="150" t="s">
        <v>78</v>
      </c>
      <c r="AV445" s="13" t="s">
        <v>78</v>
      </c>
      <c r="AW445" s="13" t="s">
        <v>28</v>
      </c>
      <c r="AX445" s="13" t="s">
        <v>71</v>
      </c>
      <c r="AY445" s="150" t="s">
        <v>114</v>
      </c>
    </row>
    <row r="446" spans="2:51" s="12" customFormat="1" x14ac:dyDescent="0.2">
      <c r="B446" s="142"/>
      <c r="D446" s="143" t="s">
        <v>131</v>
      </c>
      <c r="E446" s="144" t="s">
        <v>1</v>
      </c>
      <c r="F446" s="145" t="s">
        <v>140</v>
      </c>
      <c r="H446" s="144" t="s">
        <v>1</v>
      </c>
      <c r="I446" s="146"/>
      <c r="L446" s="142"/>
      <c r="M446" s="147"/>
      <c r="T446" s="148"/>
      <c r="AT446" s="144" t="s">
        <v>131</v>
      </c>
      <c r="AU446" s="144" t="s">
        <v>78</v>
      </c>
      <c r="AV446" s="12" t="s">
        <v>76</v>
      </c>
      <c r="AW446" s="12" t="s">
        <v>28</v>
      </c>
      <c r="AX446" s="12" t="s">
        <v>71</v>
      </c>
      <c r="AY446" s="144" t="s">
        <v>114</v>
      </c>
    </row>
    <row r="447" spans="2:51" s="13" customFormat="1" x14ac:dyDescent="0.2">
      <c r="B447" s="149"/>
      <c r="D447" s="143" t="s">
        <v>131</v>
      </c>
      <c r="E447" s="150" t="s">
        <v>1</v>
      </c>
      <c r="F447" s="151" t="s">
        <v>417</v>
      </c>
      <c r="H447" s="152">
        <v>37.119999999999997</v>
      </c>
      <c r="I447" s="153"/>
      <c r="L447" s="149"/>
      <c r="M447" s="154"/>
      <c r="T447" s="155"/>
      <c r="AT447" s="150" t="s">
        <v>131</v>
      </c>
      <c r="AU447" s="150" t="s">
        <v>78</v>
      </c>
      <c r="AV447" s="13" t="s">
        <v>78</v>
      </c>
      <c r="AW447" s="13" t="s">
        <v>28</v>
      </c>
      <c r="AX447" s="13" t="s">
        <v>71</v>
      </c>
      <c r="AY447" s="150" t="s">
        <v>114</v>
      </c>
    </row>
    <row r="448" spans="2:51" s="13" customFormat="1" x14ac:dyDescent="0.2">
      <c r="B448" s="149"/>
      <c r="D448" s="143" t="s">
        <v>131</v>
      </c>
      <c r="E448" s="150" t="s">
        <v>1</v>
      </c>
      <c r="F448" s="151" t="s">
        <v>418</v>
      </c>
      <c r="H448" s="152">
        <v>9.48</v>
      </c>
      <c r="I448" s="153"/>
      <c r="L448" s="149"/>
      <c r="M448" s="154"/>
      <c r="T448" s="155"/>
      <c r="AT448" s="150" t="s">
        <v>131</v>
      </c>
      <c r="AU448" s="150" t="s">
        <v>78</v>
      </c>
      <c r="AV448" s="13" t="s">
        <v>78</v>
      </c>
      <c r="AW448" s="13" t="s">
        <v>28</v>
      </c>
      <c r="AX448" s="13" t="s">
        <v>71</v>
      </c>
      <c r="AY448" s="150" t="s">
        <v>114</v>
      </c>
    </row>
    <row r="449" spans="2:51" s="13" customFormat="1" x14ac:dyDescent="0.2">
      <c r="B449" s="149"/>
      <c r="D449" s="143" t="s">
        <v>131</v>
      </c>
      <c r="E449" s="150" t="s">
        <v>1</v>
      </c>
      <c r="F449" s="151" t="s">
        <v>419</v>
      </c>
      <c r="H449" s="152">
        <v>31.8</v>
      </c>
      <c r="I449" s="153"/>
      <c r="L449" s="149"/>
      <c r="M449" s="154"/>
      <c r="T449" s="155"/>
      <c r="AT449" s="150" t="s">
        <v>131</v>
      </c>
      <c r="AU449" s="150" t="s">
        <v>78</v>
      </c>
      <c r="AV449" s="13" t="s">
        <v>78</v>
      </c>
      <c r="AW449" s="13" t="s">
        <v>28</v>
      </c>
      <c r="AX449" s="13" t="s">
        <v>71</v>
      </c>
      <c r="AY449" s="150" t="s">
        <v>114</v>
      </c>
    </row>
    <row r="450" spans="2:51" s="13" customFormat="1" x14ac:dyDescent="0.2">
      <c r="B450" s="149"/>
      <c r="D450" s="143" t="s">
        <v>131</v>
      </c>
      <c r="E450" s="150" t="s">
        <v>1</v>
      </c>
      <c r="F450" s="151" t="s">
        <v>420</v>
      </c>
      <c r="H450" s="152">
        <v>21.6</v>
      </c>
      <c r="I450" s="153"/>
      <c r="L450" s="149"/>
      <c r="M450" s="154"/>
      <c r="T450" s="155"/>
      <c r="AT450" s="150" t="s">
        <v>131</v>
      </c>
      <c r="AU450" s="150" t="s">
        <v>78</v>
      </c>
      <c r="AV450" s="13" t="s">
        <v>78</v>
      </c>
      <c r="AW450" s="13" t="s">
        <v>28</v>
      </c>
      <c r="AX450" s="13" t="s">
        <v>71</v>
      </c>
      <c r="AY450" s="150" t="s">
        <v>114</v>
      </c>
    </row>
    <row r="451" spans="2:51" s="13" customFormat="1" x14ac:dyDescent="0.2">
      <c r="B451" s="149"/>
      <c r="D451" s="143" t="s">
        <v>131</v>
      </c>
      <c r="E451" s="150" t="s">
        <v>1</v>
      </c>
      <c r="F451" s="151" t="s">
        <v>421</v>
      </c>
      <c r="H451" s="152">
        <v>11.4</v>
      </c>
      <c r="I451" s="153"/>
      <c r="L451" s="149"/>
      <c r="M451" s="154"/>
      <c r="T451" s="155"/>
      <c r="AT451" s="150" t="s">
        <v>131</v>
      </c>
      <c r="AU451" s="150" t="s">
        <v>78</v>
      </c>
      <c r="AV451" s="13" t="s">
        <v>78</v>
      </c>
      <c r="AW451" s="13" t="s">
        <v>28</v>
      </c>
      <c r="AX451" s="13" t="s">
        <v>71</v>
      </c>
      <c r="AY451" s="150" t="s">
        <v>114</v>
      </c>
    </row>
    <row r="452" spans="2:51" s="13" customFormat="1" x14ac:dyDescent="0.2">
      <c r="B452" s="149"/>
      <c r="D452" s="143" t="s">
        <v>131</v>
      </c>
      <c r="E452" s="150" t="s">
        <v>1</v>
      </c>
      <c r="F452" s="151" t="s">
        <v>422</v>
      </c>
      <c r="H452" s="152">
        <v>37.020000000000003</v>
      </c>
      <c r="I452" s="153"/>
      <c r="L452" s="149"/>
      <c r="M452" s="154"/>
      <c r="T452" s="155"/>
      <c r="AT452" s="150" t="s">
        <v>131</v>
      </c>
      <c r="AU452" s="150" t="s">
        <v>78</v>
      </c>
      <c r="AV452" s="13" t="s">
        <v>78</v>
      </c>
      <c r="AW452" s="13" t="s">
        <v>28</v>
      </c>
      <c r="AX452" s="13" t="s">
        <v>71</v>
      </c>
      <c r="AY452" s="150" t="s">
        <v>114</v>
      </c>
    </row>
    <row r="453" spans="2:51" s="13" customFormat="1" x14ac:dyDescent="0.2">
      <c r="B453" s="149"/>
      <c r="D453" s="143" t="s">
        <v>131</v>
      </c>
      <c r="E453" s="150" t="s">
        <v>1</v>
      </c>
      <c r="F453" s="151" t="s">
        <v>423</v>
      </c>
      <c r="H453" s="152">
        <v>13.8</v>
      </c>
      <c r="I453" s="153"/>
      <c r="L453" s="149"/>
      <c r="M453" s="154"/>
      <c r="T453" s="155"/>
      <c r="AT453" s="150" t="s">
        <v>131</v>
      </c>
      <c r="AU453" s="150" t="s">
        <v>78</v>
      </c>
      <c r="AV453" s="13" t="s">
        <v>78</v>
      </c>
      <c r="AW453" s="13" t="s">
        <v>28</v>
      </c>
      <c r="AX453" s="13" t="s">
        <v>71</v>
      </c>
      <c r="AY453" s="150" t="s">
        <v>114</v>
      </c>
    </row>
    <row r="454" spans="2:51" s="13" customFormat="1" x14ac:dyDescent="0.2">
      <c r="B454" s="149"/>
      <c r="D454" s="143" t="s">
        <v>131</v>
      </c>
      <c r="E454" s="150" t="s">
        <v>1</v>
      </c>
      <c r="F454" s="151" t="s">
        <v>517</v>
      </c>
      <c r="H454" s="152">
        <v>11</v>
      </c>
      <c r="I454" s="153"/>
      <c r="L454" s="149"/>
      <c r="M454" s="154"/>
      <c r="T454" s="155"/>
      <c r="AT454" s="150" t="s">
        <v>131</v>
      </c>
      <c r="AU454" s="150" t="s">
        <v>78</v>
      </c>
      <c r="AV454" s="13" t="s">
        <v>78</v>
      </c>
      <c r="AW454" s="13" t="s">
        <v>28</v>
      </c>
      <c r="AX454" s="13" t="s">
        <v>71</v>
      </c>
      <c r="AY454" s="150" t="s">
        <v>114</v>
      </c>
    </row>
    <row r="455" spans="2:51" s="13" customFormat="1" x14ac:dyDescent="0.2">
      <c r="B455" s="149"/>
      <c r="D455" s="143" t="s">
        <v>131</v>
      </c>
      <c r="E455" s="150" t="s">
        <v>1</v>
      </c>
      <c r="F455" s="151" t="s">
        <v>518</v>
      </c>
      <c r="H455" s="152">
        <v>12.45</v>
      </c>
      <c r="I455" s="153"/>
      <c r="L455" s="149"/>
      <c r="M455" s="154"/>
      <c r="T455" s="155"/>
      <c r="AT455" s="150" t="s">
        <v>131</v>
      </c>
      <c r="AU455" s="150" t="s">
        <v>78</v>
      </c>
      <c r="AV455" s="13" t="s">
        <v>78</v>
      </c>
      <c r="AW455" s="13" t="s">
        <v>28</v>
      </c>
      <c r="AX455" s="13" t="s">
        <v>71</v>
      </c>
      <c r="AY455" s="150" t="s">
        <v>114</v>
      </c>
    </row>
    <row r="456" spans="2:51" s="13" customFormat="1" x14ac:dyDescent="0.2">
      <c r="B456" s="149"/>
      <c r="D456" s="143" t="s">
        <v>131</v>
      </c>
      <c r="E456" s="150" t="s">
        <v>1</v>
      </c>
      <c r="F456" s="151" t="s">
        <v>519</v>
      </c>
      <c r="H456" s="152">
        <v>18.21</v>
      </c>
      <c r="I456" s="153"/>
      <c r="L456" s="149"/>
      <c r="M456" s="154"/>
      <c r="T456" s="155"/>
      <c r="AT456" s="150" t="s">
        <v>131</v>
      </c>
      <c r="AU456" s="150" t="s">
        <v>78</v>
      </c>
      <c r="AV456" s="13" t="s">
        <v>78</v>
      </c>
      <c r="AW456" s="13" t="s">
        <v>28</v>
      </c>
      <c r="AX456" s="13" t="s">
        <v>71</v>
      </c>
      <c r="AY456" s="150" t="s">
        <v>114</v>
      </c>
    </row>
    <row r="457" spans="2:51" s="13" customFormat="1" x14ac:dyDescent="0.2">
      <c r="B457" s="149"/>
      <c r="D457" s="143" t="s">
        <v>131</v>
      </c>
      <c r="E457" s="150" t="s">
        <v>1</v>
      </c>
      <c r="F457" s="151" t="s">
        <v>520</v>
      </c>
      <c r="H457" s="152">
        <v>12.18</v>
      </c>
      <c r="I457" s="153"/>
      <c r="L457" s="149"/>
      <c r="M457" s="154"/>
      <c r="T457" s="155"/>
      <c r="AT457" s="150" t="s">
        <v>131</v>
      </c>
      <c r="AU457" s="150" t="s">
        <v>78</v>
      </c>
      <c r="AV457" s="13" t="s">
        <v>78</v>
      </c>
      <c r="AW457" s="13" t="s">
        <v>28</v>
      </c>
      <c r="AX457" s="13" t="s">
        <v>71</v>
      </c>
      <c r="AY457" s="150" t="s">
        <v>114</v>
      </c>
    </row>
    <row r="458" spans="2:51" s="13" customFormat="1" x14ac:dyDescent="0.2">
      <c r="B458" s="149"/>
      <c r="D458" s="143" t="s">
        <v>131</v>
      </c>
      <c r="E458" s="150" t="s">
        <v>1</v>
      </c>
      <c r="F458" s="151" t="s">
        <v>521</v>
      </c>
      <c r="H458" s="152">
        <v>6.73</v>
      </c>
      <c r="I458" s="153"/>
      <c r="L458" s="149"/>
      <c r="M458" s="154"/>
      <c r="T458" s="155"/>
      <c r="AT458" s="150" t="s">
        <v>131</v>
      </c>
      <c r="AU458" s="150" t="s">
        <v>78</v>
      </c>
      <c r="AV458" s="13" t="s">
        <v>78</v>
      </c>
      <c r="AW458" s="13" t="s">
        <v>28</v>
      </c>
      <c r="AX458" s="13" t="s">
        <v>71</v>
      </c>
      <c r="AY458" s="150" t="s">
        <v>114</v>
      </c>
    </row>
    <row r="459" spans="2:51" s="13" customFormat="1" x14ac:dyDescent="0.2">
      <c r="B459" s="149"/>
      <c r="D459" s="143" t="s">
        <v>131</v>
      </c>
      <c r="E459" s="150" t="s">
        <v>1</v>
      </c>
      <c r="F459" s="151" t="s">
        <v>522</v>
      </c>
      <c r="H459" s="152">
        <v>20.49</v>
      </c>
      <c r="I459" s="153"/>
      <c r="L459" s="149"/>
      <c r="M459" s="154"/>
      <c r="T459" s="155"/>
      <c r="AT459" s="150" t="s">
        <v>131</v>
      </c>
      <c r="AU459" s="150" t="s">
        <v>78</v>
      </c>
      <c r="AV459" s="13" t="s">
        <v>78</v>
      </c>
      <c r="AW459" s="13" t="s">
        <v>28</v>
      </c>
      <c r="AX459" s="13" t="s">
        <v>71</v>
      </c>
      <c r="AY459" s="150" t="s">
        <v>114</v>
      </c>
    </row>
    <row r="460" spans="2:51" s="13" customFormat="1" x14ac:dyDescent="0.2">
      <c r="B460" s="149"/>
      <c r="D460" s="143" t="s">
        <v>131</v>
      </c>
      <c r="E460" s="150" t="s">
        <v>1</v>
      </c>
      <c r="F460" s="151" t="s">
        <v>523</v>
      </c>
      <c r="H460" s="152">
        <v>20.22</v>
      </c>
      <c r="I460" s="153"/>
      <c r="L460" s="149"/>
      <c r="M460" s="154"/>
      <c r="T460" s="155"/>
      <c r="AT460" s="150" t="s">
        <v>131</v>
      </c>
      <c r="AU460" s="150" t="s">
        <v>78</v>
      </c>
      <c r="AV460" s="13" t="s">
        <v>78</v>
      </c>
      <c r="AW460" s="13" t="s">
        <v>28</v>
      </c>
      <c r="AX460" s="13" t="s">
        <v>71</v>
      </c>
      <c r="AY460" s="150" t="s">
        <v>114</v>
      </c>
    </row>
    <row r="461" spans="2:51" s="13" customFormat="1" x14ac:dyDescent="0.2">
      <c r="B461" s="149"/>
      <c r="D461" s="143" t="s">
        <v>131</v>
      </c>
      <c r="E461" s="150" t="s">
        <v>1</v>
      </c>
      <c r="F461" s="151" t="s">
        <v>524</v>
      </c>
      <c r="H461" s="152">
        <v>18.66</v>
      </c>
      <c r="I461" s="153"/>
      <c r="L461" s="149"/>
      <c r="M461" s="154"/>
      <c r="T461" s="155"/>
      <c r="AT461" s="150" t="s">
        <v>131</v>
      </c>
      <c r="AU461" s="150" t="s">
        <v>78</v>
      </c>
      <c r="AV461" s="13" t="s">
        <v>78</v>
      </c>
      <c r="AW461" s="13" t="s">
        <v>28</v>
      </c>
      <c r="AX461" s="13" t="s">
        <v>71</v>
      </c>
      <c r="AY461" s="150" t="s">
        <v>114</v>
      </c>
    </row>
    <row r="462" spans="2:51" s="12" customFormat="1" x14ac:dyDescent="0.2">
      <c r="B462" s="142"/>
      <c r="D462" s="143" t="s">
        <v>131</v>
      </c>
      <c r="E462" s="144" t="s">
        <v>1</v>
      </c>
      <c r="F462" s="145" t="s">
        <v>164</v>
      </c>
      <c r="H462" s="144" t="s">
        <v>1</v>
      </c>
      <c r="I462" s="146"/>
      <c r="L462" s="142"/>
      <c r="M462" s="147"/>
      <c r="T462" s="148"/>
      <c r="AT462" s="144" t="s">
        <v>131</v>
      </c>
      <c r="AU462" s="144" t="s">
        <v>78</v>
      </c>
      <c r="AV462" s="12" t="s">
        <v>76</v>
      </c>
      <c r="AW462" s="12" t="s">
        <v>28</v>
      </c>
      <c r="AX462" s="12" t="s">
        <v>71</v>
      </c>
      <c r="AY462" s="144" t="s">
        <v>114</v>
      </c>
    </row>
    <row r="463" spans="2:51" s="13" customFormat="1" x14ac:dyDescent="0.2">
      <c r="B463" s="149"/>
      <c r="D463" s="143" t="s">
        <v>131</v>
      </c>
      <c r="E463" s="150" t="s">
        <v>1</v>
      </c>
      <c r="F463" s="151" t="s">
        <v>424</v>
      </c>
      <c r="H463" s="152">
        <v>27.84</v>
      </c>
      <c r="I463" s="153"/>
      <c r="L463" s="149"/>
      <c r="M463" s="154"/>
      <c r="T463" s="155"/>
      <c r="AT463" s="150" t="s">
        <v>131</v>
      </c>
      <c r="AU463" s="150" t="s">
        <v>78</v>
      </c>
      <c r="AV463" s="13" t="s">
        <v>78</v>
      </c>
      <c r="AW463" s="13" t="s">
        <v>28</v>
      </c>
      <c r="AX463" s="13" t="s">
        <v>71</v>
      </c>
      <c r="AY463" s="150" t="s">
        <v>114</v>
      </c>
    </row>
    <row r="464" spans="2:51" s="13" customFormat="1" x14ac:dyDescent="0.2">
      <c r="B464" s="149"/>
      <c r="D464" s="143" t="s">
        <v>131</v>
      </c>
      <c r="E464" s="150" t="s">
        <v>1</v>
      </c>
      <c r="F464" s="151" t="s">
        <v>425</v>
      </c>
      <c r="H464" s="152">
        <v>21.2</v>
      </c>
      <c r="I464" s="153"/>
      <c r="L464" s="149"/>
      <c r="M464" s="154"/>
      <c r="T464" s="155"/>
      <c r="AT464" s="150" t="s">
        <v>131</v>
      </c>
      <c r="AU464" s="150" t="s">
        <v>78</v>
      </c>
      <c r="AV464" s="13" t="s">
        <v>78</v>
      </c>
      <c r="AW464" s="13" t="s">
        <v>28</v>
      </c>
      <c r="AX464" s="13" t="s">
        <v>71</v>
      </c>
      <c r="AY464" s="150" t="s">
        <v>114</v>
      </c>
    </row>
    <row r="465" spans="2:65" s="13" customFormat="1" x14ac:dyDescent="0.2">
      <c r="B465" s="149"/>
      <c r="D465" s="143" t="s">
        <v>131</v>
      </c>
      <c r="E465" s="150" t="s">
        <v>1</v>
      </c>
      <c r="F465" s="151" t="s">
        <v>426</v>
      </c>
      <c r="H465" s="152">
        <v>64.8</v>
      </c>
      <c r="I465" s="153"/>
      <c r="L465" s="149"/>
      <c r="M465" s="154"/>
      <c r="T465" s="155"/>
      <c r="AT465" s="150" t="s">
        <v>131</v>
      </c>
      <c r="AU465" s="150" t="s">
        <v>78</v>
      </c>
      <c r="AV465" s="13" t="s">
        <v>78</v>
      </c>
      <c r="AW465" s="13" t="s">
        <v>28</v>
      </c>
      <c r="AX465" s="13" t="s">
        <v>71</v>
      </c>
      <c r="AY465" s="150" t="s">
        <v>114</v>
      </c>
    </row>
    <row r="466" spans="2:65" s="13" customFormat="1" x14ac:dyDescent="0.2">
      <c r="B466" s="149"/>
      <c r="D466" s="143" t="s">
        <v>131</v>
      </c>
      <c r="E466" s="150" t="s">
        <v>1</v>
      </c>
      <c r="F466" s="151" t="s">
        <v>517</v>
      </c>
      <c r="H466" s="152">
        <v>11</v>
      </c>
      <c r="I466" s="153"/>
      <c r="L466" s="149"/>
      <c r="M466" s="154"/>
      <c r="T466" s="155"/>
      <c r="AT466" s="150" t="s">
        <v>131</v>
      </c>
      <c r="AU466" s="150" t="s">
        <v>78</v>
      </c>
      <c r="AV466" s="13" t="s">
        <v>78</v>
      </c>
      <c r="AW466" s="13" t="s">
        <v>28</v>
      </c>
      <c r="AX466" s="13" t="s">
        <v>71</v>
      </c>
      <c r="AY466" s="150" t="s">
        <v>114</v>
      </c>
    </row>
    <row r="467" spans="2:65" s="13" customFormat="1" x14ac:dyDescent="0.2">
      <c r="B467" s="149"/>
      <c r="D467" s="143" t="s">
        <v>131</v>
      </c>
      <c r="E467" s="150" t="s">
        <v>1</v>
      </c>
      <c r="F467" s="151" t="s">
        <v>525</v>
      </c>
      <c r="H467" s="152">
        <v>13.95</v>
      </c>
      <c r="I467" s="153"/>
      <c r="L467" s="149"/>
      <c r="M467" s="154"/>
      <c r="T467" s="155"/>
      <c r="AT467" s="150" t="s">
        <v>131</v>
      </c>
      <c r="AU467" s="150" t="s">
        <v>78</v>
      </c>
      <c r="AV467" s="13" t="s">
        <v>78</v>
      </c>
      <c r="AW467" s="13" t="s">
        <v>28</v>
      </c>
      <c r="AX467" s="13" t="s">
        <v>71</v>
      </c>
      <c r="AY467" s="150" t="s">
        <v>114</v>
      </c>
    </row>
    <row r="468" spans="2:65" s="13" customFormat="1" x14ac:dyDescent="0.2">
      <c r="B468" s="149"/>
      <c r="D468" s="143" t="s">
        <v>131</v>
      </c>
      <c r="E468" s="150" t="s">
        <v>1</v>
      </c>
      <c r="F468" s="151" t="s">
        <v>526</v>
      </c>
      <c r="H468" s="152">
        <v>9.34</v>
      </c>
      <c r="I468" s="153"/>
      <c r="L468" s="149"/>
      <c r="M468" s="154"/>
      <c r="T468" s="155"/>
      <c r="AT468" s="150" t="s">
        <v>131</v>
      </c>
      <c r="AU468" s="150" t="s">
        <v>78</v>
      </c>
      <c r="AV468" s="13" t="s">
        <v>78</v>
      </c>
      <c r="AW468" s="13" t="s">
        <v>28</v>
      </c>
      <c r="AX468" s="13" t="s">
        <v>71</v>
      </c>
      <c r="AY468" s="150" t="s">
        <v>114</v>
      </c>
    </row>
    <row r="469" spans="2:65" s="13" customFormat="1" x14ac:dyDescent="0.2">
      <c r="B469" s="149"/>
      <c r="D469" s="143" t="s">
        <v>131</v>
      </c>
      <c r="E469" s="150" t="s">
        <v>1</v>
      </c>
      <c r="F469" s="151" t="s">
        <v>527</v>
      </c>
      <c r="H469" s="152">
        <v>17.55</v>
      </c>
      <c r="I469" s="153"/>
      <c r="L469" s="149"/>
      <c r="M469" s="154"/>
      <c r="T469" s="155"/>
      <c r="AT469" s="150" t="s">
        <v>131</v>
      </c>
      <c r="AU469" s="150" t="s">
        <v>78</v>
      </c>
      <c r="AV469" s="13" t="s">
        <v>78</v>
      </c>
      <c r="AW469" s="13" t="s">
        <v>28</v>
      </c>
      <c r="AX469" s="13" t="s">
        <v>71</v>
      </c>
      <c r="AY469" s="150" t="s">
        <v>114</v>
      </c>
    </row>
    <row r="470" spans="2:65" s="13" customFormat="1" x14ac:dyDescent="0.2">
      <c r="B470" s="149"/>
      <c r="D470" s="143" t="s">
        <v>131</v>
      </c>
      <c r="E470" s="150" t="s">
        <v>1</v>
      </c>
      <c r="F470" s="151" t="s">
        <v>528</v>
      </c>
      <c r="H470" s="152">
        <v>30.1</v>
      </c>
      <c r="I470" s="153"/>
      <c r="L470" s="149"/>
      <c r="M470" s="154"/>
      <c r="T470" s="155"/>
      <c r="AT470" s="150" t="s">
        <v>131</v>
      </c>
      <c r="AU470" s="150" t="s">
        <v>78</v>
      </c>
      <c r="AV470" s="13" t="s">
        <v>78</v>
      </c>
      <c r="AW470" s="13" t="s">
        <v>28</v>
      </c>
      <c r="AX470" s="13" t="s">
        <v>71</v>
      </c>
      <c r="AY470" s="150" t="s">
        <v>114</v>
      </c>
    </row>
    <row r="471" spans="2:65" s="13" customFormat="1" x14ac:dyDescent="0.2">
      <c r="B471" s="149"/>
      <c r="D471" s="143" t="s">
        <v>131</v>
      </c>
      <c r="E471" s="150" t="s">
        <v>1</v>
      </c>
      <c r="F471" s="151" t="s">
        <v>512</v>
      </c>
      <c r="H471" s="152">
        <v>6.14</v>
      </c>
      <c r="I471" s="153"/>
      <c r="L471" s="149"/>
      <c r="M471" s="154"/>
      <c r="T471" s="155"/>
      <c r="AT471" s="150" t="s">
        <v>131</v>
      </c>
      <c r="AU471" s="150" t="s">
        <v>78</v>
      </c>
      <c r="AV471" s="13" t="s">
        <v>78</v>
      </c>
      <c r="AW471" s="13" t="s">
        <v>28</v>
      </c>
      <c r="AX471" s="13" t="s">
        <v>71</v>
      </c>
      <c r="AY471" s="150" t="s">
        <v>114</v>
      </c>
    </row>
    <row r="472" spans="2:65" s="13" customFormat="1" x14ac:dyDescent="0.2">
      <c r="B472" s="149"/>
      <c r="D472" s="143" t="s">
        <v>131</v>
      </c>
      <c r="E472" s="150" t="s">
        <v>1</v>
      </c>
      <c r="F472" s="151" t="s">
        <v>529</v>
      </c>
      <c r="H472" s="152">
        <v>6.55</v>
      </c>
      <c r="I472" s="153"/>
      <c r="L472" s="149"/>
      <c r="M472" s="154"/>
      <c r="T472" s="155"/>
      <c r="AT472" s="150" t="s">
        <v>131</v>
      </c>
      <c r="AU472" s="150" t="s">
        <v>78</v>
      </c>
      <c r="AV472" s="13" t="s">
        <v>78</v>
      </c>
      <c r="AW472" s="13" t="s">
        <v>28</v>
      </c>
      <c r="AX472" s="13" t="s">
        <v>71</v>
      </c>
      <c r="AY472" s="150" t="s">
        <v>114</v>
      </c>
    </row>
    <row r="473" spans="2:65" s="13" customFormat="1" x14ac:dyDescent="0.2">
      <c r="B473" s="149"/>
      <c r="D473" s="143" t="s">
        <v>131</v>
      </c>
      <c r="E473" s="150" t="s">
        <v>1</v>
      </c>
      <c r="F473" s="151" t="s">
        <v>530</v>
      </c>
      <c r="H473" s="152">
        <v>13.14</v>
      </c>
      <c r="I473" s="153"/>
      <c r="L473" s="149"/>
      <c r="M473" s="154"/>
      <c r="T473" s="155"/>
      <c r="AT473" s="150" t="s">
        <v>131</v>
      </c>
      <c r="AU473" s="150" t="s">
        <v>78</v>
      </c>
      <c r="AV473" s="13" t="s">
        <v>78</v>
      </c>
      <c r="AW473" s="13" t="s">
        <v>28</v>
      </c>
      <c r="AX473" s="13" t="s">
        <v>71</v>
      </c>
      <c r="AY473" s="150" t="s">
        <v>114</v>
      </c>
    </row>
    <row r="474" spans="2:65" s="13" customFormat="1" x14ac:dyDescent="0.2">
      <c r="B474" s="149"/>
      <c r="D474" s="143" t="s">
        <v>131</v>
      </c>
      <c r="E474" s="150" t="s">
        <v>1</v>
      </c>
      <c r="F474" s="151" t="s">
        <v>531</v>
      </c>
      <c r="H474" s="152">
        <v>6.58</v>
      </c>
      <c r="I474" s="153"/>
      <c r="L474" s="149"/>
      <c r="M474" s="154"/>
      <c r="T474" s="155"/>
      <c r="AT474" s="150" t="s">
        <v>131</v>
      </c>
      <c r="AU474" s="150" t="s">
        <v>78</v>
      </c>
      <c r="AV474" s="13" t="s">
        <v>78</v>
      </c>
      <c r="AW474" s="13" t="s">
        <v>28</v>
      </c>
      <c r="AX474" s="13" t="s">
        <v>71</v>
      </c>
      <c r="AY474" s="150" t="s">
        <v>114</v>
      </c>
    </row>
    <row r="475" spans="2:65" s="13" customFormat="1" x14ac:dyDescent="0.2">
      <c r="B475" s="149"/>
      <c r="D475" s="143" t="s">
        <v>131</v>
      </c>
      <c r="E475" s="150" t="s">
        <v>1</v>
      </c>
      <c r="F475" s="151" t="s">
        <v>514</v>
      </c>
      <c r="H475" s="152">
        <v>6.6</v>
      </c>
      <c r="I475" s="153"/>
      <c r="L475" s="149"/>
      <c r="M475" s="154"/>
      <c r="T475" s="155"/>
      <c r="AT475" s="150" t="s">
        <v>131</v>
      </c>
      <c r="AU475" s="150" t="s">
        <v>78</v>
      </c>
      <c r="AV475" s="13" t="s">
        <v>78</v>
      </c>
      <c r="AW475" s="13" t="s">
        <v>28</v>
      </c>
      <c r="AX475" s="13" t="s">
        <v>71</v>
      </c>
      <c r="AY475" s="150" t="s">
        <v>114</v>
      </c>
    </row>
    <row r="476" spans="2:65" s="14" customFormat="1" x14ac:dyDescent="0.2">
      <c r="B476" s="156"/>
      <c r="D476" s="143" t="s">
        <v>131</v>
      </c>
      <c r="E476" s="157" t="s">
        <v>1</v>
      </c>
      <c r="F476" s="158" t="s">
        <v>149</v>
      </c>
      <c r="H476" s="159">
        <v>850.37000000000012</v>
      </c>
      <c r="I476" s="160"/>
      <c r="L476" s="156"/>
      <c r="M476" s="161"/>
      <c r="T476" s="162"/>
      <c r="AT476" s="157" t="s">
        <v>131</v>
      </c>
      <c r="AU476" s="157" t="s">
        <v>78</v>
      </c>
      <c r="AV476" s="14" t="s">
        <v>121</v>
      </c>
      <c r="AW476" s="14" t="s">
        <v>28</v>
      </c>
      <c r="AX476" s="14" t="s">
        <v>76</v>
      </c>
      <c r="AY476" s="157" t="s">
        <v>114</v>
      </c>
    </row>
    <row r="477" spans="2:65" s="1" customFormat="1" ht="24.2" customHeight="1" x14ac:dyDescent="0.2">
      <c r="B477" s="127"/>
      <c r="C477" s="128" t="s">
        <v>532</v>
      </c>
      <c r="D477" s="128" t="s">
        <v>117</v>
      </c>
      <c r="E477" s="129" t="s">
        <v>533</v>
      </c>
      <c r="F477" s="130" t="s">
        <v>534</v>
      </c>
      <c r="G477" s="131" t="s">
        <v>306</v>
      </c>
      <c r="H477" s="132">
        <v>850.37</v>
      </c>
      <c r="I477" s="133"/>
      <c r="J477" s="134">
        <f>ROUND(I477*H477,2)</f>
        <v>0</v>
      </c>
      <c r="K477" s="135"/>
      <c r="L477" s="31"/>
      <c r="M477" s="136" t="s">
        <v>1</v>
      </c>
      <c r="N477" s="137" t="s">
        <v>36</v>
      </c>
      <c r="P477" s="138">
        <f>O477*H477</f>
        <v>0</v>
      </c>
      <c r="Q477" s="138">
        <v>0</v>
      </c>
      <c r="R477" s="138">
        <f>Q477*H477</f>
        <v>0</v>
      </c>
      <c r="S477" s="138">
        <v>0</v>
      </c>
      <c r="T477" s="139">
        <f>S477*H477</f>
        <v>0</v>
      </c>
      <c r="AR477" s="140" t="s">
        <v>232</v>
      </c>
      <c r="AT477" s="140" t="s">
        <v>117</v>
      </c>
      <c r="AU477" s="140" t="s">
        <v>78</v>
      </c>
      <c r="AY477" s="16" t="s">
        <v>114</v>
      </c>
      <c r="BE477" s="141">
        <f>IF(N477="základní",J477,0)</f>
        <v>0</v>
      </c>
      <c r="BF477" s="141">
        <f>IF(N477="snížená",J477,0)</f>
        <v>0</v>
      </c>
      <c r="BG477" s="141">
        <f>IF(N477="zákl. přenesená",J477,0)</f>
        <v>0</v>
      </c>
      <c r="BH477" s="141">
        <f>IF(N477="sníž. přenesená",J477,0)</f>
        <v>0</v>
      </c>
      <c r="BI477" s="141">
        <f>IF(N477="nulová",J477,0)</f>
        <v>0</v>
      </c>
      <c r="BJ477" s="16" t="s">
        <v>76</v>
      </c>
      <c r="BK477" s="141">
        <f>ROUND(I477*H477,2)</f>
        <v>0</v>
      </c>
      <c r="BL477" s="16" t="s">
        <v>232</v>
      </c>
      <c r="BM477" s="140" t="s">
        <v>535</v>
      </c>
    </row>
    <row r="478" spans="2:65" s="1" customFormat="1" ht="21.75" customHeight="1" x14ac:dyDescent="0.2">
      <c r="B478" s="127"/>
      <c r="C478" s="163" t="s">
        <v>536</v>
      </c>
      <c r="D478" s="163" t="s">
        <v>342</v>
      </c>
      <c r="E478" s="164" t="s">
        <v>537</v>
      </c>
      <c r="F478" s="165" t="s">
        <v>538</v>
      </c>
      <c r="G478" s="166" t="s">
        <v>306</v>
      </c>
      <c r="H478" s="167">
        <v>892.88900000000001</v>
      </c>
      <c r="I478" s="168"/>
      <c r="J478" s="169">
        <f>ROUND(I478*H478,2)</f>
        <v>0</v>
      </c>
      <c r="K478" s="170"/>
      <c r="L478" s="171"/>
      <c r="M478" s="172" t="s">
        <v>1</v>
      </c>
      <c r="N478" s="173" t="s">
        <v>36</v>
      </c>
      <c r="P478" s="138">
        <f>O478*H478</f>
        <v>0</v>
      </c>
      <c r="Q478" s="138">
        <v>0</v>
      </c>
      <c r="R478" s="138">
        <f>Q478*H478</f>
        <v>0</v>
      </c>
      <c r="S478" s="138">
        <v>0</v>
      </c>
      <c r="T478" s="139">
        <f>S478*H478</f>
        <v>0</v>
      </c>
      <c r="AR478" s="140" t="s">
        <v>345</v>
      </c>
      <c r="AT478" s="140" t="s">
        <v>342</v>
      </c>
      <c r="AU478" s="140" t="s">
        <v>78</v>
      </c>
      <c r="AY478" s="16" t="s">
        <v>114</v>
      </c>
      <c r="BE478" s="141">
        <f>IF(N478="základní",J478,0)</f>
        <v>0</v>
      </c>
      <c r="BF478" s="141">
        <f>IF(N478="snížená",J478,0)</f>
        <v>0</v>
      </c>
      <c r="BG478" s="141">
        <f>IF(N478="zákl. přenesená",J478,0)</f>
        <v>0</v>
      </c>
      <c r="BH478" s="141">
        <f>IF(N478="sníž. přenesená",J478,0)</f>
        <v>0</v>
      </c>
      <c r="BI478" s="141">
        <f>IF(N478="nulová",J478,0)</f>
        <v>0</v>
      </c>
      <c r="BJ478" s="16" t="s">
        <v>76</v>
      </c>
      <c r="BK478" s="141">
        <f>ROUND(I478*H478,2)</f>
        <v>0</v>
      </c>
      <c r="BL478" s="16" t="s">
        <v>232</v>
      </c>
      <c r="BM478" s="140" t="s">
        <v>539</v>
      </c>
    </row>
    <row r="479" spans="2:65" s="13" customFormat="1" x14ac:dyDescent="0.2">
      <c r="B479" s="149"/>
      <c r="D479" s="143" t="s">
        <v>131</v>
      </c>
      <c r="F479" s="151" t="s">
        <v>540</v>
      </c>
      <c r="H479" s="152">
        <v>892.88900000000001</v>
      </c>
      <c r="I479" s="153"/>
      <c r="L479" s="149"/>
      <c r="M479" s="154"/>
      <c r="T479" s="155"/>
      <c r="AT479" s="150" t="s">
        <v>131</v>
      </c>
      <c r="AU479" s="150" t="s">
        <v>78</v>
      </c>
      <c r="AV479" s="13" t="s">
        <v>78</v>
      </c>
      <c r="AW479" s="13" t="s">
        <v>3</v>
      </c>
      <c r="AX479" s="13" t="s">
        <v>76</v>
      </c>
      <c r="AY479" s="150" t="s">
        <v>114</v>
      </c>
    </row>
    <row r="480" spans="2:65" s="1" customFormat="1" ht="24.2" customHeight="1" x14ac:dyDescent="0.2">
      <c r="B480" s="127"/>
      <c r="C480" s="128" t="s">
        <v>541</v>
      </c>
      <c r="D480" s="128" t="s">
        <v>117</v>
      </c>
      <c r="E480" s="129" t="s">
        <v>542</v>
      </c>
      <c r="F480" s="130" t="s">
        <v>543</v>
      </c>
      <c r="G480" s="131" t="s">
        <v>306</v>
      </c>
      <c r="H480" s="132">
        <v>35.200000000000003</v>
      </c>
      <c r="I480" s="133"/>
      <c r="J480" s="134">
        <f>ROUND(I480*H480,2)</f>
        <v>0</v>
      </c>
      <c r="K480" s="135"/>
      <c r="L480" s="31"/>
      <c r="M480" s="136" t="s">
        <v>1</v>
      </c>
      <c r="N480" s="137" t="s">
        <v>36</v>
      </c>
      <c r="P480" s="138">
        <f>O480*H480</f>
        <v>0</v>
      </c>
      <c r="Q480" s="138">
        <v>0</v>
      </c>
      <c r="R480" s="138">
        <f>Q480*H480</f>
        <v>0</v>
      </c>
      <c r="S480" s="138">
        <v>0</v>
      </c>
      <c r="T480" s="139">
        <f>S480*H480</f>
        <v>0</v>
      </c>
      <c r="AR480" s="140" t="s">
        <v>232</v>
      </c>
      <c r="AT480" s="140" t="s">
        <v>117</v>
      </c>
      <c r="AU480" s="140" t="s">
        <v>78</v>
      </c>
      <c r="AY480" s="16" t="s">
        <v>114</v>
      </c>
      <c r="BE480" s="141">
        <f>IF(N480="základní",J480,0)</f>
        <v>0</v>
      </c>
      <c r="BF480" s="141">
        <f>IF(N480="snížená",J480,0)</f>
        <v>0</v>
      </c>
      <c r="BG480" s="141">
        <f>IF(N480="zákl. přenesená",J480,0)</f>
        <v>0</v>
      </c>
      <c r="BH480" s="141">
        <f>IF(N480="sníž. přenesená",J480,0)</f>
        <v>0</v>
      </c>
      <c r="BI480" s="141">
        <f>IF(N480="nulová",J480,0)</f>
        <v>0</v>
      </c>
      <c r="BJ480" s="16" t="s">
        <v>76</v>
      </c>
      <c r="BK480" s="141">
        <f>ROUND(I480*H480,2)</f>
        <v>0</v>
      </c>
      <c r="BL480" s="16" t="s">
        <v>232</v>
      </c>
      <c r="BM480" s="140" t="s">
        <v>544</v>
      </c>
    </row>
    <row r="481" spans="2:65" s="13" customFormat="1" x14ac:dyDescent="0.2">
      <c r="B481" s="149"/>
      <c r="D481" s="143" t="s">
        <v>131</v>
      </c>
      <c r="E481" s="150" t="s">
        <v>1</v>
      </c>
      <c r="F481" s="151" t="s">
        <v>545</v>
      </c>
      <c r="H481" s="152">
        <v>35.200000000000003</v>
      </c>
      <c r="I481" s="153"/>
      <c r="L481" s="149"/>
      <c r="M481" s="154"/>
      <c r="T481" s="155"/>
      <c r="AT481" s="150" t="s">
        <v>131</v>
      </c>
      <c r="AU481" s="150" t="s">
        <v>78</v>
      </c>
      <c r="AV481" s="13" t="s">
        <v>78</v>
      </c>
      <c r="AW481" s="13" t="s">
        <v>28</v>
      </c>
      <c r="AX481" s="13" t="s">
        <v>76</v>
      </c>
      <c r="AY481" s="150" t="s">
        <v>114</v>
      </c>
    </row>
    <row r="482" spans="2:65" s="1" customFormat="1" ht="21.75" customHeight="1" x14ac:dyDescent="0.2">
      <c r="B482" s="127"/>
      <c r="C482" s="163" t="s">
        <v>546</v>
      </c>
      <c r="D482" s="163" t="s">
        <v>342</v>
      </c>
      <c r="E482" s="164" t="s">
        <v>537</v>
      </c>
      <c r="F482" s="165" t="s">
        <v>538</v>
      </c>
      <c r="G482" s="166" t="s">
        <v>306</v>
      </c>
      <c r="H482" s="167">
        <v>36.96</v>
      </c>
      <c r="I482" s="168"/>
      <c r="J482" s="169">
        <f>ROUND(I482*H482,2)</f>
        <v>0</v>
      </c>
      <c r="K482" s="170"/>
      <c r="L482" s="171"/>
      <c r="M482" s="172" t="s">
        <v>1</v>
      </c>
      <c r="N482" s="173" t="s">
        <v>36</v>
      </c>
      <c r="P482" s="138">
        <f>O482*H482</f>
        <v>0</v>
      </c>
      <c r="Q482" s="138">
        <v>0</v>
      </c>
      <c r="R482" s="138">
        <f>Q482*H482</f>
        <v>0</v>
      </c>
      <c r="S482" s="138">
        <v>0</v>
      </c>
      <c r="T482" s="139">
        <f>S482*H482</f>
        <v>0</v>
      </c>
      <c r="AR482" s="140" t="s">
        <v>345</v>
      </c>
      <c r="AT482" s="140" t="s">
        <v>342</v>
      </c>
      <c r="AU482" s="140" t="s">
        <v>78</v>
      </c>
      <c r="AY482" s="16" t="s">
        <v>114</v>
      </c>
      <c r="BE482" s="141">
        <f>IF(N482="základní",J482,0)</f>
        <v>0</v>
      </c>
      <c r="BF482" s="141">
        <f>IF(N482="snížená",J482,0)</f>
        <v>0</v>
      </c>
      <c r="BG482" s="141">
        <f>IF(N482="zákl. přenesená",J482,0)</f>
        <v>0</v>
      </c>
      <c r="BH482" s="141">
        <f>IF(N482="sníž. přenesená",J482,0)</f>
        <v>0</v>
      </c>
      <c r="BI482" s="141">
        <f>IF(N482="nulová",J482,0)</f>
        <v>0</v>
      </c>
      <c r="BJ482" s="16" t="s">
        <v>76</v>
      </c>
      <c r="BK482" s="141">
        <f>ROUND(I482*H482,2)</f>
        <v>0</v>
      </c>
      <c r="BL482" s="16" t="s">
        <v>232</v>
      </c>
      <c r="BM482" s="140" t="s">
        <v>547</v>
      </c>
    </row>
    <row r="483" spans="2:65" s="13" customFormat="1" x14ac:dyDescent="0.2">
      <c r="B483" s="149"/>
      <c r="D483" s="143" t="s">
        <v>131</v>
      </c>
      <c r="F483" s="151" t="s">
        <v>548</v>
      </c>
      <c r="H483" s="152">
        <v>36.96</v>
      </c>
      <c r="I483" s="153"/>
      <c r="L483" s="149"/>
      <c r="M483" s="154"/>
      <c r="T483" s="155"/>
      <c r="AT483" s="150" t="s">
        <v>131</v>
      </c>
      <c r="AU483" s="150" t="s">
        <v>78</v>
      </c>
      <c r="AV483" s="13" t="s">
        <v>78</v>
      </c>
      <c r="AW483" s="13" t="s">
        <v>3</v>
      </c>
      <c r="AX483" s="13" t="s">
        <v>76</v>
      </c>
      <c r="AY483" s="150" t="s">
        <v>114</v>
      </c>
    </row>
    <row r="484" spans="2:65" s="1" customFormat="1" ht="16.5" customHeight="1" x14ac:dyDescent="0.2">
      <c r="B484" s="127"/>
      <c r="C484" s="128" t="s">
        <v>549</v>
      </c>
      <c r="D484" s="128" t="s">
        <v>117</v>
      </c>
      <c r="E484" s="129" t="s">
        <v>550</v>
      </c>
      <c r="F484" s="130" t="s">
        <v>551</v>
      </c>
      <c r="G484" s="131" t="s">
        <v>129</v>
      </c>
      <c r="H484" s="132">
        <v>609.85</v>
      </c>
      <c r="I484" s="133"/>
      <c r="J484" s="134">
        <f>ROUND(I484*H484,2)</f>
        <v>0</v>
      </c>
      <c r="K484" s="135"/>
      <c r="L484" s="31"/>
      <c r="M484" s="136" t="s">
        <v>1</v>
      </c>
      <c r="N484" s="137" t="s">
        <v>36</v>
      </c>
      <c r="P484" s="138">
        <f>O484*H484</f>
        <v>0</v>
      </c>
      <c r="Q484" s="138">
        <v>0</v>
      </c>
      <c r="R484" s="138">
        <f>Q484*H484</f>
        <v>0</v>
      </c>
      <c r="S484" s="138">
        <v>3.0000000000000001E-5</v>
      </c>
      <c r="T484" s="139">
        <f>S484*H484</f>
        <v>1.8295500000000003E-2</v>
      </c>
      <c r="AR484" s="140" t="s">
        <v>232</v>
      </c>
      <c r="AT484" s="140" t="s">
        <v>117</v>
      </c>
      <c r="AU484" s="140" t="s">
        <v>78</v>
      </c>
      <c r="AY484" s="16" t="s">
        <v>114</v>
      </c>
      <c r="BE484" s="141">
        <f>IF(N484="základní",J484,0)</f>
        <v>0</v>
      </c>
      <c r="BF484" s="141">
        <f>IF(N484="snížená",J484,0)</f>
        <v>0</v>
      </c>
      <c r="BG484" s="141">
        <f>IF(N484="zákl. přenesená",J484,0)</f>
        <v>0</v>
      </c>
      <c r="BH484" s="141">
        <f>IF(N484="sníž. přenesená",J484,0)</f>
        <v>0</v>
      </c>
      <c r="BI484" s="141">
        <f>IF(N484="nulová",J484,0)</f>
        <v>0</v>
      </c>
      <c r="BJ484" s="16" t="s">
        <v>76</v>
      </c>
      <c r="BK484" s="141">
        <f>ROUND(I484*H484,2)</f>
        <v>0</v>
      </c>
      <c r="BL484" s="16" t="s">
        <v>232</v>
      </c>
      <c r="BM484" s="140" t="s">
        <v>552</v>
      </c>
    </row>
    <row r="485" spans="2:65" s="1" customFormat="1" ht="16.5" customHeight="1" x14ac:dyDescent="0.2">
      <c r="B485" s="127"/>
      <c r="C485" s="163" t="s">
        <v>553</v>
      </c>
      <c r="D485" s="163" t="s">
        <v>342</v>
      </c>
      <c r="E485" s="164" t="s">
        <v>554</v>
      </c>
      <c r="F485" s="165" t="s">
        <v>555</v>
      </c>
      <c r="G485" s="166" t="s">
        <v>129</v>
      </c>
      <c r="H485" s="167">
        <v>640.34299999999996</v>
      </c>
      <c r="I485" s="168"/>
      <c r="J485" s="169">
        <f>ROUND(I485*H485,2)</f>
        <v>0</v>
      </c>
      <c r="K485" s="170"/>
      <c r="L485" s="171"/>
      <c r="M485" s="172" t="s">
        <v>1</v>
      </c>
      <c r="N485" s="173" t="s">
        <v>36</v>
      </c>
      <c r="P485" s="138">
        <f>O485*H485</f>
        <v>0</v>
      </c>
      <c r="Q485" s="138">
        <v>1.0000000000000001E-5</v>
      </c>
      <c r="R485" s="138">
        <f>Q485*H485</f>
        <v>6.4034299999999999E-3</v>
      </c>
      <c r="S485" s="138">
        <v>0</v>
      </c>
      <c r="T485" s="139">
        <f>S485*H485</f>
        <v>0</v>
      </c>
      <c r="AR485" s="140" t="s">
        <v>345</v>
      </c>
      <c r="AT485" s="140" t="s">
        <v>342</v>
      </c>
      <c r="AU485" s="140" t="s">
        <v>78</v>
      </c>
      <c r="AY485" s="16" t="s">
        <v>114</v>
      </c>
      <c r="BE485" s="141">
        <f>IF(N485="základní",J485,0)</f>
        <v>0</v>
      </c>
      <c r="BF485" s="141">
        <f>IF(N485="snížená",J485,0)</f>
        <v>0</v>
      </c>
      <c r="BG485" s="141">
        <f>IF(N485="zákl. přenesená",J485,0)</f>
        <v>0</v>
      </c>
      <c r="BH485" s="141">
        <f>IF(N485="sníž. přenesená",J485,0)</f>
        <v>0</v>
      </c>
      <c r="BI485" s="141">
        <f>IF(N485="nulová",J485,0)</f>
        <v>0</v>
      </c>
      <c r="BJ485" s="16" t="s">
        <v>76</v>
      </c>
      <c r="BK485" s="141">
        <f>ROUND(I485*H485,2)</f>
        <v>0</v>
      </c>
      <c r="BL485" s="16" t="s">
        <v>232</v>
      </c>
      <c r="BM485" s="140" t="s">
        <v>556</v>
      </c>
    </row>
    <row r="486" spans="2:65" s="13" customFormat="1" x14ac:dyDescent="0.2">
      <c r="B486" s="149"/>
      <c r="D486" s="143" t="s">
        <v>131</v>
      </c>
      <c r="F486" s="151" t="s">
        <v>557</v>
      </c>
      <c r="H486" s="152">
        <v>640.34299999999996</v>
      </c>
      <c r="I486" s="153"/>
      <c r="L486" s="149"/>
      <c r="M486" s="154"/>
      <c r="T486" s="155"/>
      <c r="AT486" s="150" t="s">
        <v>131</v>
      </c>
      <c r="AU486" s="150" t="s">
        <v>78</v>
      </c>
      <c r="AV486" s="13" t="s">
        <v>78</v>
      </c>
      <c r="AW486" s="13" t="s">
        <v>3</v>
      </c>
      <c r="AX486" s="13" t="s">
        <v>76</v>
      </c>
      <c r="AY486" s="150" t="s">
        <v>114</v>
      </c>
    </row>
    <row r="487" spans="2:65" s="1" customFormat="1" ht="24.2" customHeight="1" x14ac:dyDescent="0.2">
      <c r="B487" s="127"/>
      <c r="C487" s="128" t="s">
        <v>558</v>
      </c>
      <c r="D487" s="128" t="s">
        <v>117</v>
      </c>
      <c r="E487" s="129" t="s">
        <v>559</v>
      </c>
      <c r="F487" s="130" t="s">
        <v>560</v>
      </c>
      <c r="G487" s="131" t="s">
        <v>129</v>
      </c>
      <c r="H487" s="132">
        <v>366.90800000000002</v>
      </c>
      <c r="I487" s="133"/>
      <c r="J487" s="134">
        <f>ROUND(I487*H487,2)</f>
        <v>0</v>
      </c>
      <c r="K487" s="135"/>
      <c r="L487" s="31"/>
      <c r="M487" s="136" t="s">
        <v>1</v>
      </c>
      <c r="N487" s="137" t="s">
        <v>36</v>
      </c>
      <c r="P487" s="138">
        <f>O487*H487</f>
        <v>0</v>
      </c>
      <c r="Q487" s="138">
        <v>0</v>
      </c>
      <c r="R487" s="138">
        <f>Q487*H487</f>
        <v>0</v>
      </c>
      <c r="S487" s="138">
        <v>3.0000000000000001E-5</v>
      </c>
      <c r="T487" s="139">
        <f>S487*H487</f>
        <v>1.1007240000000001E-2</v>
      </c>
      <c r="AR487" s="140" t="s">
        <v>232</v>
      </c>
      <c r="AT487" s="140" t="s">
        <v>117</v>
      </c>
      <c r="AU487" s="140" t="s">
        <v>78</v>
      </c>
      <c r="AY487" s="16" t="s">
        <v>114</v>
      </c>
      <c r="BE487" s="141">
        <f>IF(N487="základní",J487,0)</f>
        <v>0</v>
      </c>
      <c r="BF487" s="141">
        <f>IF(N487="snížená",J487,0)</f>
        <v>0</v>
      </c>
      <c r="BG487" s="141">
        <f>IF(N487="zákl. přenesená",J487,0)</f>
        <v>0</v>
      </c>
      <c r="BH487" s="141">
        <f>IF(N487="sníž. přenesená",J487,0)</f>
        <v>0</v>
      </c>
      <c r="BI487" s="141">
        <f>IF(N487="nulová",J487,0)</f>
        <v>0</v>
      </c>
      <c r="BJ487" s="16" t="s">
        <v>76</v>
      </c>
      <c r="BK487" s="141">
        <f>ROUND(I487*H487,2)</f>
        <v>0</v>
      </c>
      <c r="BL487" s="16" t="s">
        <v>232</v>
      </c>
      <c r="BM487" s="140" t="s">
        <v>561</v>
      </c>
    </row>
    <row r="488" spans="2:65" s="12" customFormat="1" x14ac:dyDescent="0.2">
      <c r="B488" s="142"/>
      <c r="D488" s="143" t="s">
        <v>131</v>
      </c>
      <c r="E488" s="144" t="s">
        <v>1</v>
      </c>
      <c r="F488" s="145" t="s">
        <v>132</v>
      </c>
      <c r="H488" s="144" t="s">
        <v>1</v>
      </c>
      <c r="I488" s="146"/>
      <c r="L488" s="142"/>
      <c r="M488" s="147"/>
      <c r="T488" s="148"/>
      <c r="AT488" s="144" t="s">
        <v>131</v>
      </c>
      <c r="AU488" s="144" t="s">
        <v>78</v>
      </c>
      <c r="AV488" s="12" t="s">
        <v>76</v>
      </c>
      <c r="AW488" s="12" t="s">
        <v>28</v>
      </c>
      <c r="AX488" s="12" t="s">
        <v>71</v>
      </c>
      <c r="AY488" s="144" t="s">
        <v>114</v>
      </c>
    </row>
    <row r="489" spans="2:65" s="13" customFormat="1" x14ac:dyDescent="0.2">
      <c r="B489" s="149"/>
      <c r="D489" s="143" t="s">
        <v>131</v>
      </c>
      <c r="E489" s="150" t="s">
        <v>1</v>
      </c>
      <c r="F489" s="151" t="s">
        <v>562</v>
      </c>
      <c r="H489" s="152">
        <v>13.79</v>
      </c>
      <c r="I489" s="153"/>
      <c r="L489" s="149"/>
      <c r="M489" s="154"/>
      <c r="T489" s="155"/>
      <c r="AT489" s="150" t="s">
        <v>131</v>
      </c>
      <c r="AU489" s="150" t="s">
        <v>78</v>
      </c>
      <c r="AV489" s="13" t="s">
        <v>78</v>
      </c>
      <c r="AW489" s="13" t="s">
        <v>28</v>
      </c>
      <c r="AX489" s="13" t="s">
        <v>71</v>
      </c>
      <c r="AY489" s="150" t="s">
        <v>114</v>
      </c>
    </row>
    <row r="490" spans="2:65" s="13" customFormat="1" x14ac:dyDescent="0.2">
      <c r="B490" s="149"/>
      <c r="D490" s="143" t="s">
        <v>131</v>
      </c>
      <c r="E490" s="150" t="s">
        <v>1</v>
      </c>
      <c r="F490" s="151" t="s">
        <v>563</v>
      </c>
      <c r="H490" s="152">
        <v>25.2</v>
      </c>
      <c r="I490" s="153"/>
      <c r="L490" s="149"/>
      <c r="M490" s="154"/>
      <c r="T490" s="155"/>
      <c r="AT490" s="150" t="s">
        <v>131</v>
      </c>
      <c r="AU490" s="150" t="s">
        <v>78</v>
      </c>
      <c r="AV490" s="13" t="s">
        <v>78</v>
      </c>
      <c r="AW490" s="13" t="s">
        <v>28</v>
      </c>
      <c r="AX490" s="13" t="s">
        <v>71</v>
      </c>
      <c r="AY490" s="150" t="s">
        <v>114</v>
      </c>
    </row>
    <row r="491" spans="2:65" s="13" customFormat="1" x14ac:dyDescent="0.2">
      <c r="B491" s="149"/>
      <c r="D491" s="143" t="s">
        <v>131</v>
      </c>
      <c r="E491" s="150" t="s">
        <v>1</v>
      </c>
      <c r="F491" s="151" t="s">
        <v>564</v>
      </c>
      <c r="H491" s="152">
        <v>12.15</v>
      </c>
      <c r="I491" s="153"/>
      <c r="L491" s="149"/>
      <c r="M491" s="154"/>
      <c r="T491" s="155"/>
      <c r="AT491" s="150" t="s">
        <v>131</v>
      </c>
      <c r="AU491" s="150" t="s">
        <v>78</v>
      </c>
      <c r="AV491" s="13" t="s">
        <v>78</v>
      </c>
      <c r="AW491" s="13" t="s">
        <v>28</v>
      </c>
      <c r="AX491" s="13" t="s">
        <v>71</v>
      </c>
      <c r="AY491" s="150" t="s">
        <v>114</v>
      </c>
    </row>
    <row r="492" spans="2:65" s="13" customFormat="1" x14ac:dyDescent="0.2">
      <c r="B492" s="149"/>
      <c r="D492" s="143" t="s">
        <v>131</v>
      </c>
      <c r="E492" s="150" t="s">
        <v>1</v>
      </c>
      <c r="F492" s="151" t="s">
        <v>565</v>
      </c>
      <c r="H492" s="152">
        <v>8.8559999999999999</v>
      </c>
      <c r="I492" s="153"/>
      <c r="L492" s="149"/>
      <c r="M492" s="154"/>
      <c r="T492" s="155"/>
      <c r="AT492" s="150" t="s">
        <v>131</v>
      </c>
      <c r="AU492" s="150" t="s">
        <v>78</v>
      </c>
      <c r="AV492" s="13" t="s">
        <v>78</v>
      </c>
      <c r="AW492" s="13" t="s">
        <v>28</v>
      </c>
      <c r="AX492" s="13" t="s">
        <v>71</v>
      </c>
      <c r="AY492" s="150" t="s">
        <v>114</v>
      </c>
    </row>
    <row r="493" spans="2:65" s="13" customFormat="1" x14ac:dyDescent="0.2">
      <c r="B493" s="149"/>
      <c r="D493" s="143" t="s">
        <v>131</v>
      </c>
      <c r="E493" s="150" t="s">
        <v>1</v>
      </c>
      <c r="F493" s="151" t="s">
        <v>566</v>
      </c>
      <c r="H493" s="152">
        <v>12.3</v>
      </c>
      <c r="I493" s="153"/>
      <c r="L493" s="149"/>
      <c r="M493" s="154"/>
      <c r="T493" s="155"/>
      <c r="AT493" s="150" t="s">
        <v>131</v>
      </c>
      <c r="AU493" s="150" t="s">
        <v>78</v>
      </c>
      <c r="AV493" s="13" t="s">
        <v>78</v>
      </c>
      <c r="AW493" s="13" t="s">
        <v>28</v>
      </c>
      <c r="AX493" s="13" t="s">
        <v>71</v>
      </c>
      <c r="AY493" s="150" t="s">
        <v>114</v>
      </c>
    </row>
    <row r="494" spans="2:65" s="13" customFormat="1" x14ac:dyDescent="0.2">
      <c r="B494" s="149"/>
      <c r="D494" s="143" t="s">
        <v>131</v>
      </c>
      <c r="E494" s="150" t="s">
        <v>1</v>
      </c>
      <c r="F494" s="151" t="s">
        <v>567</v>
      </c>
      <c r="H494" s="152">
        <v>9.68</v>
      </c>
      <c r="I494" s="153"/>
      <c r="L494" s="149"/>
      <c r="M494" s="154"/>
      <c r="T494" s="155"/>
      <c r="AT494" s="150" t="s">
        <v>131</v>
      </c>
      <c r="AU494" s="150" t="s">
        <v>78</v>
      </c>
      <c r="AV494" s="13" t="s">
        <v>78</v>
      </c>
      <c r="AW494" s="13" t="s">
        <v>28</v>
      </c>
      <c r="AX494" s="13" t="s">
        <v>71</v>
      </c>
      <c r="AY494" s="150" t="s">
        <v>114</v>
      </c>
    </row>
    <row r="495" spans="2:65" s="13" customFormat="1" x14ac:dyDescent="0.2">
      <c r="B495" s="149"/>
      <c r="D495" s="143" t="s">
        <v>131</v>
      </c>
      <c r="E495" s="150" t="s">
        <v>1</v>
      </c>
      <c r="F495" s="151" t="s">
        <v>568</v>
      </c>
      <c r="H495" s="152">
        <v>1.31</v>
      </c>
      <c r="I495" s="153"/>
      <c r="L495" s="149"/>
      <c r="M495" s="154"/>
      <c r="T495" s="155"/>
      <c r="AT495" s="150" t="s">
        <v>131</v>
      </c>
      <c r="AU495" s="150" t="s">
        <v>78</v>
      </c>
      <c r="AV495" s="13" t="s">
        <v>78</v>
      </c>
      <c r="AW495" s="13" t="s">
        <v>28</v>
      </c>
      <c r="AX495" s="13" t="s">
        <v>71</v>
      </c>
      <c r="AY495" s="150" t="s">
        <v>114</v>
      </c>
    </row>
    <row r="496" spans="2:65" s="13" customFormat="1" x14ac:dyDescent="0.2">
      <c r="B496" s="149"/>
      <c r="D496" s="143" t="s">
        <v>131</v>
      </c>
      <c r="E496" s="150" t="s">
        <v>1</v>
      </c>
      <c r="F496" s="151" t="s">
        <v>569</v>
      </c>
      <c r="H496" s="152">
        <v>5.85</v>
      </c>
      <c r="I496" s="153"/>
      <c r="L496" s="149"/>
      <c r="M496" s="154"/>
      <c r="T496" s="155"/>
      <c r="AT496" s="150" t="s">
        <v>131</v>
      </c>
      <c r="AU496" s="150" t="s">
        <v>78</v>
      </c>
      <c r="AV496" s="13" t="s">
        <v>78</v>
      </c>
      <c r="AW496" s="13" t="s">
        <v>28</v>
      </c>
      <c r="AX496" s="13" t="s">
        <v>71</v>
      </c>
      <c r="AY496" s="150" t="s">
        <v>114</v>
      </c>
    </row>
    <row r="497" spans="2:51" s="13" customFormat="1" x14ac:dyDescent="0.2">
      <c r="B497" s="149"/>
      <c r="D497" s="143" t="s">
        <v>131</v>
      </c>
      <c r="E497" s="150" t="s">
        <v>1</v>
      </c>
      <c r="F497" s="151" t="s">
        <v>570</v>
      </c>
      <c r="H497" s="152">
        <v>1.792</v>
      </c>
      <c r="I497" s="153"/>
      <c r="L497" s="149"/>
      <c r="M497" s="154"/>
      <c r="T497" s="155"/>
      <c r="AT497" s="150" t="s">
        <v>131</v>
      </c>
      <c r="AU497" s="150" t="s">
        <v>78</v>
      </c>
      <c r="AV497" s="13" t="s">
        <v>78</v>
      </c>
      <c r="AW497" s="13" t="s">
        <v>28</v>
      </c>
      <c r="AX497" s="13" t="s">
        <v>71</v>
      </c>
      <c r="AY497" s="150" t="s">
        <v>114</v>
      </c>
    </row>
    <row r="498" spans="2:51" s="13" customFormat="1" x14ac:dyDescent="0.2">
      <c r="B498" s="149"/>
      <c r="D498" s="143" t="s">
        <v>131</v>
      </c>
      <c r="E498" s="150" t="s">
        <v>1</v>
      </c>
      <c r="F498" s="151" t="s">
        <v>571</v>
      </c>
      <c r="H498" s="152">
        <v>11.712</v>
      </c>
      <c r="I498" s="153"/>
      <c r="L498" s="149"/>
      <c r="M498" s="154"/>
      <c r="T498" s="155"/>
      <c r="AT498" s="150" t="s">
        <v>131</v>
      </c>
      <c r="AU498" s="150" t="s">
        <v>78</v>
      </c>
      <c r="AV498" s="13" t="s">
        <v>78</v>
      </c>
      <c r="AW498" s="13" t="s">
        <v>28</v>
      </c>
      <c r="AX498" s="13" t="s">
        <v>71</v>
      </c>
      <c r="AY498" s="150" t="s">
        <v>114</v>
      </c>
    </row>
    <row r="499" spans="2:51" s="13" customFormat="1" x14ac:dyDescent="0.2">
      <c r="B499" s="149"/>
      <c r="D499" s="143" t="s">
        <v>131</v>
      </c>
      <c r="E499" s="150" t="s">
        <v>1</v>
      </c>
      <c r="F499" s="151" t="s">
        <v>572</v>
      </c>
      <c r="H499" s="152">
        <v>3.1680000000000001</v>
      </c>
      <c r="I499" s="153"/>
      <c r="L499" s="149"/>
      <c r="M499" s="154"/>
      <c r="T499" s="155"/>
      <c r="AT499" s="150" t="s">
        <v>131</v>
      </c>
      <c r="AU499" s="150" t="s">
        <v>78</v>
      </c>
      <c r="AV499" s="13" t="s">
        <v>78</v>
      </c>
      <c r="AW499" s="13" t="s">
        <v>28</v>
      </c>
      <c r="AX499" s="13" t="s">
        <v>71</v>
      </c>
      <c r="AY499" s="150" t="s">
        <v>114</v>
      </c>
    </row>
    <row r="500" spans="2:51" s="13" customFormat="1" x14ac:dyDescent="0.2">
      <c r="B500" s="149"/>
      <c r="D500" s="143" t="s">
        <v>131</v>
      </c>
      <c r="E500" s="150" t="s">
        <v>1</v>
      </c>
      <c r="F500" s="151" t="s">
        <v>573</v>
      </c>
      <c r="H500" s="152">
        <v>3.69</v>
      </c>
      <c r="I500" s="153"/>
      <c r="L500" s="149"/>
      <c r="M500" s="154"/>
      <c r="T500" s="155"/>
      <c r="AT500" s="150" t="s">
        <v>131</v>
      </c>
      <c r="AU500" s="150" t="s">
        <v>78</v>
      </c>
      <c r="AV500" s="13" t="s">
        <v>78</v>
      </c>
      <c r="AW500" s="13" t="s">
        <v>28</v>
      </c>
      <c r="AX500" s="13" t="s">
        <v>71</v>
      </c>
      <c r="AY500" s="150" t="s">
        <v>114</v>
      </c>
    </row>
    <row r="501" spans="2:51" s="13" customFormat="1" x14ac:dyDescent="0.2">
      <c r="B501" s="149"/>
      <c r="D501" s="143" t="s">
        <v>131</v>
      </c>
      <c r="E501" s="150" t="s">
        <v>1</v>
      </c>
      <c r="F501" s="151" t="s">
        <v>574</v>
      </c>
      <c r="H501" s="152">
        <v>16.8</v>
      </c>
      <c r="I501" s="153"/>
      <c r="L501" s="149"/>
      <c r="M501" s="154"/>
      <c r="T501" s="155"/>
      <c r="AT501" s="150" t="s">
        <v>131</v>
      </c>
      <c r="AU501" s="150" t="s">
        <v>78</v>
      </c>
      <c r="AV501" s="13" t="s">
        <v>78</v>
      </c>
      <c r="AW501" s="13" t="s">
        <v>28</v>
      </c>
      <c r="AX501" s="13" t="s">
        <v>71</v>
      </c>
      <c r="AY501" s="150" t="s">
        <v>114</v>
      </c>
    </row>
    <row r="502" spans="2:51" s="13" customFormat="1" x14ac:dyDescent="0.2">
      <c r="B502" s="149"/>
      <c r="D502" s="143" t="s">
        <v>131</v>
      </c>
      <c r="E502" s="150" t="s">
        <v>1</v>
      </c>
      <c r="F502" s="151" t="s">
        <v>575</v>
      </c>
      <c r="H502" s="152">
        <v>4.32</v>
      </c>
      <c r="I502" s="153"/>
      <c r="L502" s="149"/>
      <c r="M502" s="154"/>
      <c r="T502" s="155"/>
      <c r="AT502" s="150" t="s">
        <v>131</v>
      </c>
      <c r="AU502" s="150" t="s">
        <v>78</v>
      </c>
      <c r="AV502" s="13" t="s">
        <v>78</v>
      </c>
      <c r="AW502" s="13" t="s">
        <v>28</v>
      </c>
      <c r="AX502" s="13" t="s">
        <v>71</v>
      </c>
      <c r="AY502" s="150" t="s">
        <v>114</v>
      </c>
    </row>
    <row r="503" spans="2:51" s="13" customFormat="1" x14ac:dyDescent="0.2">
      <c r="B503" s="149"/>
      <c r="D503" s="143" t="s">
        <v>131</v>
      </c>
      <c r="E503" s="150" t="s">
        <v>1</v>
      </c>
      <c r="F503" s="151" t="s">
        <v>576</v>
      </c>
      <c r="H503" s="152">
        <v>3.75</v>
      </c>
      <c r="I503" s="153"/>
      <c r="L503" s="149"/>
      <c r="M503" s="154"/>
      <c r="T503" s="155"/>
      <c r="AT503" s="150" t="s">
        <v>131</v>
      </c>
      <c r="AU503" s="150" t="s">
        <v>78</v>
      </c>
      <c r="AV503" s="13" t="s">
        <v>78</v>
      </c>
      <c r="AW503" s="13" t="s">
        <v>28</v>
      </c>
      <c r="AX503" s="13" t="s">
        <v>71</v>
      </c>
      <c r="AY503" s="150" t="s">
        <v>114</v>
      </c>
    </row>
    <row r="504" spans="2:51" s="13" customFormat="1" x14ac:dyDescent="0.2">
      <c r="B504" s="149"/>
      <c r="D504" s="143" t="s">
        <v>131</v>
      </c>
      <c r="E504" s="150" t="s">
        <v>1</v>
      </c>
      <c r="F504" s="151" t="s">
        <v>577</v>
      </c>
      <c r="H504" s="152">
        <v>8.0749999999999993</v>
      </c>
      <c r="I504" s="153"/>
      <c r="L504" s="149"/>
      <c r="M504" s="154"/>
      <c r="T504" s="155"/>
      <c r="AT504" s="150" t="s">
        <v>131</v>
      </c>
      <c r="AU504" s="150" t="s">
        <v>78</v>
      </c>
      <c r="AV504" s="13" t="s">
        <v>78</v>
      </c>
      <c r="AW504" s="13" t="s">
        <v>28</v>
      </c>
      <c r="AX504" s="13" t="s">
        <v>71</v>
      </c>
      <c r="AY504" s="150" t="s">
        <v>114</v>
      </c>
    </row>
    <row r="505" spans="2:51" s="12" customFormat="1" x14ac:dyDescent="0.2">
      <c r="B505" s="142"/>
      <c r="D505" s="143" t="s">
        <v>131</v>
      </c>
      <c r="E505" s="144" t="s">
        <v>1</v>
      </c>
      <c r="F505" s="145" t="s">
        <v>140</v>
      </c>
      <c r="H505" s="144" t="s">
        <v>1</v>
      </c>
      <c r="I505" s="146"/>
      <c r="L505" s="142"/>
      <c r="M505" s="147"/>
      <c r="T505" s="148"/>
      <c r="AT505" s="144" t="s">
        <v>131</v>
      </c>
      <c r="AU505" s="144" t="s">
        <v>78</v>
      </c>
      <c r="AV505" s="12" t="s">
        <v>76</v>
      </c>
      <c r="AW505" s="12" t="s">
        <v>28</v>
      </c>
      <c r="AX505" s="12" t="s">
        <v>71</v>
      </c>
      <c r="AY505" s="144" t="s">
        <v>114</v>
      </c>
    </row>
    <row r="506" spans="2:51" s="13" customFormat="1" x14ac:dyDescent="0.2">
      <c r="B506" s="149"/>
      <c r="D506" s="143" t="s">
        <v>131</v>
      </c>
      <c r="E506" s="150" t="s">
        <v>1</v>
      </c>
      <c r="F506" s="151" t="s">
        <v>578</v>
      </c>
      <c r="H506" s="152">
        <v>11.032</v>
      </c>
      <c r="I506" s="153"/>
      <c r="L506" s="149"/>
      <c r="M506" s="154"/>
      <c r="T506" s="155"/>
      <c r="AT506" s="150" t="s">
        <v>131</v>
      </c>
      <c r="AU506" s="150" t="s">
        <v>78</v>
      </c>
      <c r="AV506" s="13" t="s">
        <v>78</v>
      </c>
      <c r="AW506" s="13" t="s">
        <v>28</v>
      </c>
      <c r="AX506" s="13" t="s">
        <v>71</v>
      </c>
      <c r="AY506" s="150" t="s">
        <v>114</v>
      </c>
    </row>
    <row r="507" spans="2:51" s="13" customFormat="1" x14ac:dyDescent="0.2">
      <c r="B507" s="149"/>
      <c r="D507" s="143" t="s">
        <v>131</v>
      </c>
      <c r="E507" s="150" t="s">
        <v>1</v>
      </c>
      <c r="F507" s="151" t="s">
        <v>579</v>
      </c>
      <c r="H507" s="152">
        <v>3.1520000000000001</v>
      </c>
      <c r="I507" s="153"/>
      <c r="L507" s="149"/>
      <c r="M507" s="154"/>
      <c r="T507" s="155"/>
      <c r="AT507" s="150" t="s">
        <v>131</v>
      </c>
      <c r="AU507" s="150" t="s">
        <v>78</v>
      </c>
      <c r="AV507" s="13" t="s">
        <v>78</v>
      </c>
      <c r="AW507" s="13" t="s">
        <v>28</v>
      </c>
      <c r="AX507" s="13" t="s">
        <v>71</v>
      </c>
      <c r="AY507" s="150" t="s">
        <v>114</v>
      </c>
    </row>
    <row r="508" spans="2:51" s="13" customFormat="1" x14ac:dyDescent="0.2">
      <c r="B508" s="149"/>
      <c r="D508" s="143" t="s">
        <v>131</v>
      </c>
      <c r="E508" s="150" t="s">
        <v>1</v>
      </c>
      <c r="F508" s="151" t="s">
        <v>580</v>
      </c>
      <c r="H508" s="152">
        <v>10.8</v>
      </c>
      <c r="I508" s="153"/>
      <c r="L508" s="149"/>
      <c r="M508" s="154"/>
      <c r="T508" s="155"/>
      <c r="AT508" s="150" t="s">
        <v>131</v>
      </c>
      <c r="AU508" s="150" t="s">
        <v>78</v>
      </c>
      <c r="AV508" s="13" t="s">
        <v>78</v>
      </c>
      <c r="AW508" s="13" t="s">
        <v>28</v>
      </c>
      <c r="AX508" s="13" t="s">
        <v>71</v>
      </c>
      <c r="AY508" s="150" t="s">
        <v>114</v>
      </c>
    </row>
    <row r="509" spans="2:51" s="13" customFormat="1" x14ac:dyDescent="0.2">
      <c r="B509" s="149"/>
      <c r="D509" s="143" t="s">
        <v>131</v>
      </c>
      <c r="E509" s="150" t="s">
        <v>1</v>
      </c>
      <c r="F509" s="151" t="s">
        <v>581</v>
      </c>
      <c r="H509" s="152">
        <v>8.1</v>
      </c>
      <c r="I509" s="153"/>
      <c r="L509" s="149"/>
      <c r="M509" s="154"/>
      <c r="T509" s="155"/>
      <c r="AT509" s="150" t="s">
        <v>131</v>
      </c>
      <c r="AU509" s="150" t="s">
        <v>78</v>
      </c>
      <c r="AV509" s="13" t="s">
        <v>78</v>
      </c>
      <c r="AW509" s="13" t="s">
        <v>28</v>
      </c>
      <c r="AX509" s="13" t="s">
        <v>71</v>
      </c>
      <c r="AY509" s="150" t="s">
        <v>114</v>
      </c>
    </row>
    <row r="510" spans="2:51" s="13" customFormat="1" x14ac:dyDescent="0.2">
      <c r="B510" s="149"/>
      <c r="D510" s="143" t="s">
        <v>131</v>
      </c>
      <c r="E510" s="150" t="s">
        <v>1</v>
      </c>
      <c r="F510" s="151" t="s">
        <v>582</v>
      </c>
      <c r="H510" s="152">
        <v>5.4</v>
      </c>
      <c r="I510" s="153"/>
      <c r="L510" s="149"/>
      <c r="M510" s="154"/>
      <c r="T510" s="155"/>
      <c r="AT510" s="150" t="s">
        <v>131</v>
      </c>
      <c r="AU510" s="150" t="s">
        <v>78</v>
      </c>
      <c r="AV510" s="13" t="s">
        <v>78</v>
      </c>
      <c r="AW510" s="13" t="s">
        <v>28</v>
      </c>
      <c r="AX510" s="13" t="s">
        <v>71</v>
      </c>
      <c r="AY510" s="150" t="s">
        <v>114</v>
      </c>
    </row>
    <row r="511" spans="2:51" s="13" customFormat="1" x14ac:dyDescent="0.2">
      <c r="B511" s="149"/>
      <c r="D511" s="143" t="s">
        <v>131</v>
      </c>
      <c r="E511" s="150" t="s">
        <v>1</v>
      </c>
      <c r="F511" s="151" t="s">
        <v>583</v>
      </c>
      <c r="H511" s="152">
        <v>18.45</v>
      </c>
      <c r="I511" s="153"/>
      <c r="L511" s="149"/>
      <c r="M511" s="154"/>
      <c r="T511" s="155"/>
      <c r="AT511" s="150" t="s">
        <v>131</v>
      </c>
      <c r="AU511" s="150" t="s">
        <v>78</v>
      </c>
      <c r="AV511" s="13" t="s">
        <v>78</v>
      </c>
      <c r="AW511" s="13" t="s">
        <v>28</v>
      </c>
      <c r="AX511" s="13" t="s">
        <v>71</v>
      </c>
      <c r="AY511" s="150" t="s">
        <v>114</v>
      </c>
    </row>
    <row r="512" spans="2:51" s="13" customFormat="1" x14ac:dyDescent="0.2">
      <c r="B512" s="149"/>
      <c r="D512" s="143" t="s">
        <v>131</v>
      </c>
      <c r="E512" s="150" t="s">
        <v>1</v>
      </c>
      <c r="F512" s="151" t="s">
        <v>584</v>
      </c>
      <c r="H512" s="152">
        <v>8.1</v>
      </c>
      <c r="I512" s="153"/>
      <c r="L512" s="149"/>
      <c r="M512" s="154"/>
      <c r="T512" s="155"/>
      <c r="AT512" s="150" t="s">
        <v>131</v>
      </c>
      <c r="AU512" s="150" t="s">
        <v>78</v>
      </c>
      <c r="AV512" s="13" t="s">
        <v>78</v>
      </c>
      <c r="AW512" s="13" t="s">
        <v>28</v>
      </c>
      <c r="AX512" s="13" t="s">
        <v>71</v>
      </c>
      <c r="AY512" s="150" t="s">
        <v>114</v>
      </c>
    </row>
    <row r="513" spans="2:51" s="13" customFormat="1" x14ac:dyDescent="0.2">
      <c r="B513" s="149"/>
      <c r="D513" s="143" t="s">
        <v>131</v>
      </c>
      <c r="E513" s="150" t="s">
        <v>1</v>
      </c>
      <c r="F513" s="151" t="s">
        <v>585</v>
      </c>
      <c r="H513" s="152">
        <v>4.84</v>
      </c>
      <c r="I513" s="153"/>
      <c r="L513" s="149"/>
      <c r="M513" s="154"/>
      <c r="T513" s="155"/>
      <c r="AT513" s="150" t="s">
        <v>131</v>
      </c>
      <c r="AU513" s="150" t="s">
        <v>78</v>
      </c>
      <c r="AV513" s="13" t="s">
        <v>78</v>
      </c>
      <c r="AW513" s="13" t="s">
        <v>28</v>
      </c>
      <c r="AX513" s="13" t="s">
        <v>71</v>
      </c>
      <c r="AY513" s="150" t="s">
        <v>114</v>
      </c>
    </row>
    <row r="514" spans="2:51" s="13" customFormat="1" x14ac:dyDescent="0.2">
      <c r="B514" s="149"/>
      <c r="D514" s="143" t="s">
        <v>131</v>
      </c>
      <c r="E514" s="150" t="s">
        <v>1</v>
      </c>
      <c r="F514" s="151" t="s">
        <v>586</v>
      </c>
      <c r="H514" s="152">
        <v>3.8250000000000002</v>
      </c>
      <c r="I514" s="153"/>
      <c r="L514" s="149"/>
      <c r="M514" s="154"/>
      <c r="T514" s="155"/>
      <c r="AT514" s="150" t="s">
        <v>131</v>
      </c>
      <c r="AU514" s="150" t="s">
        <v>78</v>
      </c>
      <c r="AV514" s="13" t="s">
        <v>78</v>
      </c>
      <c r="AW514" s="13" t="s">
        <v>28</v>
      </c>
      <c r="AX514" s="13" t="s">
        <v>71</v>
      </c>
      <c r="AY514" s="150" t="s">
        <v>114</v>
      </c>
    </row>
    <row r="515" spans="2:51" s="13" customFormat="1" x14ac:dyDescent="0.2">
      <c r="B515" s="149"/>
      <c r="D515" s="143" t="s">
        <v>131</v>
      </c>
      <c r="E515" s="150" t="s">
        <v>1</v>
      </c>
      <c r="F515" s="151" t="s">
        <v>587</v>
      </c>
      <c r="H515" s="152">
        <v>8.0250000000000004</v>
      </c>
      <c r="I515" s="153"/>
      <c r="L515" s="149"/>
      <c r="M515" s="154"/>
      <c r="T515" s="155"/>
      <c r="AT515" s="150" t="s">
        <v>131</v>
      </c>
      <c r="AU515" s="150" t="s">
        <v>78</v>
      </c>
      <c r="AV515" s="13" t="s">
        <v>78</v>
      </c>
      <c r="AW515" s="13" t="s">
        <v>28</v>
      </c>
      <c r="AX515" s="13" t="s">
        <v>71</v>
      </c>
      <c r="AY515" s="150" t="s">
        <v>114</v>
      </c>
    </row>
    <row r="516" spans="2:51" s="13" customFormat="1" x14ac:dyDescent="0.2">
      <c r="B516" s="149"/>
      <c r="D516" s="143" t="s">
        <v>131</v>
      </c>
      <c r="E516" s="150" t="s">
        <v>1</v>
      </c>
      <c r="F516" s="151" t="s">
        <v>588</v>
      </c>
      <c r="H516" s="152">
        <v>5.45</v>
      </c>
      <c r="I516" s="153"/>
      <c r="L516" s="149"/>
      <c r="M516" s="154"/>
      <c r="T516" s="155"/>
      <c r="AT516" s="150" t="s">
        <v>131</v>
      </c>
      <c r="AU516" s="150" t="s">
        <v>78</v>
      </c>
      <c r="AV516" s="13" t="s">
        <v>78</v>
      </c>
      <c r="AW516" s="13" t="s">
        <v>28</v>
      </c>
      <c r="AX516" s="13" t="s">
        <v>71</v>
      </c>
      <c r="AY516" s="150" t="s">
        <v>114</v>
      </c>
    </row>
    <row r="517" spans="2:51" s="13" customFormat="1" x14ac:dyDescent="0.2">
      <c r="B517" s="149"/>
      <c r="D517" s="143" t="s">
        <v>131</v>
      </c>
      <c r="E517" s="150" t="s">
        <v>1</v>
      </c>
      <c r="F517" s="151" t="s">
        <v>589</v>
      </c>
      <c r="H517" s="152">
        <v>4.3250000000000002</v>
      </c>
      <c r="I517" s="153"/>
      <c r="L517" s="149"/>
      <c r="M517" s="154"/>
      <c r="T517" s="155"/>
      <c r="AT517" s="150" t="s">
        <v>131</v>
      </c>
      <c r="AU517" s="150" t="s">
        <v>78</v>
      </c>
      <c r="AV517" s="13" t="s">
        <v>78</v>
      </c>
      <c r="AW517" s="13" t="s">
        <v>28</v>
      </c>
      <c r="AX517" s="13" t="s">
        <v>71</v>
      </c>
      <c r="AY517" s="150" t="s">
        <v>114</v>
      </c>
    </row>
    <row r="518" spans="2:51" s="13" customFormat="1" x14ac:dyDescent="0.2">
      <c r="B518" s="149"/>
      <c r="D518" s="143" t="s">
        <v>131</v>
      </c>
      <c r="E518" s="150" t="s">
        <v>1</v>
      </c>
      <c r="F518" s="151" t="s">
        <v>590</v>
      </c>
      <c r="H518" s="152">
        <v>11.583</v>
      </c>
      <c r="I518" s="153"/>
      <c r="L518" s="149"/>
      <c r="M518" s="154"/>
      <c r="T518" s="155"/>
      <c r="AT518" s="150" t="s">
        <v>131</v>
      </c>
      <c r="AU518" s="150" t="s">
        <v>78</v>
      </c>
      <c r="AV518" s="13" t="s">
        <v>78</v>
      </c>
      <c r="AW518" s="13" t="s">
        <v>28</v>
      </c>
      <c r="AX518" s="13" t="s">
        <v>71</v>
      </c>
      <c r="AY518" s="150" t="s">
        <v>114</v>
      </c>
    </row>
    <row r="519" spans="2:51" s="13" customFormat="1" x14ac:dyDescent="0.2">
      <c r="B519" s="149"/>
      <c r="D519" s="143" t="s">
        <v>131</v>
      </c>
      <c r="E519" s="150" t="s">
        <v>1</v>
      </c>
      <c r="F519" s="151" t="s">
        <v>591</v>
      </c>
      <c r="H519" s="152">
        <v>13.05</v>
      </c>
      <c r="I519" s="153"/>
      <c r="L519" s="149"/>
      <c r="M519" s="154"/>
      <c r="T519" s="155"/>
      <c r="AT519" s="150" t="s">
        <v>131</v>
      </c>
      <c r="AU519" s="150" t="s">
        <v>78</v>
      </c>
      <c r="AV519" s="13" t="s">
        <v>78</v>
      </c>
      <c r="AW519" s="13" t="s">
        <v>28</v>
      </c>
      <c r="AX519" s="13" t="s">
        <v>71</v>
      </c>
      <c r="AY519" s="150" t="s">
        <v>114</v>
      </c>
    </row>
    <row r="520" spans="2:51" s="13" customFormat="1" x14ac:dyDescent="0.2">
      <c r="B520" s="149"/>
      <c r="D520" s="143" t="s">
        <v>131</v>
      </c>
      <c r="E520" s="150" t="s">
        <v>1</v>
      </c>
      <c r="F520" s="151" t="s">
        <v>592</v>
      </c>
      <c r="H520" s="152">
        <v>9.15</v>
      </c>
      <c r="I520" s="153"/>
      <c r="L520" s="149"/>
      <c r="M520" s="154"/>
      <c r="T520" s="155"/>
      <c r="AT520" s="150" t="s">
        <v>131</v>
      </c>
      <c r="AU520" s="150" t="s">
        <v>78</v>
      </c>
      <c r="AV520" s="13" t="s">
        <v>78</v>
      </c>
      <c r="AW520" s="13" t="s">
        <v>28</v>
      </c>
      <c r="AX520" s="13" t="s">
        <v>71</v>
      </c>
      <c r="AY520" s="150" t="s">
        <v>114</v>
      </c>
    </row>
    <row r="521" spans="2:51" s="12" customFormat="1" x14ac:dyDescent="0.2">
      <c r="B521" s="142"/>
      <c r="D521" s="143" t="s">
        <v>131</v>
      </c>
      <c r="E521" s="144" t="s">
        <v>1</v>
      </c>
      <c r="F521" s="145" t="s">
        <v>164</v>
      </c>
      <c r="H521" s="144" t="s">
        <v>1</v>
      </c>
      <c r="I521" s="146"/>
      <c r="L521" s="142"/>
      <c r="M521" s="147"/>
      <c r="T521" s="148"/>
      <c r="AT521" s="144" t="s">
        <v>131</v>
      </c>
      <c r="AU521" s="144" t="s">
        <v>78</v>
      </c>
      <c r="AV521" s="12" t="s">
        <v>76</v>
      </c>
      <c r="AW521" s="12" t="s">
        <v>28</v>
      </c>
      <c r="AX521" s="12" t="s">
        <v>71</v>
      </c>
      <c r="AY521" s="144" t="s">
        <v>114</v>
      </c>
    </row>
    <row r="522" spans="2:51" s="13" customFormat="1" x14ac:dyDescent="0.2">
      <c r="B522" s="149"/>
      <c r="D522" s="143" t="s">
        <v>131</v>
      </c>
      <c r="E522" s="150" t="s">
        <v>1</v>
      </c>
      <c r="F522" s="151" t="s">
        <v>593</v>
      </c>
      <c r="H522" s="152">
        <v>8.2739999999999991</v>
      </c>
      <c r="I522" s="153"/>
      <c r="L522" s="149"/>
      <c r="M522" s="154"/>
      <c r="T522" s="155"/>
      <c r="AT522" s="150" t="s">
        <v>131</v>
      </c>
      <c r="AU522" s="150" t="s">
        <v>78</v>
      </c>
      <c r="AV522" s="13" t="s">
        <v>78</v>
      </c>
      <c r="AW522" s="13" t="s">
        <v>28</v>
      </c>
      <c r="AX522" s="13" t="s">
        <v>71</v>
      </c>
      <c r="AY522" s="150" t="s">
        <v>114</v>
      </c>
    </row>
    <row r="523" spans="2:51" s="13" customFormat="1" x14ac:dyDescent="0.2">
      <c r="B523" s="149"/>
      <c r="D523" s="143" t="s">
        <v>131</v>
      </c>
      <c r="E523" s="150" t="s">
        <v>1</v>
      </c>
      <c r="F523" s="151" t="s">
        <v>594</v>
      </c>
      <c r="H523" s="152">
        <v>7.2</v>
      </c>
      <c r="I523" s="153"/>
      <c r="L523" s="149"/>
      <c r="M523" s="154"/>
      <c r="T523" s="155"/>
      <c r="AT523" s="150" t="s">
        <v>131</v>
      </c>
      <c r="AU523" s="150" t="s">
        <v>78</v>
      </c>
      <c r="AV523" s="13" t="s">
        <v>78</v>
      </c>
      <c r="AW523" s="13" t="s">
        <v>28</v>
      </c>
      <c r="AX523" s="13" t="s">
        <v>71</v>
      </c>
      <c r="AY523" s="150" t="s">
        <v>114</v>
      </c>
    </row>
    <row r="524" spans="2:51" s="13" customFormat="1" x14ac:dyDescent="0.2">
      <c r="B524" s="149"/>
      <c r="D524" s="143" t="s">
        <v>131</v>
      </c>
      <c r="E524" s="150" t="s">
        <v>1</v>
      </c>
      <c r="F524" s="151" t="s">
        <v>595</v>
      </c>
      <c r="H524" s="152">
        <v>24.3</v>
      </c>
      <c r="I524" s="153"/>
      <c r="L524" s="149"/>
      <c r="M524" s="154"/>
      <c r="T524" s="155"/>
      <c r="AT524" s="150" t="s">
        <v>131</v>
      </c>
      <c r="AU524" s="150" t="s">
        <v>78</v>
      </c>
      <c r="AV524" s="13" t="s">
        <v>78</v>
      </c>
      <c r="AW524" s="13" t="s">
        <v>28</v>
      </c>
      <c r="AX524" s="13" t="s">
        <v>71</v>
      </c>
      <c r="AY524" s="150" t="s">
        <v>114</v>
      </c>
    </row>
    <row r="525" spans="2:51" s="13" customFormat="1" x14ac:dyDescent="0.2">
      <c r="B525" s="149"/>
      <c r="D525" s="143" t="s">
        <v>131</v>
      </c>
      <c r="E525" s="150" t="s">
        <v>1</v>
      </c>
      <c r="F525" s="151" t="s">
        <v>585</v>
      </c>
      <c r="H525" s="152">
        <v>4.84</v>
      </c>
      <c r="I525" s="153"/>
      <c r="L525" s="149"/>
      <c r="M525" s="154"/>
      <c r="T525" s="155"/>
      <c r="AT525" s="150" t="s">
        <v>131</v>
      </c>
      <c r="AU525" s="150" t="s">
        <v>78</v>
      </c>
      <c r="AV525" s="13" t="s">
        <v>78</v>
      </c>
      <c r="AW525" s="13" t="s">
        <v>28</v>
      </c>
      <c r="AX525" s="13" t="s">
        <v>71</v>
      </c>
      <c r="AY525" s="150" t="s">
        <v>114</v>
      </c>
    </row>
    <row r="526" spans="2:51" s="13" customFormat="1" x14ac:dyDescent="0.2">
      <c r="B526" s="149"/>
      <c r="D526" s="143" t="s">
        <v>131</v>
      </c>
      <c r="E526" s="150" t="s">
        <v>1</v>
      </c>
      <c r="F526" s="151" t="s">
        <v>596</v>
      </c>
      <c r="H526" s="152">
        <v>4.3879999999999999</v>
      </c>
      <c r="I526" s="153"/>
      <c r="L526" s="149"/>
      <c r="M526" s="154"/>
      <c r="T526" s="155"/>
      <c r="AT526" s="150" t="s">
        <v>131</v>
      </c>
      <c r="AU526" s="150" t="s">
        <v>78</v>
      </c>
      <c r="AV526" s="13" t="s">
        <v>78</v>
      </c>
      <c r="AW526" s="13" t="s">
        <v>28</v>
      </c>
      <c r="AX526" s="13" t="s">
        <v>71</v>
      </c>
      <c r="AY526" s="150" t="s">
        <v>114</v>
      </c>
    </row>
    <row r="527" spans="2:51" s="13" customFormat="1" x14ac:dyDescent="0.2">
      <c r="B527" s="149"/>
      <c r="D527" s="143" t="s">
        <v>131</v>
      </c>
      <c r="E527" s="150" t="s">
        <v>1</v>
      </c>
      <c r="F527" s="151" t="s">
        <v>597</v>
      </c>
      <c r="H527" s="152">
        <v>3.0030000000000001</v>
      </c>
      <c r="I527" s="153"/>
      <c r="L527" s="149"/>
      <c r="M527" s="154"/>
      <c r="T527" s="155"/>
      <c r="AT527" s="150" t="s">
        <v>131</v>
      </c>
      <c r="AU527" s="150" t="s">
        <v>78</v>
      </c>
      <c r="AV527" s="13" t="s">
        <v>78</v>
      </c>
      <c r="AW527" s="13" t="s">
        <v>28</v>
      </c>
      <c r="AX527" s="13" t="s">
        <v>71</v>
      </c>
      <c r="AY527" s="150" t="s">
        <v>114</v>
      </c>
    </row>
    <row r="528" spans="2:51" s="13" customFormat="1" x14ac:dyDescent="0.2">
      <c r="B528" s="149"/>
      <c r="D528" s="143" t="s">
        <v>131</v>
      </c>
      <c r="E528" s="150" t="s">
        <v>1</v>
      </c>
      <c r="F528" s="151" t="s">
        <v>598</v>
      </c>
      <c r="H528" s="152">
        <v>7.56</v>
      </c>
      <c r="I528" s="153"/>
      <c r="L528" s="149"/>
      <c r="M528" s="154"/>
      <c r="T528" s="155"/>
      <c r="AT528" s="150" t="s">
        <v>131</v>
      </c>
      <c r="AU528" s="150" t="s">
        <v>78</v>
      </c>
      <c r="AV528" s="13" t="s">
        <v>78</v>
      </c>
      <c r="AW528" s="13" t="s">
        <v>28</v>
      </c>
      <c r="AX528" s="13" t="s">
        <v>71</v>
      </c>
      <c r="AY528" s="150" t="s">
        <v>114</v>
      </c>
    </row>
    <row r="529" spans="2:65" s="13" customFormat="1" x14ac:dyDescent="0.2">
      <c r="B529" s="149"/>
      <c r="D529" s="143" t="s">
        <v>131</v>
      </c>
      <c r="E529" s="150" t="s">
        <v>1</v>
      </c>
      <c r="F529" s="151" t="s">
        <v>599</v>
      </c>
      <c r="H529" s="152">
        <v>14.64</v>
      </c>
      <c r="I529" s="153"/>
      <c r="L529" s="149"/>
      <c r="M529" s="154"/>
      <c r="T529" s="155"/>
      <c r="AT529" s="150" t="s">
        <v>131</v>
      </c>
      <c r="AU529" s="150" t="s">
        <v>78</v>
      </c>
      <c r="AV529" s="13" t="s">
        <v>78</v>
      </c>
      <c r="AW529" s="13" t="s">
        <v>28</v>
      </c>
      <c r="AX529" s="13" t="s">
        <v>71</v>
      </c>
      <c r="AY529" s="150" t="s">
        <v>114</v>
      </c>
    </row>
    <row r="530" spans="2:65" s="13" customFormat="1" x14ac:dyDescent="0.2">
      <c r="B530" s="149"/>
      <c r="D530" s="143" t="s">
        <v>131</v>
      </c>
      <c r="E530" s="150" t="s">
        <v>1</v>
      </c>
      <c r="F530" s="151" t="s">
        <v>573</v>
      </c>
      <c r="H530" s="152">
        <v>3.69</v>
      </c>
      <c r="I530" s="153"/>
      <c r="L530" s="149"/>
      <c r="M530" s="154"/>
      <c r="T530" s="155"/>
      <c r="AT530" s="150" t="s">
        <v>131</v>
      </c>
      <c r="AU530" s="150" t="s">
        <v>78</v>
      </c>
      <c r="AV530" s="13" t="s">
        <v>78</v>
      </c>
      <c r="AW530" s="13" t="s">
        <v>28</v>
      </c>
      <c r="AX530" s="13" t="s">
        <v>71</v>
      </c>
      <c r="AY530" s="150" t="s">
        <v>114</v>
      </c>
    </row>
    <row r="531" spans="2:65" s="13" customFormat="1" x14ac:dyDescent="0.2">
      <c r="B531" s="149"/>
      <c r="D531" s="143" t="s">
        <v>131</v>
      </c>
      <c r="E531" s="150" t="s">
        <v>1</v>
      </c>
      <c r="F531" s="151" t="s">
        <v>600</v>
      </c>
      <c r="H531" s="152">
        <v>4.2</v>
      </c>
      <c r="I531" s="153"/>
      <c r="L531" s="149"/>
      <c r="M531" s="154"/>
      <c r="T531" s="155"/>
      <c r="AT531" s="150" t="s">
        <v>131</v>
      </c>
      <c r="AU531" s="150" t="s">
        <v>78</v>
      </c>
      <c r="AV531" s="13" t="s">
        <v>78</v>
      </c>
      <c r="AW531" s="13" t="s">
        <v>28</v>
      </c>
      <c r="AX531" s="13" t="s">
        <v>71</v>
      </c>
      <c r="AY531" s="150" t="s">
        <v>114</v>
      </c>
    </row>
    <row r="532" spans="2:65" s="13" customFormat="1" x14ac:dyDescent="0.2">
      <c r="B532" s="149"/>
      <c r="D532" s="143" t="s">
        <v>131</v>
      </c>
      <c r="E532" s="150" t="s">
        <v>1</v>
      </c>
      <c r="F532" s="151" t="s">
        <v>601</v>
      </c>
      <c r="H532" s="152">
        <v>8.4960000000000004</v>
      </c>
      <c r="I532" s="153"/>
      <c r="L532" s="149"/>
      <c r="M532" s="154"/>
      <c r="T532" s="155"/>
      <c r="AT532" s="150" t="s">
        <v>131</v>
      </c>
      <c r="AU532" s="150" t="s">
        <v>78</v>
      </c>
      <c r="AV532" s="13" t="s">
        <v>78</v>
      </c>
      <c r="AW532" s="13" t="s">
        <v>28</v>
      </c>
      <c r="AX532" s="13" t="s">
        <v>71</v>
      </c>
      <c r="AY532" s="150" t="s">
        <v>114</v>
      </c>
    </row>
    <row r="533" spans="2:65" s="13" customFormat="1" x14ac:dyDescent="0.2">
      <c r="B533" s="149"/>
      <c r="D533" s="143" t="s">
        <v>131</v>
      </c>
      <c r="E533" s="150" t="s">
        <v>1</v>
      </c>
      <c r="F533" s="151" t="s">
        <v>602</v>
      </c>
      <c r="H533" s="152">
        <v>4.2720000000000002</v>
      </c>
      <c r="I533" s="153"/>
      <c r="L533" s="149"/>
      <c r="M533" s="154"/>
      <c r="T533" s="155"/>
      <c r="AT533" s="150" t="s">
        <v>131</v>
      </c>
      <c r="AU533" s="150" t="s">
        <v>78</v>
      </c>
      <c r="AV533" s="13" t="s">
        <v>78</v>
      </c>
      <c r="AW533" s="13" t="s">
        <v>28</v>
      </c>
      <c r="AX533" s="13" t="s">
        <v>71</v>
      </c>
      <c r="AY533" s="150" t="s">
        <v>114</v>
      </c>
    </row>
    <row r="534" spans="2:65" s="13" customFormat="1" x14ac:dyDescent="0.2">
      <c r="B534" s="149"/>
      <c r="D534" s="143" t="s">
        <v>131</v>
      </c>
      <c r="E534" s="150" t="s">
        <v>1</v>
      </c>
      <c r="F534" s="151" t="s">
        <v>575</v>
      </c>
      <c r="H534" s="152">
        <v>4.32</v>
      </c>
      <c r="I534" s="153"/>
      <c r="L534" s="149"/>
      <c r="M534" s="154"/>
      <c r="T534" s="155"/>
      <c r="AT534" s="150" t="s">
        <v>131</v>
      </c>
      <c r="AU534" s="150" t="s">
        <v>78</v>
      </c>
      <c r="AV534" s="13" t="s">
        <v>78</v>
      </c>
      <c r="AW534" s="13" t="s">
        <v>28</v>
      </c>
      <c r="AX534" s="13" t="s">
        <v>71</v>
      </c>
      <c r="AY534" s="150" t="s">
        <v>114</v>
      </c>
    </row>
    <row r="535" spans="2:65" s="14" customFormat="1" x14ac:dyDescent="0.2">
      <c r="B535" s="156"/>
      <c r="D535" s="143" t="s">
        <v>131</v>
      </c>
      <c r="E535" s="157" t="s">
        <v>1</v>
      </c>
      <c r="F535" s="158" t="s">
        <v>149</v>
      </c>
      <c r="H535" s="159">
        <v>366.90799999999979</v>
      </c>
      <c r="I535" s="160"/>
      <c r="L535" s="156"/>
      <c r="M535" s="161"/>
      <c r="T535" s="162"/>
      <c r="AT535" s="157" t="s">
        <v>131</v>
      </c>
      <c r="AU535" s="157" t="s">
        <v>78</v>
      </c>
      <c r="AV535" s="14" t="s">
        <v>121</v>
      </c>
      <c r="AW535" s="14" t="s">
        <v>28</v>
      </c>
      <c r="AX535" s="14" t="s">
        <v>76</v>
      </c>
      <c r="AY535" s="157" t="s">
        <v>114</v>
      </c>
    </row>
    <row r="536" spans="2:65" s="1" customFormat="1" ht="16.5" customHeight="1" x14ac:dyDescent="0.2">
      <c r="B536" s="127"/>
      <c r="C536" s="163" t="s">
        <v>603</v>
      </c>
      <c r="D536" s="163" t="s">
        <v>342</v>
      </c>
      <c r="E536" s="164" t="s">
        <v>604</v>
      </c>
      <c r="F536" s="165" t="s">
        <v>605</v>
      </c>
      <c r="G536" s="166" t="s">
        <v>129</v>
      </c>
      <c r="H536" s="167">
        <v>385.25299999999999</v>
      </c>
      <c r="I536" s="168"/>
      <c r="J536" s="169">
        <f>ROUND(I536*H536,2)</f>
        <v>0</v>
      </c>
      <c r="K536" s="170"/>
      <c r="L536" s="171"/>
      <c r="M536" s="172" t="s">
        <v>1</v>
      </c>
      <c r="N536" s="173" t="s">
        <v>36</v>
      </c>
      <c r="P536" s="138">
        <f>O536*H536</f>
        <v>0</v>
      </c>
      <c r="Q536" s="138">
        <v>4.0000000000000003E-5</v>
      </c>
      <c r="R536" s="138">
        <f>Q536*H536</f>
        <v>1.5410120000000001E-2</v>
      </c>
      <c r="S536" s="138">
        <v>0</v>
      </c>
      <c r="T536" s="139">
        <f>S536*H536</f>
        <v>0</v>
      </c>
      <c r="AR536" s="140" t="s">
        <v>345</v>
      </c>
      <c r="AT536" s="140" t="s">
        <v>342</v>
      </c>
      <c r="AU536" s="140" t="s">
        <v>78</v>
      </c>
      <c r="AY536" s="16" t="s">
        <v>114</v>
      </c>
      <c r="BE536" s="141">
        <f>IF(N536="základní",J536,0)</f>
        <v>0</v>
      </c>
      <c r="BF536" s="141">
        <f>IF(N536="snížená",J536,0)</f>
        <v>0</v>
      </c>
      <c r="BG536" s="141">
        <f>IF(N536="zákl. přenesená",J536,0)</f>
        <v>0</v>
      </c>
      <c r="BH536" s="141">
        <f>IF(N536="sníž. přenesená",J536,0)</f>
        <v>0</v>
      </c>
      <c r="BI536" s="141">
        <f>IF(N536="nulová",J536,0)</f>
        <v>0</v>
      </c>
      <c r="BJ536" s="16" t="s">
        <v>76</v>
      </c>
      <c r="BK536" s="141">
        <f>ROUND(I536*H536,2)</f>
        <v>0</v>
      </c>
      <c r="BL536" s="16" t="s">
        <v>232</v>
      </c>
      <c r="BM536" s="140" t="s">
        <v>606</v>
      </c>
    </row>
    <row r="537" spans="2:65" s="13" customFormat="1" x14ac:dyDescent="0.2">
      <c r="B537" s="149"/>
      <c r="D537" s="143" t="s">
        <v>131</v>
      </c>
      <c r="F537" s="151" t="s">
        <v>607</v>
      </c>
      <c r="H537" s="152">
        <v>385.25299999999999</v>
      </c>
      <c r="I537" s="153"/>
      <c r="L537" s="149"/>
      <c r="M537" s="154"/>
      <c r="T537" s="155"/>
      <c r="AT537" s="150" t="s">
        <v>131</v>
      </c>
      <c r="AU537" s="150" t="s">
        <v>78</v>
      </c>
      <c r="AV537" s="13" t="s">
        <v>78</v>
      </c>
      <c r="AW537" s="13" t="s">
        <v>3</v>
      </c>
      <c r="AX537" s="13" t="s">
        <v>76</v>
      </c>
      <c r="AY537" s="150" t="s">
        <v>114</v>
      </c>
    </row>
    <row r="538" spans="2:65" s="1" customFormat="1" ht="24.2" customHeight="1" x14ac:dyDescent="0.2">
      <c r="B538" s="127"/>
      <c r="C538" s="128" t="s">
        <v>608</v>
      </c>
      <c r="D538" s="128" t="s">
        <v>117</v>
      </c>
      <c r="E538" s="129" t="s">
        <v>609</v>
      </c>
      <c r="F538" s="130" t="s">
        <v>610</v>
      </c>
      <c r="G538" s="131" t="s">
        <v>129</v>
      </c>
      <c r="H538" s="132">
        <v>2745.395</v>
      </c>
      <c r="I538" s="133"/>
      <c r="J538" s="134">
        <f>ROUND(I538*H538,2)</f>
        <v>0</v>
      </c>
      <c r="K538" s="135"/>
      <c r="L538" s="31"/>
      <c r="M538" s="136" t="s">
        <v>1</v>
      </c>
      <c r="N538" s="137" t="s">
        <v>36</v>
      </c>
      <c r="P538" s="138">
        <f>O538*H538</f>
        <v>0</v>
      </c>
      <c r="Q538" s="138">
        <v>2.1000000000000001E-4</v>
      </c>
      <c r="R538" s="138">
        <f>Q538*H538</f>
        <v>0.57653295000000004</v>
      </c>
      <c r="S538" s="138">
        <v>0</v>
      </c>
      <c r="T538" s="139">
        <f>S538*H538</f>
        <v>0</v>
      </c>
      <c r="AR538" s="140" t="s">
        <v>232</v>
      </c>
      <c r="AT538" s="140" t="s">
        <v>117</v>
      </c>
      <c r="AU538" s="140" t="s">
        <v>78</v>
      </c>
      <c r="AY538" s="16" t="s">
        <v>114</v>
      </c>
      <c r="BE538" s="141">
        <f>IF(N538="základní",J538,0)</f>
        <v>0</v>
      </c>
      <c r="BF538" s="141">
        <f>IF(N538="snížená",J538,0)</f>
        <v>0</v>
      </c>
      <c r="BG538" s="141">
        <f>IF(N538="zákl. přenesená",J538,0)</f>
        <v>0</v>
      </c>
      <c r="BH538" s="141">
        <f>IF(N538="sníž. přenesená",J538,0)</f>
        <v>0</v>
      </c>
      <c r="BI538" s="141">
        <f>IF(N538="nulová",J538,0)</f>
        <v>0</v>
      </c>
      <c r="BJ538" s="16" t="s">
        <v>76</v>
      </c>
      <c r="BK538" s="141">
        <f>ROUND(I538*H538,2)</f>
        <v>0</v>
      </c>
      <c r="BL538" s="16" t="s">
        <v>232</v>
      </c>
      <c r="BM538" s="140" t="s">
        <v>611</v>
      </c>
    </row>
    <row r="539" spans="2:65" s="12" customFormat="1" x14ac:dyDescent="0.2">
      <c r="B539" s="142"/>
      <c r="D539" s="143" t="s">
        <v>131</v>
      </c>
      <c r="E539" s="144" t="s">
        <v>1</v>
      </c>
      <c r="F539" s="145" t="s">
        <v>132</v>
      </c>
      <c r="H539" s="144" t="s">
        <v>1</v>
      </c>
      <c r="I539" s="146"/>
      <c r="L539" s="142"/>
      <c r="M539" s="147"/>
      <c r="T539" s="148"/>
      <c r="AT539" s="144" t="s">
        <v>131</v>
      </c>
      <c r="AU539" s="144" t="s">
        <v>78</v>
      </c>
      <c r="AV539" s="12" t="s">
        <v>76</v>
      </c>
      <c r="AW539" s="12" t="s">
        <v>28</v>
      </c>
      <c r="AX539" s="12" t="s">
        <v>71</v>
      </c>
      <c r="AY539" s="144" t="s">
        <v>114</v>
      </c>
    </row>
    <row r="540" spans="2:65" s="13" customFormat="1" x14ac:dyDescent="0.2">
      <c r="B540" s="149"/>
      <c r="D540" s="143" t="s">
        <v>131</v>
      </c>
      <c r="E540" s="150" t="s">
        <v>1</v>
      </c>
      <c r="F540" s="151" t="s">
        <v>209</v>
      </c>
      <c r="H540" s="152">
        <v>61.82</v>
      </c>
      <c r="I540" s="153"/>
      <c r="L540" s="149"/>
      <c r="M540" s="154"/>
      <c r="T540" s="155"/>
      <c r="AT540" s="150" t="s">
        <v>131</v>
      </c>
      <c r="AU540" s="150" t="s">
        <v>78</v>
      </c>
      <c r="AV540" s="13" t="s">
        <v>78</v>
      </c>
      <c r="AW540" s="13" t="s">
        <v>28</v>
      </c>
      <c r="AX540" s="13" t="s">
        <v>71</v>
      </c>
      <c r="AY540" s="150" t="s">
        <v>114</v>
      </c>
    </row>
    <row r="541" spans="2:65" s="13" customFormat="1" x14ac:dyDescent="0.2">
      <c r="B541" s="149"/>
      <c r="D541" s="143" t="s">
        <v>131</v>
      </c>
      <c r="E541" s="150" t="s">
        <v>1</v>
      </c>
      <c r="F541" s="151" t="s">
        <v>440</v>
      </c>
      <c r="H541" s="152">
        <v>71.86</v>
      </c>
      <c r="I541" s="153"/>
      <c r="L541" s="149"/>
      <c r="M541" s="154"/>
      <c r="T541" s="155"/>
      <c r="AT541" s="150" t="s">
        <v>131</v>
      </c>
      <c r="AU541" s="150" t="s">
        <v>78</v>
      </c>
      <c r="AV541" s="13" t="s">
        <v>78</v>
      </c>
      <c r="AW541" s="13" t="s">
        <v>28</v>
      </c>
      <c r="AX541" s="13" t="s">
        <v>71</v>
      </c>
      <c r="AY541" s="150" t="s">
        <v>114</v>
      </c>
    </row>
    <row r="542" spans="2:65" s="13" customFormat="1" x14ac:dyDescent="0.2">
      <c r="B542" s="149"/>
      <c r="D542" s="143" t="s">
        <v>131</v>
      </c>
      <c r="E542" s="150" t="s">
        <v>1</v>
      </c>
      <c r="F542" s="151" t="s">
        <v>201</v>
      </c>
      <c r="H542" s="152">
        <v>42.44</v>
      </c>
      <c r="I542" s="153"/>
      <c r="L542" s="149"/>
      <c r="M542" s="154"/>
      <c r="T542" s="155"/>
      <c r="AT542" s="150" t="s">
        <v>131</v>
      </c>
      <c r="AU542" s="150" t="s">
        <v>78</v>
      </c>
      <c r="AV542" s="13" t="s">
        <v>78</v>
      </c>
      <c r="AW542" s="13" t="s">
        <v>28</v>
      </c>
      <c r="AX542" s="13" t="s">
        <v>71</v>
      </c>
      <c r="AY542" s="150" t="s">
        <v>114</v>
      </c>
    </row>
    <row r="543" spans="2:65" s="13" customFormat="1" x14ac:dyDescent="0.2">
      <c r="B543" s="149"/>
      <c r="D543" s="143" t="s">
        <v>131</v>
      </c>
      <c r="E543" s="150" t="s">
        <v>1</v>
      </c>
      <c r="F543" s="151" t="s">
        <v>159</v>
      </c>
      <c r="H543" s="152">
        <v>52.56</v>
      </c>
      <c r="I543" s="153"/>
      <c r="L543" s="149"/>
      <c r="M543" s="154"/>
      <c r="T543" s="155"/>
      <c r="AT543" s="150" t="s">
        <v>131</v>
      </c>
      <c r="AU543" s="150" t="s">
        <v>78</v>
      </c>
      <c r="AV543" s="13" t="s">
        <v>78</v>
      </c>
      <c r="AW543" s="13" t="s">
        <v>28</v>
      </c>
      <c r="AX543" s="13" t="s">
        <v>71</v>
      </c>
      <c r="AY543" s="150" t="s">
        <v>114</v>
      </c>
    </row>
    <row r="544" spans="2:65" s="13" customFormat="1" x14ac:dyDescent="0.2">
      <c r="B544" s="149"/>
      <c r="D544" s="143" t="s">
        <v>131</v>
      </c>
      <c r="E544" s="150" t="s">
        <v>1</v>
      </c>
      <c r="F544" s="151" t="s">
        <v>160</v>
      </c>
      <c r="H544" s="152">
        <v>52.48</v>
      </c>
      <c r="I544" s="153"/>
      <c r="L544" s="149"/>
      <c r="M544" s="154"/>
      <c r="T544" s="155"/>
      <c r="AT544" s="150" t="s">
        <v>131</v>
      </c>
      <c r="AU544" s="150" t="s">
        <v>78</v>
      </c>
      <c r="AV544" s="13" t="s">
        <v>78</v>
      </c>
      <c r="AW544" s="13" t="s">
        <v>28</v>
      </c>
      <c r="AX544" s="13" t="s">
        <v>71</v>
      </c>
      <c r="AY544" s="150" t="s">
        <v>114</v>
      </c>
    </row>
    <row r="545" spans="2:51" s="13" customFormat="1" x14ac:dyDescent="0.2">
      <c r="B545" s="149"/>
      <c r="D545" s="143" t="s">
        <v>131</v>
      </c>
      <c r="E545" s="150" t="s">
        <v>1</v>
      </c>
      <c r="F545" s="151" t="s">
        <v>441</v>
      </c>
      <c r="H545" s="152">
        <v>37.58</v>
      </c>
      <c r="I545" s="153"/>
      <c r="L545" s="149"/>
      <c r="M545" s="154"/>
      <c r="T545" s="155"/>
      <c r="AT545" s="150" t="s">
        <v>131</v>
      </c>
      <c r="AU545" s="150" t="s">
        <v>78</v>
      </c>
      <c r="AV545" s="13" t="s">
        <v>78</v>
      </c>
      <c r="AW545" s="13" t="s">
        <v>28</v>
      </c>
      <c r="AX545" s="13" t="s">
        <v>71</v>
      </c>
      <c r="AY545" s="150" t="s">
        <v>114</v>
      </c>
    </row>
    <row r="546" spans="2:51" s="13" customFormat="1" x14ac:dyDescent="0.2">
      <c r="B546" s="149"/>
      <c r="D546" s="143" t="s">
        <v>131</v>
      </c>
      <c r="E546" s="150" t="s">
        <v>1</v>
      </c>
      <c r="F546" s="151" t="s">
        <v>442</v>
      </c>
      <c r="H546" s="152">
        <v>48.46</v>
      </c>
      <c r="I546" s="153"/>
      <c r="L546" s="149"/>
      <c r="M546" s="154"/>
      <c r="T546" s="155"/>
      <c r="AT546" s="150" t="s">
        <v>131</v>
      </c>
      <c r="AU546" s="150" t="s">
        <v>78</v>
      </c>
      <c r="AV546" s="13" t="s">
        <v>78</v>
      </c>
      <c r="AW546" s="13" t="s">
        <v>28</v>
      </c>
      <c r="AX546" s="13" t="s">
        <v>71</v>
      </c>
      <c r="AY546" s="150" t="s">
        <v>114</v>
      </c>
    </row>
    <row r="547" spans="2:51" s="13" customFormat="1" x14ac:dyDescent="0.2">
      <c r="B547" s="149"/>
      <c r="D547" s="143" t="s">
        <v>131</v>
      </c>
      <c r="E547" s="150" t="s">
        <v>1</v>
      </c>
      <c r="F547" s="151" t="s">
        <v>443</v>
      </c>
      <c r="H547" s="152">
        <v>60.9</v>
      </c>
      <c r="I547" s="153"/>
      <c r="L547" s="149"/>
      <c r="M547" s="154"/>
      <c r="T547" s="155"/>
      <c r="AT547" s="150" t="s">
        <v>131</v>
      </c>
      <c r="AU547" s="150" t="s">
        <v>78</v>
      </c>
      <c r="AV547" s="13" t="s">
        <v>78</v>
      </c>
      <c r="AW547" s="13" t="s">
        <v>28</v>
      </c>
      <c r="AX547" s="13" t="s">
        <v>71</v>
      </c>
      <c r="AY547" s="150" t="s">
        <v>114</v>
      </c>
    </row>
    <row r="548" spans="2:51" s="13" customFormat="1" x14ac:dyDescent="0.2">
      <c r="B548" s="149"/>
      <c r="D548" s="143" t="s">
        <v>131</v>
      </c>
      <c r="E548" s="150" t="s">
        <v>1</v>
      </c>
      <c r="F548" s="151" t="s">
        <v>444</v>
      </c>
      <c r="H548" s="152">
        <v>71.599999999999994</v>
      </c>
      <c r="I548" s="153"/>
      <c r="L548" s="149"/>
      <c r="M548" s="154"/>
      <c r="T548" s="155"/>
      <c r="AT548" s="150" t="s">
        <v>131</v>
      </c>
      <c r="AU548" s="150" t="s">
        <v>78</v>
      </c>
      <c r="AV548" s="13" t="s">
        <v>78</v>
      </c>
      <c r="AW548" s="13" t="s">
        <v>28</v>
      </c>
      <c r="AX548" s="13" t="s">
        <v>71</v>
      </c>
      <c r="AY548" s="150" t="s">
        <v>114</v>
      </c>
    </row>
    <row r="549" spans="2:51" s="13" customFormat="1" x14ac:dyDescent="0.2">
      <c r="B549" s="149"/>
      <c r="D549" s="143" t="s">
        <v>131</v>
      </c>
      <c r="E549" s="150" t="s">
        <v>1</v>
      </c>
      <c r="F549" s="151" t="s">
        <v>161</v>
      </c>
      <c r="H549" s="152">
        <v>65.2</v>
      </c>
      <c r="I549" s="153"/>
      <c r="L549" s="149"/>
      <c r="M549" s="154"/>
      <c r="T549" s="155"/>
      <c r="AT549" s="150" t="s">
        <v>131</v>
      </c>
      <c r="AU549" s="150" t="s">
        <v>78</v>
      </c>
      <c r="AV549" s="13" t="s">
        <v>78</v>
      </c>
      <c r="AW549" s="13" t="s">
        <v>28</v>
      </c>
      <c r="AX549" s="13" t="s">
        <v>71</v>
      </c>
      <c r="AY549" s="150" t="s">
        <v>114</v>
      </c>
    </row>
    <row r="550" spans="2:51" s="13" customFormat="1" x14ac:dyDescent="0.2">
      <c r="B550" s="149"/>
      <c r="D550" s="143" t="s">
        <v>131</v>
      </c>
      <c r="E550" s="150" t="s">
        <v>1</v>
      </c>
      <c r="F550" s="151" t="s">
        <v>445</v>
      </c>
      <c r="H550" s="152">
        <v>40.119999999999997</v>
      </c>
      <c r="I550" s="153"/>
      <c r="L550" s="149"/>
      <c r="M550" s="154"/>
      <c r="T550" s="155"/>
      <c r="AT550" s="150" t="s">
        <v>131</v>
      </c>
      <c r="AU550" s="150" t="s">
        <v>78</v>
      </c>
      <c r="AV550" s="13" t="s">
        <v>78</v>
      </c>
      <c r="AW550" s="13" t="s">
        <v>28</v>
      </c>
      <c r="AX550" s="13" t="s">
        <v>71</v>
      </c>
      <c r="AY550" s="150" t="s">
        <v>114</v>
      </c>
    </row>
    <row r="551" spans="2:51" s="13" customFormat="1" x14ac:dyDescent="0.2">
      <c r="B551" s="149"/>
      <c r="D551" s="143" t="s">
        <v>131</v>
      </c>
      <c r="E551" s="150" t="s">
        <v>1</v>
      </c>
      <c r="F551" s="151" t="s">
        <v>446</v>
      </c>
      <c r="H551" s="152">
        <v>37.36</v>
      </c>
      <c r="I551" s="153"/>
      <c r="L551" s="149"/>
      <c r="M551" s="154"/>
      <c r="T551" s="155"/>
      <c r="AT551" s="150" t="s">
        <v>131</v>
      </c>
      <c r="AU551" s="150" t="s">
        <v>78</v>
      </c>
      <c r="AV551" s="13" t="s">
        <v>78</v>
      </c>
      <c r="AW551" s="13" t="s">
        <v>28</v>
      </c>
      <c r="AX551" s="13" t="s">
        <v>71</v>
      </c>
      <c r="AY551" s="150" t="s">
        <v>114</v>
      </c>
    </row>
    <row r="552" spans="2:51" s="13" customFormat="1" x14ac:dyDescent="0.2">
      <c r="B552" s="149"/>
      <c r="D552" s="143" t="s">
        <v>131</v>
      </c>
      <c r="E552" s="150" t="s">
        <v>1</v>
      </c>
      <c r="F552" s="151" t="s">
        <v>447</v>
      </c>
      <c r="H552" s="152">
        <v>31.704000000000001</v>
      </c>
      <c r="I552" s="153"/>
      <c r="L552" s="149"/>
      <c r="M552" s="154"/>
      <c r="T552" s="155"/>
      <c r="AT552" s="150" t="s">
        <v>131</v>
      </c>
      <c r="AU552" s="150" t="s">
        <v>78</v>
      </c>
      <c r="AV552" s="13" t="s">
        <v>78</v>
      </c>
      <c r="AW552" s="13" t="s">
        <v>28</v>
      </c>
      <c r="AX552" s="13" t="s">
        <v>71</v>
      </c>
      <c r="AY552" s="150" t="s">
        <v>114</v>
      </c>
    </row>
    <row r="553" spans="2:51" s="13" customFormat="1" x14ac:dyDescent="0.2">
      <c r="B553" s="149"/>
      <c r="D553" s="143" t="s">
        <v>131</v>
      </c>
      <c r="E553" s="150" t="s">
        <v>1</v>
      </c>
      <c r="F553" s="151" t="s">
        <v>448</v>
      </c>
      <c r="H553" s="152">
        <v>7.82</v>
      </c>
      <c r="I553" s="153"/>
      <c r="L553" s="149"/>
      <c r="M553" s="154"/>
      <c r="T553" s="155"/>
      <c r="AT553" s="150" t="s">
        <v>131</v>
      </c>
      <c r="AU553" s="150" t="s">
        <v>78</v>
      </c>
      <c r="AV553" s="13" t="s">
        <v>78</v>
      </c>
      <c r="AW553" s="13" t="s">
        <v>28</v>
      </c>
      <c r="AX553" s="13" t="s">
        <v>71</v>
      </c>
      <c r="AY553" s="150" t="s">
        <v>114</v>
      </c>
    </row>
    <row r="554" spans="2:51" s="13" customFormat="1" x14ac:dyDescent="0.2">
      <c r="B554" s="149"/>
      <c r="D554" s="143" t="s">
        <v>131</v>
      </c>
      <c r="E554" s="150" t="s">
        <v>1</v>
      </c>
      <c r="F554" s="151" t="s">
        <v>449</v>
      </c>
      <c r="H554" s="152">
        <v>7.04</v>
      </c>
      <c r="I554" s="153"/>
      <c r="L554" s="149"/>
      <c r="M554" s="154"/>
      <c r="T554" s="155"/>
      <c r="AT554" s="150" t="s">
        <v>131</v>
      </c>
      <c r="AU554" s="150" t="s">
        <v>78</v>
      </c>
      <c r="AV554" s="13" t="s">
        <v>78</v>
      </c>
      <c r="AW554" s="13" t="s">
        <v>28</v>
      </c>
      <c r="AX554" s="13" t="s">
        <v>71</v>
      </c>
      <c r="AY554" s="150" t="s">
        <v>114</v>
      </c>
    </row>
    <row r="555" spans="2:51" s="13" customFormat="1" x14ac:dyDescent="0.2">
      <c r="B555" s="149"/>
      <c r="D555" s="143" t="s">
        <v>131</v>
      </c>
      <c r="E555" s="150" t="s">
        <v>1</v>
      </c>
      <c r="F555" s="151" t="s">
        <v>450</v>
      </c>
      <c r="H555" s="152">
        <v>8.18</v>
      </c>
      <c r="I555" s="153"/>
      <c r="L555" s="149"/>
      <c r="M555" s="154"/>
      <c r="T555" s="155"/>
      <c r="AT555" s="150" t="s">
        <v>131</v>
      </c>
      <c r="AU555" s="150" t="s">
        <v>78</v>
      </c>
      <c r="AV555" s="13" t="s">
        <v>78</v>
      </c>
      <c r="AW555" s="13" t="s">
        <v>28</v>
      </c>
      <c r="AX555" s="13" t="s">
        <v>71</v>
      </c>
      <c r="AY555" s="150" t="s">
        <v>114</v>
      </c>
    </row>
    <row r="556" spans="2:51" s="13" customFormat="1" x14ac:dyDescent="0.2">
      <c r="B556" s="149"/>
      <c r="D556" s="143" t="s">
        <v>131</v>
      </c>
      <c r="E556" s="150" t="s">
        <v>1</v>
      </c>
      <c r="F556" s="151" t="s">
        <v>451</v>
      </c>
      <c r="H556" s="152">
        <v>15.1</v>
      </c>
      <c r="I556" s="153"/>
      <c r="L556" s="149"/>
      <c r="M556" s="154"/>
      <c r="T556" s="155"/>
      <c r="AT556" s="150" t="s">
        <v>131</v>
      </c>
      <c r="AU556" s="150" t="s">
        <v>78</v>
      </c>
      <c r="AV556" s="13" t="s">
        <v>78</v>
      </c>
      <c r="AW556" s="13" t="s">
        <v>28</v>
      </c>
      <c r="AX556" s="13" t="s">
        <v>71</v>
      </c>
      <c r="AY556" s="150" t="s">
        <v>114</v>
      </c>
    </row>
    <row r="557" spans="2:51" s="13" customFormat="1" x14ac:dyDescent="0.2">
      <c r="B557" s="149"/>
      <c r="D557" s="143" t="s">
        <v>131</v>
      </c>
      <c r="E557" s="150" t="s">
        <v>1</v>
      </c>
      <c r="F557" s="151" t="s">
        <v>452</v>
      </c>
      <c r="H557" s="152">
        <v>25.812000000000001</v>
      </c>
      <c r="I557" s="153"/>
      <c r="L557" s="149"/>
      <c r="M557" s="154"/>
      <c r="T557" s="155"/>
      <c r="AT557" s="150" t="s">
        <v>131</v>
      </c>
      <c r="AU557" s="150" t="s">
        <v>78</v>
      </c>
      <c r="AV557" s="13" t="s">
        <v>78</v>
      </c>
      <c r="AW557" s="13" t="s">
        <v>28</v>
      </c>
      <c r="AX557" s="13" t="s">
        <v>71</v>
      </c>
      <c r="AY557" s="150" t="s">
        <v>114</v>
      </c>
    </row>
    <row r="558" spans="2:51" s="13" customFormat="1" x14ac:dyDescent="0.2">
      <c r="B558" s="149"/>
      <c r="D558" s="143" t="s">
        <v>131</v>
      </c>
      <c r="E558" s="150" t="s">
        <v>1</v>
      </c>
      <c r="F558" s="151" t="s">
        <v>453</v>
      </c>
      <c r="H558" s="152">
        <v>10.987</v>
      </c>
      <c r="I558" s="153"/>
      <c r="L558" s="149"/>
      <c r="M558" s="154"/>
      <c r="T558" s="155"/>
      <c r="AT558" s="150" t="s">
        <v>131</v>
      </c>
      <c r="AU558" s="150" t="s">
        <v>78</v>
      </c>
      <c r="AV558" s="13" t="s">
        <v>78</v>
      </c>
      <c r="AW558" s="13" t="s">
        <v>28</v>
      </c>
      <c r="AX558" s="13" t="s">
        <v>71</v>
      </c>
      <c r="AY558" s="150" t="s">
        <v>114</v>
      </c>
    </row>
    <row r="559" spans="2:51" s="12" customFormat="1" x14ac:dyDescent="0.2">
      <c r="B559" s="142"/>
      <c r="D559" s="143" t="s">
        <v>131</v>
      </c>
      <c r="E559" s="144" t="s">
        <v>1</v>
      </c>
      <c r="F559" s="145" t="s">
        <v>140</v>
      </c>
      <c r="H559" s="144" t="s">
        <v>1</v>
      </c>
      <c r="I559" s="146"/>
      <c r="L559" s="142"/>
      <c r="M559" s="147"/>
      <c r="T559" s="148"/>
      <c r="AT559" s="144" t="s">
        <v>131</v>
      </c>
      <c r="AU559" s="144" t="s">
        <v>78</v>
      </c>
      <c r="AV559" s="12" t="s">
        <v>76</v>
      </c>
      <c r="AW559" s="12" t="s">
        <v>28</v>
      </c>
      <c r="AX559" s="12" t="s">
        <v>71</v>
      </c>
      <c r="AY559" s="144" t="s">
        <v>114</v>
      </c>
    </row>
    <row r="560" spans="2:51" s="13" customFormat="1" x14ac:dyDescent="0.2">
      <c r="B560" s="149"/>
      <c r="D560" s="143" t="s">
        <v>131</v>
      </c>
      <c r="E560" s="150" t="s">
        <v>1</v>
      </c>
      <c r="F560" s="151" t="s">
        <v>210</v>
      </c>
      <c r="H560" s="152">
        <v>59.92</v>
      </c>
      <c r="I560" s="153"/>
      <c r="L560" s="149"/>
      <c r="M560" s="154"/>
      <c r="T560" s="155"/>
      <c r="AT560" s="150" t="s">
        <v>131</v>
      </c>
      <c r="AU560" s="150" t="s">
        <v>78</v>
      </c>
      <c r="AV560" s="13" t="s">
        <v>78</v>
      </c>
      <c r="AW560" s="13" t="s">
        <v>28</v>
      </c>
      <c r="AX560" s="13" t="s">
        <v>71</v>
      </c>
      <c r="AY560" s="150" t="s">
        <v>114</v>
      </c>
    </row>
    <row r="561" spans="2:51" s="13" customFormat="1" x14ac:dyDescent="0.2">
      <c r="B561" s="149"/>
      <c r="D561" s="143" t="s">
        <v>131</v>
      </c>
      <c r="E561" s="150" t="s">
        <v>1</v>
      </c>
      <c r="F561" s="151" t="s">
        <v>202</v>
      </c>
      <c r="H561" s="152">
        <v>46.5</v>
      </c>
      <c r="I561" s="153"/>
      <c r="L561" s="149"/>
      <c r="M561" s="154"/>
      <c r="T561" s="155"/>
      <c r="AT561" s="150" t="s">
        <v>131</v>
      </c>
      <c r="AU561" s="150" t="s">
        <v>78</v>
      </c>
      <c r="AV561" s="13" t="s">
        <v>78</v>
      </c>
      <c r="AW561" s="13" t="s">
        <v>28</v>
      </c>
      <c r="AX561" s="13" t="s">
        <v>71</v>
      </c>
      <c r="AY561" s="150" t="s">
        <v>114</v>
      </c>
    </row>
    <row r="562" spans="2:51" s="13" customFormat="1" x14ac:dyDescent="0.2">
      <c r="B562" s="149"/>
      <c r="D562" s="143" t="s">
        <v>131</v>
      </c>
      <c r="E562" s="150" t="s">
        <v>1</v>
      </c>
      <c r="F562" s="151" t="s">
        <v>454</v>
      </c>
      <c r="H562" s="152">
        <v>60.86</v>
      </c>
      <c r="I562" s="153"/>
      <c r="L562" s="149"/>
      <c r="M562" s="154"/>
      <c r="T562" s="155"/>
      <c r="AT562" s="150" t="s">
        <v>131</v>
      </c>
      <c r="AU562" s="150" t="s">
        <v>78</v>
      </c>
      <c r="AV562" s="13" t="s">
        <v>78</v>
      </c>
      <c r="AW562" s="13" t="s">
        <v>28</v>
      </c>
      <c r="AX562" s="13" t="s">
        <v>71</v>
      </c>
      <c r="AY562" s="150" t="s">
        <v>114</v>
      </c>
    </row>
    <row r="563" spans="2:51" s="13" customFormat="1" x14ac:dyDescent="0.2">
      <c r="B563" s="149"/>
      <c r="D563" s="143" t="s">
        <v>131</v>
      </c>
      <c r="E563" s="150" t="s">
        <v>1</v>
      </c>
      <c r="F563" s="151" t="s">
        <v>162</v>
      </c>
      <c r="H563" s="152">
        <v>115.85</v>
      </c>
      <c r="I563" s="153"/>
      <c r="L563" s="149"/>
      <c r="M563" s="154"/>
      <c r="T563" s="155"/>
      <c r="AT563" s="150" t="s">
        <v>131</v>
      </c>
      <c r="AU563" s="150" t="s">
        <v>78</v>
      </c>
      <c r="AV563" s="13" t="s">
        <v>78</v>
      </c>
      <c r="AW563" s="13" t="s">
        <v>28</v>
      </c>
      <c r="AX563" s="13" t="s">
        <v>71</v>
      </c>
      <c r="AY563" s="150" t="s">
        <v>114</v>
      </c>
    </row>
    <row r="564" spans="2:51" s="13" customFormat="1" x14ac:dyDescent="0.2">
      <c r="B564" s="149"/>
      <c r="D564" s="143" t="s">
        <v>131</v>
      </c>
      <c r="E564" s="150" t="s">
        <v>1</v>
      </c>
      <c r="F564" s="151" t="s">
        <v>455</v>
      </c>
      <c r="H564" s="152">
        <v>53.2</v>
      </c>
      <c r="I564" s="153"/>
      <c r="L564" s="149"/>
      <c r="M564" s="154"/>
      <c r="T564" s="155"/>
      <c r="AT564" s="150" t="s">
        <v>131</v>
      </c>
      <c r="AU564" s="150" t="s">
        <v>78</v>
      </c>
      <c r="AV564" s="13" t="s">
        <v>78</v>
      </c>
      <c r="AW564" s="13" t="s">
        <v>28</v>
      </c>
      <c r="AX564" s="13" t="s">
        <v>71</v>
      </c>
      <c r="AY564" s="150" t="s">
        <v>114</v>
      </c>
    </row>
    <row r="565" spans="2:51" s="13" customFormat="1" x14ac:dyDescent="0.2">
      <c r="B565" s="149"/>
      <c r="D565" s="143" t="s">
        <v>131</v>
      </c>
      <c r="E565" s="150" t="s">
        <v>1</v>
      </c>
      <c r="F565" s="151" t="s">
        <v>456</v>
      </c>
      <c r="H565" s="152">
        <v>42.2</v>
      </c>
      <c r="I565" s="153"/>
      <c r="L565" s="149"/>
      <c r="M565" s="154"/>
      <c r="T565" s="155"/>
      <c r="AT565" s="150" t="s">
        <v>131</v>
      </c>
      <c r="AU565" s="150" t="s">
        <v>78</v>
      </c>
      <c r="AV565" s="13" t="s">
        <v>78</v>
      </c>
      <c r="AW565" s="13" t="s">
        <v>28</v>
      </c>
      <c r="AX565" s="13" t="s">
        <v>71</v>
      </c>
      <c r="AY565" s="150" t="s">
        <v>114</v>
      </c>
    </row>
    <row r="566" spans="2:51" s="13" customFormat="1" x14ac:dyDescent="0.2">
      <c r="B566" s="149"/>
      <c r="D566" s="143" t="s">
        <v>131</v>
      </c>
      <c r="E566" s="150" t="s">
        <v>1</v>
      </c>
      <c r="F566" s="151" t="s">
        <v>163</v>
      </c>
      <c r="H566" s="152">
        <v>45.6</v>
      </c>
      <c r="I566" s="153"/>
      <c r="L566" s="149"/>
      <c r="M566" s="154"/>
      <c r="T566" s="155"/>
      <c r="AT566" s="150" t="s">
        <v>131</v>
      </c>
      <c r="AU566" s="150" t="s">
        <v>78</v>
      </c>
      <c r="AV566" s="13" t="s">
        <v>78</v>
      </c>
      <c r="AW566" s="13" t="s">
        <v>28</v>
      </c>
      <c r="AX566" s="13" t="s">
        <v>71</v>
      </c>
      <c r="AY566" s="150" t="s">
        <v>114</v>
      </c>
    </row>
    <row r="567" spans="2:51" s="13" customFormat="1" x14ac:dyDescent="0.2">
      <c r="B567" s="149"/>
      <c r="D567" s="143" t="s">
        <v>131</v>
      </c>
      <c r="E567" s="150" t="s">
        <v>1</v>
      </c>
      <c r="F567" s="151" t="s">
        <v>180</v>
      </c>
      <c r="H567" s="152">
        <v>31.704000000000001</v>
      </c>
      <c r="I567" s="153"/>
      <c r="L567" s="149"/>
      <c r="M567" s="154"/>
      <c r="T567" s="155"/>
      <c r="AT567" s="150" t="s">
        <v>131</v>
      </c>
      <c r="AU567" s="150" t="s">
        <v>78</v>
      </c>
      <c r="AV567" s="13" t="s">
        <v>78</v>
      </c>
      <c r="AW567" s="13" t="s">
        <v>28</v>
      </c>
      <c r="AX567" s="13" t="s">
        <v>71</v>
      </c>
      <c r="AY567" s="150" t="s">
        <v>114</v>
      </c>
    </row>
    <row r="568" spans="2:51" s="13" customFormat="1" x14ac:dyDescent="0.2">
      <c r="B568" s="149"/>
      <c r="D568" s="143" t="s">
        <v>131</v>
      </c>
      <c r="E568" s="150" t="s">
        <v>1</v>
      </c>
      <c r="F568" s="151" t="s">
        <v>457</v>
      </c>
      <c r="H568" s="152">
        <v>10.88</v>
      </c>
      <c r="I568" s="153"/>
      <c r="L568" s="149"/>
      <c r="M568" s="154"/>
      <c r="T568" s="155"/>
      <c r="AT568" s="150" t="s">
        <v>131</v>
      </c>
      <c r="AU568" s="150" t="s">
        <v>78</v>
      </c>
      <c r="AV568" s="13" t="s">
        <v>78</v>
      </c>
      <c r="AW568" s="13" t="s">
        <v>28</v>
      </c>
      <c r="AX568" s="13" t="s">
        <v>71</v>
      </c>
      <c r="AY568" s="150" t="s">
        <v>114</v>
      </c>
    </row>
    <row r="569" spans="2:51" s="13" customFormat="1" x14ac:dyDescent="0.2">
      <c r="B569" s="149"/>
      <c r="D569" s="143" t="s">
        <v>131</v>
      </c>
      <c r="E569" s="150" t="s">
        <v>1</v>
      </c>
      <c r="F569" s="151" t="s">
        <v>458</v>
      </c>
      <c r="H569" s="152">
        <v>11.624000000000001</v>
      </c>
      <c r="I569" s="153"/>
      <c r="L569" s="149"/>
      <c r="M569" s="154"/>
      <c r="T569" s="155"/>
      <c r="AT569" s="150" t="s">
        <v>131</v>
      </c>
      <c r="AU569" s="150" t="s">
        <v>78</v>
      </c>
      <c r="AV569" s="13" t="s">
        <v>78</v>
      </c>
      <c r="AW569" s="13" t="s">
        <v>28</v>
      </c>
      <c r="AX569" s="13" t="s">
        <v>71</v>
      </c>
      <c r="AY569" s="150" t="s">
        <v>114</v>
      </c>
    </row>
    <row r="570" spans="2:51" s="13" customFormat="1" x14ac:dyDescent="0.2">
      <c r="B570" s="149"/>
      <c r="D570" s="143" t="s">
        <v>131</v>
      </c>
      <c r="E570" s="150" t="s">
        <v>1</v>
      </c>
      <c r="F570" s="151" t="s">
        <v>459</v>
      </c>
      <c r="H570" s="152">
        <v>8.82</v>
      </c>
      <c r="I570" s="153"/>
      <c r="L570" s="149"/>
      <c r="M570" s="154"/>
      <c r="T570" s="155"/>
      <c r="AT570" s="150" t="s">
        <v>131</v>
      </c>
      <c r="AU570" s="150" t="s">
        <v>78</v>
      </c>
      <c r="AV570" s="13" t="s">
        <v>78</v>
      </c>
      <c r="AW570" s="13" t="s">
        <v>28</v>
      </c>
      <c r="AX570" s="13" t="s">
        <v>71</v>
      </c>
      <c r="AY570" s="150" t="s">
        <v>114</v>
      </c>
    </row>
    <row r="571" spans="2:51" s="13" customFormat="1" x14ac:dyDescent="0.2">
      <c r="B571" s="149"/>
      <c r="D571" s="143" t="s">
        <v>131</v>
      </c>
      <c r="E571" s="150" t="s">
        <v>1</v>
      </c>
      <c r="F571" s="151" t="s">
        <v>460</v>
      </c>
      <c r="H571" s="152">
        <v>15.186</v>
      </c>
      <c r="I571" s="153"/>
      <c r="L571" s="149"/>
      <c r="M571" s="154"/>
      <c r="T571" s="155"/>
      <c r="AT571" s="150" t="s">
        <v>131</v>
      </c>
      <c r="AU571" s="150" t="s">
        <v>78</v>
      </c>
      <c r="AV571" s="13" t="s">
        <v>78</v>
      </c>
      <c r="AW571" s="13" t="s">
        <v>28</v>
      </c>
      <c r="AX571" s="13" t="s">
        <v>71</v>
      </c>
      <c r="AY571" s="150" t="s">
        <v>114</v>
      </c>
    </row>
    <row r="572" spans="2:51" s="13" customFormat="1" x14ac:dyDescent="0.2">
      <c r="B572" s="149"/>
      <c r="D572" s="143" t="s">
        <v>131</v>
      </c>
      <c r="E572" s="150" t="s">
        <v>1</v>
      </c>
      <c r="F572" s="151" t="s">
        <v>203</v>
      </c>
      <c r="H572" s="152">
        <v>4.66</v>
      </c>
      <c r="I572" s="153"/>
      <c r="L572" s="149"/>
      <c r="M572" s="154"/>
      <c r="T572" s="155"/>
      <c r="AT572" s="150" t="s">
        <v>131</v>
      </c>
      <c r="AU572" s="150" t="s">
        <v>78</v>
      </c>
      <c r="AV572" s="13" t="s">
        <v>78</v>
      </c>
      <c r="AW572" s="13" t="s">
        <v>28</v>
      </c>
      <c r="AX572" s="13" t="s">
        <v>71</v>
      </c>
      <c r="AY572" s="150" t="s">
        <v>114</v>
      </c>
    </row>
    <row r="573" spans="2:51" s="13" customFormat="1" x14ac:dyDescent="0.2">
      <c r="B573" s="149"/>
      <c r="D573" s="143" t="s">
        <v>131</v>
      </c>
      <c r="E573" s="150" t="s">
        <v>1</v>
      </c>
      <c r="F573" s="151" t="s">
        <v>461</v>
      </c>
      <c r="H573" s="152">
        <v>7.7960000000000003</v>
      </c>
      <c r="I573" s="153"/>
      <c r="L573" s="149"/>
      <c r="M573" s="154"/>
      <c r="T573" s="155"/>
      <c r="AT573" s="150" t="s">
        <v>131</v>
      </c>
      <c r="AU573" s="150" t="s">
        <v>78</v>
      </c>
      <c r="AV573" s="13" t="s">
        <v>78</v>
      </c>
      <c r="AW573" s="13" t="s">
        <v>28</v>
      </c>
      <c r="AX573" s="13" t="s">
        <v>71</v>
      </c>
      <c r="AY573" s="150" t="s">
        <v>114</v>
      </c>
    </row>
    <row r="574" spans="2:51" s="13" customFormat="1" x14ac:dyDescent="0.2">
      <c r="B574" s="149"/>
      <c r="D574" s="143" t="s">
        <v>131</v>
      </c>
      <c r="E574" s="150" t="s">
        <v>1</v>
      </c>
      <c r="F574" s="151" t="s">
        <v>462</v>
      </c>
      <c r="H574" s="152">
        <v>7.7960000000000003</v>
      </c>
      <c r="I574" s="153"/>
      <c r="L574" s="149"/>
      <c r="M574" s="154"/>
      <c r="T574" s="155"/>
      <c r="AT574" s="150" t="s">
        <v>131</v>
      </c>
      <c r="AU574" s="150" t="s">
        <v>78</v>
      </c>
      <c r="AV574" s="13" t="s">
        <v>78</v>
      </c>
      <c r="AW574" s="13" t="s">
        <v>28</v>
      </c>
      <c r="AX574" s="13" t="s">
        <v>71</v>
      </c>
      <c r="AY574" s="150" t="s">
        <v>114</v>
      </c>
    </row>
    <row r="575" spans="2:51" s="12" customFormat="1" x14ac:dyDescent="0.2">
      <c r="B575" s="142"/>
      <c r="D575" s="143" t="s">
        <v>131</v>
      </c>
      <c r="E575" s="144" t="s">
        <v>1</v>
      </c>
      <c r="F575" s="145" t="s">
        <v>164</v>
      </c>
      <c r="H575" s="144" t="s">
        <v>1</v>
      </c>
      <c r="I575" s="146"/>
      <c r="L575" s="142"/>
      <c r="M575" s="147"/>
      <c r="T575" s="148"/>
      <c r="AT575" s="144" t="s">
        <v>131</v>
      </c>
      <c r="AU575" s="144" t="s">
        <v>78</v>
      </c>
      <c r="AV575" s="12" t="s">
        <v>76</v>
      </c>
      <c r="AW575" s="12" t="s">
        <v>28</v>
      </c>
      <c r="AX575" s="12" t="s">
        <v>71</v>
      </c>
      <c r="AY575" s="144" t="s">
        <v>114</v>
      </c>
    </row>
    <row r="576" spans="2:51" s="13" customFormat="1" x14ac:dyDescent="0.2">
      <c r="B576" s="149"/>
      <c r="D576" s="143" t="s">
        <v>131</v>
      </c>
      <c r="E576" s="150" t="s">
        <v>1</v>
      </c>
      <c r="F576" s="151" t="s">
        <v>211</v>
      </c>
      <c r="H576" s="152">
        <v>59.92</v>
      </c>
      <c r="I576" s="153"/>
      <c r="L576" s="149"/>
      <c r="M576" s="154"/>
      <c r="T576" s="155"/>
      <c r="AT576" s="150" t="s">
        <v>131</v>
      </c>
      <c r="AU576" s="150" t="s">
        <v>78</v>
      </c>
      <c r="AV576" s="13" t="s">
        <v>78</v>
      </c>
      <c r="AW576" s="13" t="s">
        <v>28</v>
      </c>
      <c r="AX576" s="13" t="s">
        <v>71</v>
      </c>
      <c r="AY576" s="150" t="s">
        <v>114</v>
      </c>
    </row>
    <row r="577" spans="2:51" s="13" customFormat="1" x14ac:dyDescent="0.2">
      <c r="B577" s="149"/>
      <c r="D577" s="143" t="s">
        <v>131</v>
      </c>
      <c r="E577" s="150" t="s">
        <v>1</v>
      </c>
      <c r="F577" s="151" t="s">
        <v>165</v>
      </c>
      <c r="H577" s="152">
        <v>21.16</v>
      </c>
      <c r="I577" s="153"/>
      <c r="L577" s="149"/>
      <c r="M577" s="154"/>
      <c r="T577" s="155"/>
      <c r="AT577" s="150" t="s">
        <v>131</v>
      </c>
      <c r="AU577" s="150" t="s">
        <v>78</v>
      </c>
      <c r="AV577" s="13" t="s">
        <v>78</v>
      </c>
      <c r="AW577" s="13" t="s">
        <v>28</v>
      </c>
      <c r="AX577" s="13" t="s">
        <v>71</v>
      </c>
      <c r="AY577" s="150" t="s">
        <v>114</v>
      </c>
    </row>
    <row r="578" spans="2:51" s="13" customFormat="1" x14ac:dyDescent="0.2">
      <c r="B578" s="149"/>
      <c r="D578" s="143" t="s">
        <v>131</v>
      </c>
      <c r="E578" s="150" t="s">
        <v>1</v>
      </c>
      <c r="F578" s="151" t="s">
        <v>463</v>
      </c>
      <c r="H578" s="152">
        <v>45.48</v>
      </c>
      <c r="I578" s="153"/>
      <c r="L578" s="149"/>
      <c r="M578" s="154"/>
      <c r="T578" s="155"/>
      <c r="AT578" s="150" t="s">
        <v>131</v>
      </c>
      <c r="AU578" s="150" t="s">
        <v>78</v>
      </c>
      <c r="AV578" s="13" t="s">
        <v>78</v>
      </c>
      <c r="AW578" s="13" t="s">
        <v>28</v>
      </c>
      <c r="AX578" s="13" t="s">
        <v>71</v>
      </c>
      <c r="AY578" s="150" t="s">
        <v>114</v>
      </c>
    </row>
    <row r="579" spans="2:51" s="13" customFormat="1" x14ac:dyDescent="0.2">
      <c r="B579" s="149"/>
      <c r="D579" s="143" t="s">
        <v>131</v>
      </c>
      <c r="E579" s="150" t="s">
        <v>1</v>
      </c>
      <c r="F579" s="151" t="s">
        <v>464</v>
      </c>
      <c r="H579" s="152">
        <v>35.095999999999997</v>
      </c>
      <c r="I579" s="153"/>
      <c r="L579" s="149"/>
      <c r="M579" s="154"/>
      <c r="T579" s="155"/>
      <c r="AT579" s="150" t="s">
        <v>131</v>
      </c>
      <c r="AU579" s="150" t="s">
        <v>78</v>
      </c>
      <c r="AV579" s="13" t="s">
        <v>78</v>
      </c>
      <c r="AW579" s="13" t="s">
        <v>28</v>
      </c>
      <c r="AX579" s="13" t="s">
        <v>71</v>
      </c>
      <c r="AY579" s="150" t="s">
        <v>114</v>
      </c>
    </row>
    <row r="580" spans="2:51" s="13" customFormat="1" x14ac:dyDescent="0.2">
      <c r="B580" s="149"/>
      <c r="D580" s="143" t="s">
        <v>131</v>
      </c>
      <c r="E580" s="150" t="s">
        <v>1</v>
      </c>
      <c r="F580" s="151" t="s">
        <v>166</v>
      </c>
      <c r="H580" s="152">
        <v>15.96</v>
      </c>
      <c r="I580" s="153"/>
      <c r="L580" s="149"/>
      <c r="M580" s="154"/>
      <c r="T580" s="155"/>
      <c r="AT580" s="150" t="s">
        <v>131</v>
      </c>
      <c r="AU580" s="150" t="s">
        <v>78</v>
      </c>
      <c r="AV580" s="13" t="s">
        <v>78</v>
      </c>
      <c r="AW580" s="13" t="s">
        <v>28</v>
      </c>
      <c r="AX580" s="13" t="s">
        <v>71</v>
      </c>
      <c r="AY580" s="150" t="s">
        <v>114</v>
      </c>
    </row>
    <row r="581" spans="2:51" s="13" customFormat="1" x14ac:dyDescent="0.2">
      <c r="B581" s="149"/>
      <c r="D581" s="143" t="s">
        <v>131</v>
      </c>
      <c r="E581" s="150" t="s">
        <v>1</v>
      </c>
      <c r="F581" s="151" t="s">
        <v>465</v>
      </c>
      <c r="H581" s="152">
        <v>55.52</v>
      </c>
      <c r="I581" s="153"/>
      <c r="L581" s="149"/>
      <c r="M581" s="154"/>
      <c r="T581" s="155"/>
      <c r="AT581" s="150" t="s">
        <v>131</v>
      </c>
      <c r="AU581" s="150" t="s">
        <v>78</v>
      </c>
      <c r="AV581" s="13" t="s">
        <v>78</v>
      </c>
      <c r="AW581" s="13" t="s">
        <v>28</v>
      </c>
      <c r="AX581" s="13" t="s">
        <v>71</v>
      </c>
      <c r="AY581" s="150" t="s">
        <v>114</v>
      </c>
    </row>
    <row r="582" spans="2:51" s="13" customFormat="1" x14ac:dyDescent="0.2">
      <c r="B582" s="149"/>
      <c r="D582" s="143" t="s">
        <v>131</v>
      </c>
      <c r="E582" s="150" t="s">
        <v>1</v>
      </c>
      <c r="F582" s="151" t="s">
        <v>167</v>
      </c>
      <c r="H582" s="152">
        <v>53.96</v>
      </c>
      <c r="I582" s="153"/>
      <c r="L582" s="149"/>
      <c r="M582" s="154"/>
      <c r="T582" s="155"/>
      <c r="AT582" s="150" t="s">
        <v>131</v>
      </c>
      <c r="AU582" s="150" t="s">
        <v>78</v>
      </c>
      <c r="AV582" s="13" t="s">
        <v>78</v>
      </c>
      <c r="AW582" s="13" t="s">
        <v>28</v>
      </c>
      <c r="AX582" s="13" t="s">
        <v>71</v>
      </c>
      <c r="AY582" s="150" t="s">
        <v>114</v>
      </c>
    </row>
    <row r="583" spans="2:51" s="12" customFormat="1" x14ac:dyDescent="0.2">
      <c r="B583" s="142"/>
      <c r="D583" s="143" t="s">
        <v>131</v>
      </c>
      <c r="E583" s="144" t="s">
        <v>1</v>
      </c>
      <c r="F583" s="145" t="s">
        <v>212</v>
      </c>
      <c r="H583" s="144" t="s">
        <v>1</v>
      </c>
      <c r="I583" s="146"/>
      <c r="L583" s="142"/>
      <c r="M583" s="147"/>
      <c r="T583" s="148"/>
      <c r="AT583" s="144" t="s">
        <v>131</v>
      </c>
      <c r="AU583" s="144" t="s">
        <v>78</v>
      </c>
      <c r="AV583" s="12" t="s">
        <v>76</v>
      </c>
      <c r="AW583" s="12" t="s">
        <v>28</v>
      </c>
      <c r="AX583" s="12" t="s">
        <v>71</v>
      </c>
      <c r="AY583" s="144" t="s">
        <v>114</v>
      </c>
    </row>
    <row r="584" spans="2:51" s="13" customFormat="1" x14ac:dyDescent="0.2">
      <c r="B584" s="149"/>
      <c r="D584" s="143" t="s">
        <v>131</v>
      </c>
      <c r="E584" s="150" t="s">
        <v>1</v>
      </c>
      <c r="F584" s="151" t="s">
        <v>466</v>
      </c>
      <c r="H584" s="152">
        <v>45.8</v>
      </c>
      <c r="I584" s="153"/>
      <c r="L584" s="149"/>
      <c r="M584" s="154"/>
      <c r="T584" s="155"/>
      <c r="AT584" s="150" t="s">
        <v>131</v>
      </c>
      <c r="AU584" s="150" t="s">
        <v>78</v>
      </c>
      <c r="AV584" s="13" t="s">
        <v>78</v>
      </c>
      <c r="AW584" s="13" t="s">
        <v>28</v>
      </c>
      <c r="AX584" s="13" t="s">
        <v>71</v>
      </c>
      <c r="AY584" s="150" t="s">
        <v>114</v>
      </c>
    </row>
    <row r="585" spans="2:51" s="13" customFormat="1" ht="22.5" x14ac:dyDescent="0.2">
      <c r="B585" s="149"/>
      <c r="D585" s="143" t="s">
        <v>131</v>
      </c>
      <c r="E585" s="150" t="s">
        <v>1</v>
      </c>
      <c r="F585" s="151" t="s">
        <v>467</v>
      </c>
      <c r="H585" s="152">
        <v>101.92</v>
      </c>
      <c r="I585" s="153"/>
      <c r="L585" s="149"/>
      <c r="M585" s="154"/>
      <c r="T585" s="155"/>
      <c r="AT585" s="150" t="s">
        <v>131</v>
      </c>
      <c r="AU585" s="150" t="s">
        <v>78</v>
      </c>
      <c r="AV585" s="13" t="s">
        <v>78</v>
      </c>
      <c r="AW585" s="13" t="s">
        <v>28</v>
      </c>
      <c r="AX585" s="13" t="s">
        <v>71</v>
      </c>
      <c r="AY585" s="150" t="s">
        <v>114</v>
      </c>
    </row>
    <row r="586" spans="2:51" s="13" customFormat="1" x14ac:dyDescent="0.2">
      <c r="B586" s="149"/>
      <c r="D586" s="143" t="s">
        <v>131</v>
      </c>
      <c r="E586" s="150" t="s">
        <v>1</v>
      </c>
      <c r="F586" s="151" t="s">
        <v>468</v>
      </c>
      <c r="H586" s="152">
        <v>72.08</v>
      </c>
      <c r="I586" s="153"/>
      <c r="L586" s="149"/>
      <c r="M586" s="154"/>
      <c r="T586" s="155"/>
      <c r="AT586" s="150" t="s">
        <v>131</v>
      </c>
      <c r="AU586" s="150" t="s">
        <v>78</v>
      </c>
      <c r="AV586" s="13" t="s">
        <v>78</v>
      </c>
      <c r="AW586" s="13" t="s">
        <v>28</v>
      </c>
      <c r="AX586" s="13" t="s">
        <v>71</v>
      </c>
      <c r="AY586" s="150" t="s">
        <v>114</v>
      </c>
    </row>
    <row r="587" spans="2:51" s="13" customFormat="1" x14ac:dyDescent="0.2">
      <c r="B587" s="149"/>
      <c r="D587" s="143" t="s">
        <v>131</v>
      </c>
      <c r="E587" s="150" t="s">
        <v>1</v>
      </c>
      <c r="F587" s="151" t="s">
        <v>469</v>
      </c>
      <c r="H587" s="152">
        <v>22.2</v>
      </c>
      <c r="I587" s="153"/>
      <c r="L587" s="149"/>
      <c r="M587" s="154"/>
      <c r="T587" s="155"/>
      <c r="AT587" s="150" t="s">
        <v>131</v>
      </c>
      <c r="AU587" s="150" t="s">
        <v>78</v>
      </c>
      <c r="AV587" s="13" t="s">
        <v>78</v>
      </c>
      <c r="AW587" s="13" t="s">
        <v>28</v>
      </c>
      <c r="AX587" s="13" t="s">
        <v>71</v>
      </c>
      <c r="AY587" s="150" t="s">
        <v>114</v>
      </c>
    </row>
    <row r="588" spans="2:51" s="13" customFormat="1" ht="22.5" x14ac:dyDescent="0.2">
      <c r="B588" s="149"/>
      <c r="D588" s="143" t="s">
        <v>131</v>
      </c>
      <c r="E588" s="150" t="s">
        <v>1</v>
      </c>
      <c r="F588" s="151" t="s">
        <v>213</v>
      </c>
      <c r="H588" s="152">
        <v>102.04</v>
      </c>
      <c r="I588" s="153"/>
      <c r="L588" s="149"/>
      <c r="M588" s="154"/>
      <c r="T588" s="155"/>
      <c r="AT588" s="150" t="s">
        <v>131</v>
      </c>
      <c r="AU588" s="150" t="s">
        <v>78</v>
      </c>
      <c r="AV588" s="13" t="s">
        <v>78</v>
      </c>
      <c r="AW588" s="13" t="s">
        <v>28</v>
      </c>
      <c r="AX588" s="13" t="s">
        <v>71</v>
      </c>
      <c r="AY588" s="150" t="s">
        <v>114</v>
      </c>
    </row>
    <row r="589" spans="2:51" s="12" customFormat="1" x14ac:dyDescent="0.2">
      <c r="B589" s="142"/>
      <c r="D589" s="143" t="s">
        <v>131</v>
      </c>
      <c r="E589" s="144" t="s">
        <v>1</v>
      </c>
      <c r="F589" s="145" t="s">
        <v>214</v>
      </c>
      <c r="H589" s="144" t="s">
        <v>1</v>
      </c>
      <c r="I589" s="146"/>
      <c r="L589" s="142"/>
      <c r="M589" s="147"/>
      <c r="T589" s="148"/>
      <c r="AT589" s="144" t="s">
        <v>131</v>
      </c>
      <c r="AU589" s="144" t="s">
        <v>78</v>
      </c>
      <c r="AV589" s="12" t="s">
        <v>76</v>
      </c>
      <c r="AW589" s="12" t="s">
        <v>28</v>
      </c>
      <c r="AX589" s="12" t="s">
        <v>71</v>
      </c>
      <c r="AY589" s="144" t="s">
        <v>114</v>
      </c>
    </row>
    <row r="590" spans="2:51" s="13" customFormat="1" x14ac:dyDescent="0.2">
      <c r="B590" s="149"/>
      <c r="D590" s="143" t="s">
        <v>131</v>
      </c>
      <c r="E590" s="150" t="s">
        <v>1</v>
      </c>
      <c r="F590" s="151" t="s">
        <v>215</v>
      </c>
      <c r="H590" s="152">
        <v>61</v>
      </c>
      <c r="I590" s="153"/>
      <c r="L590" s="149"/>
      <c r="M590" s="154"/>
      <c r="T590" s="155"/>
      <c r="AT590" s="150" t="s">
        <v>131</v>
      </c>
      <c r="AU590" s="150" t="s">
        <v>78</v>
      </c>
      <c r="AV590" s="13" t="s">
        <v>78</v>
      </c>
      <c r="AW590" s="13" t="s">
        <v>28</v>
      </c>
      <c r="AX590" s="13" t="s">
        <v>71</v>
      </c>
      <c r="AY590" s="150" t="s">
        <v>114</v>
      </c>
    </row>
    <row r="591" spans="2:51" s="13" customFormat="1" ht="22.5" x14ac:dyDescent="0.2">
      <c r="B591" s="149"/>
      <c r="D591" s="143" t="s">
        <v>131</v>
      </c>
      <c r="E591" s="150" t="s">
        <v>1</v>
      </c>
      <c r="F591" s="151" t="s">
        <v>216</v>
      </c>
      <c r="H591" s="152">
        <v>171.79</v>
      </c>
      <c r="I591" s="153"/>
      <c r="L591" s="149"/>
      <c r="M591" s="154"/>
      <c r="T591" s="155"/>
      <c r="AT591" s="150" t="s">
        <v>131</v>
      </c>
      <c r="AU591" s="150" t="s">
        <v>78</v>
      </c>
      <c r="AV591" s="13" t="s">
        <v>78</v>
      </c>
      <c r="AW591" s="13" t="s">
        <v>28</v>
      </c>
      <c r="AX591" s="13" t="s">
        <v>71</v>
      </c>
      <c r="AY591" s="150" t="s">
        <v>114</v>
      </c>
    </row>
    <row r="592" spans="2:51" s="12" customFormat="1" x14ac:dyDescent="0.2">
      <c r="B592" s="142"/>
      <c r="D592" s="143" t="s">
        <v>131</v>
      </c>
      <c r="E592" s="144" t="s">
        <v>1</v>
      </c>
      <c r="F592" s="145" t="s">
        <v>470</v>
      </c>
      <c r="H592" s="144" t="s">
        <v>1</v>
      </c>
      <c r="I592" s="146"/>
      <c r="L592" s="142"/>
      <c r="M592" s="147"/>
      <c r="T592" s="148"/>
      <c r="AT592" s="144" t="s">
        <v>131</v>
      </c>
      <c r="AU592" s="144" t="s">
        <v>78</v>
      </c>
      <c r="AV592" s="12" t="s">
        <v>76</v>
      </c>
      <c r="AW592" s="12" t="s">
        <v>28</v>
      </c>
      <c r="AX592" s="12" t="s">
        <v>71</v>
      </c>
      <c r="AY592" s="144" t="s">
        <v>114</v>
      </c>
    </row>
    <row r="593" spans="2:51" s="12" customFormat="1" x14ac:dyDescent="0.2">
      <c r="B593" s="142"/>
      <c r="D593" s="143" t="s">
        <v>131</v>
      </c>
      <c r="E593" s="144" t="s">
        <v>1</v>
      </c>
      <c r="F593" s="145" t="s">
        <v>132</v>
      </c>
      <c r="H593" s="144" t="s">
        <v>1</v>
      </c>
      <c r="I593" s="146"/>
      <c r="L593" s="142"/>
      <c r="M593" s="147"/>
      <c r="T593" s="148"/>
      <c r="AT593" s="144" t="s">
        <v>131</v>
      </c>
      <c r="AU593" s="144" t="s">
        <v>78</v>
      </c>
      <c r="AV593" s="12" t="s">
        <v>76</v>
      </c>
      <c r="AW593" s="12" t="s">
        <v>28</v>
      </c>
      <c r="AX593" s="12" t="s">
        <v>71</v>
      </c>
      <c r="AY593" s="144" t="s">
        <v>114</v>
      </c>
    </row>
    <row r="594" spans="2:51" s="13" customFormat="1" x14ac:dyDescent="0.2">
      <c r="B594" s="149"/>
      <c r="D594" s="143" t="s">
        <v>131</v>
      </c>
      <c r="E594" s="150" t="s">
        <v>1</v>
      </c>
      <c r="F594" s="151" t="s">
        <v>471</v>
      </c>
      <c r="H594" s="152">
        <v>17.78</v>
      </c>
      <c r="I594" s="153"/>
      <c r="L594" s="149"/>
      <c r="M594" s="154"/>
      <c r="T594" s="155"/>
      <c r="AT594" s="150" t="s">
        <v>131</v>
      </c>
      <c r="AU594" s="150" t="s">
        <v>78</v>
      </c>
      <c r="AV594" s="13" t="s">
        <v>78</v>
      </c>
      <c r="AW594" s="13" t="s">
        <v>28</v>
      </c>
      <c r="AX594" s="13" t="s">
        <v>71</v>
      </c>
      <c r="AY594" s="150" t="s">
        <v>114</v>
      </c>
    </row>
    <row r="595" spans="2:51" s="13" customFormat="1" x14ac:dyDescent="0.2">
      <c r="B595" s="149"/>
      <c r="D595" s="143" t="s">
        <v>131</v>
      </c>
      <c r="E595" s="150" t="s">
        <v>1</v>
      </c>
      <c r="F595" s="151" t="s">
        <v>354</v>
      </c>
      <c r="H595" s="152">
        <v>27.86</v>
      </c>
      <c r="I595" s="153"/>
      <c r="L595" s="149"/>
      <c r="M595" s="154"/>
      <c r="T595" s="155"/>
      <c r="AT595" s="150" t="s">
        <v>131</v>
      </c>
      <c r="AU595" s="150" t="s">
        <v>78</v>
      </c>
      <c r="AV595" s="13" t="s">
        <v>78</v>
      </c>
      <c r="AW595" s="13" t="s">
        <v>28</v>
      </c>
      <c r="AX595" s="13" t="s">
        <v>71</v>
      </c>
      <c r="AY595" s="150" t="s">
        <v>114</v>
      </c>
    </row>
    <row r="596" spans="2:51" s="13" customFormat="1" x14ac:dyDescent="0.2">
      <c r="B596" s="149"/>
      <c r="D596" s="143" t="s">
        <v>131</v>
      </c>
      <c r="E596" s="150" t="s">
        <v>1</v>
      </c>
      <c r="F596" s="151" t="s">
        <v>472</v>
      </c>
      <c r="H596" s="152">
        <v>8.5500000000000007</v>
      </c>
      <c r="I596" s="153"/>
      <c r="L596" s="149"/>
      <c r="M596" s="154"/>
      <c r="T596" s="155"/>
      <c r="AT596" s="150" t="s">
        <v>131</v>
      </c>
      <c r="AU596" s="150" t="s">
        <v>78</v>
      </c>
      <c r="AV596" s="13" t="s">
        <v>78</v>
      </c>
      <c r="AW596" s="13" t="s">
        <v>28</v>
      </c>
      <c r="AX596" s="13" t="s">
        <v>71</v>
      </c>
      <c r="AY596" s="150" t="s">
        <v>114</v>
      </c>
    </row>
    <row r="597" spans="2:51" s="13" customFormat="1" x14ac:dyDescent="0.2">
      <c r="B597" s="149"/>
      <c r="D597" s="143" t="s">
        <v>131</v>
      </c>
      <c r="E597" s="150" t="s">
        <v>1</v>
      </c>
      <c r="F597" s="151" t="s">
        <v>355</v>
      </c>
      <c r="H597" s="152">
        <v>17.73</v>
      </c>
      <c r="I597" s="153"/>
      <c r="L597" s="149"/>
      <c r="M597" s="154"/>
      <c r="T597" s="155"/>
      <c r="AT597" s="150" t="s">
        <v>131</v>
      </c>
      <c r="AU597" s="150" t="s">
        <v>78</v>
      </c>
      <c r="AV597" s="13" t="s">
        <v>78</v>
      </c>
      <c r="AW597" s="13" t="s">
        <v>28</v>
      </c>
      <c r="AX597" s="13" t="s">
        <v>71</v>
      </c>
      <c r="AY597" s="150" t="s">
        <v>114</v>
      </c>
    </row>
    <row r="598" spans="2:51" s="13" customFormat="1" x14ac:dyDescent="0.2">
      <c r="B598" s="149"/>
      <c r="D598" s="143" t="s">
        <v>131</v>
      </c>
      <c r="E598" s="150" t="s">
        <v>1</v>
      </c>
      <c r="F598" s="151" t="s">
        <v>356</v>
      </c>
      <c r="H598" s="152">
        <v>19.5</v>
      </c>
      <c r="I598" s="153"/>
      <c r="L598" s="149"/>
      <c r="M598" s="154"/>
      <c r="T598" s="155"/>
      <c r="AT598" s="150" t="s">
        <v>131</v>
      </c>
      <c r="AU598" s="150" t="s">
        <v>78</v>
      </c>
      <c r="AV598" s="13" t="s">
        <v>78</v>
      </c>
      <c r="AW598" s="13" t="s">
        <v>28</v>
      </c>
      <c r="AX598" s="13" t="s">
        <v>71</v>
      </c>
      <c r="AY598" s="150" t="s">
        <v>114</v>
      </c>
    </row>
    <row r="599" spans="2:51" s="13" customFormat="1" x14ac:dyDescent="0.2">
      <c r="B599" s="149"/>
      <c r="D599" s="143" t="s">
        <v>131</v>
      </c>
      <c r="E599" s="150" t="s">
        <v>1</v>
      </c>
      <c r="F599" s="151" t="s">
        <v>357</v>
      </c>
      <c r="H599" s="152">
        <v>4.9800000000000004</v>
      </c>
      <c r="I599" s="153"/>
      <c r="L599" s="149"/>
      <c r="M599" s="154"/>
      <c r="T599" s="155"/>
      <c r="AT599" s="150" t="s">
        <v>131</v>
      </c>
      <c r="AU599" s="150" t="s">
        <v>78</v>
      </c>
      <c r="AV599" s="13" t="s">
        <v>78</v>
      </c>
      <c r="AW599" s="13" t="s">
        <v>28</v>
      </c>
      <c r="AX599" s="13" t="s">
        <v>71</v>
      </c>
      <c r="AY599" s="150" t="s">
        <v>114</v>
      </c>
    </row>
    <row r="600" spans="2:51" s="13" customFormat="1" x14ac:dyDescent="0.2">
      <c r="B600" s="149"/>
      <c r="D600" s="143" t="s">
        <v>131</v>
      </c>
      <c r="E600" s="150" t="s">
        <v>1</v>
      </c>
      <c r="F600" s="151" t="s">
        <v>358</v>
      </c>
      <c r="H600" s="152">
        <v>18.41</v>
      </c>
      <c r="I600" s="153"/>
      <c r="L600" s="149"/>
      <c r="M600" s="154"/>
      <c r="T600" s="155"/>
      <c r="AT600" s="150" t="s">
        <v>131</v>
      </c>
      <c r="AU600" s="150" t="s">
        <v>78</v>
      </c>
      <c r="AV600" s="13" t="s">
        <v>78</v>
      </c>
      <c r="AW600" s="13" t="s">
        <v>28</v>
      </c>
      <c r="AX600" s="13" t="s">
        <v>71</v>
      </c>
      <c r="AY600" s="150" t="s">
        <v>114</v>
      </c>
    </row>
    <row r="601" spans="2:51" s="13" customFormat="1" x14ac:dyDescent="0.2">
      <c r="B601" s="149"/>
      <c r="D601" s="143" t="s">
        <v>131</v>
      </c>
      <c r="E601" s="150" t="s">
        <v>1</v>
      </c>
      <c r="F601" s="151" t="s">
        <v>359</v>
      </c>
      <c r="H601" s="152">
        <v>27.69</v>
      </c>
      <c r="I601" s="153"/>
      <c r="L601" s="149"/>
      <c r="M601" s="154"/>
      <c r="T601" s="155"/>
      <c r="AT601" s="150" t="s">
        <v>131</v>
      </c>
      <c r="AU601" s="150" t="s">
        <v>78</v>
      </c>
      <c r="AV601" s="13" t="s">
        <v>78</v>
      </c>
      <c r="AW601" s="13" t="s">
        <v>28</v>
      </c>
      <c r="AX601" s="13" t="s">
        <v>71</v>
      </c>
      <c r="AY601" s="150" t="s">
        <v>114</v>
      </c>
    </row>
    <row r="602" spans="2:51" s="13" customFormat="1" x14ac:dyDescent="0.2">
      <c r="B602" s="149"/>
      <c r="D602" s="143" t="s">
        <v>131</v>
      </c>
      <c r="E602" s="150" t="s">
        <v>1</v>
      </c>
      <c r="F602" s="151" t="s">
        <v>360</v>
      </c>
      <c r="H602" s="152">
        <v>38.82</v>
      </c>
      <c r="I602" s="153"/>
      <c r="L602" s="149"/>
      <c r="M602" s="154"/>
      <c r="T602" s="155"/>
      <c r="AT602" s="150" t="s">
        <v>131</v>
      </c>
      <c r="AU602" s="150" t="s">
        <v>78</v>
      </c>
      <c r="AV602" s="13" t="s">
        <v>78</v>
      </c>
      <c r="AW602" s="13" t="s">
        <v>28</v>
      </c>
      <c r="AX602" s="13" t="s">
        <v>71</v>
      </c>
      <c r="AY602" s="150" t="s">
        <v>114</v>
      </c>
    </row>
    <row r="603" spans="2:51" s="13" customFormat="1" x14ac:dyDescent="0.2">
      <c r="B603" s="149"/>
      <c r="D603" s="143" t="s">
        <v>131</v>
      </c>
      <c r="E603" s="150" t="s">
        <v>1</v>
      </c>
      <c r="F603" s="151" t="s">
        <v>361</v>
      </c>
      <c r="H603" s="152">
        <v>27.69</v>
      </c>
      <c r="I603" s="153"/>
      <c r="L603" s="149"/>
      <c r="M603" s="154"/>
      <c r="T603" s="155"/>
      <c r="AT603" s="150" t="s">
        <v>131</v>
      </c>
      <c r="AU603" s="150" t="s">
        <v>78</v>
      </c>
      <c r="AV603" s="13" t="s">
        <v>78</v>
      </c>
      <c r="AW603" s="13" t="s">
        <v>28</v>
      </c>
      <c r="AX603" s="13" t="s">
        <v>71</v>
      </c>
      <c r="AY603" s="150" t="s">
        <v>114</v>
      </c>
    </row>
    <row r="604" spans="2:51" s="13" customFormat="1" x14ac:dyDescent="0.2">
      <c r="B604" s="149"/>
      <c r="D604" s="143" t="s">
        <v>131</v>
      </c>
      <c r="E604" s="150" t="s">
        <v>1</v>
      </c>
      <c r="F604" s="151" t="s">
        <v>362</v>
      </c>
      <c r="H604" s="152">
        <v>15.48</v>
      </c>
      <c r="I604" s="153"/>
      <c r="L604" s="149"/>
      <c r="M604" s="154"/>
      <c r="T604" s="155"/>
      <c r="AT604" s="150" t="s">
        <v>131</v>
      </c>
      <c r="AU604" s="150" t="s">
        <v>78</v>
      </c>
      <c r="AV604" s="13" t="s">
        <v>78</v>
      </c>
      <c r="AW604" s="13" t="s">
        <v>28</v>
      </c>
      <c r="AX604" s="13" t="s">
        <v>71</v>
      </c>
      <c r="AY604" s="150" t="s">
        <v>114</v>
      </c>
    </row>
    <row r="605" spans="2:51" s="13" customFormat="1" x14ac:dyDescent="0.2">
      <c r="B605" s="149"/>
      <c r="D605" s="143" t="s">
        <v>131</v>
      </c>
      <c r="E605" s="150" t="s">
        <v>1</v>
      </c>
      <c r="F605" s="151" t="s">
        <v>363</v>
      </c>
      <c r="H605" s="152">
        <v>11.64</v>
      </c>
      <c r="I605" s="153"/>
      <c r="L605" s="149"/>
      <c r="M605" s="154"/>
      <c r="T605" s="155"/>
      <c r="AT605" s="150" t="s">
        <v>131</v>
      </c>
      <c r="AU605" s="150" t="s">
        <v>78</v>
      </c>
      <c r="AV605" s="13" t="s">
        <v>78</v>
      </c>
      <c r="AW605" s="13" t="s">
        <v>28</v>
      </c>
      <c r="AX605" s="13" t="s">
        <v>71</v>
      </c>
      <c r="AY605" s="150" t="s">
        <v>114</v>
      </c>
    </row>
    <row r="606" spans="2:51" s="13" customFormat="1" x14ac:dyDescent="0.2">
      <c r="B606" s="149"/>
      <c r="D606" s="143" t="s">
        <v>131</v>
      </c>
      <c r="E606" s="150" t="s">
        <v>1</v>
      </c>
      <c r="F606" s="151" t="s">
        <v>473</v>
      </c>
      <c r="H606" s="152">
        <v>7.56</v>
      </c>
      <c r="I606" s="153"/>
      <c r="L606" s="149"/>
      <c r="M606" s="154"/>
      <c r="T606" s="155"/>
      <c r="AT606" s="150" t="s">
        <v>131</v>
      </c>
      <c r="AU606" s="150" t="s">
        <v>78</v>
      </c>
      <c r="AV606" s="13" t="s">
        <v>78</v>
      </c>
      <c r="AW606" s="13" t="s">
        <v>28</v>
      </c>
      <c r="AX606" s="13" t="s">
        <v>71</v>
      </c>
      <c r="AY606" s="150" t="s">
        <v>114</v>
      </c>
    </row>
    <row r="607" spans="2:51" s="13" customFormat="1" x14ac:dyDescent="0.2">
      <c r="B607" s="149"/>
      <c r="D607" s="143" t="s">
        <v>131</v>
      </c>
      <c r="E607" s="150" t="s">
        <v>1</v>
      </c>
      <c r="F607" s="151" t="s">
        <v>474</v>
      </c>
      <c r="H607" s="152">
        <v>2.62</v>
      </c>
      <c r="I607" s="153"/>
      <c r="L607" s="149"/>
      <c r="M607" s="154"/>
      <c r="T607" s="155"/>
      <c r="AT607" s="150" t="s">
        <v>131</v>
      </c>
      <c r="AU607" s="150" t="s">
        <v>78</v>
      </c>
      <c r="AV607" s="13" t="s">
        <v>78</v>
      </c>
      <c r="AW607" s="13" t="s">
        <v>28</v>
      </c>
      <c r="AX607" s="13" t="s">
        <v>71</v>
      </c>
      <c r="AY607" s="150" t="s">
        <v>114</v>
      </c>
    </row>
    <row r="608" spans="2:51" s="13" customFormat="1" x14ac:dyDescent="0.2">
      <c r="B608" s="149"/>
      <c r="D608" s="143" t="s">
        <v>131</v>
      </c>
      <c r="E608" s="150" t="s">
        <v>1</v>
      </c>
      <c r="F608" s="151" t="s">
        <v>475</v>
      </c>
      <c r="H608" s="152">
        <v>1.35</v>
      </c>
      <c r="I608" s="153"/>
      <c r="L608" s="149"/>
      <c r="M608" s="154"/>
      <c r="T608" s="155"/>
      <c r="AT608" s="150" t="s">
        <v>131</v>
      </c>
      <c r="AU608" s="150" t="s">
        <v>78</v>
      </c>
      <c r="AV608" s="13" t="s">
        <v>78</v>
      </c>
      <c r="AW608" s="13" t="s">
        <v>28</v>
      </c>
      <c r="AX608" s="13" t="s">
        <v>71</v>
      </c>
      <c r="AY608" s="150" t="s">
        <v>114</v>
      </c>
    </row>
    <row r="609" spans="2:51" s="13" customFormat="1" x14ac:dyDescent="0.2">
      <c r="B609" s="149"/>
      <c r="D609" s="143" t="s">
        <v>131</v>
      </c>
      <c r="E609" s="150" t="s">
        <v>1</v>
      </c>
      <c r="F609" s="151" t="s">
        <v>476</v>
      </c>
      <c r="H609" s="152">
        <v>1.65</v>
      </c>
      <c r="I609" s="153"/>
      <c r="L609" s="149"/>
      <c r="M609" s="154"/>
      <c r="T609" s="155"/>
      <c r="AT609" s="150" t="s">
        <v>131</v>
      </c>
      <c r="AU609" s="150" t="s">
        <v>78</v>
      </c>
      <c r="AV609" s="13" t="s">
        <v>78</v>
      </c>
      <c r="AW609" s="13" t="s">
        <v>28</v>
      </c>
      <c r="AX609" s="13" t="s">
        <v>71</v>
      </c>
      <c r="AY609" s="150" t="s">
        <v>114</v>
      </c>
    </row>
    <row r="610" spans="2:51" s="13" customFormat="1" x14ac:dyDescent="0.2">
      <c r="B610" s="149"/>
      <c r="D610" s="143" t="s">
        <v>131</v>
      </c>
      <c r="E610" s="150" t="s">
        <v>1</v>
      </c>
      <c r="F610" s="151" t="s">
        <v>477</v>
      </c>
      <c r="H610" s="152">
        <v>4.87</v>
      </c>
      <c r="I610" s="153"/>
      <c r="L610" s="149"/>
      <c r="M610" s="154"/>
      <c r="T610" s="155"/>
      <c r="AT610" s="150" t="s">
        <v>131</v>
      </c>
      <c r="AU610" s="150" t="s">
        <v>78</v>
      </c>
      <c r="AV610" s="13" t="s">
        <v>78</v>
      </c>
      <c r="AW610" s="13" t="s">
        <v>28</v>
      </c>
      <c r="AX610" s="13" t="s">
        <v>71</v>
      </c>
      <c r="AY610" s="150" t="s">
        <v>114</v>
      </c>
    </row>
    <row r="611" spans="2:51" s="13" customFormat="1" x14ac:dyDescent="0.2">
      <c r="B611" s="149"/>
      <c r="D611" s="143" t="s">
        <v>131</v>
      </c>
      <c r="E611" s="150" t="s">
        <v>1</v>
      </c>
      <c r="F611" s="151" t="s">
        <v>478</v>
      </c>
      <c r="H611" s="152">
        <v>2.68</v>
      </c>
      <c r="I611" s="153"/>
      <c r="L611" s="149"/>
      <c r="M611" s="154"/>
      <c r="T611" s="155"/>
      <c r="AT611" s="150" t="s">
        <v>131</v>
      </c>
      <c r="AU611" s="150" t="s">
        <v>78</v>
      </c>
      <c r="AV611" s="13" t="s">
        <v>78</v>
      </c>
      <c r="AW611" s="13" t="s">
        <v>28</v>
      </c>
      <c r="AX611" s="13" t="s">
        <v>71</v>
      </c>
      <c r="AY611" s="150" t="s">
        <v>114</v>
      </c>
    </row>
    <row r="612" spans="2:51" s="13" customFormat="1" x14ac:dyDescent="0.2">
      <c r="B612" s="149"/>
      <c r="D612" s="143" t="s">
        <v>131</v>
      </c>
      <c r="E612" s="150" t="s">
        <v>1</v>
      </c>
      <c r="F612" s="151" t="s">
        <v>479</v>
      </c>
      <c r="H612" s="152">
        <v>2.2000000000000002</v>
      </c>
      <c r="I612" s="153"/>
      <c r="L612" s="149"/>
      <c r="M612" s="154"/>
      <c r="T612" s="155"/>
      <c r="AT612" s="150" t="s">
        <v>131</v>
      </c>
      <c r="AU612" s="150" t="s">
        <v>78</v>
      </c>
      <c r="AV612" s="13" t="s">
        <v>78</v>
      </c>
      <c r="AW612" s="13" t="s">
        <v>28</v>
      </c>
      <c r="AX612" s="13" t="s">
        <v>71</v>
      </c>
      <c r="AY612" s="150" t="s">
        <v>114</v>
      </c>
    </row>
    <row r="613" spans="2:51" s="12" customFormat="1" x14ac:dyDescent="0.2">
      <c r="B613" s="142"/>
      <c r="D613" s="143" t="s">
        <v>131</v>
      </c>
      <c r="E613" s="144" t="s">
        <v>1</v>
      </c>
      <c r="F613" s="145" t="s">
        <v>140</v>
      </c>
      <c r="H613" s="144" t="s">
        <v>1</v>
      </c>
      <c r="I613" s="146"/>
      <c r="L613" s="142"/>
      <c r="M613" s="147"/>
      <c r="T613" s="148"/>
      <c r="AT613" s="144" t="s">
        <v>131</v>
      </c>
      <c r="AU613" s="144" t="s">
        <v>78</v>
      </c>
      <c r="AV613" s="12" t="s">
        <v>76</v>
      </c>
      <c r="AW613" s="12" t="s">
        <v>28</v>
      </c>
      <c r="AX613" s="12" t="s">
        <v>71</v>
      </c>
      <c r="AY613" s="144" t="s">
        <v>114</v>
      </c>
    </row>
    <row r="614" spans="2:51" s="13" customFormat="1" x14ac:dyDescent="0.2">
      <c r="B614" s="149"/>
      <c r="D614" s="143" t="s">
        <v>131</v>
      </c>
      <c r="E614" s="150" t="s">
        <v>1</v>
      </c>
      <c r="F614" s="151" t="s">
        <v>480</v>
      </c>
      <c r="H614" s="152">
        <v>22.08</v>
      </c>
      <c r="I614" s="153"/>
      <c r="L614" s="149"/>
      <c r="M614" s="154"/>
      <c r="T614" s="155"/>
      <c r="AT614" s="150" t="s">
        <v>131</v>
      </c>
      <c r="AU614" s="150" t="s">
        <v>78</v>
      </c>
      <c r="AV614" s="13" t="s">
        <v>78</v>
      </c>
      <c r="AW614" s="13" t="s">
        <v>28</v>
      </c>
      <c r="AX614" s="13" t="s">
        <v>71</v>
      </c>
      <c r="AY614" s="150" t="s">
        <v>114</v>
      </c>
    </row>
    <row r="615" spans="2:51" s="13" customFormat="1" x14ac:dyDescent="0.2">
      <c r="B615" s="149"/>
      <c r="D615" s="143" t="s">
        <v>131</v>
      </c>
      <c r="E615" s="150" t="s">
        <v>1</v>
      </c>
      <c r="F615" s="151" t="s">
        <v>481</v>
      </c>
      <c r="H615" s="152">
        <v>29.53</v>
      </c>
      <c r="I615" s="153"/>
      <c r="L615" s="149"/>
      <c r="M615" s="154"/>
      <c r="T615" s="155"/>
      <c r="AT615" s="150" t="s">
        <v>131</v>
      </c>
      <c r="AU615" s="150" t="s">
        <v>78</v>
      </c>
      <c r="AV615" s="13" t="s">
        <v>78</v>
      </c>
      <c r="AW615" s="13" t="s">
        <v>28</v>
      </c>
      <c r="AX615" s="13" t="s">
        <v>71</v>
      </c>
      <c r="AY615" s="150" t="s">
        <v>114</v>
      </c>
    </row>
    <row r="616" spans="2:51" s="13" customFormat="1" x14ac:dyDescent="0.2">
      <c r="B616" s="149"/>
      <c r="D616" s="143" t="s">
        <v>131</v>
      </c>
      <c r="E616" s="150" t="s">
        <v>1</v>
      </c>
      <c r="F616" s="151" t="s">
        <v>482</v>
      </c>
      <c r="H616" s="152">
        <v>94.83</v>
      </c>
      <c r="I616" s="153"/>
      <c r="L616" s="149"/>
      <c r="M616" s="154"/>
      <c r="T616" s="155"/>
      <c r="AT616" s="150" t="s">
        <v>131</v>
      </c>
      <c r="AU616" s="150" t="s">
        <v>78</v>
      </c>
      <c r="AV616" s="13" t="s">
        <v>78</v>
      </c>
      <c r="AW616" s="13" t="s">
        <v>28</v>
      </c>
      <c r="AX616" s="13" t="s">
        <v>71</v>
      </c>
      <c r="AY616" s="150" t="s">
        <v>114</v>
      </c>
    </row>
    <row r="617" spans="2:51" s="13" customFormat="1" x14ac:dyDescent="0.2">
      <c r="B617" s="149"/>
      <c r="D617" s="143" t="s">
        <v>131</v>
      </c>
      <c r="E617" s="150" t="s">
        <v>1</v>
      </c>
      <c r="F617" s="151" t="s">
        <v>483</v>
      </c>
      <c r="H617" s="152">
        <v>60.56</v>
      </c>
      <c r="I617" s="153"/>
      <c r="L617" s="149"/>
      <c r="M617" s="154"/>
      <c r="T617" s="155"/>
      <c r="AT617" s="150" t="s">
        <v>131</v>
      </c>
      <c r="AU617" s="150" t="s">
        <v>78</v>
      </c>
      <c r="AV617" s="13" t="s">
        <v>78</v>
      </c>
      <c r="AW617" s="13" t="s">
        <v>28</v>
      </c>
      <c r="AX617" s="13" t="s">
        <v>71</v>
      </c>
      <c r="AY617" s="150" t="s">
        <v>114</v>
      </c>
    </row>
    <row r="618" spans="2:51" s="13" customFormat="1" x14ac:dyDescent="0.2">
      <c r="B618" s="149"/>
      <c r="D618" s="143" t="s">
        <v>131</v>
      </c>
      <c r="E618" s="150" t="s">
        <v>1</v>
      </c>
      <c r="F618" s="151" t="s">
        <v>366</v>
      </c>
      <c r="H618" s="152">
        <v>15.12</v>
      </c>
      <c r="I618" s="153"/>
      <c r="L618" s="149"/>
      <c r="M618" s="154"/>
      <c r="T618" s="155"/>
      <c r="AT618" s="150" t="s">
        <v>131</v>
      </c>
      <c r="AU618" s="150" t="s">
        <v>78</v>
      </c>
      <c r="AV618" s="13" t="s">
        <v>78</v>
      </c>
      <c r="AW618" s="13" t="s">
        <v>28</v>
      </c>
      <c r="AX618" s="13" t="s">
        <v>71</v>
      </c>
      <c r="AY618" s="150" t="s">
        <v>114</v>
      </c>
    </row>
    <row r="619" spans="2:51" s="13" customFormat="1" x14ac:dyDescent="0.2">
      <c r="B619" s="149"/>
      <c r="D619" s="143" t="s">
        <v>131</v>
      </c>
      <c r="E619" s="150" t="s">
        <v>1</v>
      </c>
      <c r="F619" s="151" t="s">
        <v>367</v>
      </c>
      <c r="H619" s="152">
        <v>13.77</v>
      </c>
      <c r="I619" s="153"/>
      <c r="L619" s="149"/>
      <c r="M619" s="154"/>
      <c r="T619" s="155"/>
      <c r="AT619" s="150" t="s">
        <v>131</v>
      </c>
      <c r="AU619" s="150" t="s">
        <v>78</v>
      </c>
      <c r="AV619" s="13" t="s">
        <v>78</v>
      </c>
      <c r="AW619" s="13" t="s">
        <v>28</v>
      </c>
      <c r="AX619" s="13" t="s">
        <v>71</v>
      </c>
      <c r="AY619" s="150" t="s">
        <v>114</v>
      </c>
    </row>
    <row r="620" spans="2:51" s="13" customFormat="1" x14ac:dyDescent="0.2">
      <c r="B620" s="149"/>
      <c r="D620" s="143" t="s">
        <v>131</v>
      </c>
      <c r="E620" s="150" t="s">
        <v>1</v>
      </c>
      <c r="F620" s="151" t="s">
        <v>484</v>
      </c>
      <c r="H620" s="152">
        <v>7.34</v>
      </c>
      <c r="I620" s="153"/>
      <c r="L620" s="149"/>
      <c r="M620" s="154"/>
      <c r="T620" s="155"/>
      <c r="AT620" s="150" t="s">
        <v>131</v>
      </c>
      <c r="AU620" s="150" t="s">
        <v>78</v>
      </c>
      <c r="AV620" s="13" t="s">
        <v>78</v>
      </c>
      <c r="AW620" s="13" t="s">
        <v>28</v>
      </c>
      <c r="AX620" s="13" t="s">
        <v>71</v>
      </c>
      <c r="AY620" s="150" t="s">
        <v>114</v>
      </c>
    </row>
    <row r="621" spans="2:51" s="13" customFormat="1" x14ac:dyDescent="0.2">
      <c r="B621" s="149"/>
      <c r="D621" s="143" t="s">
        <v>131</v>
      </c>
      <c r="E621" s="150" t="s">
        <v>1</v>
      </c>
      <c r="F621" s="151" t="s">
        <v>485</v>
      </c>
      <c r="H621" s="152">
        <v>2.92</v>
      </c>
      <c r="I621" s="153"/>
      <c r="L621" s="149"/>
      <c r="M621" s="154"/>
      <c r="T621" s="155"/>
      <c r="AT621" s="150" t="s">
        <v>131</v>
      </c>
      <c r="AU621" s="150" t="s">
        <v>78</v>
      </c>
      <c r="AV621" s="13" t="s">
        <v>78</v>
      </c>
      <c r="AW621" s="13" t="s">
        <v>28</v>
      </c>
      <c r="AX621" s="13" t="s">
        <v>71</v>
      </c>
      <c r="AY621" s="150" t="s">
        <v>114</v>
      </c>
    </row>
    <row r="622" spans="2:51" s="13" customFormat="1" x14ac:dyDescent="0.2">
      <c r="B622" s="149"/>
      <c r="D622" s="143" t="s">
        <v>131</v>
      </c>
      <c r="E622" s="150" t="s">
        <v>1</v>
      </c>
      <c r="F622" s="151" t="s">
        <v>486</v>
      </c>
      <c r="H622" s="152">
        <v>3.55</v>
      </c>
      <c r="I622" s="153"/>
      <c r="L622" s="149"/>
      <c r="M622" s="154"/>
      <c r="T622" s="155"/>
      <c r="AT622" s="150" t="s">
        <v>131</v>
      </c>
      <c r="AU622" s="150" t="s">
        <v>78</v>
      </c>
      <c r="AV622" s="13" t="s">
        <v>78</v>
      </c>
      <c r="AW622" s="13" t="s">
        <v>28</v>
      </c>
      <c r="AX622" s="13" t="s">
        <v>71</v>
      </c>
      <c r="AY622" s="150" t="s">
        <v>114</v>
      </c>
    </row>
    <row r="623" spans="2:51" s="13" customFormat="1" x14ac:dyDescent="0.2">
      <c r="B623" s="149"/>
      <c r="D623" s="143" t="s">
        <v>131</v>
      </c>
      <c r="E623" s="150" t="s">
        <v>1</v>
      </c>
      <c r="F623" s="151" t="s">
        <v>487</v>
      </c>
      <c r="H623" s="152">
        <v>1.76</v>
      </c>
      <c r="I623" s="153"/>
      <c r="L623" s="149"/>
      <c r="M623" s="154"/>
      <c r="T623" s="155"/>
      <c r="AT623" s="150" t="s">
        <v>131</v>
      </c>
      <c r="AU623" s="150" t="s">
        <v>78</v>
      </c>
      <c r="AV623" s="13" t="s">
        <v>78</v>
      </c>
      <c r="AW623" s="13" t="s">
        <v>28</v>
      </c>
      <c r="AX623" s="13" t="s">
        <v>71</v>
      </c>
      <c r="AY623" s="150" t="s">
        <v>114</v>
      </c>
    </row>
    <row r="624" spans="2:51" s="13" customFormat="1" x14ac:dyDescent="0.2">
      <c r="B624" s="149"/>
      <c r="D624" s="143" t="s">
        <v>131</v>
      </c>
      <c r="E624" s="150" t="s">
        <v>1</v>
      </c>
      <c r="F624" s="151" t="s">
        <v>488</v>
      </c>
      <c r="H624" s="152">
        <v>3.34</v>
      </c>
      <c r="I624" s="153"/>
      <c r="L624" s="149"/>
      <c r="M624" s="154"/>
      <c r="T624" s="155"/>
      <c r="AT624" s="150" t="s">
        <v>131</v>
      </c>
      <c r="AU624" s="150" t="s">
        <v>78</v>
      </c>
      <c r="AV624" s="13" t="s">
        <v>78</v>
      </c>
      <c r="AW624" s="13" t="s">
        <v>28</v>
      </c>
      <c r="AX624" s="13" t="s">
        <v>71</v>
      </c>
      <c r="AY624" s="150" t="s">
        <v>114</v>
      </c>
    </row>
    <row r="625" spans="2:65" s="13" customFormat="1" x14ac:dyDescent="0.2">
      <c r="B625" s="149"/>
      <c r="D625" s="143" t="s">
        <v>131</v>
      </c>
      <c r="E625" s="150" t="s">
        <v>1</v>
      </c>
      <c r="F625" s="151" t="s">
        <v>489</v>
      </c>
      <c r="H625" s="152">
        <v>2.2799999999999998</v>
      </c>
      <c r="I625" s="153"/>
      <c r="L625" s="149"/>
      <c r="M625" s="154"/>
      <c r="T625" s="155"/>
      <c r="AT625" s="150" t="s">
        <v>131</v>
      </c>
      <c r="AU625" s="150" t="s">
        <v>78</v>
      </c>
      <c r="AV625" s="13" t="s">
        <v>78</v>
      </c>
      <c r="AW625" s="13" t="s">
        <v>28</v>
      </c>
      <c r="AX625" s="13" t="s">
        <v>71</v>
      </c>
      <c r="AY625" s="150" t="s">
        <v>114</v>
      </c>
    </row>
    <row r="626" spans="2:65" s="13" customFormat="1" x14ac:dyDescent="0.2">
      <c r="B626" s="149"/>
      <c r="D626" s="143" t="s">
        <v>131</v>
      </c>
      <c r="E626" s="150" t="s">
        <v>1</v>
      </c>
      <c r="F626" s="151" t="s">
        <v>490</v>
      </c>
      <c r="H626" s="152">
        <v>1.42</v>
      </c>
      <c r="I626" s="153"/>
      <c r="L626" s="149"/>
      <c r="M626" s="154"/>
      <c r="T626" s="155"/>
      <c r="AT626" s="150" t="s">
        <v>131</v>
      </c>
      <c r="AU626" s="150" t="s">
        <v>78</v>
      </c>
      <c r="AV626" s="13" t="s">
        <v>78</v>
      </c>
      <c r="AW626" s="13" t="s">
        <v>28</v>
      </c>
      <c r="AX626" s="13" t="s">
        <v>71</v>
      </c>
      <c r="AY626" s="150" t="s">
        <v>114</v>
      </c>
    </row>
    <row r="627" spans="2:65" s="13" customFormat="1" x14ac:dyDescent="0.2">
      <c r="B627" s="149"/>
      <c r="D627" s="143" t="s">
        <v>131</v>
      </c>
      <c r="E627" s="150" t="s">
        <v>1</v>
      </c>
      <c r="F627" s="151" t="s">
        <v>491</v>
      </c>
      <c r="H627" s="152">
        <v>1.42</v>
      </c>
      <c r="I627" s="153"/>
      <c r="L627" s="149"/>
      <c r="M627" s="154"/>
      <c r="T627" s="155"/>
      <c r="AT627" s="150" t="s">
        <v>131</v>
      </c>
      <c r="AU627" s="150" t="s">
        <v>78</v>
      </c>
      <c r="AV627" s="13" t="s">
        <v>78</v>
      </c>
      <c r="AW627" s="13" t="s">
        <v>28</v>
      </c>
      <c r="AX627" s="13" t="s">
        <v>71</v>
      </c>
      <c r="AY627" s="150" t="s">
        <v>114</v>
      </c>
    </row>
    <row r="628" spans="2:65" s="12" customFormat="1" x14ac:dyDescent="0.2">
      <c r="B628" s="142"/>
      <c r="D628" s="143" t="s">
        <v>131</v>
      </c>
      <c r="E628" s="144" t="s">
        <v>1</v>
      </c>
      <c r="F628" s="145" t="s">
        <v>143</v>
      </c>
      <c r="H628" s="144" t="s">
        <v>1</v>
      </c>
      <c r="I628" s="146"/>
      <c r="L628" s="142"/>
      <c r="M628" s="147"/>
      <c r="T628" s="148"/>
      <c r="AT628" s="144" t="s">
        <v>131</v>
      </c>
      <c r="AU628" s="144" t="s">
        <v>78</v>
      </c>
      <c r="AV628" s="12" t="s">
        <v>76</v>
      </c>
      <c r="AW628" s="12" t="s">
        <v>28</v>
      </c>
      <c r="AX628" s="12" t="s">
        <v>71</v>
      </c>
      <c r="AY628" s="144" t="s">
        <v>114</v>
      </c>
    </row>
    <row r="629" spans="2:65" s="13" customFormat="1" x14ac:dyDescent="0.2">
      <c r="B629" s="149"/>
      <c r="D629" s="143" t="s">
        <v>131</v>
      </c>
      <c r="E629" s="150" t="s">
        <v>1</v>
      </c>
      <c r="F629" s="151" t="s">
        <v>492</v>
      </c>
      <c r="H629" s="152">
        <v>18.2</v>
      </c>
      <c r="I629" s="153"/>
      <c r="L629" s="149"/>
      <c r="M629" s="154"/>
      <c r="T629" s="155"/>
      <c r="AT629" s="150" t="s">
        <v>131</v>
      </c>
      <c r="AU629" s="150" t="s">
        <v>78</v>
      </c>
      <c r="AV629" s="13" t="s">
        <v>78</v>
      </c>
      <c r="AW629" s="13" t="s">
        <v>28</v>
      </c>
      <c r="AX629" s="13" t="s">
        <v>71</v>
      </c>
      <c r="AY629" s="150" t="s">
        <v>114</v>
      </c>
    </row>
    <row r="630" spans="2:65" s="13" customFormat="1" x14ac:dyDescent="0.2">
      <c r="B630" s="149"/>
      <c r="D630" s="143" t="s">
        <v>131</v>
      </c>
      <c r="E630" s="150" t="s">
        <v>1</v>
      </c>
      <c r="F630" s="151" t="s">
        <v>493</v>
      </c>
      <c r="H630" s="152">
        <v>3.83</v>
      </c>
      <c r="I630" s="153"/>
      <c r="L630" s="149"/>
      <c r="M630" s="154"/>
      <c r="T630" s="155"/>
      <c r="AT630" s="150" t="s">
        <v>131</v>
      </c>
      <c r="AU630" s="150" t="s">
        <v>78</v>
      </c>
      <c r="AV630" s="13" t="s">
        <v>78</v>
      </c>
      <c r="AW630" s="13" t="s">
        <v>28</v>
      </c>
      <c r="AX630" s="13" t="s">
        <v>71</v>
      </c>
      <c r="AY630" s="150" t="s">
        <v>114</v>
      </c>
    </row>
    <row r="631" spans="2:65" s="13" customFormat="1" x14ac:dyDescent="0.2">
      <c r="B631" s="149"/>
      <c r="D631" s="143" t="s">
        <v>131</v>
      </c>
      <c r="E631" s="150" t="s">
        <v>1</v>
      </c>
      <c r="F631" s="151" t="s">
        <v>494</v>
      </c>
      <c r="H631" s="152">
        <v>14.72</v>
      </c>
      <c r="I631" s="153"/>
      <c r="L631" s="149"/>
      <c r="M631" s="154"/>
      <c r="T631" s="155"/>
      <c r="AT631" s="150" t="s">
        <v>131</v>
      </c>
      <c r="AU631" s="150" t="s">
        <v>78</v>
      </c>
      <c r="AV631" s="13" t="s">
        <v>78</v>
      </c>
      <c r="AW631" s="13" t="s">
        <v>28</v>
      </c>
      <c r="AX631" s="13" t="s">
        <v>71</v>
      </c>
      <c r="AY631" s="150" t="s">
        <v>114</v>
      </c>
    </row>
    <row r="632" spans="2:65" s="13" customFormat="1" x14ac:dyDescent="0.2">
      <c r="B632" s="149"/>
      <c r="D632" s="143" t="s">
        <v>131</v>
      </c>
      <c r="E632" s="150" t="s">
        <v>1</v>
      </c>
      <c r="F632" s="151" t="s">
        <v>495</v>
      </c>
      <c r="H632" s="152">
        <v>8.91</v>
      </c>
      <c r="I632" s="153"/>
      <c r="L632" s="149"/>
      <c r="M632" s="154"/>
      <c r="T632" s="155"/>
      <c r="AT632" s="150" t="s">
        <v>131</v>
      </c>
      <c r="AU632" s="150" t="s">
        <v>78</v>
      </c>
      <c r="AV632" s="13" t="s">
        <v>78</v>
      </c>
      <c r="AW632" s="13" t="s">
        <v>28</v>
      </c>
      <c r="AX632" s="13" t="s">
        <v>71</v>
      </c>
      <c r="AY632" s="150" t="s">
        <v>114</v>
      </c>
    </row>
    <row r="633" spans="2:65" s="13" customFormat="1" x14ac:dyDescent="0.2">
      <c r="B633" s="149"/>
      <c r="D633" s="143" t="s">
        <v>131</v>
      </c>
      <c r="E633" s="150" t="s">
        <v>1</v>
      </c>
      <c r="F633" s="151" t="s">
        <v>496</v>
      </c>
      <c r="H633" s="152">
        <v>2.11</v>
      </c>
      <c r="I633" s="153"/>
      <c r="L633" s="149"/>
      <c r="M633" s="154"/>
      <c r="T633" s="155"/>
      <c r="AT633" s="150" t="s">
        <v>131</v>
      </c>
      <c r="AU633" s="150" t="s">
        <v>78</v>
      </c>
      <c r="AV633" s="13" t="s">
        <v>78</v>
      </c>
      <c r="AW633" s="13" t="s">
        <v>28</v>
      </c>
      <c r="AX633" s="13" t="s">
        <v>71</v>
      </c>
      <c r="AY633" s="150" t="s">
        <v>114</v>
      </c>
    </row>
    <row r="634" spans="2:65" s="13" customFormat="1" x14ac:dyDescent="0.2">
      <c r="B634" s="149"/>
      <c r="D634" s="143" t="s">
        <v>131</v>
      </c>
      <c r="E634" s="150" t="s">
        <v>1</v>
      </c>
      <c r="F634" s="151" t="s">
        <v>368</v>
      </c>
      <c r="H634" s="152">
        <v>20.88</v>
      </c>
      <c r="I634" s="153"/>
      <c r="L634" s="149"/>
      <c r="M634" s="154"/>
      <c r="T634" s="155"/>
      <c r="AT634" s="150" t="s">
        <v>131</v>
      </c>
      <c r="AU634" s="150" t="s">
        <v>78</v>
      </c>
      <c r="AV634" s="13" t="s">
        <v>78</v>
      </c>
      <c r="AW634" s="13" t="s">
        <v>28</v>
      </c>
      <c r="AX634" s="13" t="s">
        <v>71</v>
      </c>
      <c r="AY634" s="150" t="s">
        <v>114</v>
      </c>
    </row>
    <row r="635" spans="2:65" s="13" customFormat="1" x14ac:dyDescent="0.2">
      <c r="B635" s="149"/>
      <c r="D635" s="143" t="s">
        <v>131</v>
      </c>
      <c r="E635" s="150" t="s">
        <v>1</v>
      </c>
      <c r="F635" s="151" t="s">
        <v>497</v>
      </c>
      <c r="H635" s="152">
        <v>22.22</v>
      </c>
      <c r="I635" s="153"/>
      <c r="L635" s="149"/>
      <c r="M635" s="154"/>
      <c r="T635" s="155"/>
      <c r="AT635" s="150" t="s">
        <v>131</v>
      </c>
      <c r="AU635" s="150" t="s">
        <v>78</v>
      </c>
      <c r="AV635" s="13" t="s">
        <v>78</v>
      </c>
      <c r="AW635" s="13" t="s">
        <v>28</v>
      </c>
      <c r="AX635" s="13" t="s">
        <v>71</v>
      </c>
      <c r="AY635" s="150" t="s">
        <v>114</v>
      </c>
    </row>
    <row r="636" spans="2:65" s="14" customFormat="1" x14ac:dyDescent="0.2">
      <c r="B636" s="156"/>
      <c r="D636" s="143" t="s">
        <v>131</v>
      </c>
      <c r="E636" s="157" t="s">
        <v>1</v>
      </c>
      <c r="F636" s="158" t="s">
        <v>149</v>
      </c>
      <c r="H636" s="159">
        <v>2745.3950000000004</v>
      </c>
      <c r="I636" s="160"/>
      <c r="L636" s="156"/>
      <c r="M636" s="161"/>
      <c r="T636" s="162"/>
      <c r="AT636" s="157" t="s">
        <v>131</v>
      </c>
      <c r="AU636" s="157" t="s">
        <v>78</v>
      </c>
      <c r="AV636" s="14" t="s">
        <v>121</v>
      </c>
      <c r="AW636" s="14" t="s">
        <v>28</v>
      </c>
      <c r="AX636" s="14" t="s">
        <v>76</v>
      </c>
      <c r="AY636" s="157" t="s">
        <v>114</v>
      </c>
    </row>
    <row r="637" spans="2:65" s="1" customFormat="1" ht="24.2" customHeight="1" x14ac:dyDescent="0.2">
      <c r="B637" s="127"/>
      <c r="C637" s="128" t="s">
        <v>612</v>
      </c>
      <c r="D637" s="128" t="s">
        <v>117</v>
      </c>
      <c r="E637" s="129" t="s">
        <v>613</v>
      </c>
      <c r="F637" s="130" t="s">
        <v>614</v>
      </c>
      <c r="G637" s="131" t="s">
        <v>129</v>
      </c>
      <c r="H637" s="132">
        <v>170.44399999999999</v>
      </c>
      <c r="I637" s="133"/>
      <c r="J637" s="134">
        <f>ROUND(I637*H637,2)</f>
        <v>0</v>
      </c>
      <c r="K637" s="135"/>
      <c r="L637" s="31"/>
      <c r="M637" s="136" t="s">
        <v>1</v>
      </c>
      <c r="N637" s="137" t="s">
        <v>36</v>
      </c>
      <c r="P637" s="138">
        <f>O637*H637</f>
        <v>0</v>
      </c>
      <c r="Q637" s="138">
        <v>2.0000000000000002E-5</v>
      </c>
      <c r="R637" s="138">
        <f>Q637*H637</f>
        <v>3.40888E-3</v>
      </c>
      <c r="S637" s="138">
        <v>0</v>
      </c>
      <c r="T637" s="139">
        <f>S637*H637</f>
        <v>0</v>
      </c>
      <c r="AR637" s="140" t="s">
        <v>232</v>
      </c>
      <c r="AT637" s="140" t="s">
        <v>117</v>
      </c>
      <c r="AU637" s="140" t="s">
        <v>78</v>
      </c>
      <c r="AY637" s="16" t="s">
        <v>114</v>
      </c>
      <c r="BE637" s="141">
        <f>IF(N637="základní",J637,0)</f>
        <v>0</v>
      </c>
      <c r="BF637" s="141">
        <f>IF(N637="snížená",J637,0)</f>
        <v>0</v>
      </c>
      <c r="BG637" s="141">
        <f>IF(N637="zákl. přenesená",J637,0)</f>
        <v>0</v>
      </c>
      <c r="BH637" s="141">
        <f>IF(N637="sníž. přenesená",J637,0)</f>
        <v>0</v>
      </c>
      <c r="BI637" s="141">
        <f>IF(N637="nulová",J637,0)</f>
        <v>0</v>
      </c>
      <c r="BJ637" s="16" t="s">
        <v>76</v>
      </c>
      <c r="BK637" s="141">
        <f>ROUND(I637*H637,2)</f>
        <v>0</v>
      </c>
      <c r="BL637" s="16" t="s">
        <v>232</v>
      </c>
      <c r="BM637" s="140" t="s">
        <v>615</v>
      </c>
    </row>
    <row r="638" spans="2:65" s="12" customFormat="1" x14ac:dyDescent="0.2">
      <c r="B638" s="142"/>
      <c r="D638" s="143" t="s">
        <v>131</v>
      </c>
      <c r="E638" s="144" t="s">
        <v>1</v>
      </c>
      <c r="F638" s="145" t="s">
        <v>132</v>
      </c>
      <c r="H638" s="144" t="s">
        <v>1</v>
      </c>
      <c r="I638" s="146"/>
      <c r="L638" s="142"/>
      <c r="M638" s="147"/>
      <c r="T638" s="148"/>
      <c r="AT638" s="144" t="s">
        <v>131</v>
      </c>
      <c r="AU638" s="144" t="s">
        <v>78</v>
      </c>
      <c r="AV638" s="12" t="s">
        <v>76</v>
      </c>
      <c r="AW638" s="12" t="s">
        <v>28</v>
      </c>
      <c r="AX638" s="12" t="s">
        <v>71</v>
      </c>
      <c r="AY638" s="144" t="s">
        <v>114</v>
      </c>
    </row>
    <row r="639" spans="2:65" s="13" customFormat="1" x14ac:dyDescent="0.2">
      <c r="B639" s="149"/>
      <c r="D639" s="143" t="s">
        <v>131</v>
      </c>
      <c r="E639" s="150" t="s">
        <v>1</v>
      </c>
      <c r="F639" s="151" t="s">
        <v>568</v>
      </c>
      <c r="H639" s="152">
        <v>1.31</v>
      </c>
      <c r="I639" s="153"/>
      <c r="L639" s="149"/>
      <c r="M639" s="154"/>
      <c r="T639" s="155"/>
      <c r="AT639" s="150" t="s">
        <v>131</v>
      </c>
      <c r="AU639" s="150" t="s">
        <v>78</v>
      </c>
      <c r="AV639" s="13" t="s">
        <v>78</v>
      </c>
      <c r="AW639" s="13" t="s">
        <v>28</v>
      </c>
      <c r="AX639" s="13" t="s">
        <v>71</v>
      </c>
      <c r="AY639" s="150" t="s">
        <v>114</v>
      </c>
    </row>
    <row r="640" spans="2:65" s="13" customFormat="1" x14ac:dyDescent="0.2">
      <c r="B640" s="149"/>
      <c r="D640" s="143" t="s">
        <v>131</v>
      </c>
      <c r="E640" s="150" t="s">
        <v>1</v>
      </c>
      <c r="F640" s="151" t="s">
        <v>569</v>
      </c>
      <c r="H640" s="152">
        <v>5.85</v>
      </c>
      <c r="I640" s="153"/>
      <c r="L640" s="149"/>
      <c r="M640" s="154"/>
      <c r="T640" s="155"/>
      <c r="AT640" s="150" t="s">
        <v>131</v>
      </c>
      <c r="AU640" s="150" t="s">
        <v>78</v>
      </c>
      <c r="AV640" s="13" t="s">
        <v>78</v>
      </c>
      <c r="AW640" s="13" t="s">
        <v>28</v>
      </c>
      <c r="AX640" s="13" t="s">
        <v>71</v>
      </c>
      <c r="AY640" s="150" t="s">
        <v>114</v>
      </c>
    </row>
    <row r="641" spans="2:51" s="13" customFormat="1" x14ac:dyDescent="0.2">
      <c r="B641" s="149"/>
      <c r="D641" s="143" t="s">
        <v>131</v>
      </c>
      <c r="E641" s="150" t="s">
        <v>1</v>
      </c>
      <c r="F641" s="151" t="s">
        <v>570</v>
      </c>
      <c r="H641" s="152">
        <v>1.792</v>
      </c>
      <c r="I641" s="153"/>
      <c r="L641" s="149"/>
      <c r="M641" s="154"/>
      <c r="T641" s="155"/>
      <c r="AT641" s="150" t="s">
        <v>131</v>
      </c>
      <c r="AU641" s="150" t="s">
        <v>78</v>
      </c>
      <c r="AV641" s="13" t="s">
        <v>78</v>
      </c>
      <c r="AW641" s="13" t="s">
        <v>28</v>
      </c>
      <c r="AX641" s="13" t="s">
        <v>71</v>
      </c>
      <c r="AY641" s="150" t="s">
        <v>114</v>
      </c>
    </row>
    <row r="642" spans="2:51" s="13" customFormat="1" x14ac:dyDescent="0.2">
      <c r="B642" s="149"/>
      <c r="D642" s="143" t="s">
        <v>131</v>
      </c>
      <c r="E642" s="150" t="s">
        <v>1</v>
      </c>
      <c r="F642" s="151" t="s">
        <v>571</v>
      </c>
      <c r="H642" s="152">
        <v>11.712</v>
      </c>
      <c r="I642" s="153"/>
      <c r="L642" s="149"/>
      <c r="M642" s="154"/>
      <c r="T642" s="155"/>
      <c r="AT642" s="150" t="s">
        <v>131</v>
      </c>
      <c r="AU642" s="150" t="s">
        <v>78</v>
      </c>
      <c r="AV642" s="13" t="s">
        <v>78</v>
      </c>
      <c r="AW642" s="13" t="s">
        <v>28</v>
      </c>
      <c r="AX642" s="13" t="s">
        <v>71</v>
      </c>
      <c r="AY642" s="150" t="s">
        <v>114</v>
      </c>
    </row>
    <row r="643" spans="2:51" s="13" customFormat="1" x14ac:dyDescent="0.2">
      <c r="B643" s="149"/>
      <c r="D643" s="143" t="s">
        <v>131</v>
      </c>
      <c r="E643" s="150" t="s">
        <v>1</v>
      </c>
      <c r="F643" s="151" t="s">
        <v>572</v>
      </c>
      <c r="H643" s="152">
        <v>3.1680000000000001</v>
      </c>
      <c r="I643" s="153"/>
      <c r="L643" s="149"/>
      <c r="M643" s="154"/>
      <c r="T643" s="155"/>
      <c r="AT643" s="150" t="s">
        <v>131</v>
      </c>
      <c r="AU643" s="150" t="s">
        <v>78</v>
      </c>
      <c r="AV643" s="13" t="s">
        <v>78</v>
      </c>
      <c r="AW643" s="13" t="s">
        <v>28</v>
      </c>
      <c r="AX643" s="13" t="s">
        <v>71</v>
      </c>
      <c r="AY643" s="150" t="s">
        <v>114</v>
      </c>
    </row>
    <row r="644" spans="2:51" s="13" customFormat="1" x14ac:dyDescent="0.2">
      <c r="B644" s="149"/>
      <c r="D644" s="143" t="s">
        <v>131</v>
      </c>
      <c r="E644" s="150" t="s">
        <v>1</v>
      </c>
      <c r="F644" s="151" t="s">
        <v>573</v>
      </c>
      <c r="H644" s="152">
        <v>3.69</v>
      </c>
      <c r="I644" s="153"/>
      <c r="L644" s="149"/>
      <c r="M644" s="154"/>
      <c r="T644" s="155"/>
      <c r="AT644" s="150" t="s">
        <v>131</v>
      </c>
      <c r="AU644" s="150" t="s">
        <v>78</v>
      </c>
      <c r="AV644" s="13" t="s">
        <v>78</v>
      </c>
      <c r="AW644" s="13" t="s">
        <v>28</v>
      </c>
      <c r="AX644" s="13" t="s">
        <v>71</v>
      </c>
      <c r="AY644" s="150" t="s">
        <v>114</v>
      </c>
    </row>
    <row r="645" spans="2:51" s="13" customFormat="1" x14ac:dyDescent="0.2">
      <c r="B645" s="149"/>
      <c r="D645" s="143" t="s">
        <v>131</v>
      </c>
      <c r="E645" s="150" t="s">
        <v>1</v>
      </c>
      <c r="F645" s="151" t="s">
        <v>574</v>
      </c>
      <c r="H645" s="152">
        <v>16.8</v>
      </c>
      <c r="I645" s="153"/>
      <c r="L645" s="149"/>
      <c r="M645" s="154"/>
      <c r="T645" s="155"/>
      <c r="AT645" s="150" t="s">
        <v>131</v>
      </c>
      <c r="AU645" s="150" t="s">
        <v>78</v>
      </c>
      <c r="AV645" s="13" t="s">
        <v>78</v>
      </c>
      <c r="AW645" s="13" t="s">
        <v>28</v>
      </c>
      <c r="AX645" s="13" t="s">
        <v>71</v>
      </c>
      <c r="AY645" s="150" t="s">
        <v>114</v>
      </c>
    </row>
    <row r="646" spans="2:51" s="13" customFormat="1" x14ac:dyDescent="0.2">
      <c r="B646" s="149"/>
      <c r="D646" s="143" t="s">
        <v>131</v>
      </c>
      <c r="E646" s="150" t="s">
        <v>1</v>
      </c>
      <c r="F646" s="151" t="s">
        <v>575</v>
      </c>
      <c r="H646" s="152">
        <v>4.32</v>
      </c>
      <c r="I646" s="153"/>
      <c r="L646" s="149"/>
      <c r="M646" s="154"/>
      <c r="T646" s="155"/>
      <c r="AT646" s="150" t="s">
        <v>131</v>
      </c>
      <c r="AU646" s="150" t="s">
        <v>78</v>
      </c>
      <c r="AV646" s="13" t="s">
        <v>78</v>
      </c>
      <c r="AW646" s="13" t="s">
        <v>28</v>
      </c>
      <c r="AX646" s="13" t="s">
        <v>71</v>
      </c>
      <c r="AY646" s="150" t="s">
        <v>114</v>
      </c>
    </row>
    <row r="647" spans="2:51" s="13" customFormat="1" x14ac:dyDescent="0.2">
      <c r="B647" s="149"/>
      <c r="D647" s="143" t="s">
        <v>131</v>
      </c>
      <c r="E647" s="150" t="s">
        <v>1</v>
      </c>
      <c r="F647" s="151" t="s">
        <v>576</v>
      </c>
      <c r="H647" s="152">
        <v>3.75</v>
      </c>
      <c r="I647" s="153"/>
      <c r="L647" s="149"/>
      <c r="M647" s="154"/>
      <c r="T647" s="155"/>
      <c r="AT647" s="150" t="s">
        <v>131</v>
      </c>
      <c r="AU647" s="150" t="s">
        <v>78</v>
      </c>
      <c r="AV647" s="13" t="s">
        <v>78</v>
      </c>
      <c r="AW647" s="13" t="s">
        <v>28</v>
      </c>
      <c r="AX647" s="13" t="s">
        <v>71</v>
      </c>
      <c r="AY647" s="150" t="s">
        <v>114</v>
      </c>
    </row>
    <row r="648" spans="2:51" s="13" customFormat="1" x14ac:dyDescent="0.2">
      <c r="B648" s="149"/>
      <c r="D648" s="143" t="s">
        <v>131</v>
      </c>
      <c r="E648" s="150" t="s">
        <v>1</v>
      </c>
      <c r="F648" s="151" t="s">
        <v>577</v>
      </c>
      <c r="H648" s="152">
        <v>8.0749999999999993</v>
      </c>
      <c r="I648" s="153"/>
      <c r="L648" s="149"/>
      <c r="M648" s="154"/>
      <c r="T648" s="155"/>
      <c r="AT648" s="150" t="s">
        <v>131</v>
      </c>
      <c r="AU648" s="150" t="s">
        <v>78</v>
      </c>
      <c r="AV648" s="13" t="s">
        <v>78</v>
      </c>
      <c r="AW648" s="13" t="s">
        <v>28</v>
      </c>
      <c r="AX648" s="13" t="s">
        <v>71</v>
      </c>
      <c r="AY648" s="150" t="s">
        <v>114</v>
      </c>
    </row>
    <row r="649" spans="2:51" s="12" customFormat="1" x14ac:dyDescent="0.2">
      <c r="B649" s="142"/>
      <c r="D649" s="143" t="s">
        <v>131</v>
      </c>
      <c r="E649" s="144" t="s">
        <v>1</v>
      </c>
      <c r="F649" s="145" t="s">
        <v>140</v>
      </c>
      <c r="H649" s="144" t="s">
        <v>1</v>
      </c>
      <c r="I649" s="146"/>
      <c r="L649" s="142"/>
      <c r="M649" s="147"/>
      <c r="T649" s="148"/>
      <c r="AT649" s="144" t="s">
        <v>131</v>
      </c>
      <c r="AU649" s="144" t="s">
        <v>78</v>
      </c>
      <c r="AV649" s="12" t="s">
        <v>76</v>
      </c>
      <c r="AW649" s="12" t="s">
        <v>28</v>
      </c>
      <c r="AX649" s="12" t="s">
        <v>71</v>
      </c>
      <c r="AY649" s="144" t="s">
        <v>114</v>
      </c>
    </row>
    <row r="650" spans="2:51" s="13" customFormat="1" x14ac:dyDescent="0.2">
      <c r="B650" s="149"/>
      <c r="D650" s="143" t="s">
        <v>131</v>
      </c>
      <c r="E650" s="150" t="s">
        <v>1</v>
      </c>
      <c r="F650" s="151" t="s">
        <v>586</v>
      </c>
      <c r="H650" s="152">
        <v>3.8250000000000002</v>
      </c>
      <c r="I650" s="153"/>
      <c r="L650" s="149"/>
      <c r="M650" s="154"/>
      <c r="T650" s="155"/>
      <c r="AT650" s="150" t="s">
        <v>131</v>
      </c>
      <c r="AU650" s="150" t="s">
        <v>78</v>
      </c>
      <c r="AV650" s="13" t="s">
        <v>78</v>
      </c>
      <c r="AW650" s="13" t="s">
        <v>28</v>
      </c>
      <c r="AX650" s="13" t="s">
        <v>71</v>
      </c>
      <c r="AY650" s="150" t="s">
        <v>114</v>
      </c>
    </row>
    <row r="651" spans="2:51" s="13" customFormat="1" x14ac:dyDescent="0.2">
      <c r="B651" s="149"/>
      <c r="D651" s="143" t="s">
        <v>131</v>
      </c>
      <c r="E651" s="150" t="s">
        <v>1</v>
      </c>
      <c r="F651" s="151" t="s">
        <v>587</v>
      </c>
      <c r="H651" s="152">
        <v>8.0250000000000004</v>
      </c>
      <c r="I651" s="153"/>
      <c r="L651" s="149"/>
      <c r="M651" s="154"/>
      <c r="T651" s="155"/>
      <c r="AT651" s="150" t="s">
        <v>131</v>
      </c>
      <c r="AU651" s="150" t="s">
        <v>78</v>
      </c>
      <c r="AV651" s="13" t="s">
        <v>78</v>
      </c>
      <c r="AW651" s="13" t="s">
        <v>28</v>
      </c>
      <c r="AX651" s="13" t="s">
        <v>71</v>
      </c>
      <c r="AY651" s="150" t="s">
        <v>114</v>
      </c>
    </row>
    <row r="652" spans="2:51" s="13" customFormat="1" x14ac:dyDescent="0.2">
      <c r="B652" s="149"/>
      <c r="D652" s="143" t="s">
        <v>131</v>
      </c>
      <c r="E652" s="150" t="s">
        <v>1</v>
      </c>
      <c r="F652" s="151" t="s">
        <v>588</v>
      </c>
      <c r="H652" s="152">
        <v>5.45</v>
      </c>
      <c r="I652" s="153"/>
      <c r="L652" s="149"/>
      <c r="M652" s="154"/>
      <c r="T652" s="155"/>
      <c r="AT652" s="150" t="s">
        <v>131</v>
      </c>
      <c r="AU652" s="150" t="s">
        <v>78</v>
      </c>
      <c r="AV652" s="13" t="s">
        <v>78</v>
      </c>
      <c r="AW652" s="13" t="s">
        <v>28</v>
      </c>
      <c r="AX652" s="13" t="s">
        <v>71</v>
      </c>
      <c r="AY652" s="150" t="s">
        <v>114</v>
      </c>
    </row>
    <row r="653" spans="2:51" s="13" customFormat="1" x14ac:dyDescent="0.2">
      <c r="B653" s="149"/>
      <c r="D653" s="143" t="s">
        <v>131</v>
      </c>
      <c r="E653" s="150" t="s">
        <v>1</v>
      </c>
      <c r="F653" s="151" t="s">
        <v>589</v>
      </c>
      <c r="H653" s="152">
        <v>4.3250000000000002</v>
      </c>
      <c r="I653" s="153"/>
      <c r="L653" s="149"/>
      <c r="M653" s="154"/>
      <c r="T653" s="155"/>
      <c r="AT653" s="150" t="s">
        <v>131</v>
      </c>
      <c r="AU653" s="150" t="s">
        <v>78</v>
      </c>
      <c r="AV653" s="13" t="s">
        <v>78</v>
      </c>
      <c r="AW653" s="13" t="s">
        <v>28</v>
      </c>
      <c r="AX653" s="13" t="s">
        <v>71</v>
      </c>
      <c r="AY653" s="150" t="s">
        <v>114</v>
      </c>
    </row>
    <row r="654" spans="2:51" s="13" customFormat="1" x14ac:dyDescent="0.2">
      <c r="B654" s="149"/>
      <c r="D654" s="143" t="s">
        <v>131</v>
      </c>
      <c r="E654" s="150" t="s">
        <v>1</v>
      </c>
      <c r="F654" s="151" t="s">
        <v>590</v>
      </c>
      <c r="H654" s="152">
        <v>11.583</v>
      </c>
      <c r="I654" s="153"/>
      <c r="L654" s="149"/>
      <c r="M654" s="154"/>
      <c r="T654" s="155"/>
      <c r="AT654" s="150" t="s">
        <v>131</v>
      </c>
      <c r="AU654" s="150" t="s">
        <v>78</v>
      </c>
      <c r="AV654" s="13" t="s">
        <v>78</v>
      </c>
      <c r="AW654" s="13" t="s">
        <v>28</v>
      </c>
      <c r="AX654" s="13" t="s">
        <v>71</v>
      </c>
      <c r="AY654" s="150" t="s">
        <v>114</v>
      </c>
    </row>
    <row r="655" spans="2:51" s="13" customFormat="1" x14ac:dyDescent="0.2">
      <c r="B655" s="149"/>
      <c r="D655" s="143" t="s">
        <v>131</v>
      </c>
      <c r="E655" s="150" t="s">
        <v>1</v>
      </c>
      <c r="F655" s="151" t="s">
        <v>591</v>
      </c>
      <c r="H655" s="152">
        <v>13.05</v>
      </c>
      <c r="I655" s="153"/>
      <c r="L655" s="149"/>
      <c r="M655" s="154"/>
      <c r="T655" s="155"/>
      <c r="AT655" s="150" t="s">
        <v>131</v>
      </c>
      <c r="AU655" s="150" t="s">
        <v>78</v>
      </c>
      <c r="AV655" s="13" t="s">
        <v>78</v>
      </c>
      <c r="AW655" s="13" t="s">
        <v>28</v>
      </c>
      <c r="AX655" s="13" t="s">
        <v>71</v>
      </c>
      <c r="AY655" s="150" t="s">
        <v>114</v>
      </c>
    </row>
    <row r="656" spans="2:51" s="13" customFormat="1" x14ac:dyDescent="0.2">
      <c r="B656" s="149"/>
      <c r="D656" s="143" t="s">
        <v>131</v>
      </c>
      <c r="E656" s="150" t="s">
        <v>1</v>
      </c>
      <c r="F656" s="151" t="s">
        <v>592</v>
      </c>
      <c r="H656" s="152">
        <v>9.15</v>
      </c>
      <c r="I656" s="153"/>
      <c r="L656" s="149"/>
      <c r="M656" s="154"/>
      <c r="T656" s="155"/>
      <c r="AT656" s="150" t="s">
        <v>131</v>
      </c>
      <c r="AU656" s="150" t="s">
        <v>78</v>
      </c>
      <c r="AV656" s="13" t="s">
        <v>78</v>
      </c>
      <c r="AW656" s="13" t="s">
        <v>28</v>
      </c>
      <c r="AX656" s="13" t="s">
        <v>71</v>
      </c>
      <c r="AY656" s="150" t="s">
        <v>114</v>
      </c>
    </row>
    <row r="657" spans="2:65" s="12" customFormat="1" x14ac:dyDescent="0.2">
      <c r="B657" s="142"/>
      <c r="D657" s="143" t="s">
        <v>131</v>
      </c>
      <c r="E657" s="144" t="s">
        <v>1</v>
      </c>
      <c r="F657" s="145" t="s">
        <v>164</v>
      </c>
      <c r="H657" s="144" t="s">
        <v>1</v>
      </c>
      <c r="I657" s="146"/>
      <c r="L657" s="142"/>
      <c r="M657" s="147"/>
      <c r="T657" s="148"/>
      <c r="AT657" s="144" t="s">
        <v>131</v>
      </c>
      <c r="AU657" s="144" t="s">
        <v>78</v>
      </c>
      <c r="AV657" s="12" t="s">
        <v>76</v>
      </c>
      <c r="AW657" s="12" t="s">
        <v>28</v>
      </c>
      <c r="AX657" s="12" t="s">
        <v>71</v>
      </c>
      <c r="AY657" s="144" t="s">
        <v>114</v>
      </c>
    </row>
    <row r="658" spans="2:65" s="13" customFormat="1" x14ac:dyDescent="0.2">
      <c r="B658" s="149"/>
      <c r="D658" s="143" t="s">
        <v>131</v>
      </c>
      <c r="E658" s="150" t="s">
        <v>1</v>
      </c>
      <c r="F658" s="151" t="s">
        <v>596</v>
      </c>
      <c r="H658" s="152">
        <v>4.3879999999999999</v>
      </c>
      <c r="I658" s="153"/>
      <c r="L658" s="149"/>
      <c r="M658" s="154"/>
      <c r="T658" s="155"/>
      <c r="AT658" s="150" t="s">
        <v>131</v>
      </c>
      <c r="AU658" s="150" t="s">
        <v>78</v>
      </c>
      <c r="AV658" s="13" t="s">
        <v>78</v>
      </c>
      <c r="AW658" s="13" t="s">
        <v>28</v>
      </c>
      <c r="AX658" s="13" t="s">
        <v>71</v>
      </c>
      <c r="AY658" s="150" t="s">
        <v>114</v>
      </c>
    </row>
    <row r="659" spans="2:65" s="13" customFormat="1" x14ac:dyDescent="0.2">
      <c r="B659" s="149"/>
      <c r="D659" s="143" t="s">
        <v>131</v>
      </c>
      <c r="E659" s="150" t="s">
        <v>1</v>
      </c>
      <c r="F659" s="151" t="s">
        <v>597</v>
      </c>
      <c r="H659" s="152">
        <v>3.0030000000000001</v>
      </c>
      <c r="I659" s="153"/>
      <c r="L659" s="149"/>
      <c r="M659" s="154"/>
      <c r="T659" s="155"/>
      <c r="AT659" s="150" t="s">
        <v>131</v>
      </c>
      <c r="AU659" s="150" t="s">
        <v>78</v>
      </c>
      <c r="AV659" s="13" t="s">
        <v>78</v>
      </c>
      <c r="AW659" s="13" t="s">
        <v>28</v>
      </c>
      <c r="AX659" s="13" t="s">
        <v>71</v>
      </c>
      <c r="AY659" s="150" t="s">
        <v>114</v>
      </c>
    </row>
    <row r="660" spans="2:65" s="13" customFormat="1" x14ac:dyDescent="0.2">
      <c r="B660" s="149"/>
      <c r="D660" s="143" t="s">
        <v>131</v>
      </c>
      <c r="E660" s="150" t="s">
        <v>1</v>
      </c>
      <c r="F660" s="151" t="s">
        <v>598</v>
      </c>
      <c r="H660" s="152">
        <v>7.56</v>
      </c>
      <c r="I660" s="153"/>
      <c r="L660" s="149"/>
      <c r="M660" s="154"/>
      <c r="T660" s="155"/>
      <c r="AT660" s="150" t="s">
        <v>131</v>
      </c>
      <c r="AU660" s="150" t="s">
        <v>78</v>
      </c>
      <c r="AV660" s="13" t="s">
        <v>78</v>
      </c>
      <c r="AW660" s="13" t="s">
        <v>28</v>
      </c>
      <c r="AX660" s="13" t="s">
        <v>71</v>
      </c>
      <c r="AY660" s="150" t="s">
        <v>114</v>
      </c>
    </row>
    <row r="661" spans="2:65" s="13" customFormat="1" x14ac:dyDescent="0.2">
      <c r="B661" s="149"/>
      <c r="D661" s="143" t="s">
        <v>131</v>
      </c>
      <c r="E661" s="150" t="s">
        <v>1</v>
      </c>
      <c r="F661" s="151" t="s">
        <v>599</v>
      </c>
      <c r="H661" s="152">
        <v>14.64</v>
      </c>
      <c r="I661" s="153"/>
      <c r="L661" s="149"/>
      <c r="M661" s="154"/>
      <c r="T661" s="155"/>
      <c r="AT661" s="150" t="s">
        <v>131</v>
      </c>
      <c r="AU661" s="150" t="s">
        <v>78</v>
      </c>
      <c r="AV661" s="13" t="s">
        <v>78</v>
      </c>
      <c r="AW661" s="13" t="s">
        <v>28</v>
      </c>
      <c r="AX661" s="13" t="s">
        <v>71</v>
      </c>
      <c r="AY661" s="150" t="s">
        <v>114</v>
      </c>
    </row>
    <row r="662" spans="2:65" s="13" customFormat="1" x14ac:dyDescent="0.2">
      <c r="B662" s="149"/>
      <c r="D662" s="143" t="s">
        <v>131</v>
      </c>
      <c r="E662" s="150" t="s">
        <v>1</v>
      </c>
      <c r="F662" s="151" t="s">
        <v>573</v>
      </c>
      <c r="H662" s="152">
        <v>3.69</v>
      </c>
      <c r="I662" s="153"/>
      <c r="L662" s="149"/>
      <c r="M662" s="154"/>
      <c r="T662" s="155"/>
      <c r="AT662" s="150" t="s">
        <v>131</v>
      </c>
      <c r="AU662" s="150" t="s">
        <v>78</v>
      </c>
      <c r="AV662" s="13" t="s">
        <v>78</v>
      </c>
      <c r="AW662" s="13" t="s">
        <v>28</v>
      </c>
      <c r="AX662" s="13" t="s">
        <v>71</v>
      </c>
      <c r="AY662" s="150" t="s">
        <v>114</v>
      </c>
    </row>
    <row r="663" spans="2:65" s="13" customFormat="1" x14ac:dyDescent="0.2">
      <c r="B663" s="149"/>
      <c r="D663" s="143" t="s">
        <v>131</v>
      </c>
      <c r="E663" s="150" t="s">
        <v>1</v>
      </c>
      <c r="F663" s="151" t="s">
        <v>600</v>
      </c>
      <c r="H663" s="152">
        <v>4.2</v>
      </c>
      <c r="I663" s="153"/>
      <c r="L663" s="149"/>
      <c r="M663" s="154"/>
      <c r="T663" s="155"/>
      <c r="AT663" s="150" t="s">
        <v>131</v>
      </c>
      <c r="AU663" s="150" t="s">
        <v>78</v>
      </c>
      <c r="AV663" s="13" t="s">
        <v>78</v>
      </c>
      <c r="AW663" s="13" t="s">
        <v>28</v>
      </c>
      <c r="AX663" s="13" t="s">
        <v>71</v>
      </c>
      <c r="AY663" s="150" t="s">
        <v>114</v>
      </c>
    </row>
    <row r="664" spans="2:65" s="13" customFormat="1" x14ac:dyDescent="0.2">
      <c r="B664" s="149"/>
      <c r="D664" s="143" t="s">
        <v>131</v>
      </c>
      <c r="E664" s="150" t="s">
        <v>1</v>
      </c>
      <c r="F664" s="151" t="s">
        <v>601</v>
      </c>
      <c r="H664" s="152">
        <v>8.4960000000000004</v>
      </c>
      <c r="I664" s="153"/>
      <c r="L664" s="149"/>
      <c r="M664" s="154"/>
      <c r="T664" s="155"/>
      <c r="AT664" s="150" t="s">
        <v>131</v>
      </c>
      <c r="AU664" s="150" t="s">
        <v>78</v>
      </c>
      <c r="AV664" s="13" t="s">
        <v>78</v>
      </c>
      <c r="AW664" s="13" t="s">
        <v>28</v>
      </c>
      <c r="AX664" s="13" t="s">
        <v>71</v>
      </c>
      <c r="AY664" s="150" t="s">
        <v>114</v>
      </c>
    </row>
    <row r="665" spans="2:65" s="13" customFormat="1" x14ac:dyDescent="0.2">
      <c r="B665" s="149"/>
      <c r="D665" s="143" t="s">
        <v>131</v>
      </c>
      <c r="E665" s="150" t="s">
        <v>1</v>
      </c>
      <c r="F665" s="151" t="s">
        <v>602</v>
      </c>
      <c r="H665" s="152">
        <v>4.2720000000000002</v>
      </c>
      <c r="I665" s="153"/>
      <c r="L665" s="149"/>
      <c r="M665" s="154"/>
      <c r="T665" s="155"/>
      <c r="AT665" s="150" t="s">
        <v>131</v>
      </c>
      <c r="AU665" s="150" t="s">
        <v>78</v>
      </c>
      <c r="AV665" s="13" t="s">
        <v>78</v>
      </c>
      <c r="AW665" s="13" t="s">
        <v>28</v>
      </c>
      <c r="AX665" s="13" t="s">
        <v>71</v>
      </c>
      <c r="AY665" s="150" t="s">
        <v>114</v>
      </c>
    </row>
    <row r="666" spans="2:65" s="13" customFormat="1" x14ac:dyDescent="0.2">
      <c r="B666" s="149"/>
      <c r="D666" s="143" t="s">
        <v>131</v>
      </c>
      <c r="E666" s="150" t="s">
        <v>1</v>
      </c>
      <c r="F666" s="151" t="s">
        <v>575</v>
      </c>
      <c r="H666" s="152">
        <v>4.32</v>
      </c>
      <c r="I666" s="153"/>
      <c r="L666" s="149"/>
      <c r="M666" s="154"/>
      <c r="T666" s="155"/>
      <c r="AT666" s="150" t="s">
        <v>131</v>
      </c>
      <c r="AU666" s="150" t="s">
        <v>78</v>
      </c>
      <c r="AV666" s="13" t="s">
        <v>78</v>
      </c>
      <c r="AW666" s="13" t="s">
        <v>28</v>
      </c>
      <c r="AX666" s="13" t="s">
        <v>71</v>
      </c>
      <c r="AY666" s="150" t="s">
        <v>114</v>
      </c>
    </row>
    <row r="667" spans="2:65" s="14" customFormat="1" x14ac:dyDescent="0.2">
      <c r="B667" s="156"/>
      <c r="D667" s="143" t="s">
        <v>131</v>
      </c>
      <c r="E667" s="157" t="s">
        <v>1</v>
      </c>
      <c r="F667" s="158" t="s">
        <v>149</v>
      </c>
      <c r="H667" s="159">
        <v>170.44399999999999</v>
      </c>
      <c r="I667" s="160"/>
      <c r="L667" s="156"/>
      <c r="M667" s="161"/>
      <c r="T667" s="162"/>
      <c r="AT667" s="157" t="s">
        <v>131</v>
      </c>
      <c r="AU667" s="157" t="s">
        <v>78</v>
      </c>
      <c r="AV667" s="14" t="s">
        <v>121</v>
      </c>
      <c r="AW667" s="14" t="s">
        <v>28</v>
      </c>
      <c r="AX667" s="14" t="s">
        <v>76</v>
      </c>
      <c r="AY667" s="157" t="s">
        <v>114</v>
      </c>
    </row>
    <row r="668" spans="2:65" s="1" customFormat="1" ht="24.2" customHeight="1" x14ac:dyDescent="0.2">
      <c r="B668" s="127"/>
      <c r="C668" s="128" t="s">
        <v>616</v>
      </c>
      <c r="D668" s="128" t="s">
        <v>117</v>
      </c>
      <c r="E668" s="129" t="s">
        <v>617</v>
      </c>
      <c r="F668" s="130" t="s">
        <v>618</v>
      </c>
      <c r="G668" s="131" t="s">
        <v>129</v>
      </c>
      <c r="H668" s="132">
        <v>521.02</v>
      </c>
      <c r="I668" s="133"/>
      <c r="J668" s="134">
        <f>ROUND(I668*H668,2)</f>
        <v>0</v>
      </c>
      <c r="K668" s="135"/>
      <c r="L668" s="31"/>
      <c r="M668" s="136" t="s">
        <v>1</v>
      </c>
      <c r="N668" s="137" t="s">
        <v>36</v>
      </c>
      <c r="P668" s="138">
        <f>O668*H668</f>
        <v>0</v>
      </c>
      <c r="Q668" s="138">
        <v>1.0000000000000001E-5</v>
      </c>
      <c r="R668" s="138">
        <f>Q668*H668</f>
        <v>5.2101999999999999E-3</v>
      </c>
      <c r="S668" s="138">
        <v>0</v>
      </c>
      <c r="T668" s="139">
        <f>S668*H668</f>
        <v>0</v>
      </c>
      <c r="AR668" s="140" t="s">
        <v>232</v>
      </c>
      <c r="AT668" s="140" t="s">
        <v>117</v>
      </c>
      <c r="AU668" s="140" t="s">
        <v>78</v>
      </c>
      <c r="AY668" s="16" t="s">
        <v>114</v>
      </c>
      <c r="BE668" s="141">
        <f>IF(N668="základní",J668,0)</f>
        <v>0</v>
      </c>
      <c r="BF668" s="141">
        <f>IF(N668="snížená",J668,0)</f>
        <v>0</v>
      </c>
      <c r="BG668" s="141">
        <f>IF(N668="zákl. přenesená",J668,0)</f>
        <v>0</v>
      </c>
      <c r="BH668" s="141">
        <f>IF(N668="sníž. přenesená",J668,0)</f>
        <v>0</v>
      </c>
      <c r="BI668" s="141">
        <f>IF(N668="nulová",J668,0)</f>
        <v>0</v>
      </c>
      <c r="BJ668" s="16" t="s">
        <v>76</v>
      </c>
      <c r="BK668" s="141">
        <f>ROUND(I668*H668,2)</f>
        <v>0</v>
      </c>
      <c r="BL668" s="16" t="s">
        <v>232</v>
      </c>
      <c r="BM668" s="140" t="s">
        <v>619</v>
      </c>
    </row>
    <row r="669" spans="2:65" s="12" customFormat="1" x14ac:dyDescent="0.2">
      <c r="B669" s="142"/>
      <c r="D669" s="143" t="s">
        <v>131</v>
      </c>
      <c r="E669" s="144" t="s">
        <v>1</v>
      </c>
      <c r="F669" s="145" t="s">
        <v>132</v>
      </c>
      <c r="H669" s="144" t="s">
        <v>1</v>
      </c>
      <c r="I669" s="146"/>
      <c r="L669" s="142"/>
      <c r="M669" s="147"/>
      <c r="T669" s="148"/>
      <c r="AT669" s="144" t="s">
        <v>131</v>
      </c>
      <c r="AU669" s="144" t="s">
        <v>78</v>
      </c>
      <c r="AV669" s="12" t="s">
        <v>76</v>
      </c>
      <c r="AW669" s="12" t="s">
        <v>28</v>
      </c>
      <c r="AX669" s="12" t="s">
        <v>71</v>
      </c>
      <c r="AY669" s="144" t="s">
        <v>114</v>
      </c>
    </row>
    <row r="670" spans="2:65" s="13" customFormat="1" x14ac:dyDescent="0.2">
      <c r="B670" s="149"/>
      <c r="D670" s="143" t="s">
        <v>131</v>
      </c>
      <c r="E670" s="150" t="s">
        <v>1</v>
      </c>
      <c r="F670" s="151" t="s">
        <v>412</v>
      </c>
      <c r="H670" s="152">
        <v>46.4</v>
      </c>
      <c r="I670" s="153"/>
      <c r="L670" s="149"/>
      <c r="M670" s="154"/>
      <c r="T670" s="155"/>
      <c r="AT670" s="150" t="s">
        <v>131</v>
      </c>
      <c r="AU670" s="150" t="s">
        <v>78</v>
      </c>
      <c r="AV670" s="13" t="s">
        <v>78</v>
      </c>
      <c r="AW670" s="13" t="s">
        <v>28</v>
      </c>
      <c r="AX670" s="13" t="s">
        <v>71</v>
      </c>
      <c r="AY670" s="150" t="s">
        <v>114</v>
      </c>
    </row>
    <row r="671" spans="2:65" s="13" customFormat="1" x14ac:dyDescent="0.2">
      <c r="B671" s="149"/>
      <c r="D671" s="143" t="s">
        <v>131</v>
      </c>
      <c r="E671" s="150" t="s">
        <v>1</v>
      </c>
      <c r="F671" s="151" t="s">
        <v>413</v>
      </c>
      <c r="H671" s="152">
        <v>74.2</v>
      </c>
      <c r="I671" s="153"/>
      <c r="L671" s="149"/>
      <c r="M671" s="154"/>
      <c r="T671" s="155"/>
      <c r="AT671" s="150" t="s">
        <v>131</v>
      </c>
      <c r="AU671" s="150" t="s">
        <v>78</v>
      </c>
      <c r="AV671" s="13" t="s">
        <v>78</v>
      </c>
      <c r="AW671" s="13" t="s">
        <v>28</v>
      </c>
      <c r="AX671" s="13" t="s">
        <v>71</v>
      </c>
      <c r="AY671" s="150" t="s">
        <v>114</v>
      </c>
    </row>
    <row r="672" spans="2:65" s="13" customFormat="1" x14ac:dyDescent="0.2">
      <c r="B672" s="149"/>
      <c r="D672" s="143" t="s">
        <v>131</v>
      </c>
      <c r="E672" s="150" t="s">
        <v>1</v>
      </c>
      <c r="F672" s="151" t="s">
        <v>414</v>
      </c>
      <c r="H672" s="152">
        <v>32.4</v>
      </c>
      <c r="I672" s="153"/>
      <c r="L672" s="149"/>
      <c r="M672" s="154"/>
      <c r="T672" s="155"/>
      <c r="AT672" s="150" t="s">
        <v>131</v>
      </c>
      <c r="AU672" s="150" t="s">
        <v>78</v>
      </c>
      <c r="AV672" s="13" t="s">
        <v>78</v>
      </c>
      <c r="AW672" s="13" t="s">
        <v>28</v>
      </c>
      <c r="AX672" s="13" t="s">
        <v>71</v>
      </c>
      <c r="AY672" s="150" t="s">
        <v>114</v>
      </c>
    </row>
    <row r="673" spans="2:51" s="13" customFormat="1" x14ac:dyDescent="0.2">
      <c r="B673" s="149"/>
      <c r="D673" s="143" t="s">
        <v>131</v>
      </c>
      <c r="E673" s="150" t="s">
        <v>1</v>
      </c>
      <c r="F673" s="151" t="s">
        <v>415</v>
      </c>
      <c r="H673" s="152">
        <v>23.28</v>
      </c>
      <c r="I673" s="153"/>
      <c r="L673" s="149"/>
      <c r="M673" s="154"/>
      <c r="T673" s="155"/>
      <c r="AT673" s="150" t="s">
        <v>131</v>
      </c>
      <c r="AU673" s="150" t="s">
        <v>78</v>
      </c>
      <c r="AV673" s="13" t="s">
        <v>78</v>
      </c>
      <c r="AW673" s="13" t="s">
        <v>28</v>
      </c>
      <c r="AX673" s="13" t="s">
        <v>71</v>
      </c>
      <c r="AY673" s="150" t="s">
        <v>114</v>
      </c>
    </row>
    <row r="674" spans="2:51" s="13" customFormat="1" x14ac:dyDescent="0.2">
      <c r="B674" s="149"/>
      <c r="D674" s="143" t="s">
        <v>131</v>
      </c>
      <c r="E674" s="150" t="s">
        <v>1</v>
      </c>
      <c r="F674" s="151" t="s">
        <v>416</v>
      </c>
      <c r="H674" s="152">
        <v>24.68</v>
      </c>
      <c r="I674" s="153"/>
      <c r="L674" s="149"/>
      <c r="M674" s="154"/>
      <c r="T674" s="155"/>
      <c r="AT674" s="150" t="s">
        <v>131</v>
      </c>
      <c r="AU674" s="150" t="s">
        <v>78</v>
      </c>
      <c r="AV674" s="13" t="s">
        <v>78</v>
      </c>
      <c r="AW674" s="13" t="s">
        <v>28</v>
      </c>
      <c r="AX674" s="13" t="s">
        <v>71</v>
      </c>
      <c r="AY674" s="150" t="s">
        <v>114</v>
      </c>
    </row>
    <row r="675" spans="2:51" s="13" customFormat="1" x14ac:dyDescent="0.2">
      <c r="B675" s="149"/>
      <c r="D675" s="143" t="s">
        <v>131</v>
      </c>
      <c r="E675" s="150" t="s">
        <v>1</v>
      </c>
      <c r="F675" s="151" t="s">
        <v>506</v>
      </c>
      <c r="H675" s="152">
        <v>22</v>
      </c>
      <c r="I675" s="153"/>
      <c r="L675" s="149"/>
      <c r="M675" s="154"/>
      <c r="T675" s="155"/>
      <c r="AT675" s="150" t="s">
        <v>131</v>
      </c>
      <c r="AU675" s="150" t="s">
        <v>78</v>
      </c>
      <c r="AV675" s="13" t="s">
        <v>78</v>
      </c>
      <c r="AW675" s="13" t="s">
        <v>28</v>
      </c>
      <c r="AX675" s="13" t="s">
        <v>71</v>
      </c>
      <c r="AY675" s="150" t="s">
        <v>114</v>
      </c>
    </row>
    <row r="676" spans="2:51" s="12" customFormat="1" x14ac:dyDescent="0.2">
      <c r="B676" s="142"/>
      <c r="D676" s="143" t="s">
        <v>131</v>
      </c>
      <c r="E676" s="144" t="s">
        <v>1</v>
      </c>
      <c r="F676" s="145" t="s">
        <v>140</v>
      </c>
      <c r="H676" s="144" t="s">
        <v>1</v>
      </c>
      <c r="I676" s="146"/>
      <c r="L676" s="142"/>
      <c r="M676" s="147"/>
      <c r="T676" s="148"/>
      <c r="AT676" s="144" t="s">
        <v>131</v>
      </c>
      <c r="AU676" s="144" t="s">
        <v>78</v>
      </c>
      <c r="AV676" s="12" t="s">
        <v>76</v>
      </c>
      <c r="AW676" s="12" t="s">
        <v>28</v>
      </c>
      <c r="AX676" s="12" t="s">
        <v>71</v>
      </c>
      <c r="AY676" s="144" t="s">
        <v>114</v>
      </c>
    </row>
    <row r="677" spans="2:51" s="13" customFormat="1" x14ac:dyDescent="0.2">
      <c r="B677" s="149"/>
      <c r="D677" s="143" t="s">
        <v>131</v>
      </c>
      <c r="E677" s="150" t="s">
        <v>1</v>
      </c>
      <c r="F677" s="151" t="s">
        <v>417</v>
      </c>
      <c r="H677" s="152">
        <v>37.119999999999997</v>
      </c>
      <c r="I677" s="153"/>
      <c r="L677" s="149"/>
      <c r="M677" s="154"/>
      <c r="T677" s="155"/>
      <c r="AT677" s="150" t="s">
        <v>131</v>
      </c>
      <c r="AU677" s="150" t="s">
        <v>78</v>
      </c>
      <c r="AV677" s="13" t="s">
        <v>78</v>
      </c>
      <c r="AW677" s="13" t="s">
        <v>28</v>
      </c>
      <c r="AX677" s="13" t="s">
        <v>71</v>
      </c>
      <c r="AY677" s="150" t="s">
        <v>114</v>
      </c>
    </row>
    <row r="678" spans="2:51" s="13" customFormat="1" x14ac:dyDescent="0.2">
      <c r="B678" s="149"/>
      <c r="D678" s="143" t="s">
        <v>131</v>
      </c>
      <c r="E678" s="150" t="s">
        <v>1</v>
      </c>
      <c r="F678" s="151" t="s">
        <v>418</v>
      </c>
      <c r="H678" s="152">
        <v>9.48</v>
      </c>
      <c r="I678" s="153"/>
      <c r="L678" s="149"/>
      <c r="M678" s="154"/>
      <c r="T678" s="155"/>
      <c r="AT678" s="150" t="s">
        <v>131</v>
      </c>
      <c r="AU678" s="150" t="s">
        <v>78</v>
      </c>
      <c r="AV678" s="13" t="s">
        <v>78</v>
      </c>
      <c r="AW678" s="13" t="s">
        <v>28</v>
      </c>
      <c r="AX678" s="13" t="s">
        <v>71</v>
      </c>
      <c r="AY678" s="150" t="s">
        <v>114</v>
      </c>
    </row>
    <row r="679" spans="2:51" s="13" customFormat="1" x14ac:dyDescent="0.2">
      <c r="B679" s="149"/>
      <c r="D679" s="143" t="s">
        <v>131</v>
      </c>
      <c r="E679" s="150" t="s">
        <v>1</v>
      </c>
      <c r="F679" s="151" t="s">
        <v>419</v>
      </c>
      <c r="H679" s="152">
        <v>31.8</v>
      </c>
      <c r="I679" s="153"/>
      <c r="L679" s="149"/>
      <c r="M679" s="154"/>
      <c r="T679" s="155"/>
      <c r="AT679" s="150" t="s">
        <v>131</v>
      </c>
      <c r="AU679" s="150" t="s">
        <v>78</v>
      </c>
      <c r="AV679" s="13" t="s">
        <v>78</v>
      </c>
      <c r="AW679" s="13" t="s">
        <v>28</v>
      </c>
      <c r="AX679" s="13" t="s">
        <v>71</v>
      </c>
      <c r="AY679" s="150" t="s">
        <v>114</v>
      </c>
    </row>
    <row r="680" spans="2:51" s="13" customFormat="1" x14ac:dyDescent="0.2">
      <c r="B680" s="149"/>
      <c r="D680" s="143" t="s">
        <v>131</v>
      </c>
      <c r="E680" s="150" t="s">
        <v>1</v>
      </c>
      <c r="F680" s="151" t="s">
        <v>420</v>
      </c>
      <c r="H680" s="152">
        <v>21.6</v>
      </c>
      <c r="I680" s="153"/>
      <c r="L680" s="149"/>
      <c r="M680" s="154"/>
      <c r="T680" s="155"/>
      <c r="AT680" s="150" t="s">
        <v>131</v>
      </c>
      <c r="AU680" s="150" t="s">
        <v>78</v>
      </c>
      <c r="AV680" s="13" t="s">
        <v>78</v>
      </c>
      <c r="AW680" s="13" t="s">
        <v>28</v>
      </c>
      <c r="AX680" s="13" t="s">
        <v>71</v>
      </c>
      <c r="AY680" s="150" t="s">
        <v>114</v>
      </c>
    </row>
    <row r="681" spans="2:51" s="13" customFormat="1" x14ac:dyDescent="0.2">
      <c r="B681" s="149"/>
      <c r="D681" s="143" t="s">
        <v>131</v>
      </c>
      <c r="E681" s="150" t="s">
        <v>1</v>
      </c>
      <c r="F681" s="151" t="s">
        <v>421</v>
      </c>
      <c r="H681" s="152">
        <v>11.4</v>
      </c>
      <c r="I681" s="153"/>
      <c r="L681" s="149"/>
      <c r="M681" s="154"/>
      <c r="T681" s="155"/>
      <c r="AT681" s="150" t="s">
        <v>131</v>
      </c>
      <c r="AU681" s="150" t="s">
        <v>78</v>
      </c>
      <c r="AV681" s="13" t="s">
        <v>78</v>
      </c>
      <c r="AW681" s="13" t="s">
        <v>28</v>
      </c>
      <c r="AX681" s="13" t="s">
        <v>71</v>
      </c>
      <c r="AY681" s="150" t="s">
        <v>114</v>
      </c>
    </row>
    <row r="682" spans="2:51" s="13" customFormat="1" x14ac:dyDescent="0.2">
      <c r="B682" s="149"/>
      <c r="D682" s="143" t="s">
        <v>131</v>
      </c>
      <c r="E682" s="150" t="s">
        <v>1</v>
      </c>
      <c r="F682" s="151" t="s">
        <v>422</v>
      </c>
      <c r="H682" s="152">
        <v>37.020000000000003</v>
      </c>
      <c r="I682" s="153"/>
      <c r="L682" s="149"/>
      <c r="M682" s="154"/>
      <c r="T682" s="155"/>
      <c r="AT682" s="150" t="s">
        <v>131</v>
      </c>
      <c r="AU682" s="150" t="s">
        <v>78</v>
      </c>
      <c r="AV682" s="13" t="s">
        <v>78</v>
      </c>
      <c r="AW682" s="13" t="s">
        <v>28</v>
      </c>
      <c r="AX682" s="13" t="s">
        <v>71</v>
      </c>
      <c r="AY682" s="150" t="s">
        <v>114</v>
      </c>
    </row>
    <row r="683" spans="2:51" s="13" customFormat="1" x14ac:dyDescent="0.2">
      <c r="B683" s="149"/>
      <c r="D683" s="143" t="s">
        <v>131</v>
      </c>
      <c r="E683" s="150" t="s">
        <v>1</v>
      </c>
      <c r="F683" s="151" t="s">
        <v>423</v>
      </c>
      <c r="H683" s="152">
        <v>13.8</v>
      </c>
      <c r="I683" s="153"/>
      <c r="L683" s="149"/>
      <c r="M683" s="154"/>
      <c r="T683" s="155"/>
      <c r="AT683" s="150" t="s">
        <v>131</v>
      </c>
      <c r="AU683" s="150" t="s">
        <v>78</v>
      </c>
      <c r="AV683" s="13" t="s">
        <v>78</v>
      </c>
      <c r="AW683" s="13" t="s">
        <v>28</v>
      </c>
      <c r="AX683" s="13" t="s">
        <v>71</v>
      </c>
      <c r="AY683" s="150" t="s">
        <v>114</v>
      </c>
    </row>
    <row r="684" spans="2:51" s="13" customFormat="1" x14ac:dyDescent="0.2">
      <c r="B684" s="149"/>
      <c r="D684" s="143" t="s">
        <v>131</v>
      </c>
      <c r="E684" s="150" t="s">
        <v>1</v>
      </c>
      <c r="F684" s="151" t="s">
        <v>517</v>
      </c>
      <c r="H684" s="152">
        <v>11</v>
      </c>
      <c r="I684" s="153"/>
      <c r="L684" s="149"/>
      <c r="M684" s="154"/>
      <c r="T684" s="155"/>
      <c r="AT684" s="150" t="s">
        <v>131</v>
      </c>
      <c r="AU684" s="150" t="s">
        <v>78</v>
      </c>
      <c r="AV684" s="13" t="s">
        <v>78</v>
      </c>
      <c r="AW684" s="13" t="s">
        <v>28</v>
      </c>
      <c r="AX684" s="13" t="s">
        <v>71</v>
      </c>
      <c r="AY684" s="150" t="s">
        <v>114</v>
      </c>
    </row>
    <row r="685" spans="2:51" s="12" customFormat="1" x14ac:dyDescent="0.2">
      <c r="B685" s="142"/>
      <c r="D685" s="143" t="s">
        <v>131</v>
      </c>
      <c r="E685" s="144" t="s">
        <v>1</v>
      </c>
      <c r="F685" s="145" t="s">
        <v>164</v>
      </c>
      <c r="H685" s="144" t="s">
        <v>1</v>
      </c>
      <c r="I685" s="146"/>
      <c r="L685" s="142"/>
      <c r="M685" s="147"/>
      <c r="T685" s="148"/>
      <c r="AT685" s="144" t="s">
        <v>131</v>
      </c>
      <c r="AU685" s="144" t="s">
        <v>78</v>
      </c>
      <c r="AV685" s="12" t="s">
        <v>76</v>
      </c>
      <c r="AW685" s="12" t="s">
        <v>28</v>
      </c>
      <c r="AX685" s="12" t="s">
        <v>71</v>
      </c>
      <c r="AY685" s="144" t="s">
        <v>114</v>
      </c>
    </row>
    <row r="686" spans="2:51" s="13" customFormat="1" x14ac:dyDescent="0.2">
      <c r="B686" s="149"/>
      <c r="D686" s="143" t="s">
        <v>131</v>
      </c>
      <c r="E686" s="150" t="s">
        <v>1</v>
      </c>
      <c r="F686" s="151" t="s">
        <v>424</v>
      </c>
      <c r="H686" s="152">
        <v>27.84</v>
      </c>
      <c r="I686" s="153"/>
      <c r="L686" s="149"/>
      <c r="M686" s="154"/>
      <c r="T686" s="155"/>
      <c r="AT686" s="150" t="s">
        <v>131</v>
      </c>
      <c r="AU686" s="150" t="s">
        <v>78</v>
      </c>
      <c r="AV686" s="13" t="s">
        <v>78</v>
      </c>
      <c r="AW686" s="13" t="s">
        <v>28</v>
      </c>
      <c r="AX686" s="13" t="s">
        <v>71</v>
      </c>
      <c r="AY686" s="150" t="s">
        <v>114</v>
      </c>
    </row>
    <row r="687" spans="2:51" s="13" customFormat="1" x14ac:dyDescent="0.2">
      <c r="B687" s="149"/>
      <c r="D687" s="143" t="s">
        <v>131</v>
      </c>
      <c r="E687" s="150" t="s">
        <v>1</v>
      </c>
      <c r="F687" s="151" t="s">
        <v>425</v>
      </c>
      <c r="H687" s="152">
        <v>21.2</v>
      </c>
      <c r="I687" s="153"/>
      <c r="L687" s="149"/>
      <c r="M687" s="154"/>
      <c r="T687" s="155"/>
      <c r="AT687" s="150" t="s">
        <v>131</v>
      </c>
      <c r="AU687" s="150" t="s">
        <v>78</v>
      </c>
      <c r="AV687" s="13" t="s">
        <v>78</v>
      </c>
      <c r="AW687" s="13" t="s">
        <v>28</v>
      </c>
      <c r="AX687" s="13" t="s">
        <v>71</v>
      </c>
      <c r="AY687" s="150" t="s">
        <v>114</v>
      </c>
    </row>
    <row r="688" spans="2:51" s="13" customFormat="1" x14ac:dyDescent="0.2">
      <c r="B688" s="149"/>
      <c r="D688" s="143" t="s">
        <v>131</v>
      </c>
      <c r="E688" s="150" t="s">
        <v>1</v>
      </c>
      <c r="F688" s="151" t="s">
        <v>426</v>
      </c>
      <c r="H688" s="152">
        <v>64.8</v>
      </c>
      <c r="I688" s="153"/>
      <c r="L688" s="149"/>
      <c r="M688" s="154"/>
      <c r="T688" s="155"/>
      <c r="AT688" s="150" t="s">
        <v>131</v>
      </c>
      <c r="AU688" s="150" t="s">
        <v>78</v>
      </c>
      <c r="AV688" s="13" t="s">
        <v>78</v>
      </c>
      <c r="AW688" s="13" t="s">
        <v>28</v>
      </c>
      <c r="AX688" s="13" t="s">
        <v>71</v>
      </c>
      <c r="AY688" s="150" t="s">
        <v>114</v>
      </c>
    </row>
    <row r="689" spans="2:65" s="13" customFormat="1" x14ac:dyDescent="0.2">
      <c r="B689" s="149"/>
      <c r="D689" s="143" t="s">
        <v>131</v>
      </c>
      <c r="E689" s="150" t="s">
        <v>1</v>
      </c>
      <c r="F689" s="151" t="s">
        <v>517</v>
      </c>
      <c r="H689" s="152">
        <v>11</v>
      </c>
      <c r="I689" s="153"/>
      <c r="L689" s="149"/>
      <c r="M689" s="154"/>
      <c r="T689" s="155"/>
      <c r="AT689" s="150" t="s">
        <v>131</v>
      </c>
      <c r="AU689" s="150" t="s">
        <v>78</v>
      </c>
      <c r="AV689" s="13" t="s">
        <v>78</v>
      </c>
      <c r="AW689" s="13" t="s">
        <v>28</v>
      </c>
      <c r="AX689" s="13" t="s">
        <v>71</v>
      </c>
      <c r="AY689" s="150" t="s">
        <v>114</v>
      </c>
    </row>
    <row r="690" spans="2:65" s="14" customFormat="1" x14ac:dyDescent="0.2">
      <c r="B690" s="156"/>
      <c r="D690" s="143" t="s">
        <v>131</v>
      </c>
      <c r="E690" s="157" t="s">
        <v>1</v>
      </c>
      <c r="F690" s="158" t="s">
        <v>149</v>
      </c>
      <c r="H690" s="159">
        <v>521.02</v>
      </c>
      <c r="I690" s="160"/>
      <c r="L690" s="156"/>
      <c r="M690" s="161"/>
      <c r="T690" s="162"/>
      <c r="AT690" s="157" t="s">
        <v>131</v>
      </c>
      <c r="AU690" s="157" t="s">
        <v>78</v>
      </c>
      <c r="AV690" s="14" t="s">
        <v>121</v>
      </c>
      <c r="AW690" s="14" t="s">
        <v>28</v>
      </c>
      <c r="AX690" s="14" t="s">
        <v>76</v>
      </c>
      <c r="AY690" s="157" t="s">
        <v>114</v>
      </c>
    </row>
    <row r="691" spans="2:65" s="1" customFormat="1" ht="24.2" customHeight="1" x14ac:dyDescent="0.2">
      <c r="B691" s="127"/>
      <c r="C691" s="128" t="s">
        <v>620</v>
      </c>
      <c r="D691" s="128" t="s">
        <v>117</v>
      </c>
      <c r="E691" s="129" t="s">
        <v>621</v>
      </c>
      <c r="F691" s="130" t="s">
        <v>622</v>
      </c>
      <c r="G691" s="131" t="s">
        <v>129</v>
      </c>
      <c r="H691" s="132">
        <v>289.10000000000002</v>
      </c>
      <c r="I691" s="133"/>
      <c r="J691" s="134">
        <f>ROUND(I691*H691,2)</f>
        <v>0</v>
      </c>
      <c r="K691" s="135"/>
      <c r="L691" s="31"/>
      <c r="M691" s="136" t="s">
        <v>1</v>
      </c>
      <c r="N691" s="137" t="s">
        <v>36</v>
      </c>
      <c r="P691" s="138">
        <f>O691*H691</f>
        <v>0</v>
      </c>
      <c r="Q691" s="138">
        <v>1.0000000000000001E-5</v>
      </c>
      <c r="R691" s="138">
        <f>Q691*H691</f>
        <v>2.8910000000000003E-3</v>
      </c>
      <c r="S691" s="138">
        <v>0</v>
      </c>
      <c r="T691" s="139">
        <f>S691*H691</f>
        <v>0</v>
      </c>
      <c r="AR691" s="140" t="s">
        <v>232</v>
      </c>
      <c r="AT691" s="140" t="s">
        <v>117</v>
      </c>
      <c r="AU691" s="140" t="s">
        <v>78</v>
      </c>
      <c r="AY691" s="16" t="s">
        <v>114</v>
      </c>
      <c r="BE691" s="141">
        <f>IF(N691="základní",J691,0)</f>
        <v>0</v>
      </c>
      <c r="BF691" s="141">
        <f>IF(N691="snížená",J691,0)</f>
        <v>0</v>
      </c>
      <c r="BG691" s="141">
        <f>IF(N691="zákl. přenesená",J691,0)</f>
        <v>0</v>
      </c>
      <c r="BH691" s="141">
        <f>IF(N691="sníž. přenesená",J691,0)</f>
        <v>0</v>
      </c>
      <c r="BI691" s="141">
        <f>IF(N691="nulová",J691,0)</f>
        <v>0</v>
      </c>
      <c r="BJ691" s="16" t="s">
        <v>76</v>
      </c>
      <c r="BK691" s="141">
        <f>ROUND(I691*H691,2)</f>
        <v>0</v>
      </c>
      <c r="BL691" s="16" t="s">
        <v>232</v>
      </c>
      <c r="BM691" s="140" t="s">
        <v>623</v>
      </c>
    </row>
    <row r="692" spans="2:65" s="12" customFormat="1" x14ac:dyDescent="0.2">
      <c r="B692" s="142"/>
      <c r="D692" s="143" t="s">
        <v>131</v>
      </c>
      <c r="E692" s="144" t="s">
        <v>1</v>
      </c>
      <c r="F692" s="145" t="s">
        <v>132</v>
      </c>
      <c r="H692" s="144" t="s">
        <v>1</v>
      </c>
      <c r="I692" s="146"/>
      <c r="L692" s="142"/>
      <c r="M692" s="147"/>
      <c r="T692" s="148"/>
      <c r="AT692" s="144" t="s">
        <v>131</v>
      </c>
      <c r="AU692" s="144" t="s">
        <v>78</v>
      </c>
      <c r="AV692" s="12" t="s">
        <v>76</v>
      </c>
      <c r="AW692" s="12" t="s">
        <v>28</v>
      </c>
      <c r="AX692" s="12" t="s">
        <v>71</v>
      </c>
      <c r="AY692" s="144" t="s">
        <v>114</v>
      </c>
    </row>
    <row r="693" spans="2:65" s="13" customFormat="1" x14ac:dyDescent="0.2">
      <c r="B693" s="149"/>
      <c r="D693" s="143" t="s">
        <v>131</v>
      </c>
      <c r="E693" s="150" t="s">
        <v>1</v>
      </c>
      <c r="F693" s="151" t="s">
        <v>354</v>
      </c>
      <c r="H693" s="152">
        <v>27.86</v>
      </c>
      <c r="I693" s="153"/>
      <c r="L693" s="149"/>
      <c r="M693" s="154"/>
      <c r="T693" s="155"/>
      <c r="AT693" s="150" t="s">
        <v>131</v>
      </c>
      <c r="AU693" s="150" t="s">
        <v>78</v>
      </c>
      <c r="AV693" s="13" t="s">
        <v>78</v>
      </c>
      <c r="AW693" s="13" t="s">
        <v>28</v>
      </c>
      <c r="AX693" s="13" t="s">
        <v>71</v>
      </c>
      <c r="AY693" s="150" t="s">
        <v>114</v>
      </c>
    </row>
    <row r="694" spans="2:65" s="13" customFormat="1" x14ac:dyDescent="0.2">
      <c r="B694" s="149"/>
      <c r="D694" s="143" t="s">
        <v>131</v>
      </c>
      <c r="E694" s="150" t="s">
        <v>1</v>
      </c>
      <c r="F694" s="151" t="s">
        <v>355</v>
      </c>
      <c r="H694" s="152">
        <v>17.73</v>
      </c>
      <c r="I694" s="153"/>
      <c r="L694" s="149"/>
      <c r="M694" s="154"/>
      <c r="T694" s="155"/>
      <c r="AT694" s="150" t="s">
        <v>131</v>
      </c>
      <c r="AU694" s="150" t="s">
        <v>78</v>
      </c>
      <c r="AV694" s="13" t="s">
        <v>78</v>
      </c>
      <c r="AW694" s="13" t="s">
        <v>28</v>
      </c>
      <c r="AX694" s="13" t="s">
        <v>71</v>
      </c>
      <c r="AY694" s="150" t="s">
        <v>114</v>
      </c>
    </row>
    <row r="695" spans="2:65" s="13" customFormat="1" x14ac:dyDescent="0.2">
      <c r="B695" s="149"/>
      <c r="D695" s="143" t="s">
        <v>131</v>
      </c>
      <c r="E695" s="150" t="s">
        <v>1</v>
      </c>
      <c r="F695" s="151" t="s">
        <v>356</v>
      </c>
      <c r="H695" s="152">
        <v>19.5</v>
      </c>
      <c r="I695" s="153"/>
      <c r="L695" s="149"/>
      <c r="M695" s="154"/>
      <c r="T695" s="155"/>
      <c r="AT695" s="150" t="s">
        <v>131</v>
      </c>
      <c r="AU695" s="150" t="s">
        <v>78</v>
      </c>
      <c r="AV695" s="13" t="s">
        <v>78</v>
      </c>
      <c r="AW695" s="13" t="s">
        <v>28</v>
      </c>
      <c r="AX695" s="13" t="s">
        <v>71</v>
      </c>
      <c r="AY695" s="150" t="s">
        <v>114</v>
      </c>
    </row>
    <row r="696" spans="2:65" s="13" customFormat="1" x14ac:dyDescent="0.2">
      <c r="B696" s="149"/>
      <c r="D696" s="143" t="s">
        <v>131</v>
      </c>
      <c r="E696" s="150" t="s">
        <v>1</v>
      </c>
      <c r="F696" s="151" t="s">
        <v>357</v>
      </c>
      <c r="H696" s="152">
        <v>4.9800000000000004</v>
      </c>
      <c r="I696" s="153"/>
      <c r="L696" s="149"/>
      <c r="M696" s="154"/>
      <c r="T696" s="155"/>
      <c r="AT696" s="150" t="s">
        <v>131</v>
      </c>
      <c r="AU696" s="150" t="s">
        <v>78</v>
      </c>
      <c r="AV696" s="13" t="s">
        <v>78</v>
      </c>
      <c r="AW696" s="13" t="s">
        <v>28</v>
      </c>
      <c r="AX696" s="13" t="s">
        <v>71</v>
      </c>
      <c r="AY696" s="150" t="s">
        <v>114</v>
      </c>
    </row>
    <row r="697" spans="2:65" s="13" customFormat="1" x14ac:dyDescent="0.2">
      <c r="B697" s="149"/>
      <c r="D697" s="143" t="s">
        <v>131</v>
      </c>
      <c r="E697" s="150" t="s">
        <v>1</v>
      </c>
      <c r="F697" s="151" t="s">
        <v>358</v>
      </c>
      <c r="H697" s="152">
        <v>18.41</v>
      </c>
      <c r="I697" s="153"/>
      <c r="L697" s="149"/>
      <c r="M697" s="154"/>
      <c r="T697" s="155"/>
      <c r="AT697" s="150" t="s">
        <v>131</v>
      </c>
      <c r="AU697" s="150" t="s">
        <v>78</v>
      </c>
      <c r="AV697" s="13" t="s">
        <v>78</v>
      </c>
      <c r="AW697" s="13" t="s">
        <v>28</v>
      </c>
      <c r="AX697" s="13" t="s">
        <v>71</v>
      </c>
      <c r="AY697" s="150" t="s">
        <v>114</v>
      </c>
    </row>
    <row r="698" spans="2:65" s="13" customFormat="1" x14ac:dyDescent="0.2">
      <c r="B698" s="149"/>
      <c r="D698" s="143" t="s">
        <v>131</v>
      </c>
      <c r="E698" s="150" t="s">
        <v>1</v>
      </c>
      <c r="F698" s="151" t="s">
        <v>359</v>
      </c>
      <c r="H698" s="152">
        <v>27.69</v>
      </c>
      <c r="I698" s="153"/>
      <c r="L698" s="149"/>
      <c r="M698" s="154"/>
      <c r="T698" s="155"/>
      <c r="AT698" s="150" t="s">
        <v>131</v>
      </c>
      <c r="AU698" s="150" t="s">
        <v>78</v>
      </c>
      <c r="AV698" s="13" t="s">
        <v>78</v>
      </c>
      <c r="AW698" s="13" t="s">
        <v>28</v>
      </c>
      <c r="AX698" s="13" t="s">
        <v>71</v>
      </c>
      <c r="AY698" s="150" t="s">
        <v>114</v>
      </c>
    </row>
    <row r="699" spans="2:65" s="13" customFormat="1" x14ac:dyDescent="0.2">
      <c r="B699" s="149"/>
      <c r="D699" s="143" t="s">
        <v>131</v>
      </c>
      <c r="E699" s="150" t="s">
        <v>1</v>
      </c>
      <c r="F699" s="151" t="s">
        <v>360</v>
      </c>
      <c r="H699" s="152">
        <v>38.82</v>
      </c>
      <c r="I699" s="153"/>
      <c r="L699" s="149"/>
      <c r="M699" s="154"/>
      <c r="T699" s="155"/>
      <c r="AT699" s="150" t="s">
        <v>131</v>
      </c>
      <c r="AU699" s="150" t="s">
        <v>78</v>
      </c>
      <c r="AV699" s="13" t="s">
        <v>78</v>
      </c>
      <c r="AW699" s="13" t="s">
        <v>28</v>
      </c>
      <c r="AX699" s="13" t="s">
        <v>71</v>
      </c>
      <c r="AY699" s="150" t="s">
        <v>114</v>
      </c>
    </row>
    <row r="700" spans="2:65" s="13" customFormat="1" x14ac:dyDescent="0.2">
      <c r="B700" s="149"/>
      <c r="D700" s="143" t="s">
        <v>131</v>
      </c>
      <c r="E700" s="150" t="s">
        <v>1</v>
      </c>
      <c r="F700" s="151" t="s">
        <v>361</v>
      </c>
      <c r="H700" s="152">
        <v>27.69</v>
      </c>
      <c r="I700" s="153"/>
      <c r="L700" s="149"/>
      <c r="M700" s="154"/>
      <c r="T700" s="155"/>
      <c r="AT700" s="150" t="s">
        <v>131</v>
      </c>
      <c r="AU700" s="150" t="s">
        <v>78</v>
      </c>
      <c r="AV700" s="13" t="s">
        <v>78</v>
      </c>
      <c r="AW700" s="13" t="s">
        <v>28</v>
      </c>
      <c r="AX700" s="13" t="s">
        <v>71</v>
      </c>
      <c r="AY700" s="150" t="s">
        <v>114</v>
      </c>
    </row>
    <row r="701" spans="2:65" s="13" customFormat="1" x14ac:dyDescent="0.2">
      <c r="B701" s="149"/>
      <c r="D701" s="143" t="s">
        <v>131</v>
      </c>
      <c r="E701" s="150" t="s">
        <v>1</v>
      </c>
      <c r="F701" s="151" t="s">
        <v>362</v>
      </c>
      <c r="H701" s="152">
        <v>15.48</v>
      </c>
      <c r="I701" s="153"/>
      <c r="L701" s="149"/>
      <c r="M701" s="154"/>
      <c r="T701" s="155"/>
      <c r="AT701" s="150" t="s">
        <v>131</v>
      </c>
      <c r="AU701" s="150" t="s">
        <v>78</v>
      </c>
      <c r="AV701" s="13" t="s">
        <v>78</v>
      </c>
      <c r="AW701" s="13" t="s">
        <v>28</v>
      </c>
      <c r="AX701" s="13" t="s">
        <v>71</v>
      </c>
      <c r="AY701" s="150" t="s">
        <v>114</v>
      </c>
    </row>
    <row r="702" spans="2:65" s="13" customFormat="1" x14ac:dyDescent="0.2">
      <c r="B702" s="149"/>
      <c r="D702" s="143" t="s">
        <v>131</v>
      </c>
      <c r="E702" s="150" t="s">
        <v>1</v>
      </c>
      <c r="F702" s="151" t="s">
        <v>363</v>
      </c>
      <c r="H702" s="152">
        <v>11.64</v>
      </c>
      <c r="I702" s="153"/>
      <c r="L702" s="149"/>
      <c r="M702" s="154"/>
      <c r="T702" s="155"/>
      <c r="AT702" s="150" t="s">
        <v>131</v>
      </c>
      <c r="AU702" s="150" t="s">
        <v>78</v>
      </c>
      <c r="AV702" s="13" t="s">
        <v>78</v>
      </c>
      <c r="AW702" s="13" t="s">
        <v>28</v>
      </c>
      <c r="AX702" s="13" t="s">
        <v>71</v>
      </c>
      <c r="AY702" s="150" t="s">
        <v>114</v>
      </c>
    </row>
    <row r="703" spans="2:65" s="12" customFormat="1" x14ac:dyDescent="0.2">
      <c r="B703" s="142"/>
      <c r="D703" s="143" t="s">
        <v>131</v>
      </c>
      <c r="E703" s="144" t="s">
        <v>1</v>
      </c>
      <c r="F703" s="145" t="s">
        <v>364</v>
      </c>
      <c r="H703" s="144" t="s">
        <v>1</v>
      </c>
      <c r="I703" s="146"/>
      <c r="L703" s="142"/>
      <c r="M703" s="147"/>
      <c r="T703" s="148"/>
      <c r="AT703" s="144" t="s">
        <v>131</v>
      </c>
      <c r="AU703" s="144" t="s">
        <v>78</v>
      </c>
      <c r="AV703" s="12" t="s">
        <v>76</v>
      </c>
      <c r="AW703" s="12" t="s">
        <v>28</v>
      </c>
      <c r="AX703" s="12" t="s">
        <v>71</v>
      </c>
      <c r="AY703" s="144" t="s">
        <v>114</v>
      </c>
    </row>
    <row r="704" spans="2:65" s="13" customFormat="1" x14ac:dyDescent="0.2">
      <c r="B704" s="149"/>
      <c r="D704" s="143" t="s">
        <v>131</v>
      </c>
      <c r="E704" s="150" t="s">
        <v>1</v>
      </c>
      <c r="F704" s="151" t="s">
        <v>365</v>
      </c>
      <c r="H704" s="152">
        <v>29.53</v>
      </c>
      <c r="I704" s="153"/>
      <c r="L704" s="149"/>
      <c r="M704" s="154"/>
      <c r="T704" s="155"/>
      <c r="AT704" s="150" t="s">
        <v>131</v>
      </c>
      <c r="AU704" s="150" t="s">
        <v>78</v>
      </c>
      <c r="AV704" s="13" t="s">
        <v>78</v>
      </c>
      <c r="AW704" s="13" t="s">
        <v>28</v>
      </c>
      <c r="AX704" s="13" t="s">
        <v>71</v>
      </c>
      <c r="AY704" s="150" t="s">
        <v>114</v>
      </c>
    </row>
    <row r="705" spans="2:65" s="13" customFormat="1" x14ac:dyDescent="0.2">
      <c r="B705" s="149"/>
      <c r="D705" s="143" t="s">
        <v>131</v>
      </c>
      <c r="E705" s="150" t="s">
        <v>1</v>
      </c>
      <c r="F705" s="151" t="s">
        <v>366</v>
      </c>
      <c r="H705" s="152">
        <v>15.12</v>
      </c>
      <c r="I705" s="153"/>
      <c r="L705" s="149"/>
      <c r="M705" s="154"/>
      <c r="T705" s="155"/>
      <c r="AT705" s="150" t="s">
        <v>131</v>
      </c>
      <c r="AU705" s="150" t="s">
        <v>78</v>
      </c>
      <c r="AV705" s="13" t="s">
        <v>78</v>
      </c>
      <c r="AW705" s="13" t="s">
        <v>28</v>
      </c>
      <c r="AX705" s="13" t="s">
        <v>71</v>
      </c>
      <c r="AY705" s="150" t="s">
        <v>114</v>
      </c>
    </row>
    <row r="706" spans="2:65" s="13" customFormat="1" x14ac:dyDescent="0.2">
      <c r="B706" s="149"/>
      <c r="D706" s="143" t="s">
        <v>131</v>
      </c>
      <c r="E706" s="150" t="s">
        <v>1</v>
      </c>
      <c r="F706" s="151" t="s">
        <v>367</v>
      </c>
      <c r="H706" s="152">
        <v>13.77</v>
      </c>
      <c r="I706" s="153"/>
      <c r="L706" s="149"/>
      <c r="M706" s="154"/>
      <c r="T706" s="155"/>
      <c r="AT706" s="150" t="s">
        <v>131</v>
      </c>
      <c r="AU706" s="150" t="s">
        <v>78</v>
      </c>
      <c r="AV706" s="13" t="s">
        <v>78</v>
      </c>
      <c r="AW706" s="13" t="s">
        <v>28</v>
      </c>
      <c r="AX706" s="13" t="s">
        <v>71</v>
      </c>
      <c r="AY706" s="150" t="s">
        <v>114</v>
      </c>
    </row>
    <row r="707" spans="2:65" s="12" customFormat="1" x14ac:dyDescent="0.2">
      <c r="B707" s="142"/>
      <c r="D707" s="143" t="s">
        <v>131</v>
      </c>
      <c r="E707" s="144" t="s">
        <v>1</v>
      </c>
      <c r="F707" s="145" t="s">
        <v>164</v>
      </c>
      <c r="H707" s="144" t="s">
        <v>1</v>
      </c>
      <c r="I707" s="146"/>
      <c r="L707" s="142"/>
      <c r="M707" s="147"/>
      <c r="T707" s="148"/>
      <c r="AT707" s="144" t="s">
        <v>131</v>
      </c>
      <c r="AU707" s="144" t="s">
        <v>78</v>
      </c>
      <c r="AV707" s="12" t="s">
        <v>76</v>
      </c>
      <c r="AW707" s="12" t="s">
        <v>28</v>
      </c>
      <c r="AX707" s="12" t="s">
        <v>71</v>
      </c>
      <c r="AY707" s="144" t="s">
        <v>114</v>
      </c>
    </row>
    <row r="708" spans="2:65" s="13" customFormat="1" x14ac:dyDescent="0.2">
      <c r="B708" s="149"/>
      <c r="D708" s="143" t="s">
        <v>131</v>
      </c>
      <c r="E708" s="150" t="s">
        <v>1</v>
      </c>
      <c r="F708" s="151" t="s">
        <v>368</v>
      </c>
      <c r="H708" s="152">
        <v>20.88</v>
      </c>
      <c r="I708" s="153"/>
      <c r="L708" s="149"/>
      <c r="M708" s="154"/>
      <c r="T708" s="155"/>
      <c r="AT708" s="150" t="s">
        <v>131</v>
      </c>
      <c r="AU708" s="150" t="s">
        <v>78</v>
      </c>
      <c r="AV708" s="13" t="s">
        <v>78</v>
      </c>
      <c r="AW708" s="13" t="s">
        <v>28</v>
      </c>
      <c r="AX708" s="13" t="s">
        <v>71</v>
      </c>
      <c r="AY708" s="150" t="s">
        <v>114</v>
      </c>
    </row>
    <row r="709" spans="2:65" s="14" customFormat="1" x14ac:dyDescent="0.2">
      <c r="B709" s="156"/>
      <c r="D709" s="143" t="s">
        <v>131</v>
      </c>
      <c r="E709" s="157" t="s">
        <v>1</v>
      </c>
      <c r="F709" s="158" t="s">
        <v>149</v>
      </c>
      <c r="H709" s="159">
        <v>289.10000000000002</v>
      </c>
      <c r="I709" s="160"/>
      <c r="L709" s="156"/>
      <c r="M709" s="161"/>
      <c r="T709" s="162"/>
      <c r="AT709" s="157" t="s">
        <v>131</v>
      </c>
      <c r="AU709" s="157" t="s">
        <v>78</v>
      </c>
      <c r="AV709" s="14" t="s">
        <v>121</v>
      </c>
      <c r="AW709" s="14" t="s">
        <v>28</v>
      </c>
      <c r="AX709" s="14" t="s">
        <v>76</v>
      </c>
      <c r="AY709" s="157" t="s">
        <v>114</v>
      </c>
    </row>
    <row r="710" spans="2:65" s="1" customFormat="1" ht="24.2" customHeight="1" x14ac:dyDescent="0.2">
      <c r="B710" s="127"/>
      <c r="C710" s="128" t="s">
        <v>624</v>
      </c>
      <c r="D710" s="128" t="s">
        <v>117</v>
      </c>
      <c r="E710" s="129" t="s">
        <v>625</v>
      </c>
      <c r="F710" s="130" t="s">
        <v>626</v>
      </c>
      <c r="G710" s="131" t="s">
        <v>129</v>
      </c>
      <c r="H710" s="132">
        <v>58.06</v>
      </c>
      <c r="I710" s="133"/>
      <c r="J710" s="134">
        <f>ROUND(I710*H710,2)</f>
        <v>0</v>
      </c>
      <c r="K710" s="135"/>
      <c r="L710" s="31"/>
      <c r="M710" s="136" t="s">
        <v>1</v>
      </c>
      <c r="N710" s="137" t="s">
        <v>36</v>
      </c>
      <c r="P710" s="138">
        <f>O710*H710</f>
        <v>0</v>
      </c>
      <c r="Q710" s="138">
        <v>1.0000000000000001E-5</v>
      </c>
      <c r="R710" s="138">
        <f>Q710*H710</f>
        <v>5.8060000000000002E-4</v>
      </c>
      <c r="S710" s="138">
        <v>0</v>
      </c>
      <c r="T710" s="139">
        <f>S710*H710</f>
        <v>0</v>
      </c>
      <c r="AR710" s="140" t="s">
        <v>232</v>
      </c>
      <c r="AT710" s="140" t="s">
        <v>117</v>
      </c>
      <c r="AU710" s="140" t="s">
        <v>78</v>
      </c>
      <c r="AY710" s="16" t="s">
        <v>114</v>
      </c>
      <c r="BE710" s="141">
        <f>IF(N710="základní",J710,0)</f>
        <v>0</v>
      </c>
      <c r="BF710" s="141">
        <f>IF(N710="snížená",J710,0)</f>
        <v>0</v>
      </c>
      <c r="BG710" s="141">
        <f>IF(N710="zákl. přenesená",J710,0)</f>
        <v>0</v>
      </c>
      <c r="BH710" s="141">
        <f>IF(N710="sníž. přenesená",J710,0)</f>
        <v>0</v>
      </c>
      <c r="BI710" s="141">
        <f>IF(N710="nulová",J710,0)</f>
        <v>0</v>
      </c>
      <c r="BJ710" s="16" t="s">
        <v>76</v>
      </c>
      <c r="BK710" s="141">
        <f>ROUND(I710*H710,2)</f>
        <v>0</v>
      </c>
      <c r="BL710" s="16" t="s">
        <v>232</v>
      </c>
      <c r="BM710" s="140" t="s">
        <v>627</v>
      </c>
    </row>
    <row r="711" spans="2:65" s="12" customFormat="1" x14ac:dyDescent="0.2">
      <c r="B711" s="142"/>
      <c r="D711" s="143" t="s">
        <v>131</v>
      </c>
      <c r="E711" s="144" t="s">
        <v>1</v>
      </c>
      <c r="F711" s="145" t="s">
        <v>132</v>
      </c>
      <c r="H711" s="144" t="s">
        <v>1</v>
      </c>
      <c r="I711" s="146"/>
      <c r="L711" s="142"/>
      <c r="M711" s="147"/>
      <c r="T711" s="148"/>
      <c r="AT711" s="144" t="s">
        <v>131</v>
      </c>
      <c r="AU711" s="144" t="s">
        <v>78</v>
      </c>
      <c r="AV711" s="12" t="s">
        <v>76</v>
      </c>
      <c r="AW711" s="12" t="s">
        <v>28</v>
      </c>
      <c r="AX711" s="12" t="s">
        <v>71</v>
      </c>
      <c r="AY711" s="144" t="s">
        <v>114</v>
      </c>
    </row>
    <row r="712" spans="2:65" s="13" customFormat="1" x14ac:dyDescent="0.2">
      <c r="B712" s="149"/>
      <c r="D712" s="143" t="s">
        <v>131</v>
      </c>
      <c r="E712" s="150" t="s">
        <v>1</v>
      </c>
      <c r="F712" s="151" t="s">
        <v>471</v>
      </c>
      <c r="H712" s="152">
        <v>17.78</v>
      </c>
      <c r="I712" s="153"/>
      <c r="L712" s="149"/>
      <c r="M712" s="154"/>
      <c r="T712" s="155"/>
      <c r="AT712" s="150" t="s">
        <v>131</v>
      </c>
      <c r="AU712" s="150" t="s">
        <v>78</v>
      </c>
      <c r="AV712" s="13" t="s">
        <v>78</v>
      </c>
      <c r="AW712" s="13" t="s">
        <v>28</v>
      </c>
      <c r="AX712" s="13" t="s">
        <v>71</v>
      </c>
      <c r="AY712" s="150" t="s">
        <v>114</v>
      </c>
    </row>
    <row r="713" spans="2:65" s="12" customFormat="1" x14ac:dyDescent="0.2">
      <c r="B713" s="142"/>
      <c r="D713" s="143" t="s">
        <v>131</v>
      </c>
      <c r="E713" s="144" t="s">
        <v>1</v>
      </c>
      <c r="F713" s="145" t="s">
        <v>364</v>
      </c>
      <c r="H713" s="144" t="s">
        <v>1</v>
      </c>
      <c r="I713" s="146"/>
      <c r="L713" s="142"/>
      <c r="M713" s="147"/>
      <c r="T713" s="148"/>
      <c r="AT713" s="144" t="s">
        <v>131</v>
      </c>
      <c r="AU713" s="144" t="s">
        <v>78</v>
      </c>
      <c r="AV713" s="12" t="s">
        <v>76</v>
      </c>
      <c r="AW713" s="12" t="s">
        <v>28</v>
      </c>
      <c r="AX713" s="12" t="s">
        <v>71</v>
      </c>
      <c r="AY713" s="144" t="s">
        <v>114</v>
      </c>
    </row>
    <row r="714" spans="2:65" s="13" customFormat="1" x14ac:dyDescent="0.2">
      <c r="B714" s="149"/>
      <c r="D714" s="143" t="s">
        <v>131</v>
      </c>
      <c r="E714" s="150" t="s">
        <v>1</v>
      </c>
      <c r="F714" s="151" t="s">
        <v>480</v>
      </c>
      <c r="H714" s="152">
        <v>22.08</v>
      </c>
      <c r="I714" s="153"/>
      <c r="L714" s="149"/>
      <c r="M714" s="154"/>
      <c r="T714" s="155"/>
      <c r="AT714" s="150" t="s">
        <v>131</v>
      </c>
      <c r="AU714" s="150" t="s">
        <v>78</v>
      </c>
      <c r="AV714" s="13" t="s">
        <v>78</v>
      </c>
      <c r="AW714" s="13" t="s">
        <v>28</v>
      </c>
      <c r="AX714" s="13" t="s">
        <v>71</v>
      </c>
      <c r="AY714" s="150" t="s">
        <v>114</v>
      </c>
    </row>
    <row r="715" spans="2:65" s="12" customFormat="1" x14ac:dyDescent="0.2">
      <c r="B715" s="142"/>
      <c r="D715" s="143" t="s">
        <v>131</v>
      </c>
      <c r="E715" s="144" t="s">
        <v>1</v>
      </c>
      <c r="F715" s="145" t="s">
        <v>164</v>
      </c>
      <c r="H715" s="144" t="s">
        <v>1</v>
      </c>
      <c r="I715" s="146"/>
      <c r="L715" s="142"/>
      <c r="M715" s="147"/>
      <c r="T715" s="148"/>
      <c r="AT715" s="144" t="s">
        <v>131</v>
      </c>
      <c r="AU715" s="144" t="s">
        <v>78</v>
      </c>
      <c r="AV715" s="12" t="s">
        <v>76</v>
      </c>
      <c r="AW715" s="12" t="s">
        <v>28</v>
      </c>
      <c r="AX715" s="12" t="s">
        <v>71</v>
      </c>
      <c r="AY715" s="144" t="s">
        <v>114</v>
      </c>
    </row>
    <row r="716" spans="2:65" s="13" customFormat="1" x14ac:dyDescent="0.2">
      <c r="B716" s="149"/>
      <c r="D716" s="143" t="s">
        <v>131</v>
      </c>
      <c r="E716" s="150" t="s">
        <v>1</v>
      </c>
      <c r="F716" s="151" t="s">
        <v>492</v>
      </c>
      <c r="H716" s="152">
        <v>18.2</v>
      </c>
      <c r="I716" s="153"/>
      <c r="L716" s="149"/>
      <c r="M716" s="154"/>
      <c r="T716" s="155"/>
      <c r="AT716" s="150" t="s">
        <v>131</v>
      </c>
      <c r="AU716" s="150" t="s">
        <v>78</v>
      </c>
      <c r="AV716" s="13" t="s">
        <v>78</v>
      </c>
      <c r="AW716" s="13" t="s">
        <v>28</v>
      </c>
      <c r="AX716" s="13" t="s">
        <v>71</v>
      </c>
      <c r="AY716" s="150" t="s">
        <v>114</v>
      </c>
    </row>
    <row r="717" spans="2:65" s="14" customFormat="1" x14ac:dyDescent="0.2">
      <c r="B717" s="156"/>
      <c r="D717" s="143" t="s">
        <v>131</v>
      </c>
      <c r="E717" s="157" t="s">
        <v>1</v>
      </c>
      <c r="F717" s="158" t="s">
        <v>149</v>
      </c>
      <c r="H717" s="159">
        <v>58.06</v>
      </c>
      <c r="I717" s="160"/>
      <c r="L717" s="156"/>
      <c r="M717" s="161"/>
      <c r="T717" s="162"/>
      <c r="AT717" s="157" t="s">
        <v>131</v>
      </c>
      <c r="AU717" s="157" t="s">
        <v>78</v>
      </c>
      <c r="AV717" s="14" t="s">
        <v>121</v>
      </c>
      <c r="AW717" s="14" t="s">
        <v>28</v>
      </c>
      <c r="AX717" s="14" t="s">
        <v>76</v>
      </c>
      <c r="AY717" s="157" t="s">
        <v>114</v>
      </c>
    </row>
    <row r="718" spans="2:65" s="1" customFormat="1" ht="33" customHeight="1" x14ac:dyDescent="0.2">
      <c r="B718" s="127"/>
      <c r="C718" s="128" t="s">
        <v>628</v>
      </c>
      <c r="D718" s="128" t="s">
        <v>117</v>
      </c>
      <c r="E718" s="129" t="s">
        <v>629</v>
      </c>
      <c r="F718" s="130" t="s">
        <v>630</v>
      </c>
      <c r="G718" s="131" t="s">
        <v>129</v>
      </c>
      <c r="H718" s="132">
        <v>2135.5450000000001</v>
      </c>
      <c r="I718" s="133"/>
      <c r="J718" s="134">
        <f>ROUND(I718*H718,2)</f>
        <v>0</v>
      </c>
      <c r="K718" s="135"/>
      <c r="L718" s="31"/>
      <c r="M718" s="136" t="s">
        <v>1</v>
      </c>
      <c r="N718" s="137" t="s">
        <v>36</v>
      </c>
      <c r="P718" s="138">
        <f>O718*H718</f>
        <v>0</v>
      </c>
      <c r="Q718" s="138">
        <v>2.9999999999999997E-4</v>
      </c>
      <c r="R718" s="138">
        <f>Q718*H718</f>
        <v>0.64066349999999994</v>
      </c>
      <c r="S718" s="138">
        <v>0</v>
      </c>
      <c r="T718" s="139">
        <f>S718*H718</f>
        <v>0</v>
      </c>
      <c r="AR718" s="140" t="s">
        <v>232</v>
      </c>
      <c r="AT718" s="140" t="s">
        <v>117</v>
      </c>
      <c r="AU718" s="140" t="s">
        <v>78</v>
      </c>
      <c r="AY718" s="16" t="s">
        <v>114</v>
      </c>
      <c r="BE718" s="141">
        <f>IF(N718="základní",J718,0)</f>
        <v>0</v>
      </c>
      <c r="BF718" s="141">
        <f>IF(N718="snížená",J718,0)</f>
        <v>0</v>
      </c>
      <c r="BG718" s="141">
        <f>IF(N718="zákl. přenesená",J718,0)</f>
        <v>0</v>
      </c>
      <c r="BH718" s="141">
        <f>IF(N718="sníž. přenesená",J718,0)</f>
        <v>0</v>
      </c>
      <c r="BI718" s="141">
        <f>IF(N718="nulová",J718,0)</f>
        <v>0</v>
      </c>
      <c r="BJ718" s="16" t="s">
        <v>76</v>
      </c>
      <c r="BK718" s="141">
        <f>ROUND(I718*H718,2)</f>
        <v>0</v>
      </c>
      <c r="BL718" s="16" t="s">
        <v>232</v>
      </c>
      <c r="BM718" s="140" t="s">
        <v>631</v>
      </c>
    </row>
    <row r="719" spans="2:65" s="12" customFormat="1" x14ac:dyDescent="0.2">
      <c r="B719" s="142"/>
      <c r="D719" s="143" t="s">
        <v>131</v>
      </c>
      <c r="E719" s="144" t="s">
        <v>1</v>
      </c>
      <c r="F719" s="145" t="s">
        <v>132</v>
      </c>
      <c r="H719" s="144" t="s">
        <v>1</v>
      </c>
      <c r="I719" s="146"/>
      <c r="L719" s="142"/>
      <c r="M719" s="147"/>
      <c r="T719" s="148"/>
      <c r="AT719" s="144" t="s">
        <v>131</v>
      </c>
      <c r="AU719" s="144" t="s">
        <v>78</v>
      </c>
      <c r="AV719" s="12" t="s">
        <v>76</v>
      </c>
      <c r="AW719" s="12" t="s">
        <v>28</v>
      </c>
      <c r="AX719" s="12" t="s">
        <v>71</v>
      </c>
      <c r="AY719" s="144" t="s">
        <v>114</v>
      </c>
    </row>
    <row r="720" spans="2:65" s="13" customFormat="1" x14ac:dyDescent="0.2">
      <c r="B720" s="149"/>
      <c r="D720" s="143" t="s">
        <v>131</v>
      </c>
      <c r="E720" s="150" t="s">
        <v>1</v>
      </c>
      <c r="F720" s="151" t="s">
        <v>209</v>
      </c>
      <c r="H720" s="152">
        <v>61.82</v>
      </c>
      <c r="I720" s="153"/>
      <c r="L720" s="149"/>
      <c r="M720" s="154"/>
      <c r="T720" s="155"/>
      <c r="AT720" s="150" t="s">
        <v>131</v>
      </c>
      <c r="AU720" s="150" t="s">
        <v>78</v>
      </c>
      <c r="AV720" s="13" t="s">
        <v>78</v>
      </c>
      <c r="AW720" s="13" t="s">
        <v>28</v>
      </c>
      <c r="AX720" s="13" t="s">
        <v>71</v>
      </c>
      <c r="AY720" s="150" t="s">
        <v>114</v>
      </c>
    </row>
    <row r="721" spans="2:51" s="13" customFormat="1" x14ac:dyDescent="0.2">
      <c r="B721" s="149"/>
      <c r="D721" s="143" t="s">
        <v>131</v>
      </c>
      <c r="E721" s="150" t="s">
        <v>1</v>
      </c>
      <c r="F721" s="151" t="s">
        <v>440</v>
      </c>
      <c r="H721" s="152">
        <v>71.86</v>
      </c>
      <c r="I721" s="153"/>
      <c r="L721" s="149"/>
      <c r="M721" s="154"/>
      <c r="T721" s="155"/>
      <c r="AT721" s="150" t="s">
        <v>131</v>
      </c>
      <c r="AU721" s="150" t="s">
        <v>78</v>
      </c>
      <c r="AV721" s="13" t="s">
        <v>78</v>
      </c>
      <c r="AW721" s="13" t="s">
        <v>28</v>
      </c>
      <c r="AX721" s="13" t="s">
        <v>71</v>
      </c>
      <c r="AY721" s="150" t="s">
        <v>114</v>
      </c>
    </row>
    <row r="722" spans="2:51" s="13" customFormat="1" x14ac:dyDescent="0.2">
      <c r="B722" s="149"/>
      <c r="D722" s="143" t="s">
        <v>131</v>
      </c>
      <c r="E722" s="150" t="s">
        <v>1</v>
      </c>
      <c r="F722" s="151" t="s">
        <v>201</v>
      </c>
      <c r="H722" s="152">
        <v>42.44</v>
      </c>
      <c r="I722" s="153"/>
      <c r="L722" s="149"/>
      <c r="M722" s="154"/>
      <c r="T722" s="155"/>
      <c r="AT722" s="150" t="s">
        <v>131</v>
      </c>
      <c r="AU722" s="150" t="s">
        <v>78</v>
      </c>
      <c r="AV722" s="13" t="s">
        <v>78</v>
      </c>
      <c r="AW722" s="13" t="s">
        <v>28</v>
      </c>
      <c r="AX722" s="13" t="s">
        <v>71</v>
      </c>
      <c r="AY722" s="150" t="s">
        <v>114</v>
      </c>
    </row>
    <row r="723" spans="2:51" s="13" customFormat="1" x14ac:dyDescent="0.2">
      <c r="B723" s="149"/>
      <c r="D723" s="143" t="s">
        <v>131</v>
      </c>
      <c r="E723" s="150" t="s">
        <v>1</v>
      </c>
      <c r="F723" s="151" t="s">
        <v>159</v>
      </c>
      <c r="H723" s="152">
        <v>52.56</v>
      </c>
      <c r="I723" s="153"/>
      <c r="L723" s="149"/>
      <c r="M723" s="154"/>
      <c r="T723" s="155"/>
      <c r="AT723" s="150" t="s">
        <v>131</v>
      </c>
      <c r="AU723" s="150" t="s">
        <v>78</v>
      </c>
      <c r="AV723" s="13" t="s">
        <v>78</v>
      </c>
      <c r="AW723" s="13" t="s">
        <v>28</v>
      </c>
      <c r="AX723" s="13" t="s">
        <v>71</v>
      </c>
      <c r="AY723" s="150" t="s">
        <v>114</v>
      </c>
    </row>
    <row r="724" spans="2:51" s="13" customFormat="1" x14ac:dyDescent="0.2">
      <c r="B724" s="149"/>
      <c r="D724" s="143" t="s">
        <v>131</v>
      </c>
      <c r="E724" s="150" t="s">
        <v>1</v>
      </c>
      <c r="F724" s="151" t="s">
        <v>160</v>
      </c>
      <c r="H724" s="152">
        <v>52.48</v>
      </c>
      <c r="I724" s="153"/>
      <c r="L724" s="149"/>
      <c r="M724" s="154"/>
      <c r="T724" s="155"/>
      <c r="AT724" s="150" t="s">
        <v>131</v>
      </c>
      <c r="AU724" s="150" t="s">
        <v>78</v>
      </c>
      <c r="AV724" s="13" t="s">
        <v>78</v>
      </c>
      <c r="AW724" s="13" t="s">
        <v>28</v>
      </c>
      <c r="AX724" s="13" t="s">
        <v>71</v>
      </c>
      <c r="AY724" s="150" t="s">
        <v>114</v>
      </c>
    </row>
    <row r="725" spans="2:51" s="13" customFormat="1" x14ac:dyDescent="0.2">
      <c r="B725" s="149"/>
      <c r="D725" s="143" t="s">
        <v>131</v>
      </c>
      <c r="E725" s="150" t="s">
        <v>1</v>
      </c>
      <c r="F725" s="151" t="s">
        <v>441</v>
      </c>
      <c r="H725" s="152">
        <v>37.58</v>
      </c>
      <c r="I725" s="153"/>
      <c r="L725" s="149"/>
      <c r="M725" s="154"/>
      <c r="T725" s="155"/>
      <c r="AT725" s="150" t="s">
        <v>131</v>
      </c>
      <c r="AU725" s="150" t="s">
        <v>78</v>
      </c>
      <c r="AV725" s="13" t="s">
        <v>78</v>
      </c>
      <c r="AW725" s="13" t="s">
        <v>28</v>
      </c>
      <c r="AX725" s="13" t="s">
        <v>71</v>
      </c>
      <c r="AY725" s="150" t="s">
        <v>114</v>
      </c>
    </row>
    <row r="726" spans="2:51" s="13" customFormat="1" x14ac:dyDescent="0.2">
      <c r="B726" s="149"/>
      <c r="D726" s="143" t="s">
        <v>131</v>
      </c>
      <c r="E726" s="150" t="s">
        <v>1</v>
      </c>
      <c r="F726" s="151" t="s">
        <v>442</v>
      </c>
      <c r="H726" s="152">
        <v>48.46</v>
      </c>
      <c r="I726" s="153"/>
      <c r="L726" s="149"/>
      <c r="M726" s="154"/>
      <c r="T726" s="155"/>
      <c r="AT726" s="150" t="s">
        <v>131</v>
      </c>
      <c r="AU726" s="150" t="s">
        <v>78</v>
      </c>
      <c r="AV726" s="13" t="s">
        <v>78</v>
      </c>
      <c r="AW726" s="13" t="s">
        <v>28</v>
      </c>
      <c r="AX726" s="13" t="s">
        <v>71</v>
      </c>
      <c r="AY726" s="150" t="s">
        <v>114</v>
      </c>
    </row>
    <row r="727" spans="2:51" s="13" customFormat="1" x14ac:dyDescent="0.2">
      <c r="B727" s="149"/>
      <c r="D727" s="143" t="s">
        <v>131</v>
      </c>
      <c r="E727" s="150" t="s">
        <v>1</v>
      </c>
      <c r="F727" s="151" t="s">
        <v>443</v>
      </c>
      <c r="H727" s="152">
        <v>60.9</v>
      </c>
      <c r="I727" s="153"/>
      <c r="L727" s="149"/>
      <c r="M727" s="154"/>
      <c r="T727" s="155"/>
      <c r="AT727" s="150" t="s">
        <v>131</v>
      </c>
      <c r="AU727" s="150" t="s">
        <v>78</v>
      </c>
      <c r="AV727" s="13" t="s">
        <v>78</v>
      </c>
      <c r="AW727" s="13" t="s">
        <v>28</v>
      </c>
      <c r="AX727" s="13" t="s">
        <v>71</v>
      </c>
      <c r="AY727" s="150" t="s">
        <v>114</v>
      </c>
    </row>
    <row r="728" spans="2:51" s="13" customFormat="1" x14ac:dyDescent="0.2">
      <c r="B728" s="149"/>
      <c r="D728" s="143" t="s">
        <v>131</v>
      </c>
      <c r="E728" s="150" t="s">
        <v>1</v>
      </c>
      <c r="F728" s="151" t="s">
        <v>444</v>
      </c>
      <c r="H728" s="152">
        <v>71.599999999999994</v>
      </c>
      <c r="I728" s="153"/>
      <c r="L728" s="149"/>
      <c r="M728" s="154"/>
      <c r="T728" s="155"/>
      <c r="AT728" s="150" t="s">
        <v>131</v>
      </c>
      <c r="AU728" s="150" t="s">
        <v>78</v>
      </c>
      <c r="AV728" s="13" t="s">
        <v>78</v>
      </c>
      <c r="AW728" s="13" t="s">
        <v>28</v>
      </c>
      <c r="AX728" s="13" t="s">
        <v>71</v>
      </c>
      <c r="AY728" s="150" t="s">
        <v>114</v>
      </c>
    </row>
    <row r="729" spans="2:51" s="13" customFormat="1" x14ac:dyDescent="0.2">
      <c r="B729" s="149"/>
      <c r="D729" s="143" t="s">
        <v>131</v>
      </c>
      <c r="E729" s="150" t="s">
        <v>1</v>
      </c>
      <c r="F729" s="151" t="s">
        <v>161</v>
      </c>
      <c r="H729" s="152">
        <v>65.2</v>
      </c>
      <c r="I729" s="153"/>
      <c r="L729" s="149"/>
      <c r="M729" s="154"/>
      <c r="T729" s="155"/>
      <c r="AT729" s="150" t="s">
        <v>131</v>
      </c>
      <c r="AU729" s="150" t="s">
        <v>78</v>
      </c>
      <c r="AV729" s="13" t="s">
        <v>78</v>
      </c>
      <c r="AW729" s="13" t="s">
        <v>28</v>
      </c>
      <c r="AX729" s="13" t="s">
        <v>71</v>
      </c>
      <c r="AY729" s="150" t="s">
        <v>114</v>
      </c>
    </row>
    <row r="730" spans="2:51" s="13" customFormat="1" x14ac:dyDescent="0.2">
      <c r="B730" s="149"/>
      <c r="D730" s="143" t="s">
        <v>131</v>
      </c>
      <c r="E730" s="150" t="s">
        <v>1</v>
      </c>
      <c r="F730" s="151" t="s">
        <v>445</v>
      </c>
      <c r="H730" s="152">
        <v>40.119999999999997</v>
      </c>
      <c r="I730" s="153"/>
      <c r="L730" s="149"/>
      <c r="M730" s="154"/>
      <c r="T730" s="155"/>
      <c r="AT730" s="150" t="s">
        <v>131</v>
      </c>
      <c r="AU730" s="150" t="s">
        <v>78</v>
      </c>
      <c r="AV730" s="13" t="s">
        <v>78</v>
      </c>
      <c r="AW730" s="13" t="s">
        <v>28</v>
      </c>
      <c r="AX730" s="13" t="s">
        <v>71</v>
      </c>
      <c r="AY730" s="150" t="s">
        <v>114</v>
      </c>
    </row>
    <row r="731" spans="2:51" s="13" customFormat="1" x14ac:dyDescent="0.2">
      <c r="B731" s="149"/>
      <c r="D731" s="143" t="s">
        <v>131</v>
      </c>
      <c r="E731" s="150" t="s">
        <v>1</v>
      </c>
      <c r="F731" s="151" t="s">
        <v>446</v>
      </c>
      <c r="H731" s="152">
        <v>37.36</v>
      </c>
      <c r="I731" s="153"/>
      <c r="L731" s="149"/>
      <c r="M731" s="154"/>
      <c r="T731" s="155"/>
      <c r="AT731" s="150" t="s">
        <v>131</v>
      </c>
      <c r="AU731" s="150" t="s">
        <v>78</v>
      </c>
      <c r="AV731" s="13" t="s">
        <v>78</v>
      </c>
      <c r="AW731" s="13" t="s">
        <v>28</v>
      </c>
      <c r="AX731" s="13" t="s">
        <v>71</v>
      </c>
      <c r="AY731" s="150" t="s">
        <v>114</v>
      </c>
    </row>
    <row r="732" spans="2:51" s="13" customFormat="1" x14ac:dyDescent="0.2">
      <c r="B732" s="149"/>
      <c r="D732" s="143" t="s">
        <v>131</v>
      </c>
      <c r="E732" s="150" t="s">
        <v>1</v>
      </c>
      <c r="F732" s="151" t="s">
        <v>447</v>
      </c>
      <c r="H732" s="152">
        <v>31.704000000000001</v>
      </c>
      <c r="I732" s="153"/>
      <c r="L732" s="149"/>
      <c r="M732" s="154"/>
      <c r="T732" s="155"/>
      <c r="AT732" s="150" t="s">
        <v>131</v>
      </c>
      <c r="AU732" s="150" t="s">
        <v>78</v>
      </c>
      <c r="AV732" s="13" t="s">
        <v>78</v>
      </c>
      <c r="AW732" s="13" t="s">
        <v>28</v>
      </c>
      <c r="AX732" s="13" t="s">
        <v>71</v>
      </c>
      <c r="AY732" s="150" t="s">
        <v>114</v>
      </c>
    </row>
    <row r="733" spans="2:51" s="13" customFormat="1" x14ac:dyDescent="0.2">
      <c r="B733" s="149"/>
      <c r="D733" s="143" t="s">
        <v>131</v>
      </c>
      <c r="E733" s="150" t="s">
        <v>1</v>
      </c>
      <c r="F733" s="151" t="s">
        <v>448</v>
      </c>
      <c r="H733" s="152">
        <v>7.82</v>
      </c>
      <c r="I733" s="153"/>
      <c r="L733" s="149"/>
      <c r="M733" s="154"/>
      <c r="T733" s="155"/>
      <c r="AT733" s="150" t="s">
        <v>131</v>
      </c>
      <c r="AU733" s="150" t="s">
        <v>78</v>
      </c>
      <c r="AV733" s="13" t="s">
        <v>78</v>
      </c>
      <c r="AW733" s="13" t="s">
        <v>28</v>
      </c>
      <c r="AX733" s="13" t="s">
        <v>71</v>
      </c>
      <c r="AY733" s="150" t="s">
        <v>114</v>
      </c>
    </row>
    <row r="734" spans="2:51" s="13" customFormat="1" x14ac:dyDescent="0.2">
      <c r="B734" s="149"/>
      <c r="D734" s="143" t="s">
        <v>131</v>
      </c>
      <c r="E734" s="150" t="s">
        <v>1</v>
      </c>
      <c r="F734" s="151" t="s">
        <v>449</v>
      </c>
      <c r="H734" s="152">
        <v>7.04</v>
      </c>
      <c r="I734" s="153"/>
      <c r="L734" s="149"/>
      <c r="M734" s="154"/>
      <c r="T734" s="155"/>
      <c r="AT734" s="150" t="s">
        <v>131</v>
      </c>
      <c r="AU734" s="150" t="s">
        <v>78</v>
      </c>
      <c r="AV734" s="13" t="s">
        <v>78</v>
      </c>
      <c r="AW734" s="13" t="s">
        <v>28</v>
      </c>
      <c r="AX734" s="13" t="s">
        <v>71</v>
      </c>
      <c r="AY734" s="150" t="s">
        <v>114</v>
      </c>
    </row>
    <row r="735" spans="2:51" s="13" customFormat="1" x14ac:dyDescent="0.2">
      <c r="B735" s="149"/>
      <c r="D735" s="143" t="s">
        <v>131</v>
      </c>
      <c r="E735" s="150" t="s">
        <v>1</v>
      </c>
      <c r="F735" s="151" t="s">
        <v>450</v>
      </c>
      <c r="H735" s="152">
        <v>8.18</v>
      </c>
      <c r="I735" s="153"/>
      <c r="L735" s="149"/>
      <c r="M735" s="154"/>
      <c r="T735" s="155"/>
      <c r="AT735" s="150" t="s">
        <v>131</v>
      </c>
      <c r="AU735" s="150" t="s">
        <v>78</v>
      </c>
      <c r="AV735" s="13" t="s">
        <v>78</v>
      </c>
      <c r="AW735" s="13" t="s">
        <v>28</v>
      </c>
      <c r="AX735" s="13" t="s">
        <v>71</v>
      </c>
      <c r="AY735" s="150" t="s">
        <v>114</v>
      </c>
    </row>
    <row r="736" spans="2:51" s="13" customFormat="1" x14ac:dyDescent="0.2">
      <c r="B736" s="149"/>
      <c r="D736" s="143" t="s">
        <v>131</v>
      </c>
      <c r="E736" s="150" t="s">
        <v>1</v>
      </c>
      <c r="F736" s="151" t="s">
        <v>451</v>
      </c>
      <c r="H736" s="152">
        <v>15.1</v>
      </c>
      <c r="I736" s="153"/>
      <c r="L736" s="149"/>
      <c r="M736" s="154"/>
      <c r="T736" s="155"/>
      <c r="AT736" s="150" t="s">
        <v>131</v>
      </c>
      <c r="AU736" s="150" t="s">
        <v>78</v>
      </c>
      <c r="AV736" s="13" t="s">
        <v>78</v>
      </c>
      <c r="AW736" s="13" t="s">
        <v>28</v>
      </c>
      <c r="AX736" s="13" t="s">
        <v>71</v>
      </c>
      <c r="AY736" s="150" t="s">
        <v>114</v>
      </c>
    </row>
    <row r="737" spans="2:51" s="13" customFormat="1" x14ac:dyDescent="0.2">
      <c r="B737" s="149"/>
      <c r="D737" s="143" t="s">
        <v>131</v>
      </c>
      <c r="E737" s="150" t="s">
        <v>1</v>
      </c>
      <c r="F737" s="151" t="s">
        <v>452</v>
      </c>
      <c r="H737" s="152">
        <v>25.812000000000001</v>
      </c>
      <c r="I737" s="153"/>
      <c r="L737" s="149"/>
      <c r="M737" s="154"/>
      <c r="T737" s="155"/>
      <c r="AT737" s="150" t="s">
        <v>131</v>
      </c>
      <c r="AU737" s="150" t="s">
        <v>78</v>
      </c>
      <c r="AV737" s="13" t="s">
        <v>78</v>
      </c>
      <c r="AW737" s="13" t="s">
        <v>28</v>
      </c>
      <c r="AX737" s="13" t="s">
        <v>71</v>
      </c>
      <c r="AY737" s="150" t="s">
        <v>114</v>
      </c>
    </row>
    <row r="738" spans="2:51" s="13" customFormat="1" x14ac:dyDescent="0.2">
      <c r="B738" s="149"/>
      <c r="D738" s="143" t="s">
        <v>131</v>
      </c>
      <c r="E738" s="150" t="s">
        <v>1</v>
      </c>
      <c r="F738" s="151" t="s">
        <v>453</v>
      </c>
      <c r="H738" s="152">
        <v>10.987</v>
      </c>
      <c r="I738" s="153"/>
      <c r="L738" s="149"/>
      <c r="M738" s="154"/>
      <c r="T738" s="155"/>
      <c r="AT738" s="150" t="s">
        <v>131</v>
      </c>
      <c r="AU738" s="150" t="s">
        <v>78</v>
      </c>
      <c r="AV738" s="13" t="s">
        <v>78</v>
      </c>
      <c r="AW738" s="13" t="s">
        <v>28</v>
      </c>
      <c r="AX738" s="13" t="s">
        <v>71</v>
      </c>
      <c r="AY738" s="150" t="s">
        <v>114</v>
      </c>
    </row>
    <row r="739" spans="2:51" s="12" customFormat="1" x14ac:dyDescent="0.2">
      <c r="B739" s="142"/>
      <c r="D739" s="143" t="s">
        <v>131</v>
      </c>
      <c r="E739" s="144" t="s">
        <v>1</v>
      </c>
      <c r="F739" s="145" t="s">
        <v>140</v>
      </c>
      <c r="H739" s="144" t="s">
        <v>1</v>
      </c>
      <c r="I739" s="146"/>
      <c r="L739" s="142"/>
      <c r="M739" s="147"/>
      <c r="T739" s="148"/>
      <c r="AT739" s="144" t="s">
        <v>131</v>
      </c>
      <c r="AU739" s="144" t="s">
        <v>78</v>
      </c>
      <c r="AV739" s="12" t="s">
        <v>76</v>
      </c>
      <c r="AW739" s="12" t="s">
        <v>28</v>
      </c>
      <c r="AX739" s="12" t="s">
        <v>71</v>
      </c>
      <c r="AY739" s="144" t="s">
        <v>114</v>
      </c>
    </row>
    <row r="740" spans="2:51" s="13" customFormat="1" x14ac:dyDescent="0.2">
      <c r="B740" s="149"/>
      <c r="D740" s="143" t="s">
        <v>131</v>
      </c>
      <c r="E740" s="150" t="s">
        <v>1</v>
      </c>
      <c r="F740" s="151" t="s">
        <v>210</v>
      </c>
      <c r="H740" s="152">
        <v>59.92</v>
      </c>
      <c r="I740" s="153"/>
      <c r="L740" s="149"/>
      <c r="M740" s="154"/>
      <c r="T740" s="155"/>
      <c r="AT740" s="150" t="s">
        <v>131</v>
      </c>
      <c r="AU740" s="150" t="s">
        <v>78</v>
      </c>
      <c r="AV740" s="13" t="s">
        <v>78</v>
      </c>
      <c r="AW740" s="13" t="s">
        <v>28</v>
      </c>
      <c r="AX740" s="13" t="s">
        <v>71</v>
      </c>
      <c r="AY740" s="150" t="s">
        <v>114</v>
      </c>
    </row>
    <row r="741" spans="2:51" s="13" customFormat="1" x14ac:dyDescent="0.2">
      <c r="B741" s="149"/>
      <c r="D741" s="143" t="s">
        <v>131</v>
      </c>
      <c r="E741" s="150" t="s">
        <v>1</v>
      </c>
      <c r="F741" s="151" t="s">
        <v>202</v>
      </c>
      <c r="H741" s="152">
        <v>46.5</v>
      </c>
      <c r="I741" s="153"/>
      <c r="L741" s="149"/>
      <c r="M741" s="154"/>
      <c r="T741" s="155"/>
      <c r="AT741" s="150" t="s">
        <v>131</v>
      </c>
      <c r="AU741" s="150" t="s">
        <v>78</v>
      </c>
      <c r="AV741" s="13" t="s">
        <v>78</v>
      </c>
      <c r="AW741" s="13" t="s">
        <v>28</v>
      </c>
      <c r="AX741" s="13" t="s">
        <v>71</v>
      </c>
      <c r="AY741" s="150" t="s">
        <v>114</v>
      </c>
    </row>
    <row r="742" spans="2:51" s="13" customFormat="1" x14ac:dyDescent="0.2">
      <c r="B742" s="149"/>
      <c r="D742" s="143" t="s">
        <v>131</v>
      </c>
      <c r="E742" s="150" t="s">
        <v>1</v>
      </c>
      <c r="F742" s="151" t="s">
        <v>454</v>
      </c>
      <c r="H742" s="152">
        <v>60.86</v>
      </c>
      <c r="I742" s="153"/>
      <c r="L742" s="149"/>
      <c r="M742" s="154"/>
      <c r="T742" s="155"/>
      <c r="AT742" s="150" t="s">
        <v>131</v>
      </c>
      <c r="AU742" s="150" t="s">
        <v>78</v>
      </c>
      <c r="AV742" s="13" t="s">
        <v>78</v>
      </c>
      <c r="AW742" s="13" t="s">
        <v>28</v>
      </c>
      <c r="AX742" s="13" t="s">
        <v>71</v>
      </c>
      <c r="AY742" s="150" t="s">
        <v>114</v>
      </c>
    </row>
    <row r="743" spans="2:51" s="13" customFormat="1" x14ac:dyDescent="0.2">
      <c r="B743" s="149"/>
      <c r="D743" s="143" t="s">
        <v>131</v>
      </c>
      <c r="E743" s="150" t="s">
        <v>1</v>
      </c>
      <c r="F743" s="151" t="s">
        <v>162</v>
      </c>
      <c r="H743" s="152">
        <v>115.85</v>
      </c>
      <c r="I743" s="153"/>
      <c r="L743" s="149"/>
      <c r="M743" s="154"/>
      <c r="T743" s="155"/>
      <c r="AT743" s="150" t="s">
        <v>131</v>
      </c>
      <c r="AU743" s="150" t="s">
        <v>78</v>
      </c>
      <c r="AV743" s="13" t="s">
        <v>78</v>
      </c>
      <c r="AW743" s="13" t="s">
        <v>28</v>
      </c>
      <c r="AX743" s="13" t="s">
        <v>71</v>
      </c>
      <c r="AY743" s="150" t="s">
        <v>114</v>
      </c>
    </row>
    <row r="744" spans="2:51" s="13" customFormat="1" x14ac:dyDescent="0.2">
      <c r="B744" s="149"/>
      <c r="D744" s="143" t="s">
        <v>131</v>
      </c>
      <c r="E744" s="150" t="s">
        <v>1</v>
      </c>
      <c r="F744" s="151" t="s">
        <v>455</v>
      </c>
      <c r="H744" s="152">
        <v>53.2</v>
      </c>
      <c r="I744" s="153"/>
      <c r="L744" s="149"/>
      <c r="M744" s="154"/>
      <c r="T744" s="155"/>
      <c r="AT744" s="150" t="s">
        <v>131</v>
      </c>
      <c r="AU744" s="150" t="s">
        <v>78</v>
      </c>
      <c r="AV744" s="13" t="s">
        <v>78</v>
      </c>
      <c r="AW744" s="13" t="s">
        <v>28</v>
      </c>
      <c r="AX744" s="13" t="s">
        <v>71</v>
      </c>
      <c r="AY744" s="150" t="s">
        <v>114</v>
      </c>
    </row>
    <row r="745" spans="2:51" s="13" customFormat="1" x14ac:dyDescent="0.2">
      <c r="B745" s="149"/>
      <c r="D745" s="143" t="s">
        <v>131</v>
      </c>
      <c r="E745" s="150" t="s">
        <v>1</v>
      </c>
      <c r="F745" s="151" t="s">
        <v>456</v>
      </c>
      <c r="H745" s="152">
        <v>42.2</v>
      </c>
      <c r="I745" s="153"/>
      <c r="L745" s="149"/>
      <c r="M745" s="154"/>
      <c r="T745" s="155"/>
      <c r="AT745" s="150" t="s">
        <v>131</v>
      </c>
      <c r="AU745" s="150" t="s">
        <v>78</v>
      </c>
      <c r="AV745" s="13" t="s">
        <v>78</v>
      </c>
      <c r="AW745" s="13" t="s">
        <v>28</v>
      </c>
      <c r="AX745" s="13" t="s">
        <v>71</v>
      </c>
      <c r="AY745" s="150" t="s">
        <v>114</v>
      </c>
    </row>
    <row r="746" spans="2:51" s="13" customFormat="1" x14ac:dyDescent="0.2">
      <c r="B746" s="149"/>
      <c r="D746" s="143" t="s">
        <v>131</v>
      </c>
      <c r="E746" s="150" t="s">
        <v>1</v>
      </c>
      <c r="F746" s="151" t="s">
        <v>163</v>
      </c>
      <c r="H746" s="152">
        <v>45.6</v>
      </c>
      <c r="I746" s="153"/>
      <c r="L746" s="149"/>
      <c r="M746" s="154"/>
      <c r="T746" s="155"/>
      <c r="AT746" s="150" t="s">
        <v>131</v>
      </c>
      <c r="AU746" s="150" t="s">
        <v>78</v>
      </c>
      <c r="AV746" s="13" t="s">
        <v>78</v>
      </c>
      <c r="AW746" s="13" t="s">
        <v>28</v>
      </c>
      <c r="AX746" s="13" t="s">
        <v>71</v>
      </c>
      <c r="AY746" s="150" t="s">
        <v>114</v>
      </c>
    </row>
    <row r="747" spans="2:51" s="13" customFormat="1" x14ac:dyDescent="0.2">
      <c r="B747" s="149"/>
      <c r="D747" s="143" t="s">
        <v>131</v>
      </c>
      <c r="E747" s="150" t="s">
        <v>1</v>
      </c>
      <c r="F747" s="151" t="s">
        <v>180</v>
      </c>
      <c r="H747" s="152">
        <v>31.704000000000001</v>
      </c>
      <c r="I747" s="153"/>
      <c r="L747" s="149"/>
      <c r="M747" s="154"/>
      <c r="T747" s="155"/>
      <c r="AT747" s="150" t="s">
        <v>131</v>
      </c>
      <c r="AU747" s="150" t="s">
        <v>78</v>
      </c>
      <c r="AV747" s="13" t="s">
        <v>78</v>
      </c>
      <c r="AW747" s="13" t="s">
        <v>28</v>
      </c>
      <c r="AX747" s="13" t="s">
        <v>71</v>
      </c>
      <c r="AY747" s="150" t="s">
        <v>114</v>
      </c>
    </row>
    <row r="748" spans="2:51" s="13" customFormat="1" x14ac:dyDescent="0.2">
      <c r="B748" s="149"/>
      <c r="D748" s="143" t="s">
        <v>131</v>
      </c>
      <c r="E748" s="150" t="s">
        <v>1</v>
      </c>
      <c r="F748" s="151" t="s">
        <v>457</v>
      </c>
      <c r="H748" s="152">
        <v>10.88</v>
      </c>
      <c r="I748" s="153"/>
      <c r="L748" s="149"/>
      <c r="M748" s="154"/>
      <c r="T748" s="155"/>
      <c r="AT748" s="150" t="s">
        <v>131</v>
      </c>
      <c r="AU748" s="150" t="s">
        <v>78</v>
      </c>
      <c r="AV748" s="13" t="s">
        <v>78</v>
      </c>
      <c r="AW748" s="13" t="s">
        <v>28</v>
      </c>
      <c r="AX748" s="13" t="s">
        <v>71</v>
      </c>
      <c r="AY748" s="150" t="s">
        <v>114</v>
      </c>
    </row>
    <row r="749" spans="2:51" s="13" customFormat="1" x14ac:dyDescent="0.2">
      <c r="B749" s="149"/>
      <c r="D749" s="143" t="s">
        <v>131</v>
      </c>
      <c r="E749" s="150" t="s">
        <v>1</v>
      </c>
      <c r="F749" s="151" t="s">
        <v>458</v>
      </c>
      <c r="H749" s="152">
        <v>11.624000000000001</v>
      </c>
      <c r="I749" s="153"/>
      <c r="L749" s="149"/>
      <c r="M749" s="154"/>
      <c r="T749" s="155"/>
      <c r="AT749" s="150" t="s">
        <v>131</v>
      </c>
      <c r="AU749" s="150" t="s">
        <v>78</v>
      </c>
      <c r="AV749" s="13" t="s">
        <v>78</v>
      </c>
      <c r="AW749" s="13" t="s">
        <v>28</v>
      </c>
      <c r="AX749" s="13" t="s">
        <v>71</v>
      </c>
      <c r="AY749" s="150" t="s">
        <v>114</v>
      </c>
    </row>
    <row r="750" spans="2:51" s="13" customFormat="1" x14ac:dyDescent="0.2">
      <c r="B750" s="149"/>
      <c r="D750" s="143" t="s">
        <v>131</v>
      </c>
      <c r="E750" s="150" t="s">
        <v>1</v>
      </c>
      <c r="F750" s="151" t="s">
        <v>459</v>
      </c>
      <c r="H750" s="152">
        <v>8.82</v>
      </c>
      <c r="I750" s="153"/>
      <c r="L750" s="149"/>
      <c r="M750" s="154"/>
      <c r="T750" s="155"/>
      <c r="AT750" s="150" t="s">
        <v>131</v>
      </c>
      <c r="AU750" s="150" t="s">
        <v>78</v>
      </c>
      <c r="AV750" s="13" t="s">
        <v>78</v>
      </c>
      <c r="AW750" s="13" t="s">
        <v>28</v>
      </c>
      <c r="AX750" s="13" t="s">
        <v>71</v>
      </c>
      <c r="AY750" s="150" t="s">
        <v>114</v>
      </c>
    </row>
    <row r="751" spans="2:51" s="13" customFormat="1" x14ac:dyDescent="0.2">
      <c r="B751" s="149"/>
      <c r="D751" s="143" t="s">
        <v>131</v>
      </c>
      <c r="E751" s="150" t="s">
        <v>1</v>
      </c>
      <c r="F751" s="151" t="s">
        <v>460</v>
      </c>
      <c r="H751" s="152">
        <v>15.186</v>
      </c>
      <c r="I751" s="153"/>
      <c r="L751" s="149"/>
      <c r="M751" s="154"/>
      <c r="T751" s="155"/>
      <c r="AT751" s="150" t="s">
        <v>131</v>
      </c>
      <c r="AU751" s="150" t="s">
        <v>78</v>
      </c>
      <c r="AV751" s="13" t="s">
        <v>78</v>
      </c>
      <c r="AW751" s="13" t="s">
        <v>28</v>
      </c>
      <c r="AX751" s="13" t="s">
        <v>71</v>
      </c>
      <c r="AY751" s="150" t="s">
        <v>114</v>
      </c>
    </row>
    <row r="752" spans="2:51" s="13" customFormat="1" x14ac:dyDescent="0.2">
      <c r="B752" s="149"/>
      <c r="D752" s="143" t="s">
        <v>131</v>
      </c>
      <c r="E752" s="150" t="s">
        <v>1</v>
      </c>
      <c r="F752" s="151" t="s">
        <v>203</v>
      </c>
      <c r="H752" s="152">
        <v>4.66</v>
      </c>
      <c r="I752" s="153"/>
      <c r="L752" s="149"/>
      <c r="M752" s="154"/>
      <c r="T752" s="155"/>
      <c r="AT752" s="150" t="s">
        <v>131</v>
      </c>
      <c r="AU752" s="150" t="s">
        <v>78</v>
      </c>
      <c r="AV752" s="13" t="s">
        <v>78</v>
      </c>
      <c r="AW752" s="13" t="s">
        <v>28</v>
      </c>
      <c r="AX752" s="13" t="s">
        <v>71</v>
      </c>
      <c r="AY752" s="150" t="s">
        <v>114</v>
      </c>
    </row>
    <row r="753" spans="2:51" s="13" customFormat="1" x14ac:dyDescent="0.2">
      <c r="B753" s="149"/>
      <c r="D753" s="143" t="s">
        <v>131</v>
      </c>
      <c r="E753" s="150" t="s">
        <v>1</v>
      </c>
      <c r="F753" s="151" t="s">
        <v>461</v>
      </c>
      <c r="H753" s="152">
        <v>7.7960000000000003</v>
      </c>
      <c r="I753" s="153"/>
      <c r="L753" s="149"/>
      <c r="M753" s="154"/>
      <c r="T753" s="155"/>
      <c r="AT753" s="150" t="s">
        <v>131</v>
      </c>
      <c r="AU753" s="150" t="s">
        <v>78</v>
      </c>
      <c r="AV753" s="13" t="s">
        <v>78</v>
      </c>
      <c r="AW753" s="13" t="s">
        <v>28</v>
      </c>
      <c r="AX753" s="13" t="s">
        <v>71</v>
      </c>
      <c r="AY753" s="150" t="s">
        <v>114</v>
      </c>
    </row>
    <row r="754" spans="2:51" s="13" customFormat="1" x14ac:dyDescent="0.2">
      <c r="B754" s="149"/>
      <c r="D754" s="143" t="s">
        <v>131</v>
      </c>
      <c r="E754" s="150" t="s">
        <v>1</v>
      </c>
      <c r="F754" s="151" t="s">
        <v>462</v>
      </c>
      <c r="H754" s="152">
        <v>7.7960000000000003</v>
      </c>
      <c r="I754" s="153"/>
      <c r="L754" s="149"/>
      <c r="M754" s="154"/>
      <c r="T754" s="155"/>
      <c r="AT754" s="150" t="s">
        <v>131</v>
      </c>
      <c r="AU754" s="150" t="s">
        <v>78</v>
      </c>
      <c r="AV754" s="13" t="s">
        <v>78</v>
      </c>
      <c r="AW754" s="13" t="s">
        <v>28</v>
      </c>
      <c r="AX754" s="13" t="s">
        <v>71</v>
      </c>
      <c r="AY754" s="150" t="s">
        <v>114</v>
      </c>
    </row>
    <row r="755" spans="2:51" s="12" customFormat="1" x14ac:dyDescent="0.2">
      <c r="B755" s="142"/>
      <c r="D755" s="143" t="s">
        <v>131</v>
      </c>
      <c r="E755" s="144" t="s">
        <v>1</v>
      </c>
      <c r="F755" s="145" t="s">
        <v>164</v>
      </c>
      <c r="H755" s="144" t="s">
        <v>1</v>
      </c>
      <c r="I755" s="146"/>
      <c r="L755" s="142"/>
      <c r="M755" s="147"/>
      <c r="T755" s="148"/>
      <c r="AT755" s="144" t="s">
        <v>131</v>
      </c>
      <c r="AU755" s="144" t="s">
        <v>78</v>
      </c>
      <c r="AV755" s="12" t="s">
        <v>76</v>
      </c>
      <c r="AW755" s="12" t="s">
        <v>28</v>
      </c>
      <c r="AX755" s="12" t="s">
        <v>71</v>
      </c>
      <c r="AY755" s="144" t="s">
        <v>114</v>
      </c>
    </row>
    <row r="756" spans="2:51" s="13" customFormat="1" x14ac:dyDescent="0.2">
      <c r="B756" s="149"/>
      <c r="D756" s="143" t="s">
        <v>131</v>
      </c>
      <c r="E756" s="150" t="s">
        <v>1</v>
      </c>
      <c r="F756" s="151" t="s">
        <v>211</v>
      </c>
      <c r="H756" s="152">
        <v>59.92</v>
      </c>
      <c r="I756" s="153"/>
      <c r="L756" s="149"/>
      <c r="M756" s="154"/>
      <c r="T756" s="155"/>
      <c r="AT756" s="150" t="s">
        <v>131</v>
      </c>
      <c r="AU756" s="150" t="s">
        <v>78</v>
      </c>
      <c r="AV756" s="13" t="s">
        <v>78</v>
      </c>
      <c r="AW756" s="13" t="s">
        <v>28</v>
      </c>
      <c r="AX756" s="13" t="s">
        <v>71</v>
      </c>
      <c r="AY756" s="150" t="s">
        <v>114</v>
      </c>
    </row>
    <row r="757" spans="2:51" s="13" customFormat="1" x14ac:dyDescent="0.2">
      <c r="B757" s="149"/>
      <c r="D757" s="143" t="s">
        <v>131</v>
      </c>
      <c r="E757" s="150" t="s">
        <v>1</v>
      </c>
      <c r="F757" s="151" t="s">
        <v>165</v>
      </c>
      <c r="H757" s="152">
        <v>21.16</v>
      </c>
      <c r="I757" s="153"/>
      <c r="L757" s="149"/>
      <c r="M757" s="154"/>
      <c r="T757" s="155"/>
      <c r="AT757" s="150" t="s">
        <v>131</v>
      </c>
      <c r="AU757" s="150" t="s">
        <v>78</v>
      </c>
      <c r="AV757" s="13" t="s">
        <v>78</v>
      </c>
      <c r="AW757" s="13" t="s">
        <v>28</v>
      </c>
      <c r="AX757" s="13" t="s">
        <v>71</v>
      </c>
      <c r="AY757" s="150" t="s">
        <v>114</v>
      </c>
    </row>
    <row r="758" spans="2:51" s="13" customFormat="1" x14ac:dyDescent="0.2">
      <c r="B758" s="149"/>
      <c r="D758" s="143" t="s">
        <v>131</v>
      </c>
      <c r="E758" s="150" t="s">
        <v>1</v>
      </c>
      <c r="F758" s="151" t="s">
        <v>463</v>
      </c>
      <c r="H758" s="152">
        <v>45.48</v>
      </c>
      <c r="I758" s="153"/>
      <c r="L758" s="149"/>
      <c r="M758" s="154"/>
      <c r="T758" s="155"/>
      <c r="AT758" s="150" t="s">
        <v>131</v>
      </c>
      <c r="AU758" s="150" t="s">
        <v>78</v>
      </c>
      <c r="AV758" s="13" t="s">
        <v>78</v>
      </c>
      <c r="AW758" s="13" t="s">
        <v>28</v>
      </c>
      <c r="AX758" s="13" t="s">
        <v>71</v>
      </c>
      <c r="AY758" s="150" t="s">
        <v>114</v>
      </c>
    </row>
    <row r="759" spans="2:51" s="13" customFormat="1" x14ac:dyDescent="0.2">
      <c r="B759" s="149"/>
      <c r="D759" s="143" t="s">
        <v>131</v>
      </c>
      <c r="E759" s="150" t="s">
        <v>1</v>
      </c>
      <c r="F759" s="151" t="s">
        <v>464</v>
      </c>
      <c r="H759" s="152">
        <v>35.095999999999997</v>
      </c>
      <c r="I759" s="153"/>
      <c r="L759" s="149"/>
      <c r="M759" s="154"/>
      <c r="T759" s="155"/>
      <c r="AT759" s="150" t="s">
        <v>131</v>
      </c>
      <c r="AU759" s="150" t="s">
        <v>78</v>
      </c>
      <c r="AV759" s="13" t="s">
        <v>78</v>
      </c>
      <c r="AW759" s="13" t="s">
        <v>28</v>
      </c>
      <c r="AX759" s="13" t="s">
        <v>71</v>
      </c>
      <c r="AY759" s="150" t="s">
        <v>114</v>
      </c>
    </row>
    <row r="760" spans="2:51" s="13" customFormat="1" x14ac:dyDescent="0.2">
      <c r="B760" s="149"/>
      <c r="D760" s="143" t="s">
        <v>131</v>
      </c>
      <c r="E760" s="150" t="s">
        <v>1</v>
      </c>
      <c r="F760" s="151" t="s">
        <v>166</v>
      </c>
      <c r="H760" s="152">
        <v>15.96</v>
      </c>
      <c r="I760" s="153"/>
      <c r="L760" s="149"/>
      <c r="M760" s="154"/>
      <c r="T760" s="155"/>
      <c r="AT760" s="150" t="s">
        <v>131</v>
      </c>
      <c r="AU760" s="150" t="s">
        <v>78</v>
      </c>
      <c r="AV760" s="13" t="s">
        <v>78</v>
      </c>
      <c r="AW760" s="13" t="s">
        <v>28</v>
      </c>
      <c r="AX760" s="13" t="s">
        <v>71</v>
      </c>
      <c r="AY760" s="150" t="s">
        <v>114</v>
      </c>
    </row>
    <row r="761" spans="2:51" s="13" customFormat="1" x14ac:dyDescent="0.2">
      <c r="B761" s="149"/>
      <c r="D761" s="143" t="s">
        <v>131</v>
      </c>
      <c r="E761" s="150" t="s">
        <v>1</v>
      </c>
      <c r="F761" s="151" t="s">
        <v>465</v>
      </c>
      <c r="H761" s="152">
        <v>55.52</v>
      </c>
      <c r="I761" s="153"/>
      <c r="L761" s="149"/>
      <c r="M761" s="154"/>
      <c r="T761" s="155"/>
      <c r="AT761" s="150" t="s">
        <v>131</v>
      </c>
      <c r="AU761" s="150" t="s">
        <v>78</v>
      </c>
      <c r="AV761" s="13" t="s">
        <v>78</v>
      </c>
      <c r="AW761" s="13" t="s">
        <v>28</v>
      </c>
      <c r="AX761" s="13" t="s">
        <v>71</v>
      </c>
      <c r="AY761" s="150" t="s">
        <v>114</v>
      </c>
    </row>
    <row r="762" spans="2:51" s="13" customFormat="1" x14ac:dyDescent="0.2">
      <c r="B762" s="149"/>
      <c r="D762" s="143" t="s">
        <v>131</v>
      </c>
      <c r="E762" s="150" t="s">
        <v>1</v>
      </c>
      <c r="F762" s="151" t="s">
        <v>167</v>
      </c>
      <c r="H762" s="152">
        <v>53.96</v>
      </c>
      <c r="I762" s="153"/>
      <c r="L762" s="149"/>
      <c r="M762" s="154"/>
      <c r="T762" s="155"/>
      <c r="AT762" s="150" t="s">
        <v>131</v>
      </c>
      <c r="AU762" s="150" t="s">
        <v>78</v>
      </c>
      <c r="AV762" s="13" t="s">
        <v>78</v>
      </c>
      <c r="AW762" s="13" t="s">
        <v>28</v>
      </c>
      <c r="AX762" s="13" t="s">
        <v>71</v>
      </c>
      <c r="AY762" s="150" t="s">
        <v>114</v>
      </c>
    </row>
    <row r="763" spans="2:51" s="12" customFormat="1" x14ac:dyDescent="0.2">
      <c r="B763" s="142"/>
      <c r="D763" s="143" t="s">
        <v>131</v>
      </c>
      <c r="E763" s="144" t="s">
        <v>1</v>
      </c>
      <c r="F763" s="145" t="s">
        <v>212</v>
      </c>
      <c r="H763" s="144" t="s">
        <v>1</v>
      </c>
      <c r="I763" s="146"/>
      <c r="L763" s="142"/>
      <c r="M763" s="147"/>
      <c r="T763" s="148"/>
      <c r="AT763" s="144" t="s">
        <v>131</v>
      </c>
      <c r="AU763" s="144" t="s">
        <v>78</v>
      </c>
      <c r="AV763" s="12" t="s">
        <v>76</v>
      </c>
      <c r="AW763" s="12" t="s">
        <v>28</v>
      </c>
      <c r="AX763" s="12" t="s">
        <v>71</v>
      </c>
      <c r="AY763" s="144" t="s">
        <v>114</v>
      </c>
    </row>
    <row r="764" spans="2:51" s="13" customFormat="1" x14ac:dyDescent="0.2">
      <c r="B764" s="149"/>
      <c r="D764" s="143" t="s">
        <v>131</v>
      </c>
      <c r="E764" s="150" t="s">
        <v>1</v>
      </c>
      <c r="F764" s="151" t="s">
        <v>466</v>
      </c>
      <c r="H764" s="152">
        <v>45.8</v>
      </c>
      <c r="I764" s="153"/>
      <c r="L764" s="149"/>
      <c r="M764" s="154"/>
      <c r="T764" s="155"/>
      <c r="AT764" s="150" t="s">
        <v>131</v>
      </c>
      <c r="AU764" s="150" t="s">
        <v>78</v>
      </c>
      <c r="AV764" s="13" t="s">
        <v>78</v>
      </c>
      <c r="AW764" s="13" t="s">
        <v>28</v>
      </c>
      <c r="AX764" s="13" t="s">
        <v>71</v>
      </c>
      <c r="AY764" s="150" t="s">
        <v>114</v>
      </c>
    </row>
    <row r="765" spans="2:51" s="13" customFormat="1" ht="22.5" x14ac:dyDescent="0.2">
      <c r="B765" s="149"/>
      <c r="D765" s="143" t="s">
        <v>131</v>
      </c>
      <c r="E765" s="150" t="s">
        <v>1</v>
      </c>
      <c r="F765" s="151" t="s">
        <v>467</v>
      </c>
      <c r="H765" s="152">
        <v>101.92</v>
      </c>
      <c r="I765" s="153"/>
      <c r="L765" s="149"/>
      <c r="M765" s="154"/>
      <c r="T765" s="155"/>
      <c r="AT765" s="150" t="s">
        <v>131</v>
      </c>
      <c r="AU765" s="150" t="s">
        <v>78</v>
      </c>
      <c r="AV765" s="13" t="s">
        <v>78</v>
      </c>
      <c r="AW765" s="13" t="s">
        <v>28</v>
      </c>
      <c r="AX765" s="13" t="s">
        <v>71</v>
      </c>
      <c r="AY765" s="150" t="s">
        <v>114</v>
      </c>
    </row>
    <row r="766" spans="2:51" s="13" customFormat="1" x14ac:dyDescent="0.2">
      <c r="B766" s="149"/>
      <c r="D766" s="143" t="s">
        <v>131</v>
      </c>
      <c r="E766" s="150" t="s">
        <v>1</v>
      </c>
      <c r="F766" s="151" t="s">
        <v>468</v>
      </c>
      <c r="H766" s="152">
        <v>72.08</v>
      </c>
      <c r="I766" s="153"/>
      <c r="L766" s="149"/>
      <c r="M766" s="154"/>
      <c r="T766" s="155"/>
      <c r="AT766" s="150" t="s">
        <v>131</v>
      </c>
      <c r="AU766" s="150" t="s">
        <v>78</v>
      </c>
      <c r="AV766" s="13" t="s">
        <v>78</v>
      </c>
      <c r="AW766" s="13" t="s">
        <v>28</v>
      </c>
      <c r="AX766" s="13" t="s">
        <v>71</v>
      </c>
      <c r="AY766" s="150" t="s">
        <v>114</v>
      </c>
    </row>
    <row r="767" spans="2:51" s="13" customFormat="1" x14ac:dyDescent="0.2">
      <c r="B767" s="149"/>
      <c r="D767" s="143" t="s">
        <v>131</v>
      </c>
      <c r="E767" s="150" t="s">
        <v>1</v>
      </c>
      <c r="F767" s="151" t="s">
        <v>469</v>
      </c>
      <c r="H767" s="152">
        <v>22.2</v>
      </c>
      <c r="I767" s="153"/>
      <c r="L767" s="149"/>
      <c r="M767" s="154"/>
      <c r="T767" s="155"/>
      <c r="AT767" s="150" t="s">
        <v>131</v>
      </c>
      <c r="AU767" s="150" t="s">
        <v>78</v>
      </c>
      <c r="AV767" s="13" t="s">
        <v>78</v>
      </c>
      <c r="AW767" s="13" t="s">
        <v>28</v>
      </c>
      <c r="AX767" s="13" t="s">
        <v>71</v>
      </c>
      <c r="AY767" s="150" t="s">
        <v>114</v>
      </c>
    </row>
    <row r="768" spans="2:51" s="13" customFormat="1" ht="22.5" x14ac:dyDescent="0.2">
      <c r="B768" s="149"/>
      <c r="D768" s="143" t="s">
        <v>131</v>
      </c>
      <c r="E768" s="150" t="s">
        <v>1</v>
      </c>
      <c r="F768" s="151" t="s">
        <v>213</v>
      </c>
      <c r="H768" s="152">
        <v>102.04</v>
      </c>
      <c r="I768" s="153"/>
      <c r="L768" s="149"/>
      <c r="M768" s="154"/>
      <c r="T768" s="155"/>
      <c r="AT768" s="150" t="s">
        <v>131</v>
      </c>
      <c r="AU768" s="150" t="s">
        <v>78</v>
      </c>
      <c r="AV768" s="13" t="s">
        <v>78</v>
      </c>
      <c r="AW768" s="13" t="s">
        <v>28</v>
      </c>
      <c r="AX768" s="13" t="s">
        <v>71</v>
      </c>
      <c r="AY768" s="150" t="s">
        <v>114</v>
      </c>
    </row>
    <row r="769" spans="2:65" s="12" customFormat="1" x14ac:dyDescent="0.2">
      <c r="B769" s="142"/>
      <c r="D769" s="143" t="s">
        <v>131</v>
      </c>
      <c r="E769" s="144" t="s">
        <v>1</v>
      </c>
      <c r="F769" s="145" t="s">
        <v>214</v>
      </c>
      <c r="H769" s="144" t="s">
        <v>1</v>
      </c>
      <c r="I769" s="146"/>
      <c r="L769" s="142"/>
      <c r="M769" s="147"/>
      <c r="T769" s="148"/>
      <c r="AT769" s="144" t="s">
        <v>131</v>
      </c>
      <c r="AU769" s="144" t="s">
        <v>78</v>
      </c>
      <c r="AV769" s="12" t="s">
        <v>76</v>
      </c>
      <c r="AW769" s="12" t="s">
        <v>28</v>
      </c>
      <c r="AX769" s="12" t="s">
        <v>71</v>
      </c>
      <c r="AY769" s="144" t="s">
        <v>114</v>
      </c>
    </row>
    <row r="770" spans="2:65" s="13" customFormat="1" x14ac:dyDescent="0.2">
      <c r="B770" s="149"/>
      <c r="D770" s="143" t="s">
        <v>131</v>
      </c>
      <c r="E770" s="150" t="s">
        <v>1</v>
      </c>
      <c r="F770" s="151" t="s">
        <v>215</v>
      </c>
      <c r="H770" s="152">
        <v>61</v>
      </c>
      <c r="I770" s="153"/>
      <c r="L770" s="149"/>
      <c r="M770" s="154"/>
      <c r="T770" s="155"/>
      <c r="AT770" s="150" t="s">
        <v>131</v>
      </c>
      <c r="AU770" s="150" t="s">
        <v>78</v>
      </c>
      <c r="AV770" s="13" t="s">
        <v>78</v>
      </c>
      <c r="AW770" s="13" t="s">
        <v>28</v>
      </c>
      <c r="AX770" s="13" t="s">
        <v>71</v>
      </c>
      <c r="AY770" s="150" t="s">
        <v>114</v>
      </c>
    </row>
    <row r="771" spans="2:65" s="13" customFormat="1" ht="22.5" x14ac:dyDescent="0.2">
      <c r="B771" s="149"/>
      <c r="D771" s="143" t="s">
        <v>131</v>
      </c>
      <c r="E771" s="150" t="s">
        <v>1</v>
      </c>
      <c r="F771" s="151" t="s">
        <v>216</v>
      </c>
      <c r="H771" s="152">
        <v>171.79</v>
      </c>
      <c r="I771" s="153"/>
      <c r="L771" s="149"/>
      <c r="M771" s="154"/>
      <c r="T771" s="155"/>
      <c r="AT771" s="150" t="s">
        <v>131</v>
      </c>
      <c r="AU771" s="150" t="s">
        <v>78</v>
      </c>
      <c r="AV771" s="13" t="s">
        <v>78</v>
      </c>
      <c r="AW771" s="13" t="s">
        <v>28</v>
      </c>
      <c r="AX771" s="13" t="s">
        <v>71</v>
      </c>
      <c r="AY771" s="150" t="s">
        <v>114</v>
      </c>
    </row>
    <row r="772" spans="2:65" s="14" customFormat="1" x14ac:dyDescent="0.2">
      <c r="B772" s="156"/>
      <c r="D772" s="143" t="s">
        <v>131</v>
      </c>
      <c r="E772" s="157" t="s">
        <v>1</v>
      </c>
      <c r="F772" s="158" t="s">
        <v>149</v>
      </c>
      <c r="H772" s="159">
        <v>2135.5450000000001</v>
      </c>
      <c r="I772" s="160"/>
      <c r="L772" s="156"/>
      <c r="M772" s="161"/>
      <c r="T772" s="162"/>
      <c r="AT772" s="157" t="s">
        <v>131</v>
      </c>
      <c r="AU772" s="157" t="s">
        <v>78</v>
      </c>
      <c r="AV772" s="14" t="s">
        <v>121</v>
      </c>
      <c r="AW772" s="14" t="s">
        <v>28</v>
      </c>
      <c r="AX772" s="14" t="s">
        <v>76</v>
      </c>
      <c r="AY772" s="157" t="s">
        <v>114</v>
      </c>
    </row>
    <row r="773" spans="2:65" s="1" customFormat="1" ht="33" customHeight="1" x14ac:dyDescent="0.2">
      <c r="B773" s="127"/>
      <c r="C773" s="128" t="s">
        <v>632</v>
      </c>
      <c r="D773" s="128" t="s">
        <v>117</v>
      </c>
      <c r="E773" s="129" t="s">
        <v>633</v>
      </c>
      <c r="F773" s="130" t="s">
        <v>634</v>
      </c>
      <c r="G773" s="131" t="s">
        <v>129</v>
      </c>
      <c r="H773" s="132">
        <v>609.85</v>
      </c>
      <c r="I773" s="133"/>
      <c r="J773" s="134">
        <f>ROUND(I773*H773,2)</f>
        <v>0</v>
      </c>
      <c r="K773" s="135"/>
      <c r="L773" s="31"/>
      <c r="M773" s="136" t="s">
        <v>1</v>
      </c>
      <c r="N773" s="137" t="s">
        <v>36</v>
      </c>
      <c r="P773" s="138">
        <f>O773*H773</f>
        <v>0</v>
      </c>
      <c r="Q773" s="138">
        <v>2.9999999999999997E-4</v>
      </c>
      <c r="R773" s="138">
        <f>Q773*H773</f>
        <v>0.18295499999999998</v>
      </c>
      <c r="S773" s="138">
        <v>0</v>
      </c>
      <c r="T773" s="139">
        <f>S773*H773</f>
        <v>0</v>
      </c>
      <c r="AR773" s="140" t="s">
        <v>232</v>
      </c>
      <c r="AT773" s="140" t="s">
        <v>117</v>
      </c>
      <c r="AU773" s="140" t="s">
        <v>78</v>
      </c>
      <c r="AY773" s="16" t="s">
        <v>114</v>
      </c>
      <c r="BE773" s="141">
        <f>IF(N773="základní",J773,0)</f>
        <v>0</v>
      </c>
      <c r="BF773" s="141">
        <f>IF(N773="snížená",J773,0)</f>
        <v>0</v>
      </c>
      <c r="BG773" s="141">
        <f>IF(N773="zákl. přenesená",J773,0)</f>
        <v>0</v>
      </c>
      <c r="BH773" s="141">
        <f>IF(N773="sníž. přenesená",J773,0)</f>
        <v>0</v>
      </c>
      <c r="BI773" s="141">
        <f>IF(N773="nulová",J773,0)</f>
        <v>0</v>
      </c>
      <c r="BJ773" s="16" t="s">
        <v>76</v>
      </c>
      <c r="BK773" s="141">
        <f>ROUND(I773*H773,2)</f>
        <v>0</v>
      </c>
      <c r="BL773" s="16" t="s">
        <v>232</v>
      </c>
      <c r="BM773" s="140" t="s">
        <v>635</v>
      </c>
    </row>
    <row r="774" spans="2:65" s="12" customFormat="1" x14ac:dyDescent="0.2">
      <c r="B774" s="142"/>
      <c r="D774" s="143" t="s">
        <v>131</v>
      </c>
      <c r="E774" s="144" t="s">
        <v>1</v>
      </c>
      <c r="F774" s="145" t="s">
        <v>132</v>
      </c>
      <c r="H774" s="144" t="s">
        <v>1</v>
      </c>
      <c r="I774" s="146"/>
      <c r="L774" s="142"/>
      <c r="M774" s="147"/>
      <c r="T774" s="148"/>
      <c r="AT774" s="144" t="s">
        <v>131</v>
      </c>
      <c r="AU774" s="144" t="s">
        <v>78</v>
      </c>
      <c r="AV774" s="12" t="s">
        <v>76</v>
      </c>
      <c r="AW774" s="12" t="s">
        <v>28</v>
      </c>
      <c r="AX774" s="12" t="s">
        <v>71</v>
      </c>
      <c r="AY774" s="144" t="s">
        <v>114</v>
      </c>
    </row>
    <row r="775" spans="2:65" s="13" customFormat="1" x14ac:dyDescent="0.2">
      <c r="B775" s="149"/>
      <c r="D775" s="143" t="s">
        <v>131</v>
      </c>
      <c r="E775" s="150" t="s">
        <v>1</v>
      </c>
      <c r="F775" s="151" t="s">
        <v>471</v>
      </c>
      <c r="H775" s="152">
        <v>17.78</v>
      </c>
      <c r="I775" s="153"/>
      <c r="L775" s="149"/>
      <c r="M775" s="154"/>
      <c r="T775" s="155"/>
      <c r="AT775" s="150" t="s">
        <v>131</v>
      </c>
      <c r="AU775" s="150" t="s">
        <v>78</v>
      </c>
      <c r="AV775" s="13" t="s">
        <v>78</v>
      </c>
      <c r="AW775" s="13" t="s">
        <v>28</v>
      </c>
      <c r="AX775" s="13" t="s">
        <v>71</v>
      </c>
      <c r="AY775" s="150" t="s">
        <v>114</v>
      </c>
    </row>
    <row r="776" spans="2:65" s="13" customFormat="1" x14ac:dyDescent="0.2">
      <c r="B776" s="149"/>
      <c r="D776" s="143" t="s">
        <v>131</v>
      </c>
      <c r="E776" s="150" t="s">
        <v>1</v>
      </c>
      <c r="F776" s="151" t="s">
        <v>354</v>
      </c>
      <c r="H776" s="152">
        <v>27.86</v>
      </c>
      <c r="I776" s="153"/>
      <c r="L776" s="149"/>
      <c r="M776" s="154"/>
      <c r="T776" s="155"/>
      <c r="AT776" s="150" t="s">
        <v>131</v>
      </c>
      <c r="AU776" s="150" t="s">
        <v>78</v>
      </c>
      <c r="AV776" s="13" t="s">
        <v>78</v>
      </c>
      <c r="AW776" s="13" t="s">
        <v>28</v>
      </c>
      <c r="AX776" s="13" t="s">
        <v>71</v>
      </c>
      <c r="AY776" s="150" t="s">
        <v>114</v>
      </c>
    </row>
    <row r="777" spans="2:65" s="13" customFormat="1" x14ac:dyDescent="0.2">
      <c r="B777" s="149"/>
      <c r="D777" s="143" t="s">
        <v>131</v>
      </c>
      <c r="E777" s="150" t="s">
        <v>1</v>
      </c>
      <c r="F777" s="151" t="s">
        <v>472</v>
      </c>
      <c r="H777" s="152">
        <v>8.5500000000000007</v>
      </c>
      <c r="I777" s="153"/>
      <c r="L777" s="149"/>
      <c r="M777" s="154"/>
      <c r="T777" s="155"/>
      <c r="AT777" s="150" t="s">
        <v>131</v>
      </c>
      <c r="AU777" s="150" t="s">
        <v>78</v>
      </c>
      <c r="AV777" s="13" t="s">
        <v>78</v>
      </c>
      <c r="AW777" s="13" t="s">
        <v>28</v>
      </c>
      <c r="AX777" s="13" t="s">
        <v>71</v>
      </c>
      <c r="AY777" s="150" t="s">
        <v>114</v>
      </c>
    </row>
    <row r="778" spans="2:65" s="13" customFormat="1" x14ac:dyDescent="0.2">
      <c r="B778" s="149"/>
      <c r="D778" s="143" t="s">
        <v>131</v>
      </c>
      <c r="E778" s="150" t="s">
        <v>1</v>
      </c>
      <c r="F778" s="151" t="s">
        <v>355</v>
      </c>
      <c r="H778" s="152">
        <v>17.73</v>
      </c>
      <c r="I778" s="153"/>
      <c r="L778" s="149"/>
      <c r="M778" s="154"/>
      <c r="T778" s="155"/>
      <c r="AT778" s="150" t="s">
        <v>131</v>
      </c>
      <c r="AU778" s="150" t="s">
        <v>78</v>
      </c>
      <c r="AV778" s="13" t="s">
        <v>78</v>
      </c>
      <c r="AW778" s="13" t="s">
        <v>28</v>
      </c>
      <c r="AX778" s="13" t="s">
        <v>71</v>
      </c>
      <c r="AY778" s="150" t="s">
        <v>114</v>
      </c>
    </row>
    <row r="779" spans="2:65" s="13" customFormat="1" x14ac:dyDescent="0.2">
      <c r="B779" s="149"/>
      <c r="D779" s="143" t="s">
        <v>131</v>
      </c>
      <c r="E779" s="150" t="s">
        <v>1</v>
      </c>
      <c r="F779" s="151" t="s">
        <v>356</v>
      </c>
      <c r="H779" s="152">
        <v>19.5</v>
      </c>
      <c r="I779" s="153"/>
      <c r="L779" s="149"/>
      <c r="M779" s="154"/>
      <c r="T779" s="155"/>
      <c r="AT779" s="150" t="s">
        <v>131</v>
      </c>
      <c r="AU779" s="150" t="s">
        <v>78</v>
      </c>
      <c r="AV779" s="13" t="s">
        <v>78</v>
      </c>
      <c r="AW779" s="13" t="s">
        <v>28</v>
      </c>
      <c r="AX779" s="13" t="s">
        <v>71</v>
      </c>
      <c r="AY779" s="150" t="s">
        <v>114</v>
      </c>
    </row>
    <row r="780" spans="2:65" s="13" customFormat="1" x14ac:dyDescent="0.2">
      <c r="B780" s="149"/>
      <c r="D780" s="143" t="s">
        <v>131</v>
      </c>
      <c r="E780" s="150" t="s">
        <v>1</v>
      </c>
      <c r="F780" s="151" t="s">
        <v>357</v>
      </c>
      <c r="H780" s="152">
        <v>4.9800000000000004</v>
      </c>
      <c r="I780" s="153"/>
      <c r="L780" s="149"/>
      <c r="M780" s="154"/>
      <c r="T780" s="155"/>
      <c r="AT780" s="150" t="s">
        <v>131</v>
      </c>
      <c r="AU780" s="150" t="s">
        <v>78</v>
      </c>
      <c r="AV780" s="13" t="s">
        <v>78</v>
      </c>
      <c r="AW780" s="13" t="s">
        <v>28</v>
      </c>
      <c r="AX780" s="13" t="s">
        <v>71</v>
      </c>
      <c r="AY780" s="150" t="s">
        <v>114</v>
      </c>
    </row>
    <row r="781" spans="2:65" s="13" customFormat="1" x14ac:dyDescent="0.2">
      <c r="B781" s="149"/>
      <c r="D781" s="143" t="s">
        <v>131</v>
      </c>
      <c r="E781" s="150" t="s">
        <v>1</v>
      </c>
      <c r="F781" s="151" t="s">
        <v>358</v>
      </c>
      <c r="H781" s="152">
        <v>18.41</v>
      </c>
      <c r="I781" s="153"/>
      <c r="L781" s="149"/>
      <c r="M781" s="154"/>
      <c r="T781" s="155"/>
      <c r="AT781" s="150" t="s">
        <v>131</v>
      </c>
      <c r="AU781" s="150" t="s">
        <v>78</v>
      </c>
      <c r="AV781" s="13" t="s">
        <v>78</v>
      </c>
      <c r="AW781" s="13" t="s">
        <v>28</v>
      </c>
      <c r="AX781" s="13" t="s">
        <v>71</v>
      </c>
      <c r="AY781" s="150" t="s">
        <v>114</v>
      </c>
    </row>
    <row r="782" spans="2:65" s="13" customFormat="1" x14ac:dyDescent="0.2">
      <c r="B782" s="149"/>
      <c r="D782" s="143" t="s">
        <v>131</v>
      </c>
      <c r="E782" s="150" t="s">
        <v>1</v>
      </c>
      <c r="F782" s="151" t="s">
        <v>359</v>
      </c>
      <c r="H782" s="152">
        <v>27.69</v>
      </c>
      <c r="I782" s="153"/>
      <c r="L782" s="149"/>
      <c r="M782" s="154"/>
      <c r="T782" s="155"/>
      <c r="AT782" s="150" t="s">
        <v>131</v>
      </c>
      <c r="AU782" s="150" t="s">
        <v>78</v>
      </c>
      <c r="AV782" s="13" t="s">
        <v>78</v>
      </c>
      <c r="AW782" s="13" t="s">
        <v>28</v>
      </c>
      <c r="AX782" s="13" t="s">
        <v>71</v>
      </c>
      <c r="AY782" s="150" t="s">
        <v>114</v>
      </c>
    </row>
    <row r="783" spans="2:65" s="13" customFormat="1" x14ac:dyDescent="0.2">
      <c r="B783" s="149"/>
      <c r="D783" s="143" t="s">
        <v>131</v>
      </c>
      <c r="E783" s="150" t="s">
        <v>1</v>
      </c>
      <c r="F783" s="151" t="s">
        <v>360</v>
      </c>
      <c r="H783" s="152">
        <v>38.82</v>
      </c>
      <c r="I783" s="153"/>
      <c r="L783" s="149"/>
      <c r="M783" s="154"/>
      <c r="T783" s="155"/>
      <c r="AT783" s="150" t="s">
        <v>131</v>
      </c>
      <c r="AU783" s="150" t="s">
        <v>78</v>
      </c>
      <c r="AV783" s="13" t="s">
        <v>78</v>
      </c>
      <c r="AW783" s="13" t="s">
        <v>28</v>
      </c>
      <c r="AX783" s="13" t="s">
        <v>71</v>
      </c>
      <c r="AY783" s="150" t="s">
        <v>114</v>
      </c>
    </row>
    <row r="784" spans="2:65" s="13" customFormat="1" x14ac:dyDescent="0.2">
      <c r="B784" s="149"/>
      <c r="D784" s="143" t="s">
        <v>131</v>
      </c>
      <c r="E784" s="150" t="s">
        <v>1</v>
      </c>
      <c r="F784" s="151" t="s">
        <v>361</v>
      </c>
      <c r="H784" s="152">
        <v>27.69</v>
      </c>
      <c r="I784" s="153"/>
      <c r="L784" s="149"/>
      <c r="M784" s="154"/>
      <c r="T784" s="155"/>
      <c r="AT784" s="150" t="s">
        <v>131</v>
      </c>
      <c r="AU784" s="150" t="s">
        <v>78</v>
      </c>
      <c r="AV784" s="13" t="s">
        <v>78</v>
      </c>
      <c r="AW784" s="13" t="s">
        <v>28</v>
      </c>
      <c r="AX784" s="13" t="s">
        <v>71</v>
      </c>
      <c r="AY784" s="150" t="s">
        <v>114</v>
      </c>
    </row>
    <row r="785" spans="2:51" s="13" customFormat="1" x14ac:dyDescent="0.2">
      <c r="B785" s="149"/>
      <c r="D785" s="143" t="s">
        <v>131</v>
      </c>
      <c r="E785" s="150" t="s">
        <v>1</v>
      </c>
      <c r="F785" s="151" t="s">
        <v>362</v>
      </c>
      <c r="H785" s="152">
        <v>15.48</v>
      </c>
      <c r="I785" s="153"/>
      <c r="L785" s="149"/>
      <c r="M785" s="154"/>
      <c r="T785" s="155"/>
      <c r="AT785" s="150" t="s">
        <v>131</v>
      </c>
      <c r="AU785" s="150" t="s">
        <v>78</v>
      </c>
      <c r="AV785" s="13" t="s">
        <v>78</v>
      </c>
      <c r="AW785" s="13" t="s">
        <v>28</v>
      </c>
      <c r="AX785" s="13" t="s">
        <v>71</v>
      </c>
      <c r="AY785" s="150" t="s">
        <v>114</v>
      </c>
    </row>
    <row r="786" spans="2:51" s="13" customFormat="1" x14ac:dyDescent="0.2">
      <c r="B786" s="149"/>
      <c r="D786" s="143" t="s">
        <v>131</v>
      </c>
      <c r="E786" s="150" t="s">
        <v>1</v>
      </c>
      <c r="F786" s="151" t="s">
        <v>363</v>
      </c>
      <c r="H786" s="152">
        <v>11.64</v>
      </c>
      <c r="I786" s="153"/>
      <c r="L786" s="149"/>
      <c r="M786" s="154"/>
      <c r="T786" s="155"/>
      <c r="AT786" s="150" t="s">
        <v>131</v>
      </c>
      <c r="AU786" s="150" t="s">
        <v>78</v>
      </c>
      <c r="AV786" s="13" t="s">
        <v>78</v>
      </c>
      <c r="AW786" s="13" t="s">
        <v>28</v>
      </c>
      <c r="AX786" s="13" t="s">
        <v>71</v>
      </c>
      <c r="AY786" s="150" t="s">
        <v>114</v>
      </c>
    </row>
    <row r="787" spans="2:51" s="13" customFormat="1" x14ac:dyDescent="0.2">
      <c r="B787" s="149"/>
      <c r="D787" s="143" t="s">
        <v>131</v>
      </c>
      <c r="E787" s="150" t="s">
        <v>1</v>
      </c>
      <c r="F787" s="151" t="s">
        <v>473</v>
      </c>
      <c r="H787" s="152">
        <v>7.56</v>
      </c>
      <c r="I787" s="153"/>
      <c r="L787" s="149"/>
      <c r="M787" s="154"/>
      <c r="T787" s="155"/>
      <c r="AT787" s="150" t="s">
        <v>131</v>
      </c>
      <c r="AU787" s="150" t="s">
        <v>78</v>
      </c>
      <c r="AV787" s="13" t="s">
        <v>78</v>
      </c>
      <c r="AW787" s="13" t="s">
        <v>28</v>
      </c>
      <c r="AX787" s="13" t="s">
        <v>71</v>
      </c>
      <c r="AY787" s="150" t="s">
        <v>114</v>
      </c>
    </row>
    <row r="788" spans="2:51" s="13" customFormat="1" x14ac:dyDescent="0.2">
      <c r="B788" s="149"/>
      <c r="D788" s="143" t="s">
        <v>131</v>
      </c>
      <c r="E788" s="150" t="s">
        <v>1</v>
      </c>
      <c r="F788" s="151" t="s">
        <v>474</v>
      </c>
      <c r="H788" s="152">
        <v>2.62</v>
      </c>
      <c r="I788" s="153"/>
      <c r="L788" s="149"/>
      <c r="M788" s="154"/>
      <c r="T788" s="155"/>
      <c r="AT788" s="150" t="s">
        <v>131</v>
      </c>
      <c r="AU788" s="150" t="s">
        <v>78</v>
      </c>
      <c r="AV788" s="13" t="s">
        <v>78</v>
      </c>
      <c r="AW788" s="13" t="s">
        <v>28</v>
      </c>
      <c r="AX788" s="13" t="s">
        <v>71</v>
      </c>
      <c r="AY788" s="150" t="s">
        <v>114</v>
      </c>
    </row>
    <row r="789" spans="2:51" s="13" customFormat="1" x14ac:dyDescent="0.2">
      <c r="B789" s="149"/>
      <c r="D789" s="143" t="s">
        <v>131</v>
      </c>
      <c r="E789" s="150" t="s">
        <v>1</v>
      </c>
      <c r="F789" s="151" t="s">
        <v>475</v>
      </c>
      <c r="H789" s="152">
        <v>1.35</v>
      </c>
      <c r="I789" s="153"/>
      <c r="L789" s="149"/>
      <c r="M789" s="154"/>
      <c r="T789" s="155"/>
      <c r="AT789" s="150" t="s">
        <v>131</v>
      </c>
      <c r="AU789" s="150" t="s">
        <v>78</v>
      </c>
      <c r="AV789" s="13" t="s">
        <v>78</v>
      </c>
      <c r="AW789" s="13" t="s">
        <v>28</v>
      </c>
      <c r="AX789" s="13" t="s">
        <v>71</v>
      </c>
      <c r="AY789" s="150" t="s">
        <v>114</v>
      </c>
    </row>
    <row r="790" spans="2:51" s="13" customFormat="1" x14ac:dyDescent="0.2">
      <c r="B790" s="149"/>
      <c r="D790" s="143" t="s">
        <v>131</v>
      </c>
      <c r="E790" s="150" t="s">
        <v>1</v>
      </c>
      <c r="F790" s="151" t="s">
        <v>476</v>
      </c>
      <c r="H790" s="152">
        <v>1.65</v>
      </c>
      <c r="I790" s="153"/>
      <c r="L790" s="149"/>
      <c r="M790" s="154"/>
      <c r="T790" s="155"/>
      <c r="AT790" s="150" t="s">
        <v>131</v>
      </c>
      <c r="AU790" s="150" t="s">
        <v>78</v>
      </c>
      <c r="AV790" s="13" t="s">
        <v>78</v>
      </c>
      <c r="AW790" s="13" t="s">
        <v>28</v>
      </c>
      <c r="AX790" s="13" t="s">
        <v>71</v>
      </c>
      <c r="AY790" s="150" t="s">
        <v>114</v>
      </c>
    </row>
    <row r="791" spans="2:51" s="13" customFormat="1" x14ac:dyDescent="0.2">
      <c r="B791" s="149"/>
      <c r="D791" s="143" t="s">
        <v>131</v>
      </c>
      <c r="E791" s="150" t="s">
        <v>1</v>
      </c>
      <c r="F791" s="151" t="s">
        <v>477</v>
      </c>
      <c r="H791" s="152">
        <v>4.87</v>
      </c>
      <c r="I791" s="153"/>
      <c r="L791" s="149"/>
      <c r="M791" s="154"/>
      <c r="T791" s="155"/>
      <c r="AT791" s="150" t="s">
        <v>131</v>
      </c>
      <c r="AU791" s="150" t="s">
        <v>78</v>
      </c>
      <c r="AV791" s="13" t="s">
        <v>78</v>
      </c>
      <c r="AW791" s="13" t="s">
        <v>28</v>
      </c>
      <c r="AX791" s="13" t="s">
        <v>71</v>
      </c>
      <c r="AY791" s="150" t="s">
        <v>114</v>
      </c>
    </row>
    <row r="792" spans="2:51" s="13" customFormat="1" x14ac:dyDescent="0.2">
      <c r="B792" s="149"/>
      <c r="D792" s="143" t="s">
        <v>131</v>
      </c>
      <c r="E792" s="150" t="s">
        <v>1</v>
      </c>
      <c r="F792" s="151" t="s">
        <v>478</v>
      </c>
      <c r="H792" s="152">
        <v>2.68</v>
      </c>
      <c r="I792" s="153"/>
      <c r="L792" s="149"/>
      <c r="M792" s="154"/>
      <c r="T792" s="155"/>
      <c r="AT792" s="150" t="s">
        <v>131</v>
      </c>
      <c r="AU792" s="150" t="s">
        <v>78</v>
      </c>
      <c r="AV792" s="13" t="s">
        <v>78</v>
      </c>
      <c r="AW792" s="13" t="s">
        <v>28</v>
      </c>
      <c r="AX792" s="13" t="s">
        <v>71</v>
      </c>
      <c r="AY792" s="150" t="s">
        <v>114</v>
      </c>
    </row>
    <row r="793" spans="2:51" s="13" customFormat="1" x14ac:dyDescent="0.2">
      <c r="B793" s="149"/>
      <c r="D793" s="143" t="s">
        <v>131</v>
      </c>
      <c r="E793" s="150" t="s">
        <v>1</v>
      </c>
      <c r="F793" s="151" t="s">
        <v>479</v>
      </c>
      <c r="H793" s="152">
        <v>2.2000000000000002</v>
      </c>
      <c r="I793" s="153"/>
      <c r="L793" s="149"/>
      <c r="M793" s="154"/>
      <c r="T793" s="155"/>
      <c r="AT793" s="150" t="s">
        <v>131</v>
      </c>
      <c r="AU793" s="150" t="s">
        <v>78</v>
      </c>
      <c r="AV793" s="13" t="s">
        <v>78</v>
      </c>
      <c r="AW793" s="13" t="s">
        <v>28</v>
      </c>
      <c r="AX793" s="13" t="s">
        <v>71</v>
      </c>
      <c r="AY793" s="150" t="s">
        <v>114</v>
      </c>
    </row>
    <row r="794" spans="2:51" s="12" customFormat="1" x14ac:dyDescent="0.2">
      <c r="B794" s="142"/>
      <c r="D794" s="143" t="s">
        <v>131</v>
      </c>
      <c r="E794" s="144" t="s">
        <v>1</v>
      </c>
      <c r="F794" s="145" t="s">
        <v>140</v>
      </c>
      <c r="H794" s="144" t="s">
        <v>1</v>
      </c>
      <c r="I794" s="146"/>
      <c r="L794" s="142"/>
      <c r="M794" s="147"/>
      <c r="T794" s="148"/>
      <c r="AT794" s="144" t="s">
        <v>131</v>
      </c>
      <c r="AU794" s="144" t="s">
        <v>78</v>
      </c>
      <c r="AV794" s="12" t="s">
        <v>76</v>
      </c>
      <c r="AW794" s="12" t="s">
        <v>28</v>
      </c>
      <c r="AX794" s="12" t="s">
        <v>71</v>
      </c>
      <c r="AY794" s="144" t="s">
        <v>114</v>
      </c>
    </row>
    <row r="795" spans="2:51" s="13" customFormat="1" x14ac:dyDescent="0.2">
      <c r="B795" s="149"/>
      <c r="D795" s="143" t="s">
        <v>131</v>
      </c>
      <c r="E795" s="150" t="s">
        <v>1</v>
      </c>
      <c r="F795" s="151" t="s">
        <v>480</v>
      </c>
      <c r="H795" s="152">
        <v>22.08</v>
      </c>
      <c r="I795" s="153"/>
      <c r="L795" s="149"/>
      <c r="M795" s="154"/>
      <c r="T795" s="155"/>
      <c r="AT795" s="150" t="s">
        <v>131</v>
      </c>
      <c r="AU795" s="150" t="s">
        <v>78</v>
      </c>
      <c r="AV795" s="13" t="s">
        <v>78</v>
      </c>
      <c r="AW795" s="13" t="s">
        <v>28</v>
      </c>
      <c r="AX795" s="13" t="s">
        <v>71</v>
      </c>
      <c r="AY795" s="150" t="s">
        <v>114</v>
      </c>
    </row>
    <row r="796" spans="2:51" s="13" customFormat="1" x14ac:dyDescent="0.2">
      <c r="B796" s="149"/>
      <c r="D796" s="143" t="s">
        <v>131</v>
      </c>
      <c r="E796" s="150" t="s">
        <v>1</v>
      </c>
      <c r="F796" s="151" t="s">
        <v>481</v>
      </c>
      <c r="H796" s="152">
        <v>29.53</v>
      </c>
      <c r="I796" s="153"/>
      <c r="L796" s="149"/>
      <c r="M796" s="154"/>
      <c r="T796" s="155"/>
      <c r="AT796" s="150" t="s">
        <v>131</v>
      </c>
      <c r="AU796" s="150" t="s">
        <v>78</v>
      </c>
      <c r="AV796" s="13" t="s">
        <v>78</v>
      </c>
      <c r="AW796" s="13" t="s">
        <v>28</v>
      </c>
      <c r="AX796" s="13" t="s">
        <v>71</v>
      </c>
      <c r="AY796" s="150" t="s">
        <v>114</v>
      </c>
    </row>
    <row r="797" spans="2:51" s="13" customFormat="1" x14ac:dyDescent="0.2">
      <c r="B797" s="149"/>
      <c r="D797" s="143" t="s">
        <v>131</v>
      </c>
      <c r="E797" s="150" t="s">
        <v>1</v>
      </c>
      <c r="F797" s="151" t="s">
        <v>482</v>
      </c>
      <c r="H797" s="152">
        <v>94.83</v>
      </c>
      <c r="I797" s="153"/>
      <c r="L797" s="149"/>
      <c r="M797" s="154"/>
      <c r="T797" s="155"/>
      <c r="AT797" s="150" t="s">
        <v>131</v>
      </c>
      <c r="AU797" s="150" t="s">
        <v>78</v>
      </c>
      <c r="AV797" s="13" t="s">
        <v>78</v>
      </c>
      <c r="AW797" s="13" t="s">
        <v>28</v>
      </c>
      <c r="AX797" s="13" t="s">
        <v>71</v>
      </c>
      <c r="AY797" s="150" t="s">
        <v>114</v>
      </c>
    </row>
    <row r="798" spans="2:51" s="13" customFormat="1" x14ac:dyDescent="0.2">
      <c r="B798" s="149"/>
      <c r="D798" s="143" t="s">
        <v>131</v>
      </c>
      <c r="E798" s="150" t="s">
        <v>1</v>
      </c>
      <c r="F798" s="151" t="s">
        <v>483</v>
      </c>
      <c r="H798" s="152">
        <v>60.56</v>
      </c>
      <c r="I798" s="153"/>
      <c r="L798" s="149"/>
      <c r="M798" s="154"/>
      <c r="T798" s="155"/>
      <c r="AT798" s="150" t="s">
        <v>131</v>
      </c>
      <c r="AU798" s="150" t="s">
        <v>78</v>
      </c>
      <c r="AV798" s="13" t="s">
        <v>78</v>
      </c>
      <c r="AW798" s="13" t="s">
        <v>28</v>
      </c>
      <c r="AX798" s="13" t="s">
        <v>71</v>
      </c>
      <c r="AY798" s="150" t="s">
        <v>114</v>
      </c>
    </row>
    <row r="799" spans="2:51" s="13" customFormat="1" x14ac:dyDescent="0.2">
      <c r="B799" s="149"/>
      <c r="D799" s="143" t="s">
        <v>131</v>
      </c>
      <c r="E799" s="150" t="s">
        <v>1</v>
      </c>
      <c r="F799" s="151" t="s">
        <v>366</v>
      </c>
      <c r="H799" s="152">
        <v>15.12</v>
      </c>
      <c r="I799" s="153"/>
      <c r="L799" s="149"/>
      <c r="M799" s="154"/>
      <c r="T799" s="155"/>
      <c r="AT799" s="150" t="s">
        <v>131</v>
      </c>
      <c r="AU799" s="150" t="s">
        <v>78</v>
      </c>
      <c r="AV799" s="13" t="s">
        <v>78</v>
      </c>
      <c r="AW799" s="13" t="s">
        <v>28</v>
      </c>
      <c r="AX799" s="13" t="s">
        <v>71</v>
      </c>
      <c r="AY799" s="150" t="s">
        <v>114</v>
      </c>
    </row>
    <row r="800" spans="2:51" s="13" customFormat="1" x14ac:dyDescent="0.2">
      <c r="B800" s="149"/>
      <c r="D800" s="143" t="s">
        <v>131</v>
      </c>
      <c r="E800" s="150" t="s">
        <v>1</v>
      </c>
      <c r="F800" s="151" t="s">
        <v>367</v>
      </c>
      <c r="H800" s="152">
        <v>13.77</v>
      </c>
      <c r="I800" s="153"/>
      <c r="L800" s="149"/>
      <c r="M800" s="154"/>
      <c r="T800" s="155"/>
      <c r="AT800" s="150" t="s">
        <v>131</v>
      </c>
      <c r="AU800" s="150" t="s">
        <v>78</v>
      </c>
      <c r="AV800" s="13" t="s">
        <v>78</v>
      </c>
      <c r="AW800" s="13" t="s">
        <v>28</v>
      </c>
      <c r="AX800" s="13" t="s">
        <v>71</v>
      </c>
      <c r="AY800" s="150" t="s">
        <v>114</v>
      </c>
    </row>
    <row r="801" spans="2:51" s="13" customFormat="1" x14ac:dyDescent="0.2">
      <c r="B801" s="149"/>
      <c r="D801" s="143" t="s">
        <v>131</v>
      </c>
      <c r="E801" s="150" t="s">
        <v>1</v>
      </c>
      <c r="F801" s="151" t="s">
        <v>484</v>
      </c>
      <c r="H801" s="152">
        <v>7.34</v>
      </c>
      <c r="I801" s="153"/>
      <c r="L801" s="149"/>
      <c r="M801" s="154"/>
      <c r="T801" s="155"/>
      <c r="AT801" s="150" t="s">
        <v>131</v>
      </c>
      <c r="AU801" s="150" t="s">
        <v>78</v>
      </c>
      <c r="AV801" s="13" t="s">
        <v>78</v>
      </c>
      <c r="AW801" s="13" t="s">
        <v>28</v>
      </c>
      <c r="AX801" s="13" t="s">
        <v>71</v>
      </c>
      <c r="AY801" s="150" t="s">
        <v>114</v>
      </c>
    </row>
    <row r="802" spans="2:51" s="13" customFormat="1" x14ac:dyDescent="0.2">
      <c r="B802" s="149"/>
      <c r="D802" s="143" t="s">
        <v>131</v>
      </c>
      <c r="E802" s="150" t="s">
        <v>1</v>
      </c>
      <c r="F802" s="151" t="s">
        <v>485</v>
      </c>
      <c r="H802" s="152">
        <v>2.92</v>
      </c>
      <c r="I802" s="153"/>
      <c r="L802" s="149"/>
      <c r="M802" s="154"/>
      <c r="T802" s="155"/>
      <c r="AT802" s="150" t="s">
        <v>131</v>
      </c>
      <c r="AU802" s="150" t="s">
        <v>78</v>
      </c>
      <c r="AV802" s="13" t="s">
        <v>78</v>
      </c>
      <c r="AW802" s="13" t="s">
        <v>28</v>
      </c>
      <c r="AX802" s="13" t="s">
        <v>71</v>
      </c>
      <c r="AY802" s="150" t="s">
        <v>114</v>
      </c>
    </row>
    <row r="803" spans="2:51" s="13" customFormat="1" x14ac:dyDescent="0.2">
      <c r="B803" s="149"/>
      <c r="D803" s="143" t="s">
        <v>131</v>
      </c>
      <c r="E803" s="150" t="s">
        <v>1</v>
      </c>
      <c r="F803" s="151" t="s">
        <v>486</v>
      </c>
      <c r="H803" s="152">
        <v>3.55</v>
      </c>
      <c r="I803" s="153"/>
      <c r="L803" s="149"/>
      <c r="M803" s="154"/>
      <c r="T803" s="155"/>
      <c r="AT803" s="150" t="s">
        <v>131</v>
      </c>
      <c r="AU803" s="150" t="s">
        <v>78</v>
      </c>
      <c r="AV803" s="13" t="s">
        <v>78</v>
      </c>
      <c r="AW803" s="13" t="s">
        <v>28</v>
      </c>
      <c r="AX803" s="13" t="s">
        <v>71</v>
      </c>
      <c r="AY803" s="150" t="s">
        <v>114</v>
      </c>
    </row>
    <row r="804" spans="2:51" s="13" customFormat="1" x14ac:dyDescent="0.2">
      <c r="B804" s="149"/>
      <c r="D804" s="143" t="s">
        <v>131</v>
      </c>
      <c r="E804" s="150" t="s">
        <v>1</v>
      </c>
      <c r="F804" s="151" t="s">
        <v>487</v>
      </c>
      <c r="H804" s="152">
        <v>1.76</v>
      </c>
      <c r="I804" s="153"/>
      <c r="L804" s="149"/>
      <c r="M804" s="154"/>
      <c r="T804" s="155"/>
      <c r="AT804" s="150" t="s">
        <v>131</v>
      </c>
      <c r="AU804" s="150" t="s">
        <v>78</v>
      </c>
      <c r="AV804" s="13" t="s">
        <v>78</v>
      </c>
      <c r="AW804" s="13" t="s">
        <v>28</v>
      </c>
      <c r="AX804" s="13" t="s">
        <v>71</v>
      </c>
      <c r="AY804" s="150" t="s">
        <v>114</v>
      </c>
    </row>
    <row r="805" spans="2:51" s="13" customFormat="1" x14ac:dyDescent="0.2">
      <c r="B805" s="149"/>
      <c r="D805" s="143" t="s">
        <v>131</v>
      </c>
      <c r="E805" s="150" t="s">
        <v>1</v>
      </c>
      <c r="F805" s="151" t="s">
        <v>488</v>
      </c>
      <c r="H805" s="152">
        <v>3.34</v>
      </c>
      <c r="I805" s="153"/>
      <c r="L805" s="149"/>
      <c r="M805" s="154"/>
      <c r="T805" s="155"/>
      <c r="AT805" s="150" t="s">
        <v>131</v>
      </c>
      <c r="AU805" s="150" t="s">
        <v>78</v>
      </c>
      <c r="AV805" s="13" t="s">
        <v>78</v>
      </c>
      <c r="AW805" s="13" t="s">
        <v>28</v>
      </c>
      <c r="AX805" s="13" t="s">
        <v>71</v>
      </c>
      <c r="AY805" s="150" t="s">
        <v>114</v>
      </c>
    </row>
    <row r="806" spans="2:51" s="13" customFormat="1" x14ac:dyDescent="0.2">
      <c r="B806" s="149"/>
      <c r="D806" s="143" t="s">
        <v>131</v>
      </c>
      <c r="E806" s="150" t="s">
        <v>1</v>
      </c>
      <c r="F806" s="151" t="s">
        <v>489</v>
      </c>
      <c r="H806" s="152">
        <v>2.2799999999999998</v>
      </c>
      <c r="I806" s="153"/>
      <c r="L806" s="149"/>
      <c r="M806" s="154"/>
      <c r="T806" s="155"/>
      <c r="AT806" s="150" t="s">
        <v>131</v>
      </c>
      <c r="AU806" s="150" t="s">
        <v>78</v>
      </c>
      <c r="AV806" s="13" t="s">
        <v>78</v>
      </c>
      <c r="AW806" s="13" t="s">
        <v>28</v>
      </c>
      <c r="AX806" s="13" t="s">
        <v>71</v>
      </c>
      <c r="AY806" s="150" t="s">
        <v>114</v>
      </c>
    </row>
    <row r="807" spans="2:51" s="13" customFormat="1" x14ac:dyDescent="0.2">
      <c r="B807" s="149"/>
      <c r="D807" s="143" t="s">
        <v>131</v>
      </c>
      <c r="E807" s="150" t="s">
        <v>1</v>
      </c>
      <c r="F807" s="151" t="s">
        <v>490</v>
      </c>
      <c r="H807" s="152">
        <v>1.42</v>
      </c>
      <c r="I807" s="153"/>
      <c r="L807" s="149"/>
      <c r="M807" s="154"/>
      <c r="T807" s="155"/>
      <c r="AT807" s="150" t="s">
        <v>131</v>
      </c>
      <c r="AU807" s="150" t="s">
        <v>78</v>
      </c>
      <c r="AV807" s="13" t="s">
        <v>78</v>
      </c>
      <c r="AW807" s="13" t="s">
        <v>28</v>
      </c>
      <c r="AX807" s="13" t="s">
        <v>71</v>
      </c>
      <c r="AY807" s="150" t="s">
        <v>114</v>
      </c>
    </row>
    <row r="808" spans="2:51" s="13" customFormat="1" x14ac:dyDescent="0.2">
      <c r="B808" s="149"/>
      <c r="D808" s="143" t="s">
        <v>131</v>
      </c>
      <c r="E808" s="150" t="s">
        <v>1</v>
      </c>
      <c r="F808" s="151" t="s">
        <v>491</v>
      </c>
      <c r="H808" s="152">
        <v>1.42</v>
      </c>
      <c r="I808" s="153"/>
      <c r="L808" s="149"/>
      <c r="M808" s="154"/>
      <c r="T808" s="155"/>
      <c r="AT808" s="150" t="s">
        <v>131</v>
      </c>
      <c r="AU808" s="150" t="s">
        <v>78</v>
      </c>
      <c r="AV808" s="13" t="s">
        <v>78</v>
      </c>
      <c r="AW808" s="13" t="s">
        <v>28</v>
      </c>
      <c r="AX808" s="13" t="s">
        <v>71</v>
      </c>
      <c r="AY808" s="150" t="s">
        <v>114</v>
      </c>
    </row>
    <row r="809" spans="2:51" s="12" customFormat="1" x14ac:dyDescent="0.2">
      <c r="B809" s="142"/>
      <c r="D809" s="143" t="s">
        <v>131</v>
      </c>
      <c r="E809" s="144" t="s">
        <v>1</v>
      </c>
      <c r="F809" s="145" t="s">
        <v>143</v>
      </c>
      <c r="H809" s="144" t="s">
        <v>1</v>
      </c>
      <c r="I809" s="146"/>
      <c r="L809" s="142"/>
      <c r="M809" s="147"/>
      <c r="T809" s="148"/>
      <c r="AT809" s="144" t="s">
        <v>131</v>
      </c>
      <c r="AU809" s="144" t="s">
        <v>78</v>
      </c>
      <c r="AV809" s="12" t="s">
        <v>76</v>
      </c>
      <c r="AW809" s="12" t="s">
        <v>28</v>
      </c>
      <c r="AX809" s="12" t="s">
        <v>71</v>
      </c>
      <c r="AY809" s="144" t="s">
        <v>114</v>
      </c>
    </row>
    <row r="810" spans="2:51" s="13" customFormat="1" x14ac:dyDescent="0.2">
      <c r="B810" s="149"/>
      <c r="D810" s="143" t="s">
        <v>131</v>
      </c>
      <c r="E810" s="150" t="s">
        <v>1</v>
      </c>
      <c r="F810" s="151" t="s">
        <v>492</v>
      </c>
      <c r="H810" s="152">
        <v>18.2</v>
      </c>
      <c r="I810" s="153"/>
      <c r="L810" s="149"/>
      <c r="M810" s="154"/>
      <c r="T810" s="155"/>
      <c r="AT810" s="150" t="s">
        <v>131</v>
      </c>
      <c r="AU810" s="150" t="s">
        <v>78</v>
      </c>
      <c r="AV810" s="13" t="s">
        <v>78</v>
      </c>
      <c r="AW810" s="13" t="s">
        <v>28</v>
      </c>
      <c r="AX810" s="13" t="s">
        <v>71</v>
      </c>
      <c r="AY810" s="150" t="s">
        <v>114</v>
      </c>
    </row>
    <row r="811" spans="2:51" s="13" customFormat="1" x14ac:dyDescent="0.2">
      <c r="B811" s="149"/>
      <c r="D811" s="143" t="s">
        <v>131</v>
      </c>
      <c r="E811" s="150" t="s">
        <v>1</v>
      </c>
      <c r="F811" s="151" t="s">
        <v>493</v>
      </c>
      <c r="H811" s="152">
        <v>3.83</v>
      </c>
      <c r="I811" s="153"/>
      <c r="L811" s="149"/>
      <c r="M811" s="154"/>
      <c r="T811" s="155"/>
      <c r="AT811" s="150" t="s">
        <v>131</v>
      </c>
      <c r="AU811" s="150" t="s">
        <v>78</v>
      </c>
      <c r="AV811" s="13" t="s">
        <v>78</v>
      </c>
      <c r="AW811" s="13" t="s">
        <v>28</v>
      </c>
      <c r="AX811" s="13" t="s">
        <v>71</v>
      </c>
      <c r="AY811" s="150" t="s">
        <v>114</v>
      </c>
    </row>
    <row r="812" spans="2:51" s="13" customFormat="1" x14ac:dyDescent="0.2">
      <c r="B812" s="149"/>
      <c r="D812" s="143" t="s">
        <v>131</v>
      </c>
      <c r="E812" s="150" t="s">
        <v>1</v>
      </c>
      <c r="F812" s="151" t="s">
        <v>494</v>
      </c>
      <c r="H812" s="152">
        <v>14.72</v>
      </c>
      <c r="I812" s="153"/>
      <c r="L812" s="149"/>
      <c r="M812" s="154"/>
      <c r="T812" s="155"/>
      <c r="AT812" s="150" t="s">
        <v>131</v>
      </c>
      <c r="AU812" s="150" t="s">
        <v>78</v>
      </c>
      <c r="AV812" s="13" t="s">
        <v>78</v>
      </c>
      <c r="AW812" s="13" t="s">
        <v>28</v>
      </c>
      <c r="AX812" s="13" t="s">
        <v>71</v>
      </c>
      <c r="AY812" s="150" t="s">
        <v>114</v>
      </c>
    </row>
    <row r="813" spans="2:51" s="13" customFormat="1" x14ac:dyDescent="0.2">
      <c r="B813" s="149"/>
      <c r="D813" s="143" t="s">
        <v>131</v>
      </c>
      <c r="E813" s="150" t="s">
        <v>1</v>
      </c>
      <c r="F813" s="151" t="s">
        <v>495</v>
      </c>
      <c r="H813" s="152">
        <v>8.91</v>
      </c>
      <c r="I813" s="153"/>
      <c r="L813" s="149"/>
      <c r="M813" s="154"/>
      <c r="T813" s="155"/>
      <c r="AT813" s="150" t="s">
        <v>131</v>
      </c>
      <c r="AU813" s="150" t="s">
        <v>78</v>
      </c>
      <c r="AV813" s="13" t="s">
        <v>78</v>
      </c>
      <c r="AW813" s="13" t="s">
        <v>28</v>
      </c>
      <c r="AX813" s="13" t="s">
        <v>71</v>
      </c>
      <c r="AY813" s="150" t="s">
        <v>114</v>
      </c>
    </row>
    <row r="814" spans="2:51" s="13" customFormat="1" x14ac:dyDescent="0.2">
      <c r="B814" s="149"/>
      <c r="D814" s="143" t="s">
        <v>131</v>
      </c>
      <c r="E814" s="150" t="s">
        <v>1</v>
      </c>
      <c r="F814" s="151" t="s">
        <v>496</v>
      </c>
      <c r="H814" s="152">
        <v>2.11</v>
      </c>
      <c r="I814" s="153"/>
      <c r="L814" s="149"/>
      <c r="M814" s="154"/>
      <c r="T814" s="155"/>
      <c r="AT814" s="150" t="s">
        <v>131</v>
      </c>
      <c r="AU814" s="150" t="s">
        <v>78</v>
      </c>
      <c r="AV814" s="13" t="s">
        <v>78</v>
      </c>
      <c r="AW814" s="13" t="s">
        <v>28</v>
      </c>
      <c r="AX814" s="13" t="s">
        <v>71</v>
      </c>
      <c r="AY814" s="150" t="s">
        <v>114</v>
      </c>
    </row>
    <row r="815" spans="2:51" s="13" customFormat="1" x14ac:dyDescent="0.2">
      <c r="B815" s="149"/>
      <c r="D815" s="143" t="s">
        <v>131</v>
      </c>
      <c r="E815" s="150" t="s">
        <v>1</v>
      </c>
      <c r="F815" s="151" t="s">
        <v>368</v>
      </c>
      <c r="H815" s="152">
        <v>20.88</v>
      </c>
      <c r="I815" s="153"/>
      <c r="L815" s="149"/>
      <c r="M815" s="154"/>
      <c r="T815" s="155"/>
      <c r="AT815" s="150" t="s">
        <v>131</v>
      </c>
      <c r="AU815" s="150" t="s">
        <v>78</v>
      </c>
      <c r="AV815" s="13" t="s">
        <v>78</v>
      </c>
      <c r="AW815" s="13" t="s">
        <v>28</v>
      </c>
      <c r="AX815" s="13" t="s">
        <v>71</v>
      </c>
      <c r="AY815" s="150" t="s">
        <v>114</v>
      </c>
    </row>
    <row r="816" spans="2:51" s="13" customFormat="1" x14ac:dyDescent="0.2">
      <c r="B816" s="149"/>
      <c r="D816" s="143" t="s">
        <v>131</v>
      </c>
      <c r="E816" s="150" t="s">
        <v>1</v>
      </c>
      <c r="F816" s="151" t="s">
        <v>497</v>
      </c>
      <c r="H816" s="152">
        <v>22.22</v>
      </c>
      <c r="I816" s="153"/>
      <c r="L816" s="149"/>
      <c r="M816" s="154"/>
      <c r="T816" s="155"/>
      <c r="AT816" s="150" t="s">
        <v>131</v>
      </c>
      <c r="AU816" s="150" t="s">
        <v>78</v>
      </c>
      <c r="AV816" s="13" t="s">
        <v>78</v>
      </c>
      <c r="AW816" s="13" t="s">
        <v>28</v>
      </c>
      <c r="AX816" s="13" t="s">
        <v>71</v>
      </c>
      <c r="AY816" s="150" t="s">
        <v>114</v>
      </c>
    </row>
    <row r="817" spans="2:65" s="14" customFormat="1" x14ac:dyDescent="0.2">
      <c r="B817" s="156"/>
      <c r="D817" s="143" t="s">
        <v>131</v>
      </c>
      <c r="E817" s="157" t="s">
        <v>1</v>
      </c>
      <c r="F817" s="158" t="s">
        <v>149</v>
      </c>
      <c r="H817" s="159">
        <v>609.84999999999991</v>
      </c>
      <c r="I817" s="160"/>
      <c r="L817" s="156"/>
      <c r="M817" s="161"/>
      <c r="T817" s="162"/>
      <c r="AT817" s="157" t="s">
        <v>131</v>
      </c>
      <c r="AU817" s="157" t="s">
        <v>78</v>
      </c>
      <c r="AV817" s="14" t="s">
        <v>121</v>
      </c>
      <c r="AW817" s="14" t="s">
        <v>28</v>
      </c>
      <c r="AX817" s="14" t="s">
        <v>76</v>
      </c>
      <c r="AY817" s="157" t="s">
        <v>114</v>
      </c>
    </row>
    <row r="818" spans="2:65" s="1" customFormat="1" ht="37.9" customHeight="1" x14ac:dyDescent="0.2">
      <c r="B818" s="127"/>
      <c r="C818" s="128" t="s">
        <v>636</v>
      </c>
      <c r="D818" s="128" t="s">
        <v>117</v>
      </c>
      <c r="E818" s="129" t="s">
        <v>637</v>
      </c>
      <c r="F818" s="130" t="s">
        <v>638</v>
      </c>
      <c r="G818" s="131" t="s">
        <v>129</v>
      </c>
      <c r="H818" s="132">
        <v>1558.7149999999999</v>
      </c>
      <c r="I818" s="133"/>
      <c r="J818" s="134">
        <f>ROUND(I818*H818,2)</f>
        <v>0</v>
      </c>
      <c r="K818" s="135"/>
      <c r="L818" s="31"/>
      <c r="M818" s="136" t="s">
        <v>1</v>
      </c>
      <c r="N818" s="137" t="s">
        <v>36</v>
      </c>
      <c r="P818" s="138">
        <f>O818*H818</f>
        <v>0</v>
      </c>
      <c r="Q818" s="138">
        <v>3.0000000000000001E-5</v>
      </c>
      <c r="R818" s="138">
        <f>Q818*H818</f>
        <v>4.6761449999999996E-2</v>
      </c>
      <c r="S818" s="138">
        <v>0</v>
      </c>
      <c r="T818" s="139">
        <f>S818*H818</f>
        <v>0</v>
      </c>
      <c r="AR818" s="140" t="s">
        <v>232</v>
      </c>
      <c r="AT818" s="140" t="s">
        <v>117</v>
      </c>
      <c r="AU818" s="140" t="s">
        <v>78</v>
      </c>
      <c r="AY818" s="16" t="s">
        <v>114</v>
      </c>
      <c r="BE818" s="141">
        <f>IF(N818="základní",J818,0)</f>
        <v>0</v>
      </c>
      <c r="BF818" s="141">
        <f>IF(N818="snížená",J818,0)</f>
        <v>0</v>
      </c>
      <c r="BG818" s="141">
        <f>IF(N818="zákl. přenesená",J818,0)</f>
        <v>0</v>
      </c>
      <c r="BH818" s="141">
        <f>IF(N818="sníž. přenesená",J818,0)</f>
        <v>0</v>
      </c>
      <c r="BI818" s="141">
        <f>IF(N818="nulová",J818,0)</f>
        <v>0</v>
      </c>
      <c r="BJ818" s="16" t="s">
        <v>76</v>
      </c>
      <c r="BK818" s="141">
        <f>ROUND(I818*H818,2)</f>
        <v>0</v>
      </c>
      <c r="BL818" s="16" t="s">
        <v>232</v>
      </c>
      <c r="BM818" s="140" t="s">
        <v>639</v>
      </c>
    </row>
    <row r="819" spans="2:65" s="11" customFormat="1" ht="25.9" customHeight="1" x14ac:dyDescent="0.2">
      <c r="B819" s="115"/>
      <c r="D819" s="116" t="s">
        <v>70</v>
      </c>
      <c r="E819" s="117" t="s">
        <v>640</v>
      </c>
      <c r="F819" s="117" t="s">
        <v>641</v>
      </c>
      <c r="I819" s="118"/>
      <c r="J819" s="119">
        <f>BK819</f>
        <v>0</v>
      </c>
      <c r="L819" s="115"/>
      <c r="M819" s="120"/>
      <c r="P819" s="121">
        <f>P820</f>
        <v>0</v>
      </c>
      <c r="R819" s="121">
        <f>R820</f>
        <v>0</v>
      </c>
      <c r="T819" s="122">
        <f>T820</f>
        <v>0</v>
      </c>
      <c r="AR819" s="116" t="s">
        <v>121</v>
      </c>
      <c r="AT819" s="123" t="s">
        <v>70</v>
      </c>
      <c r="AU819" s="123" t="s">
        <v>71</v>
      </c>
      <c r="AY819" s="116" t="s">
        <v>114</v>
      </c>
      <c r="BK819" s="124">
        <f>BK820</f>
        <v>0</v>
      </c>
    </row>
    <row r="820" spans="2:65" s="1" customFormat="1" ht="21.75" customHeight="1" x14ac:dyDescent="0.2">
      <c r="B820" s="127"/>
      <c r="C820" s="128" t="s">
        <v>642</v>
      </c>
      <c r="D820" s="128" t="s">
        <v>117</v>
      </c>
      <c r="E820" s="129" t="s">
        <v>643</v>
      </c>
      <c r="F820" s="130" t="s">
        <v>644</v>
      </c>
      <c r="G820" s="131" t="s">
        <v>645</v>
      </c>
      <c r="H820" s="132">
        <v>160</v>
      </c>
      <c r="I820" s="133"/>
      <c r="J820" s="134">
        <f>ROUND(I820*H820,2)</f>
        <v>0</v>
      </c>
      <c r="K820" s="135"/>
      <c r="L820" s="31"/>
      <c r="M820" s="174" t="s">
        <v>1</v>
      </c>
      <c r="N820" s="175" t="s">
        <v>36</v>
      </c>
      <c r="O820" s="176"/>
      <c r="P820" s="177">
        <f>O820*H820</f>
        <v>0</v>
      </c>
      <c r="Q820" s="177">
        <v>0</v>
      </c>
      <c r="R820" s="177">
        <f>Q820*H820</f>
        <v>0</v>
      </c>
      <c r="S820" s="177">
        <v>0</v>
      </c>
      <c r="T820" s="178">
        <f>S820*H820</f>
        <v>0</v>
      </c>
      <c r="AR820" s="140" t="s">
        <v>646</v>
      </c>
      <c r="AT820" s="140" t="s">
        <v>117</v>
      </c>
      <c r="AU820" s="140" t="s">
        <v>76</v>
      </c>
      <c r="AY820" s="16" t="s">
        <v>114</v>
      </c>
      <c r="BE820" s="141">
        <f>IF(N820="základní",J820,0)</f>
        <v>0</v>
      </c>
      <c r="BF820" s="141">
        <f>IF(N820="snížená",J820,0)</f>
        <v>0</v>
      </c>
      <c r="BG820" s="141">
        <f>IF(N820="zákl. přenesená",J820,0)</f>
        <v>0</v>
      </c>
      <c r="BH820" s="141">
        <f>IF(N820="sníž. přenesená",J820,0)</f>
        <v>0</v>
      </c>
      <c r="BI820" s="141">
        <f>IF(N820="nulová",J820,0)</f>
        <v>0</v>
      </c>
      <c r="BJ820" s="16" t="s">
        <v>76</v>
      </c>
      <c r="BK820" s="141">
        <f>ROUND(I820*H820,2)</f>
        <v>0</v>
      </c>
      <c r="BL820" s="16" t="s">
        <v>646</v>
      </c>
      <c r="BM820" s="140" t="s">
        <v>647</v>
      </c>
    </row>
    <row r="821" spans="2:65" s="1" customFormat="1" ht="6.95" customHeight="1" x14ac:dyDescent="0.2">
      <c r="B821" s="43"/>
      <c r="C821" s="44"/>
      <c r="D821" s="44"/>
      <c r="E821" s="44"/>
      <c r="F821" s="44"/>
      <c r="G821" s="44"/>
      <c r="H821" s="44"/>
      <c r="I821" s="44"/>
      <c r="J821" s="44"/>
      <c r="K821" s="44"/>
      <c r="L821" s="31"/>
    </row>
  </sheetData>
  <autoFilter ref="C125:K820" xr:uid="{00000000-0009-0000-0000-000001000000}"/>
  <mergeCells count="6">
    <mergeCell ref="E118:H118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2025072 - Oprava vnitřníc...</vt:lpstr>
      <vt:lpstr>'2025072 - Oprava vnitřníc...'!Názvy_tisku</vt:lpstr>
      <vt:lpstr>'Rekapitulace stavby'!Názvy_tisku</vt:lpstr>
      <vt:lpstr>'2025072 - Oprava vnitřníc...'!Oblast_tisku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Josef Strejček</cp:lastModifiedBy>
  <dcterms:created xsi:type="dcterms:W3CDTF">2025-07-17T08:55:26Z</dcterms:created>
  <dcterms:modified xsi:type="dcterms:W3CDTF">2025-07-18T10:26:55Z</dcterms:modified>
</cp:coreProperties>
</file>