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6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U5" i="1" l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L5" i="1"/>
  <c r="N5" i="1"/>
  <c r="O5" i="1" s="1"/>
  <c r="Q5" i="1"/>
  <c r="R5" i="1"/>
  <c r="S5" i="1"/>
  <c r="T5" i="1" s="1"/>
  <c r="L6" i="1"/>
  <c r="N6" i="1"/>
  <c r="O6" i="1" s="1"/>
  <c r="Q6" i="1"/>
  <c r="R6" i="1"/>
  <c r="S6" i="1"/>
  <c r="T6" i="1" s="1"/>
  <c r="L20" i="1" l="1"/>
  <c r="N20" i="1"/>
  <c r="O20" i="1" s="1"/>
  <c r="Q20" i="1"/>
  <c r="R20" i="1"/>
  <c r="S20" i="1"/>
  <c r="T20" i="1" s="1"/>
  <c r="L8" i="1"/>
  <c r="N8" i="1"/>
  <c r="O8" i="1" s="1"/>
  <c r="Q8" i="1"/>
  <c r="R8" i="1"/>
  <c r="S8" i="1"/>
  <c r="T8" i="1" s="1"/>
  <c r="L14" i="1"/>
  <c r="N14" i="1"/>
  <c r="O14" i="1" s="1"/>
  <c r="Q14" i="1"/>
  <c r="R14" i="1"/>
  <c r="S14" i="1"/>
  <c r="T14" i="1" s="1"/>
  <c r="L17" i="1"/>
  <c r="N17" i="1"/>
  <c r="O17" i="1" s="1"/>
  <c r="Q17" i="1"/>
  <c r="R17" i="1"/>
  <c r="S17" i="1"/>
  <c r="T17" i="1" s="1"/>
  <c r="L27" i="1" l="1"/>
  <c r="N27" i="1"/>
  <c r="O27" i="1" s="1"/>
  <c r="Q27" i="1"/>
  <c r="R27" i="1"/>
  <c r="S27" i="1"/>
  <c r="T27" i="1" s="1"/>
  <c r="L12" i="1"/>
  <c r="N12" i="1"/>
  <c r="O12" i="1" s="1"/>
  <c r="Q12" i="1"/>
  <c r="R12" i="1"/>
  <c r="S12" i="1"/>
  <c r="T12" i="1" s="1"/>
  <c r="L10" i="1" l="1"/>
  <c r="N10" i="1"/>
  <c r="O10" i="1" s="1"/>
  <c r="Q10" i="1"/>
  <c r="R10" i="1"/>
  <c r="S10" i="1"/>
  <c r="T10" i="1" s="1"/>
  <c r="L31" i="1"/>
  <c r="N31" i="1"/>
  <c r="O31" i="1" s="1"/>
  <c r="Q31" i="1"/>
  <c r="R31" i="1"/>
  <c r="S31" i="1"/>
  <c r="T31" i="1" s="1"/>
  <c r="L25" i="1" l="1"/>
  <c r="N25" i="1"/>
  <c r="O25" i="1" s="1"/>
  <c r="Q25" i="1"/>
  <c r="R25" i="1"/>
  <c r="S25" i="1"/>
  <c r="T25" i="1" s="1"/>
  <c r="L18" i="1"/>
  <c r="N18" i="1"/>
  <c r="O18" i="1" s="1"/>
  <c r="Q18" i="1"/>
  <c r="R18" i="1"/>
  <c r="S18" i="1"/>
  <c r="T18" i="1" s="1"/>
  <c r="L28" i="1"/>
  <c r="N28" i="1"/>
  <c r="O28" i="1" s="1"/>
  <c r="Q28" i="1"/>
  <c r="R28" i="1"/>
  <c r="S28" i="1"/>
  <c r="T28" i="1" s="1"/>
  <c r="L11" i="1"/>
  <c r="L36" i="1"/>
  <c r="N11" i="1"/>
  <c r="O11" i="1" s="1"/>
  <c r="N36" i="1"/>
  <c r="O36" i="1" s="1"/>
  <c r="Q11" i="1"/>
  <c r="Q36" i="1"/>
  <c r="R11" i="1"/>
  <c r="R36" i="1"/>
  <c r="S11" i="1"/>
  <c r="T11" i="1" s="1"/>
  <c r="S36" i="1"/>
  <c r="T36" i="1" s="1"/>
  <c r="L9" i="1" l="1"/>
  <c r="N9" i="1"/>
  <c r="O9" i="1" s="1"/>
  <c r="Q9" i="1"/>
  <c r="R9" i="1"/>
  <c r="S9" i="1"/>
  <c r="T9" i="1" s="1"/>
  <c r="L40" i="1"/>
  <c r="N40" i="1"/>
  <c r="O40" i="1" s="1"/>
  <c r="Q40" i="1"/>
  <c r="R40" i="1"/>
  <c r="S40" i="1"/>
  <c r="T40" i="1" s="1"/>
  <c r="L47" i="1" l="1"/>
  <c r="N47" i="1"/>
  <c r="O47" i="1" s="1"/>
  <c r="Q47" i="1"/>
  <c r="R47" i="1"/>
  <c r="S47" i="1"/>
  <c r="T47" i="1" s="1"/>
  <c r="L41" i="1" l="1"/>
  <c r="N41" i="1"/>
  <c r="O41" i="1" s="1"/>
  <c r="Q41" i="1"/>
  <c r="R41" i="1"/>
  <c r="S41" i="1"/>
  <c r="T41" i="1" s="1"/>
  <c r="L30" i="1"/>
  <c r="N30" i="1"/>
  <c r="O30" i="1" s="1"/>
  <c r="Q30" i="1"/>
  <c r="R30" i="1"/>
  <c r="S30" i="1"/>
  <c r="T30" i="1" s="1"/>
  <c r="L43" i="1"/>
  <c r="N43" i="1"/>
  <c r="O43" i="1" s="1"/>
  <c r="Q43" i="1"/>
  <c r="R43" i="1"/>
  <c r="S43" i="1"/>
  <c r="T43" i="1" s="1"/>
  <c r="S39" i="1" l="1"/>
  <c r="T39" i="1" s="1"/>
  <c r="L39" i="1"/>
  <c r="N39" i="1"/>
  <c r="O39" i="1" s="1"/>
  <c r="Q39" i="1"/>
  <c r="R39" i="1"/>
  <c r="S45" i="1"/>
  <c r="T45" i="1" s="1"/>
  <c r="S48" i="1"/>
  <c r="T48" i="1" s="1"/>
  <c r="S32" i="1"/>
  <c r="T32" i="1" s="1"/>
  <c r="N45" i="1"/>
  <c r="N48" i="1"/>
  <c r="O48" i="1" s="1"/>
  <c r="N32" i="1"/>
  <c r="O32" i="1" s="1"/>
  <c r="L48" i="1"/>
  <c r="L32" i="1"/>
  <c r="Q48" i="1"/>
  <c r="Q32" i="1"/>
  <c r="R48" i="1"/>
  <c r="R32" i="1"/>
  <c r="L45" i="1"/>
  <c r="O45" i="1"/>
  <c r="Q45" i="1"/>
  <c r="R45" i="1"/>
  <c r="L26" i="1"/>
  <c r="N26" i="1"/>
  <c r="O26" i="1" s="1"/>
  <c r="Q26" i="1"/>
  <c r="R26" i="1"/>
  <c r="S26" i="1"/>
  <c r="T26" i="1" s="1"/>
  <c r="L38" i="1"/>
  <c r="N38" i="1"/>
  <c r="O38" i="1" s="1"/>
  <c r="Q38" i="1"/>
  <c r="R38" i="1"/>
  <c r="S38" i="1"/>
  <c r="T38" i="1" s="1"/>
  <c r="N22" i="1"/>
  <c r="O22" i="1" s="1"/>
  <c r="L22" i="1"/>
  <c r="Q22" i="1"/>
  <c r="R22" i="1"/>
  <c r="S22" i="1"/>
  <c r="T22" i="1" s="1"/>
  <c r="S15" i="1" l="1"/>
  <c r="L15" i="1"/>
  <c r="L19" i="1" l="1"/>
  <c r="L51" i="1"/>
  <c r="L49" i="1"/>
  <c r="L16" i="1"/>
  <c r="L7" i="1"/>
  <c r="L34" i="1"/>
  <c r="L44" i="1"/>
  <c r="L33" i="1"/>
  <c r="L23" i="1"/>
  <c r="L13" i="1"/>
  <c r="L29" i="1"/>
  <c r="L24" i="1"/>
  <c r="L50" i="1"/>
  <c r="L21" i="1"/>
  <c r="L35" i="1"/>
  <c r="L46" i="1"/>
  <c r="L37" i="1"/>
  <c r="S19" i="1"/>
  <c r="T19" i="1" s="1"/>
  <c r="S51" i="1"/>
  <c r="T51" i="1" s="1"/>
  <c r="S49" i="1"/>
  <c r="T49" i="1" s="1"/>
  <c r="S16" i="1"/>
  <c r="T16" i="1" s="1"/>
  <c r="S7" i="1"/>
  <c r="T7" i="1" s="1"/>
  <c r="S34" i="1"/>
  <c r="T34" i="1" s="1"/>
  <c r="S44" i="1"/>
  <c r="T44" i="1" s="1"/>
  <c r="S33" i="1"/>
  <c r="T33" i="1" s="1"/>
  <c r="S23" i="1"/>
  <c r="T23" i="1" s="1"/>
  <c r="S13" i="1"/>
  <c r="T13" i="1" s="1"/>
  <c r="S29" i="1"/>
  <c r="T29" i="1" s="1"/>
  <c r="S24" i="1"/>
  <c r="T24" i="1" s="1"/>
  <c r="S50" i="1"/>
  <c r="T50" i="1" s="1"/>
  <c r="T15" i="1"/>
  <c r="S21" i="1"/>
  <c r="T21" i="1" s="1"/>
  <c r="S35" i="1"/>
  <c r="T35" i="1" s="1"/>
  <c r="S46" i="1"/>
  <c r="T46" i="1" s="1"/>
  <c r="S37" i="1"/>
  <c r="T37" i="1" s="1"/>
  <c r="R19" i="1"/>
  <c r="R51" i="1"/>
  <c r="R49" i="1"/>
  <c r="R16" i="1"/>
  <c r="R7" i="1"/>
  <c r="R34" i="1"/>
  <c r="R44" i="1"/>
  <c r="R33" i="1"/>
  <c r="R23" i="1"/>
  <c r="R13" i="1"/>
  <c r="R29" i="1"/>
  <c r="R24" i="1"/>
  <c r="R50" i="1"/>
  <c r="R15" i="1"/>
  <c r="R21" i="1"/>
  <c r="R35" i="1"/>
  <c r="R46" i="1"/>
  <c r="R37" i="1"/>
  <c r="Q19" i="1"/>
  <c r="Q51" i="1"/>
  <c r="Q49" i="1"/>
  <c r="Q16" i="1"/>
  <c r="Q7" i="1"/>
  <c r="Q34" i="1"/>
  <c r="Q44" i="1"/>
  <c r="Q33" i="1"/>
  <c r="Q23" i="1"/>
  <c r="Q13" i="1"/>
  <c r="Q29" i="1"/>
  <c r="Q24" i="1"/>
  <c r="Q50" i="1"/>
  <c r="Q15" i="1"/>
  <c r="Q21" i="1"/>
  <c r="Q35" i="1"/>
  <c r="Q46" i="1"/>
  <c r="Q37" i="1"/>
  <c r="N19" i="1" l="1"/>
  <c r="O19" i="1" s="1"/>
  <c r="N51" i="1"/>
  <c r="O51" i="1" s="1"/>
  <c r="N49" i="1"/>
  <c r="O49" i="1" s="1"/>
  <c r="N16" i="1"/>
  <c r="O16" i="1" s="1"/>
  <c r="N7" i="1"/>
  <c r="O7" i="1" s="1"/>
  <c r="N34" i="1"/>
  <c r="O34" i="1" s="1"/>
  <c r="N44" i="1"/>
  <c r="O44" i="1" s="1"/>
  <c r="N33" i="1"/>
  <c r="O33" i="1" s="1"/>
  <c r="N23" i="1"/>
  <c r="O23" i="1" s="1"/>
  <c r="N13" i="1"/>
  <c r="O13" i="1" s="1"/>
  <c r="N29" i="1"/>
  <c r="O29" i="1" s="1"/>
  <c r="N24" i="1"/>
  <c r="O24" i="1" s="1"/>
  <c r="N50" i="1"/>
  <c r="O50" i="1" s="1"/>
  <c r="N15" i="1"/>
  <c r="O15" i="1" s="1"/>
  <c r="N21" i="1"/>
  <c r="O21" i="1" s="1"/>
  <c r="N35" i="1"/>
  <c r="O35" i="1" s="1"/>
  <c r="N46" i="1"/>
  <c r="O46" i="1" s="1"/>
  <c r="N37" i="1"/>
  <c r="O37" i="1" s="1"/>
  <c r="N42" i="1"/>
  <c r="L42" i="1" l="1"/>
  <c r="S42" i="1" l="1"/>
  <c r="T42" i="1" s="1"/>
  <c r="R42" i="1"/>
  <c r="Q42" i="1"/>
  <c r="O42" i="1"/>
</calcChain>
</file>

<file path=xl/sharedStrings.xml><?xml version="1.0" encoding="utf-8"?>
<sst xmlns="http://schemas.openxmlformats.org/spreadsheetml/2006/main" count="355" uniqueCount="222">
  <si>
    <t>žadatel</t>
  </si>
  <si>
    <t>název projektu</t>
  </si>
  <si>
    <t>evidenční číslo projektu</t>
  </si>
  <si>
    <t xml:space="preserve">právní forma </t>
  </si>
  <si>
    <t>IČ</t>
  </si>
  <si>
    <t>počet obyvatel/u DSO počet obcí ve svazku</t>
  </si>
  <si>
    <t>2.1</t>
  </si>
  <si>
    <t>1.1</t>
  </si>
  <si>
    <t>2.2</t>
  </si>
  <si>
    <t>2.3</t>
  </si>
  <si>
    <t xml:space="preserve">celkem bodů </t>
  </si>
  <si>
    <t>celkové uznatelné náklady  projektu (Kč)</t>
  </si>
  <si>
    <t>podíl dotace na CUN (%)</t>
  </si>
  <si>
    <t>požadovaná dotace (Kč)</t>
  </si>
  <si>
    <t>kumulativní součet dotace (Kč)</t>
  </si>
  <si>
    <t>kontrola minimální částky dotace</t>
  </si>
  <si>
    <t>kontrola maximální částky dotace</t>
  </si>
  <si>
    <t>kontrola % dotace</t>
  </si>
  <si>
    <t>kontrola</t>
  </si>
  <si>
    <t xml:space="preserve">kontrola zaokrouhlení požadované dotace </t>
  </si>
  <si>
    <t>RRC/01/2016/DT1/1</t>
  </si>
  <si>
    <t>Bocanovice</t>
  </si>
  <si>
    <t>obec</t>
  </si>
  <si>
    <t>00535931</t>
  </si>
  <si>
    <t>RRC/01/2016/DT1/2</t>
  </si>
  <si>
    <t>Úpravy komunikačního profilu a zlepšení bezpečnosti chodců</t>
  </si>
  <si>
    <t>Dolní Lomná</t>
  </si>
  <si>
    <t>00535966</t>
  </si>
  <si>
    <t>Cyklostezka údolím Lomné - III.etapa</t>
  </si>
  <si>
    <t>de minimis</t>
  </si>
  <si>
    <t>ne</t>
  </si>
  <si>
    <t>RRC/01/2016/DT1/4</t>
  </si>
  <si>
    <t>Těrlicko</t>
  </si>
  <si>
    <t>00297666</t>
  </si>
  <si>
    <t>Prodloužení vodovodního řadu v k. ú. Dolní Těrlicko, ul. Stodolní a ul. Podélná</t>
  </si>
  <si>
    <t>RRC/01/2016/DT1/5</t>
  </si>
  <si>
    <t>Velká Štáhle</t>
  </si>
  <si>
    <t>00576018</t>
  </si>
  <si>
    <t>Projektová dokumentace protipovodňových opatření Velká Štáhle</t>
  </si>
  <si>
    <t>RRC/01/2016/DT1/6</t>
  </si>
  <si>
    <t>Studénka</t>
  </si>
  <si>
    <t>město</t>
  </si>
  <si>
    <t xml:space="preserve"> 00298441</t>
  </si>
  <si>
    <t>Projektová dokumentace - Cyklostezka ve Studénce</t>
  </si>
  <si>
    <t>RRC/01/2016/DT1/7</t>
  </si>
  <si>
    <t>Strahovice</t>
  </si>
  <si>
    <t>00534668</t>
  </si>
  <si>
    <t>Obecní víceúčelové kulturní a společenské zařízení</t>
  </si>
  <si>
    <t>RRC/01/2016/DT1/9</t>
  </si>
  <si>
    <t>Bruzovice</t>
  </si>
  <si>
    <t>00296546</t>
  </si>
  <si>
    <t>Chodník v obci Bruzovice</t>
  </si>
  <si>
    <t>RRC/01/2016/DT1/10</t>
  </si>
  <si>
    <t>Tichá</t>
  </si>
  <si>
    <t>00298476</t>
  </si>
  <si>
    <t>Projektová dokumentace - Revitalizace budovy č. p. 261 v Tiché</t>
  </si>
  <si>
    <t>ano</t>
  </si>
  <si>
    <t>RRC/01/2016/DT1/11</t>
  </si>
  <si>
    <t>Horní Domaslavice</t>
  </si>
  <si>
    <t>00536008</t>
  </si>
  <si>
    <t>Zpracování projektové dokumentace pro územní a stavební řízení</t>
  </si>
  <si>
    <t>RRC/01/2016/DT1/12</t>
  </si>
  <si>
    <t>Frýdlant nad Ostravicí</t>
  </si>
  <si>
    <t>00296651</t>
  </si>
  <si>
    <t>Zhotovení PD pro přístavbu mateřské školy ul. Janáčkova 1444 Frýdlant n. O.</t>
  </si>
  <si>
    <t>RRC/01/2016/DT1/13</t>
  </si>
  <si>
    <t>Litultovice</t>
  </si>
  <si>
    <t>městys</t>
  </si>
  <si>
    <t>00300381</t>
  </si>
  <si>
    <t>Zpracování dokumentace projektu "Rekonstrukce chodníků podél I/46 v Litultovicích"</t>
  </si>
  <si>
    <t>RRC/01/2016/DT1/14</t>
  </si>
  <si>
    <t>Melč</t>
  </si>
  <si>
    <t>00300420</t>
  </si>
  <si>
    <t>Energetické úspory bytového domu č. p. 68 a 135 v Melči</t>
  </si>
  <si>
    <t>RRC/01/2016/DT1/15</t>
  </si>
  <si>
    <t>Metylovice</t>
  </si>
  <si>
    <t>00535991</t>
  </si>
  <si>
    <t>Cyklostezka Metylovice</t>
  </si>
  <si>
    <t>RRC/01/2016/DT1/16</t>
  </si>
  <si>
    <t>Hukvaldy</t>
  </si>
  <si>
    <t>00297194</t>
  </si>
  <si>
    <t>Chodník parkoviště Hukvaldy - Drážky</t>
  </si>
  <si>
    <t>RRC/01/2016/DT1/18</t>
  </si>
  <si>
    <t>Jablunkov</t>
  </si>
  <si>
    <t>00296759</t>
  </si>
  <si>
    <t>Dopravní terminál Jablunkov</t>
  </si>
  <si>
    <t>RRC/01/2016/DT1/20</t>
  </si>
  <si>
    <t>Lichnov</t>
  </si>
  <si>
    <t>00296163</t>
  </si>
  <si>
    <t>Lichnov - chodník</t>
  </si>
  <si>
    <t>RRC/01/2016/DT1/21</t>
  </si>
  <si>
    <t>Razová</t>
  </si>
  <si>
    <t>00296287</t>
  </si>
  <si>
    <t>Obecní úřad a pobočka České pošty obce Razová - snížení energetické náročnosti objektu</t>
  </si>
  <si>
    <t>RRC/01/2016/DT1/22</t>
  </si>
  <si>
    <t>Markvartovice</t>
  </si>
  <si>
    <t>00300411</t>
  </si>
  <si>
    <t>Energetické úspory ZŠ v Markvartovicích</t>
  </si>
  <si>
    <t>RRC/01/2016/DT1/23</t>
  </si>
  <si>
    <t>Žermanice</t>
  </si>
  <si>
    <t>00494259</t>
  </si>
  <si>
    <t>Komunitní dům Žermanice</t>
  </si>
  <si>
    <t>RRC/01/2016/DT1/24</t>
  </si>
  <si>
    <t>Baška</t>
  </si>
  <si>
    <t>00296511</t>
  </si>
  <si>
    <t>Aktualizace projektové dokumentace a zpracování žádosti o dotaci na projekt "Rozšíření Základní školy a Mateřské školy, Baška, příspěvkové organizace na úplnou základní školu"</t>
  </si>
  <si>
    <t>RRC/01/2016/DT1/25</t>
  </si>
  <si>
    <t>Morávka</t>
  </si>
  <si>
    <t>00296945</t>
  </si>
  <si>
    <t>Zpracování projektové dokumentace a žádosti o dotaci na projekt rozšíření rozvodných sítí pitné vody v obci Morávka</t>
  </si>
  <si>
    <t>RRC/01/2016/DT1/26</t>
  </si>
  <si>
    <t>Základní škola a mateřská škola Morávka</t>
  </si>
  <si>
    <t>příspěvková organizace</t>
  </si>
  <si>
    <t>70942129</t>
  </si>
  <si>
    <t>Zpracování projektové dokumentace a žádosti o dotaci na projekt vybudování učebny dílen</t>
  </si>
  <si>
    <t>RRC/01/2016/DT1/27</t>
  </si>
  <si>
    <t>Hodslavice</t>
  </si>
  <si>
    <t>RRC/01/2016/DT1/28</t>
  </si>
  <si>
    <t>Odry</t>
  </si>
  <si>
    <t>00298221</t>
  </si>
  <si>
    <t>PD Odry, Radniční č. p. 93 a č. p. 95 - stavební úpravy</t>
  </si>
  <si>
    <t>RRC/01/2016/DT1/30</t>
  </si>
  <si>
    <t>Vítkov</t>
  </si>
  <si>
    <t>00300870</t>
  </si>
  <si>
    <t>PD na stavební úpravy a energetické úspory objektu kina ve Vítkově</t>
  </si>
  <si>
    <t>RRC/01/2016/DT1/31</t>
  </si>
  <si>
    <t>00494232</t>
  </si>
  <si>
    <t>Odkanalizování části obce za školkou a u kostela</t>
  </si>
  <si>
    <t>RRC/01/2016/DT1/32</t>
  </si>
  <si>
    <t>Řeka</t>
  </si>
  <si>
    <t>00576891</t>
  </si>
  <si>
    <t>Řešení křižovatky a veřejných prostranství v obci Řeka</t>
  </si>
  <si>
    <t>RRC/01/2016/DT1/34</t>
  </si>
  <si>
    <t>00297917</t>
  </si>
  <si>
    <t>Hodslavice č. p. 161 - stavební úpravy, změna způsobu užívání a energetické úspory</t>
  </si>
  <si>
    <t>Veřovice</t>
  </si>
  <si>
    <t>00298531</t>
  </si>
  <si>
    <t>Zpracování PD Vodovodního řadu pro dolní část obce Veřovice</t>
  </si>
  <si>
    <t>RRC/01/2016/DT1/35</t>
  </si>
  <si>
    <t>Jeseník nad Odrou</t>
  </si>
  <si>
    <t>00297976</t>
  </si>
  <si>
    <t>Zateplení objektu tělocvičny Jeseník nad Odrou 235 spojenou se změnou vytápění</t>
  </si>
  <si>
    <t>RRC/01/2016/DT1/36</t>
  </si>
  <si>
    <t>Krmelín</t>
  </si>
  <si>
    <t>00296848</t>
  </si>
  <si>
    <t>Chodník podél ulice Paskovská v obci Krmelín</t>
  </si>
  <si>
    <t>RRC/01/2016/DT1/37</t>
  </si>
  <si>
    <t>Bukovec</t>
  </si>
  <si>
    <t>00535940</t>
  </si>
  <si>
    <t>Výstavba vodojemu a vodovodu Na Kempě v obci Bukovec</t>
  </si>
  <si>
    <t>RRC/01/2016/DT1/38</t>
  </si>
  <si>
    <t>Karlova Studánka</t>
  </si>
  <si>
    <t>00296104</t>
  </si>
  <si>
    <t>Úpravy autobusového terminálu Hvězda Karlova Studánka</t>
  </si>
  <si>
    <t>RRC/01/2016/DT1/39</t>
  </si>
  <si>
    <t>RRC/01/2016/DT1/40</t>
  </si>
  <si>
    <t>Písek</t>
  </si>
  <si>
    <t>Sdružení obcí Rýmařovska</t>
  </si>
  <si>
    <t>svazek obcí</t>
  </si>
  <si>
    <t>63024276</t>
  </si>
  <si>
    <t>Úprava a rozšíření sběrných hnízd na Rýmařovsku</t>
  </si>
  <si>
    <t>00535982</t>
  </si>
  <si>
    <t>Hospodaření se srážkovými vodami v obci Písek</t>
  </si>
  <si>
    <t>RRC/01/2016/DT1/42</t>
  </si>
  <si>
    <t>Rohov</t>
  </si>
  <si>
    <t>00635499</t>
  </si>
  <si>
    <t>Dům služeb</t>
  </si>
  <si>
    <t>RRC/01/2016/DT1/43</t>
  </si>
  <si>
    <t>Svazek obcí mikroregionu Hlučínska</t>
  </si>
  <si>
    <t>70951047</t>
  </si>
  <si>
    <t>Cyklostezka Dolní Benešov - Kozmice</t>
  </si>
  <si>
    <t>RRC/01/2016/DT1/44</t>
  </si>
  <si>
    <t>Fryčovice</t>
  </si>
  <si>
    <t>00296635</t>
  </si>
  <si>
    <t>Vyhotovení PD na zvýšení bezpečnosti chodců v obci Fryčovice</t>
  </si>
  <si>
    <t>RRC/01/2016/DT1/45</t>
  </si>
  <si>
    <t>Čeladná</t>
  </si>
  <si>
    <t>00296571</t>
  </si>
  <si>
    <t>Revitalizace a snížení energetické náročnosti Památníku J. Kaluse</t>
  </si>
  <si>
    <t>RRC/01/2016/DT1/46</t>
  </si>
  <si>
    <t>75145197</t>
  </si>
  <si>
    <t>Chodník Morávka - Pražmo: projektová příprava</t>
  </si>
  <si>
    <t>RRC/01/2016/DT1/47</t>
  </si>
  <si>
    <t>Smilovice</t>
  </si>
  <si>
    <t>00576905</t>
  </si>
  <si>
    <t>Projektová dokumentace pro vodovod Smilovice</t>
  </si>
  <si>
    <t>RRC/01/2016/DT1/48</t>
  </si>
  <si>
    <t>Dívčí Hrad</t>
  </si>
  <si>
    <t>00576115</t>
  </si>
  <si>
    <t>Projektová dokumentace - Zateplení bytových domů v Dívčím Hradě</t>
  </si>
  <si>
    <t>RRC/01/2016/DT1/49</t>
  </si>
  <si>
    <t>Sdružení obcí povodí Morávky</t>
  </si>
  <si>
    <t>68157631</t>
  </si>
  <si>
    <t>Cyklotrasa Nošovice - Morávka: projektová příprava</t>
  </si>
  <si>
    <t>RRC/01/2016/DT1/51</t>
  </si>
  <si>
    <t>Řepiště</t>
  </si>
  <si>
    <t>00577031</t>
  </si>
  <si>
    <t>RRC/01/2016/DT1/52</t>
  </si>
  <si>
    <t>Bílá</t>
  </si>
  <si>
    <t>00577669</t>
  </si>
  <si>
    <t>Cyklostezka Bílá - Mezivodí</t>
  </si>
  <si>
    <t>RRC/01/2016/DT1/53</t>
  </si>
  <si>
    <t>Skřipov</t>
  </si>
  <si>
    <t>00300659</t>
  </si>
  <si>
    <t>Rekonstrukce a výstavba místních komunikací ve Skřipově a Hrabství</t>
  </si>
  <si>
    <t>RRC/01/2016/DT1/54</t>
  </si>
  <si>
    <t>Kunín</t>
  </si>
  <si>
    <t>00600733</t>
  </si>
  <si>
    <t>Cyklostezka Kunín - Hladké Životice</t>
  </si>
  <si>
    <t>RRC/01/2016/DT1/55</t>
  </si>
  <si>
    <t>Region Poodří</t>
  </si>
  <si>
    <t>69581762</t>
  </si>
  <si>
    <t>Bezpečná cyklistická doprava v Poodří</t>
  </si>
  <si>
    <t>pořadí</t>
  </si>
  <si>
    <t>Svazek obcí "Morávka - Pražmo"</t>
  </si>
  <si>
    <t>Poskytnutí investičních dotací - dotační titul 1</t>
  </si>
  <si>
    <t>Komorní Lhotka</t>
  </si>
  <si>
    <t>Úpravy průtahu silnice II/477 přes obec Řepiště</t>
  </si>
  <si>
    <t>Příloha č. 1</t>
  </si>
  <si>
    <t>PROGRAM NA PODPORU PŘÍPRAVY PROJEKTOVÉ DOKUMENTACE 2016</t>
  </si>
  <si>
    <t>časová použitelnost dotace od - do</t>
  </si>
  <si>
    <t>1.1.2016-30.6.2018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</si>
</sst>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 applyAlignment="1">
      <alignment horizontal="justify" wrapText="1"/>
    </xf>
    <xf numFmtId="3" fontId="0" fillId="0" borderId="0" xfId="0" applyNumberFormat="1"/>
    <xf numFmtId="14" fontId="0" fillId="0" borderId="0" xfId="0" applyNumberFormat="1" applyAlignment="1">
      <alignment horizontal="justify" wrapText="1"/>
    </xf>
    <xf numFmtId="14" fontId="0" fillId="0" borderId="0" xfId="0" applyNumberFormat="1"/>
    <xf numFmtId="10" fontId="0" fillId="0" borderId="0" xfId="0" applyNumberFormat="1" applyAlignment="1">
      <alignment horizontal="justify" wrapText="1"/>
    </xf>
    <xf numFmtId="10" fontId="0" fillId="0" borderId="0" xfId="0" applyNumberFormat="1"/>
    <xf numFmtId="1" fontId="0" fillId="0" borderId="0" xfId="0" applyNumberFormat="1" applyAlignment="1">
      <alignment horizontal="justify" wrapText="1"/>
    </xf>
    <xf numFmtId="1" fontId="0" fillId="0" borderId="0" xfId="0" applyNumberFormat="1"/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3" fontId="3" fillId="0" borderId="0" xfId="0" applyNumberFormat="1" applyFont="1" applyAlignment="1">
      <alignment horizontal="justify" wrapText="1"/>
    </xf>
    <xf numFmtId="10" fontId="3" fillId="0" borderId="0" xfId="0" applyNumberFormat="1" applyFont="1" applyAlignment="1">
      <alignment horizontal="justify" wrapText="1"/>
    </xf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right"/>
    </xf>
    <xf numFmtId="3" fontId="0" fillId="0" borderId="1" xfId="0" applyNumberFormat="1" applyBorder="1"/>
    <xf numFmtId="10" fontId="0" fillId="0" borderId="1" xfId="0" applyNumberFormat="1" applyBorder="1"/>
    <xf numFmtId="10" fontId="1" fillId="0" borderId="1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 wrapText="1"/>
    </xf>
    <xf numFmtId="49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3" fontId="0" fillId="0" borderId="4" xfId="0" applyNumberFormat="1" applyBorder="1"/>
    <xf numFmtId="3" fontId="2" fillId="0" borderId="4" xfId="0" applyNumberFormat="1" applyFont="1" applyBorder="1"/>
    <xf numFmtId="10" fontId="5" fillId="0" borderId="1" xfId="0" applyNumberFormat="1" applyFont="1" applyBorder="1"/>
    <xf numFmtId="3" fontId="5" fillId="0" borderId="1" xfId="0" applyNumberFormat="1" applyFont="1" applyBorder="1"/>
    <xf numFmtId="10" fontId="0" fillId="0" borderId="4" xfId="0" applyNumberFormat="1" applyBorder="1"/>
    <xf numFmtId="14" fontId="0" fillId="0" borderId="4" xfId="0" applyNumberFormat="1" applyBorder="1"/>
    <xf numFmtId="10" fontId="1" fillId="0" borderId="4" xfId="0" applyNumberFormat="1" applyFont="1" applyBorder="1"/>
    <xf numFmtId="3" fontId="1" fillId="0" borderId="4" xfId="0" applyNumberFormat="1" applyFont="1" applyBorder="1"/>
    <xf numFmtId="3" fontId="4" fillId="0" borderId="4" xfId="0" applyNumberFormat="1" applyFont="1" applyBorder="1"/>
    <xf numFmtId="49" fontId="6" fillId="0" borderId="1" xfId="0" applyNumberFormat="1" applyFont="1" applyBorder="1" applyAlignment="1">
      <alignment horizontal="justify" wrapText="1"/>
    </xf>
    <xf numFmtId="49" fontId="6" fillId="0" borderId="4" xfId="0" applyNumberFormat="1" applyFont="1" applyBorder="1" applyAlignment="1">
      <alignment horizontal="justify" wrapText="1"/>
    </xf>
    <xf numFmtId="0" fontId="2" fillId="0" borderId="0" xfId="0" applyFont="1"/>
    <xf numFmtId="14" fontId="2" fillId="0" borderId="0" xfId="0" applyNumberFormat="1" applyFont="1" applyAlignment="1">
      <alignment horizontal="right"/>
    </xf>
  </cellXfs>
  <cellStyles count="1">
    <cellStyle name="Normální" xfId="0" builtinId="0"/>
  </cellStyles>
  <dxfs count="47"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/>
      </font>
      <numFmt numFmtId="30" formatCode="@"/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4:W51" totalsRowShown="0" headerRowDxfId="46">
  <autoFilter ref="A4:W51"/>
  <sortState ref="A2:X56">
    <sortCondition descending="1" ref="L2:L56"/>
    <sortCondition descending="1" ref="J2:J56"/>
    <sortCondition descending="1" ref="I2:I56"/>
    <sortCondition descending="1" ref="K2:K56"/>
    <sortCondition descending="1" ref="H2:H56"/>
    <sortCondition ref="E2:E56"/>
    <sortCondition ref="A2:A56"/>
  </sortState>
  <tableColumns count="23">
    <tableColumn id="1" name="pořadí" dataDxfId="45" totalsRowDxfId="44"/>
    <tableColumn id="2" name="evidenční číslo projektu" dataDxfId="43" totalsRowDxfId="42"/>
    <tableColumn id="3" name="žadatel" dataDxfId="41" totalsRowDxfId="40"/>
    <tableColumn id="4" name="právní forma " dataDxfId="39" totalsRowDxfId="38"/>
    <tableColumn id="5" name="počet obyvatel/u DSO počet obcí ve svazku" dataDxfId="37" totalsRowDxfId="36"/>
    <tableColumn id="6" name="IČ" dataDxfId="35" totalsRowDxfId="34"/>
    <tableColumn id="7" name="název projektu" dataDxfId="33" totalsRowDxfId="32"/>
    <tableColumn id="8" name="1.1" dataDxfId="31" totalsRowDxfId="30"/>
    <tableColumn id="9" name="2.1" dataDxfId="29" totalsRowDxfId="28"/>
    <tableColumn id="10" name="2.2" dataDxfId="27" totalsRowDxfId="26"/>
    <tableColumn id="11" name="2.3" dataDxfId="25" totalsRowDxfId="24"/>
    <tableColumn id="12" name="celkem bodů " dataDxfId="23" totalsRowDxfId="22">
      <calculatedColumnFormula>Tabulka2[[#This Row],[2.3]]+Tabulka2[[#This Row],[2.2]]+Tabulka2[[#This Row],[2.1]]+Tabulka2[[#This Row],[1.1]]</calculatedColumnFormula>
    </tableColumn>
    <tableColumn id="13" name="celkové uznatelné náklady  projektu (Kč)" dataDxfId="21" totalsRowDxfId="20"/>
    <tableColumn id="14" name="podíl dotace na CUN (%)" dataDxfId="19" totalsRowDxfId="18">
      <calculatedColumnFormula>P5/M5</calculatedColumnFormula>
    </tableColumn>
    <tableColumn id="15" name="kontrola % dotace" dataDxfId="17" totalsRowDxfId="16">
      <calculatedColumnFormula>IF(Tabulka2[[#This Row],[podíl dotace na CUN (%)]]&gt;75,"chyba","ok")</calculatedColumnFormula>
    </tableColumn>
    <tableColumn id="16" name="požadovaná dotace (Kč)" dataDxfId="15" totalsRowDxfId="14"/>
    <tableColumn id="17" name="kontrola minimální částky dotace" dataDxfId="13" totalsRowDxfId="12">
      <calculatedColumnFormula>IF(Tabulka2[[#This Row],[požadovaná dotace (Kč)]]&lt;50000,"chyba","ok")</calculatedColumnFormula>
    </tableColumn>
    <tableColumn id="18" name="kontrola maximální částky dotace" dataDxfId="11" totalsRowDxfId="10">
      <calculatedColumnFormula>IF(Tabulka2[[#This Row],[požadovaná dotace (Kč)]]&gt;500000,"chyba","ok")</calculatedColumnFormula>
    </tableColumn>
    <tableColumn id="22" name="kontrola" dataDxfId="9" totalsRowDxfId="8">
      <calculatedColumnFormula>FLOOR(Tabulka2[[#This Row],[požadovaná dotace (Kč)]],1000)</calculatedColumnFormula>
    </tableColumn>
    <tableColumn id="23" name="kontrola zaokrouhlení požadované dotace " dataDxfId="7" totalsRowDxfId="6">
      <calculatedColumnFormula>IF(Tabulka2[[#This Row],[požadovaná dotace (Kč)]]=Tabulka2[[#This Row],[kontrola]],"ok","chyba")</calculatedColumnFormula>
    </tableColumn>
    <tableColumn id="19" name="kumulativní součet dotace (Kč)" dataDxfId="5" totalsRowDxfId="4">
      <calculatedColumnFormula>Tabulka2[[#This Row],[požadovaná dotace (Kč)]]</calculatedColumnFormula>
    </tableColumn>
    <tableColumn id="20" name="časová použitelnost dotace od - do" dataDxfId="3" totalsRowDxfId="2"/>
    <tableColumn id="24" name="de minimis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zoomScaleNormal="100" workbookViewId="0">
      <selection activeCell="X12" sqref="X12"/>
    </sheetView>
  </sheetViews>
  <sheetFormatPr defaultRowHeight="15" x14ac:dyDescent="0.25"/>
  <cols>
    <col min="1" max="1" width="6.28515625" customWidth="1"/>
    <col min="2" max="2" width="19.5703125" customWidth="1"/>
    <col min="3" max="3" width="20.42578125" style="1" customWidth="1"/>
    <col min="4" max="4" width="11.28515625" style="1" customWidth="1"/>
    <col min="5" max="5" width="6.28515625" style="1" hidden="1" customWidth="1"/>
    <col min="6" max="6" width="9.5703125" style="10" customWidth="1"/>
    <col min="7" max="7" width="49.42578125" style="1" customWidth="1"/>
    <col min="8" max="11" width="9.140625" style="9" hidden="1" customWidth="1"/>
    <col min="12" max="12" width="9.5703125" style="9" customWidth="1"/>
    <col min="13" max="13" width="13.7109375" style="3" customWidth="1"/>
    <col min="14" max="14" width="12.85546875" style="7" customWidth="1"/>
    <col min="15" max="15" width="5.28515625" style="7" hidden="1" customWidth="1"/>
    <col min="16" max="16" width="14.85546875" style="3" customWidth="1"/>
    <col min="17" max="17" width="6.7109375" style="3" hidden="1" customWidth="1"/>
    <col min="18" max="18" width="7" style="3" hidden="1" customWidth="1"/>
    <col min="19" max="19" width="7.140625" style="3" hidden="1" customWidth="1"/>
    <col min="20" max="20" width="13.5703125" style="3" hidden="1" customWidth="1"/>
    <col min="21" max="21" width="11.42578125" style="3" customWidth="1"/>
    <col min="22" max="22" width="16.85546875" style="5" customWidth="1"/>
    <col min="23" max="23" width="6.140625" style="5" customWidth="1"/>
  </cols>
  <sheetData>
    <row r="1" spans="1:23" x14ac:dyDescent="0.25">
      <c r="A1" s="44" t="s">
        <v>219</v>
      </c>
      <c r="W1" s="45" t="s">
        <v>218</v>
      </c>
    </row>
    <row r="2" spans="1:23" x14ac:dyDescent="0.25">
      <c r="A2" s="44" t="s">
        <v>215</v>
      </c>
    </row>
    <row r="4" spans="1:23" ht="84.75" x14ac:dyDescent="0.25">
      <c r="A4" t="s">
        <v>213</v>
      </c>
      <c r="B4" t="s">
        <v>2</v>
      </c>
      <c r="C4" s="1" t="s">
        <v>0</v>
      </c>
      <c r="D4" s="1" t="s">
        <v>3</v>
      </c>
      <c r="E4" s="11" t="s">
        <v>5</v>
      </c>
      <c r="F4" s="10" t="s">
        <v>4</v>
      </c>
      <c r="G4" s="1" t="s">
        <v>1</v>
      </c>
      <c r="H4" s="9" t="s">
        <v>7</v>
      </c>
      <c r="I4" s="9" t="s">
        <v>6</v>
      </c>
      <c r="J4" s="9" t="s">
        <v>8</v>
      </c>
      <c r="K4" s="9" t="s">
        <v>9</v>
      </c>
      <c r="L4" s="8" t="s">
        <v>10</v>
      </c>
      <c r="M4" s="2" t="s">
        <v>11</v>
      </c>
      <c r="N4" s="6" t="s">
        <v>12</v>
      </c>
      <c r="O4" s="13" t="s">
        <v>17</v>
      </c>
      <c r="P4" s="2" t="s">
        <v>13</v>
      </c>
      <c r="Q4" s="12" t="s">
        <v>15</v>
      </c>
      <c r="R4" s="12" t="s">
        <v>16</v>
      </c>
      <c r="S4" s="12" t="s">
        <v>18</v>
      </c>
      <c r="T4" s="12" t="s">
        <v>19</v>
      </c>
      <c r="U4" s="2" t="s">
        <v>14</v>
      </c>
      <c r="V4" s="4" t="s">
        <v>220</v>
      </c>
      <c r="W4" s="4" t="s">
        <v>29</v>
      </c>
    </row>
    <row r="5" spans="1:23" ht="48.75" customHeight="1" x14ac:dyDescent="0.25">
      <c r="A5" s="14">
        <v>1</v>
      </c>
      <c r="B5" s="15" t="s">
        <v>209</v>
      </c>
      <c r="C5" s="16" t="s">
        <v>210</v>
      </c>
      <c r="D5" s="16" t="s">
        <v>158</v>
      </c>
      <c r="E5" s="25">
        <v>20</v>
      </c>
      <c r="F5" s="17" t="s">
        <v>211</v>
      </c>
      <c r="G5" s="42" t="s">
        <v>212</v>
      </c>
      <c r="H5" s="18">
        <v>8</v>
      </c>
      <c r="I5" s="18">
        <v>2</v>
      </c>
      <c r="J5" s="18">
        <v>6</v>
      </c>
      <c r="K5" s="18">
        <v>4</v>
      </c>
      <c r="L5" s="18">
        <f>Tabulka2[[#This Row],[2.3]]+Tabulka2[[#This Row],[2.2]]+Tabulka2[[#This Row],[2.1]]+Tabulka2[[#This Row],[1.1]]</f>
        <v>20</v>
      </c>
      <c r="M5" s="19">
        <v>1115000</v>
      </c>
      <c r="N5" s="20">
        <f t="shared" ref="N5:N36" si="0">P5/M5</f>
        <v>0.44843049327354262</v>
      </c>
      <c r="O5" s="35" t="str">
        <f>IF(Tabulka2[[#This Row],[podíl dotace na CUN (%)]]&gt;75,"chyba","ok")</f>
        <v>ok</v>
      </c>
      <c r="P5" s="22">
        <v>500000</v>
      </c>
      <c r="Q5" s="36" t="str">
        <f>IF(Tabulka2[[#This Row],[požadovaná dotace (Kč)]]&lt;50000,"chyba","ok")</f>
        <v>ok</v>
      </c>
      <c r="R5" s="36" t="str">
        <f>IF(Tabulka2[[#This Row],[požadovaná dotace (Kč)]]&gt;500000,"chyba","ok")</f>
        <v>ok</v>
      </c>
      <c r="S5" s="36">
        <f>FLOOR(Tabulka2[[#This Row],[požadovaná dotace (Kč)]],1000)</f>
        <v>500000</v>
      </c>
      <c r="T5" s="36" t="str">
        <f>IF(Tabulka2[[#This Row],[požadovaná dotace (Kč)]]=Tabulka2[[#This Row],[kontrola]],"ok","chyba")</f>
        <v>ok</v>
      </c>
      <c r="U5" s="19">
        <f>Tabulka2[[#This Row],[požadovaná dotace (Kč)]]</f>
        <v>500000</v>
      </c>
      <c r="V5" s="24" t="s">
        <v>221</v>
      </c>
      <c r="W5" s="24" t="s">
        <v>30</v>
      </c>
    </row>
    <row r="6" spans="1:23" x14ac:dyDescent="0.25">
      <c r="A6" s="14">
        <v>2</v>
      </c>
      <c r="B6" s="15" t="s">
        <v>205</v>
      </c>
      <c r="C6" s="16" t="s">
        <v>206</v>
      </c>
      <c r="D6" s="16" t="s">
        <v>22</v>
      </c>
      <c r="E6" s="25">
        <v>1891</v>
      </c>
      <c r="F6" s="17" t="s">
        <v>207</v>
      </c>
      <c r="G6" s="42" t="s">
        <v>208</v>
      </c>
      <c r="H6" s="18">
        <v>8</v>
      </c>
      <c r="I6" s="18">
        <v>2</v>
      </c>
      <c r="J6" s="18">
        <v>6</v>
      </c>
      <c r="K6" s="18">
        <v>4</v>
      </c>
      <c r="L6" s="18">
        <f>Tabulka2[[#This Row],[2.3]]+Tabulka2[[#This Row],[2.2]]+Tabulka2[[#This Row],[2.1]]+Tabulka2[[#This Row],[1.1]]</f>
        <v>20</v>
      </c>
      <c r="M6" s="19">
        <v>495000</v>
      </c>
      <c r="N6" s="20">
        <f t="shared" si="0"/>
        <v>0.44848484848484849</v>
      </c>
      <c r="O6" s="35" t="str">
        <f>IF(Tabulka2[[#This Row],[podíl dotace na CUN (%)]]&gt;75,"chyba","ok")</f>
        <v>ok</v>
      </c>
      <c r="P6" s="22">
        <v>222000</v>
      </c>
      <c r="Q6" s="36" t="str">
        <f>IF(Tabulka2[[#This Row],[požadovaná dotace (Kč)]]&lt;50000,"chyba","ok")</f>
        <v>ok</v>
      </c>
      <c r="R6" s="36" t="str">
        <f>IF(Tabulka2[[#This Row],[požadovaná dotace (Kč)]]&gt;500000,"chyba","ok")</f>
        <v>ok</v>
      </c>
      <c r="S6" s="36">
        <f>FLOOR(Tabulka2[[#This Row],[požadovaná dotace (Kč)]],1000)</f>
        <v>222000</v>
      </c>
      <c r="T6" s="36" t="str">
        <f>IF(Tabulka2[[#This Row],[požadovaná dotace (Kč)]]=Tabulka2[[#This Row],[kontrola]],"ok","chyba")</f>
        <v>ok</v>
      </c>
      <c r="U6" s="19">
        <f>U5+Tabulka2[[#This Row],[požadovaná dotace (Kč)]]</f>
        <v>722000</v>
      </c>
      <c r="V6" s="24" t="s">
        <v>221</v>
      </c>
      <c r="W6" s="24" t="s">
        <v>30</v>
      </c>
    </row>
    <row r="7" spans="1:23" x14ac:dyDescent="0.25">
      <c r="A7" s="14">
        <v>3</v>
      </c>
      <c r="B7" s="15" t="s">
        <v>44</v>
      </c>
      <c r="C7" s="16" t="s">
        <v>45</v>
      </c>
      <c r="D7" s="16" t="s">
        <v>22</v>
      </c>
      <c r="E7" s="25">
        <v>903</v>
      </c>
      <c r="F7" s="17" t="s">
        <v>46</v>
      </c>
      <c r="G7" s="42" t="s">
        <v>47</v>
      </c>
      <c r="H7" s="18">
        <v>8</v>
      </c>
      <c r="I7" s="18">
        <v>3</v>
      </c>
      <c r="J7" s="18">
        <v>4</v>
      </c>
      <c r="K7" s="18">
        <v>3</v>
      </c>
      <c r="L7" s="18">
        <f>Tabulka2[[#This Row],[2.3]]+Tabulka2[[#This Row],[2.2]]+Tabulka2[[#This Row],[2.1]]+Tabulka2[[#This Row],[1.1]]</f>
        <v>18</v>
      </c>
      <c r="M7" s="19">
        <v>665500</v>
      </c>
      <c r="N7" s="20">
        <f t="shared" si="0"/>
        <v>0.74981217129977462</v>
      </c>
      <c r="O7" s="21" t="str">
        <f>IF(Tabulka2[[#This Row],[podíl dotace na CUN (%)]]&gt;75,"chyba","ok")</f>
        <v>ok</v>
      </c>
      <c r="P7" s="22">
        <v>499000</v>
      </c>
      <c r="Q7" s="23" t="str">
        <f>IF(Tabulka2[[#This Row],[požadovaná dotace (Kč)]]&lt;50000,"chyba","ok")</f>
        <v>ok</v>
      </c>
      <c r="R7" s="23" t="str">
        <f>IF(Tabulka2[[#This Row],[požadovaná dotace (Kč)]]&gt;500000,"chyba","ok")</f>
        <v>ok</v>
      </c>
      <c r="S7" s="23">
        <f>FLOOR(Tabulka2[[#This Row],[požadovaná dotace (Kč)]],1000)</f>
        <v>499000</v>
      </c>
      <c r="T7" s="23" t="str">
        <f>IF(Tabulka2[[#This Row],[požadovaná dotace (Kč)]]=Tabulka2[[#This Row],[kontrola]],"ok","chyba")</f>
        <v>ok</v>
      </c>
      <c r="U7" s="19">
        <f>U6+Tabulka2[[#This Row],[požadovaná dotace (Kč)]]</f>
        <v>1221000</v>
      </c>
      <c r="V7" s="24" t="s">
        <v>221</v>
      </c>
      <c r="W7" s="24" t="s">
        <v>30</v>
      </c>
    </row>
    <row r="8" spans="1:23" x14ac:dyDescent="0.25">
      <c r="A8" s="14">
        <v>4</v>
      </c>
      <c r="B8" s="15" t="s">
        <v>197</v>
      </c>
      <c r="C8" s="16" t="s">
        <v>198</v>
      </c>
      <c r="D8" s="16" t="s">
        <v>22</v>
      </c>
      <c r="E8" s="25">
        <v>309</v>
      </c>
      <c r="F8" s="17" t="s">
        <v>199</v>
      </c>
      <c r="G8" s="42" t="s">
        <v>200</v>
      </c>
      <c r="H8" s="18">
        <v>8</v>
      </c>
      <c r="I8" s="18">
        <v>2</v>
      </c>
      <c r="J8" s="18">
        <v>4</v>
      </c>
      <c r="K8" s="18">
        <v>4</v>
      </c>
      <c r="L8" s="18">
        <f>Tabulka2[[#This Row],[2.3]]+Tabulka2[[#This Row],[2.2]]+Tabulka2[[#This Row],[2.1]]+Tabulka2[[#This Row],[1.1]]</f>
        <v>18</v>
      </c>
      <c r="M8" s="19">
        <v>667000</v>
      </c>
      <c r="N8" s="20">
        <f t="shared" si="0"/>
        <v>0.7496251874062968</v>
      </c>
      <c r="O8" s="35" t="str">
        <f>IF(Tabulka2[[#This Row],[podíl dotace na CUN (%)]]&gt;75,"chyba","ok")</f>
        <v>ok</v>
      </c>
      <c r="P8" s="22">
        <v>500000</v>
      </c>
      <c r="Q8" s="36" t="str">
        <f>IF(Tabulka2[[#This Row],[požadovaná dotace (Kč)]]&lt;50000,"chyba","ok")</f>
        <v>ok</v>
      </c>
      <c r="R8" s="36" t="str">
        <f>IF(Tabulka2[[#This Row],[požadovaná dotace (Kč)]]&gt;500000,"chyba","ok")</f>
        <v>ok</v>
      </c>
      <c r="S8" s="36">
        <f>FLOOR(Tabulka2[[#This Row],[požadovaná dotace (Kč)]],1000)</f>
        <v>500000</v>
      </c>
      <c r="T8" s="36" t="str">
        <f>IF(Tabulka2[[#This Row],[požadovaná dotace (Kč)]]=Tabulka2[[#This Row],[kontrola]],"ok","chyba")</f>
        <v>ok</v>
      </c>
      <c r="U8" s="19">
        <f>U7+Tabulka2[[#This Row],[požadovaná dotace (Kč)]]</f>
        <v>1721000</v>
      </c>
      <c r="V8" s="24" t="s">
        <v>221</v>
      </c>
      <c r="W8" s="24" t="s">
        <v>30</v>
      </c>
    </row>
    <row r="9" spans="1:23" ht="30" x14ac:dyDescent="0.25">
      <c r="A9" s="14">
        <v>5</v>
      </c>
      <c r="B9" s="15" t="s">
        <v>150</v>
      </c>
      <c r="C9" s="16" t="s">
        <v>151</v>
      </c>
      <c r="D9" s="16" t="s">
        <v>22</v>
      </c>
      <c r="E9" s="25">
        <v>230</v>
      </c>
      <c r="F9" s="17" t="s">
        <v>152</v>
      </c>
      <c r="G9" s="42" t="s">
        <v>153</v>
      </c>
      <c r="H9" s="18">
        <v>6</v>
      </c>
      <c r="I9" s="18">
        <v>2</v>
      </c>
      <c r="J9" s="18">
        <v>6</v>
      </c>
      <c r="K9" s="18">
        <v>3</v>
      </c>
      <c r="L9" s="18">
        <f>Tabulka2[[#This Row],[2.3]]+Tabulka2[[#This Row],[2.2]]+Tabulka2[[#This Row],[2.1]]+Tabulka2[[#This Row],[1.1]]</f>
        <v>17</v>
      </c>
      <c r="M9" s="19">
        <v>170000</v>
      </c>
      <c r="N9" s="20">
        <f t="shared" si="0"/>
        <v>0.74705882352941178</v>
      </c>
      <c r="O9" s="35" t="str">
        <f>IF(Tabulka2[[#This Row],[podíl dotace na CUN (%)]]&gt;75,"chyba","ok")</f>
        <v>ok</v>
      </c>
      <c r="P9" s="22">
        <v>127000</v>
      </c>
      <c r="Q9" s="36" t="str">
        <f>IF(Tabulka2[[#This Row],[požadovaná dotace (Kč)]]&lt;50000,"chyba","ok")</f>
        <v>ok</v>
      </c>
      <c r="R9" s="36" t="str">
        <f>IF(Tabulka2[[#This Row],[požadovaná dotace (Kč)]]&gt;500000,"chyba","ok")</f>
        <v>ok</v>
      </c>
      <c r="S9" s="36">
        <f>FLOOR(Tabulka2[[#This Row],[požadovaná dotace (Kč)]],1000)</f>
        <v>127000</v>
      </c>
      <c r="T9" s="36" t="str">
        <f>IF(Tabulka2[[#This Row],[požadovaná dotace (Kč)]]=Tabulka2[[#This Row],[kontrola]],"ok","chyba")</f>
        <v>ok</v>
      </c>
      <c r="U9" s="19">
        <f>U8+Tabulka2[[#This Row],[požadovaná dotace (Kč)]]</f>
        <v>1848000</v>
      </c>
      <c r="V9" s="24" t="s">
        <v>221</v>
      </c>
      <c r="W9" s="24" t="s">
        <v>30</v>
      </c>
    </row>
    <row r="10" spans="1:23" ht="30" x14ac:dyDescent="0.25">
      <c r="A10" s="14">
        <v>6</v>
      </c>
      <c r="B10" s="15" t="s">
        <v>154</v>
      </c>
      <c r="C10" s="16" t="s">
        <v>157</v>
      </c>
      <c r="D10" s="28" t="s">
        <v>158</v>
      </c>
      <c r="E10" s="29">
        <v>14</v>
      </c>
      <c r="F10" s="26" t="s">
        <v>159</v>
      </c>
      <c r="G10" s="42" t="s">
        <v>160</v>
      </c>
      <c r="H10" s="31">
        <v>8</v>
      </c>
      <c r="I10" s="32">
        <v>2</v>
      </c>
      <c r="J10" s="32">
        <v>4</v>
      </c>
      <c r="K10" s="32">
        <v>3</v>
      </c>
      <c r="L10" s="18">
        <f>Tabulka2[[#This Row],[2.3]]+Tabulka2[[#This Row],[2.2]]+Tabulka2[[#This Row],[2.1]]+Tabulka2[[#This Row],[1.1]]</f>
        <v>17</v>
      </c>
      <c r="M10" s="33">
        <v>400000</v>
      </c>
      <c r="N10" s="20">
        <f t="shared" si="0"/>
        <v>0.75</v>
      </c>
      <c r="O10" s="35" t="str">
        <f>IF(Tabulka2[[#This Row],[podíl dotace na CUN (%)]]&gt;75,"chyba","ok")</f>
        <v>ok</v>
      </c>
      <c r="P10" s="34">
        <v>300000</v>
      </c>
      <c r="Q10" s="36" t="str">
        <f>IF(Tabulka2[[#This Row],[požadovaná dotace (Kč)]]&lt;50000,"chyba","ok")</f>
        <v>ok</v>
      </c>
      <c r="R10" s="36" t="str">
        <f>IF(Tabulka2[[#This Row],[požadovaná dotace (Kč)]]&gt;500000,"chyba","ok")</f>
        <v>ok</v>
      </c>
      <c r="S10" s="36">
        <f>FLOOR(Tabulka2[[#This Row],[požadovaná dotace (Kč)]],1000)</f>
        <v>300000</v>
      </c>
      <c r="T10" s="36" t="str">
        <f>IF(Tabulka2[[#This Row],[požadovaná dotace (Kč)]]=Tabulka2[[#This Row],[kontrola]],"ok","chyba")</f>
        <v>ok</v>
      </c>
      <c r="U10" s="19">
        <f>U9+Tabulka2[[#This Row],[požadovaná dotace (Kč)]]</f>
        <v>2148000</v>
      </c>
      <c r="V10" s="24" t="s">
        <v>221</v>
      </c>
      <c r="W10" s="24" t="s">
        <v>30</v>
      </c>
    </row>
    <row r="11" spans="1:23" ht="30" x14ac:dyDescent="0.25">
      <c r="A11" s="14">
        <v>7</v>
      </c>
      <c r="B11" s="15" t="s">
        <v>179</v>
      </c>
      <c r="C11" s="16" t="s">
        <v>214</v>
      </c>
      <c r="D11" s="16" t="s">
        <v>158</v>
      </c>
      <c r="E11" s="25">
        <v>2</v>
      </c>
      <c r="F11" s="26" t="s">
        <v>180</v>
      </c>
      <c r="G11" s="42" t="s">
        <v>181</v>
      </c>
      <c r="H11" s="27">
        <v>8</v>
      </c>
      <c r="I11" s="18">
        <v>2</v>
      </c>
      <c r="J11" s="18">
        <v>4</v>
      </c>
      <c r="K11" s="18">
        <v>3</v>
      </c>
      <c r="L11" s="18">
        <f>Tabulka2[[#This Row],[2.3]]+Tabulka2[[#This Row],[2.2]]+Tabulka2[[#This Row],[2.1]]+Tabulka2[[#This Row],[1.1]]</f>
        <v>17</v>
      </c>
      <c r="M11" s="19">
        <v>726000</v>
      </c>
      <c r="N11" s="20">
        <f t="shared" si="0"/>
        <v>0.68870523415977958</v>
      </c>
      <c r="O11" s="35" t="str">
        <f>IF(Tabulka2[[#This Row],[podíl dotace na CUN (%)]]&gt;75,"chyba","ok")</f>
        <v>ok</v>
      </c>
      <c r="P11" s="22">
        <v>500000</v>
      </c>
      <c r="Q11" s="36" t="str">
        <f>IF(Tabulka2[[#This Row],[požadovaná dotace (Kč)]]&lt;50000,"chyba","ok")</f>
        <v>ok</v>
      </c>
      <c r="R11" s="36" t="str">
        <f>IF(Tabulka2[[#This Row],[požadovaná dotace (Kč)]]&gt;500000,"chyba","ok")</f>
        <v>ok</v>
      </c>
      <c r="S11" s="36">
        <f>FLOOR(Tabulka2[[#This Row],[požadovaná dotace (Kč)]],1000)</f>
        <v>500000</v>
      </c>
      <c r="T11" s="36" t="str">
        <f>IF(Tabulka2[[#This Row],[požadovaná dotace (Kč)]]=Tabulka2[[#This Row],[kontrola]],"ok","chyba")</f>
        <v>ok</v>
      </c>
      <c r="U11" s="19">
        <f>U10+Tabulka2[[#This Row],[požadovaná dotace (Kč)]]</f>
        <v>2648000</v>
      </c>
      <c r="V11" s="24" t="s">
        <v>221</v>
      </c>
      <c r="W11" s="24" t="s">
        <v>30</v>
      </c>
    </row>
    <row r="12" spans="1:23" x14ac:dyDescent="0.25">
      <c r="A12" s="14">
        <v>8</v>
      </c>
      <c r="B12" s="15" t="s">
        <v>182</v>
      </c>
      <c r="C12" s="28" t="s">
        <v>183</v>
      </c>
      <c r="D12" s="28" t="s">
        <v>22</v>
      </c>
      <c r="E12" s="29">
        <v>742</v>
      </c>
      <c r="F12" s="30" t="s">
        <v>184</v>
      </c>
      <c r="G12" s="43" t="s">
        <v>185</v>
      </c>
      <c r="H12" s="31">
        <v>8</v>
      </c>
      <c r="I12" s="32">
        <v>2</v>
      </c>
      <c r="J12" s="32">
        <v>4</v>
      </c>
      <c r="K12" s="32">
        <v>3</v>
      </c>
      <c r="L12" s="18">
        <f>Tabulka2[[#This Row],[2.3]]+Tabulka2[[#This Row],[2.2]]+Tabulka2[[#This Row],[2.1]]+Tabulka2[[#This Row],[1.1]]</f>
        <v>17</v>
      </c>
      <c r="M12" s="33">
        <v>620000</v>
      </c>
      <c r="N12" s="20">
        <f t="shared" si="0"/>
        <v>0.74193548387096775</v>
      </c>
      <c r="O12" s="35" t="str">
        <f>IF(Tabulka2[[#This Row],[podíl dotace na CUN (%)]]&gt;75,"chyba","ok")</f>
        <v>ok</v>
      </c>
      <c r="P12" s="34">
        <v>460000</v>
      </c>
      <c r="Q12" s="36" t="str">
        <f>IF(Tabulka2[[#This Row],[požadovaná dotace (Kč)]]&lt;50000,"chyba","ok")</f>
        <v>ok</v>
      </c>
      <c r="R12" s="36" t="str">
        <f>IF(Tabulka2[[#This Row],[požadovaná dotace (Kč)]]&gt;500000,"chyba","ok")</f>
        <v>ok</v>
      </c>
      <c r="S12" s="36">
        <f>FLOOR(Tabulka2[[#This Row],[požadovaná dotace (Kč)]],1000)</f>
        <v>460000</v>
      </c>
      <c r="T12" s="36" t="str">
        <f>IF(Tabulka2[[#This Row],[požadovaná dotace (Kč)]]=Tabulka2[[#This Row],[kontrola]],"ok","chyba")</f>
        <v>ok</v>
      </c>
      <c r="U12" s="19">
        <f>U11+Tabulka2[[#This Row],[požadovaná dotace (Kč)]]</f>
        <v>3108000</v>
      </c>
      <c r="V12" s="24" t="s">
        <v>221</v>
      </c>
      <c r="W12" s="24" t="s">
        <v>30</v>
      </c>
    </row>
    <row r="13" spans="1:23" ht="30" x14ac:dyDescent="0.25">
      <c r="A13" s="14">
        <v>9</v>
      </c>
      <c r="B13" s="15" t="s">
        <v>65</v>
      </c>
      <c r="C13" s="16" t="s">
        <v>66</v>
      </c>
      <c r="D13" s="16" t="s">
        <v>67</v>
      </c>
      <c r="E13" s="25">
        <v>768</v>
      </c>
      <c r="F13" s="26" t="s">
        <v>68</v>
      </c>
      <c r="G13" s="42" t="s">
        <v>69</v>
      </c>
      <c r="H13" s="27">
        <v>8</v>
      </c>
      <c r="I13" s="18">
        <v>2</v>
      </c>
      <c r="J13" s="18">
        <v>4</v>
      </c>
      <c r="K13" s="18">
        <v>3</v>
      </c>
      <c r="L13" s="18">
        <f>Tabulka2[[#This Row],[2.3]]+Tabulka2[[#This Row],[2.2]]+Tabulka2[[#This Row],[2.1]]+Tabulka2[[#This Row],[1.1]]</f>
        <v>17</v>
      </c>
      <c r="M13" s="19">
        <v>317380</v>
      </c>
      <c r="N13" s="20">
        <f t="shared" si="0"/>
        <v>0.74988972209969118</v>
      </c>
      <c r="O13" s="21" t="str">
        <f>IF(Tabulka2[[#This Row],[podíl dotace na CUN (%)]]&gt;75,"chyba","ok")</f>
        <v>ok</v>
      </c>
      <c r="P13" s="22">
        <v>238000</v>
      </c>
      <c r="Q13" s="23" t="str">
        <f>IF(Tabulka2[[#This Row],[požadovaná dotace (Kč)]]&lt;50000,"chyba","ok")</f>
        <v>ok</v>
      </c>
      <c r="R13" s="23" t="str">
        <f>IF(Tabulka2[[#This Row],[požadovaná dotace (Kč)]]&gt;500000,"chyba","ok")</f>
        <v>ok</v>
      </c>
      <c r="S13" s="23">
        <f>FLOOR(Tabulka2[[#This Row],[požadovaná dotace (Kč)]],1000)</f>
        <v>238000</v>
      </c>
      <c r="T13" s="23" t="str">
        <f>IF(Tabulka2[[#This Row],[požadovaná dotace (Kč)]]=Tabulka2[[#This Row],[kontrola]],"ok","chyba")</f>
        <v>ok</v>
      </c>
      <c r="U13" s="19">
        <f>U12+Tabulka2[[#This Row],[požadovaná dotace (Kč)]]</f>
        <v>3346000</v>
      </c>
      <c r="V13" s="24" t="s">
        <v>221</v>
      </c>
      <c r="W13" s="24" t="s">
        <v>30</v>
      </c>
    </row>
    <row r="14" spans="1:23" x14ac:dyDescent="0.25">
      <c r="A14" s="14">
        <v>10</v>
      </c>
      <c r="B14" s="15" t="s">
        <v>194</v>
      </c>
      <c r="C14" s="16" t="s">
        <v>195</v>
      </c>
      <c r="D14" s="16" t="s">
        <v>22</v>
      </c>
      <c r="E14" s="25">
        <v>1714</v>
      </c>
      <c r="F14" s="26" t="s">
        <v>196</v>
      </c>
      <c r="G14" s="42" t="s">
        <v>217</v>
      </c>
      <c r="H14" s="27">
        <v>8</v>
      </c>
      <c r="I14" s="18">
        <v>2</v>
      </c>
      <c r="J14" s="18">
        <v>4</v>
      </c>
      <c r="K14" s="18">
        <v>3</v>
      </c>
      <c r="L14" s="18">
        <f>Tabulka2[[#This Row],[2.3]]+Tabulka2[[#This Row],[2.2]]+Tabulka2[[#This Row],[2.1]]+Tabulka2[[#This Row],[1.1]]</f>
        <v>17</v>
      </c>
      <c r="M14" s="19">
        <v>732000</v>
      </c>
      <c r="N14" s="20">
        <f t="shared" si="0"/>
        <v>0.68306010928961747</v>
      </c>
      <c r="O14" s="35" t="str">
        <f>IF(Tabulka2[[#This Row],[podíl dotace na CUN (%)]]&gt;75,"chyba","ok")</f>
        <v>ok</v>
      </c>
      <c r="P14" s="22">
        <v>500000</v>
      </c>
      <c r="Q14" s="36" t="str">
        <f>IF(Tabulka2[[#This Row],[požadovaná dotace (Kč)]]&lt;50000,"chyba","ok")</f>
        <v>ok</v>
      </c>
      <c r="R14" s="36" t="str">
        <f>IF(Tabulka2[[#This Row],[požadovaná dotace (Kč)]]&gt;500000,"chyba","ok")</f>
        <v>ok</v>
      </c>
      <c r="S14" s="36">
        <f>FLOOR(Tabulka2[[#This Row],[požadovaná dotace (Kč)]],1000)</f>
        <v>500000</v>
      </c>
      <c r="T14" s="36" t="str">
        <f>IF(Tabulka2[[#This Row],[požadovaná dotace (Kč)]]=Tabulka2[[#This Row],[kontrola]],"ok","chyba")</f>
        <v>ok</v>
      </c>
      <c r="U14" s="19">
        <f>U13+Tabulka2[[#This Row],[požadovaná dotace (Kč)]]</f>
        <v>3846000</v>
      </c>
      <c r="V14" s="24" t="s">
        <v>221</v>
      </c>
      <c r="W14" s="24" t="s">
        <v>30</v>
      </c>
    </row>
    <row r="15" spans="1:23" x14ac:dyDescent="0.25">
      <c r="A15" s="14">
        <v>11</v>
      </c>
      <c r="B15" s="15" t="s">
        <v>82</v>
      </c>
      <c r="C15" s="16" t="s">
        <v>83</v>
      </c>
      <c r="D15" s="16" t="s">
        <v>41</v>
      </c>
      <c r="E15" s="25">
        <v>5728</v>
      </c>
      <c r="F15" s="26" t="s">
        <v>84</v>
      </c>
      <c r="G15" s="42" t="s">
        <v>85</v>
      </c>
      <c r="H15" s="27">
        <v>8</v>
      </c>
      <c r="I15" s="18">
        <v>2</v>
      </c>
      <c r="J15" s="18">
        <v>4</v>
      </c>
      <c r="K15" s="18">
        <v>3</v>
      </c>
      <c r="L15" s="18">
        <f>Tabulka2[[#This Row],[2.3]]+Tabulka2[[#This Row],[2.2]]+Tabulka2[[#This Row],[2.1]]+Tabulka2[[#This Row],[1.1]]</f>
        <v>17</v>
      </c>
      <c r="M15" s="19">
        <v>900000</v>
      </c>
      <c r="N15" s="20">
        <f t="shared" si="0"/>
        <v>0.55555555555555558</v>
      </c>
      <c r="O15" s="21" t="str">
        <f>IF(Tabulka2[[#This Row],[podíl dotace na CUN (%)]]&gt;75,"chyba","ok")</f>
        <v>ok</v>
      </c>
      <c r="P15" s="22">
        <v>500000</v>
      </c>
      <c r="Q15" s="23" t="str">
        <f>IF(Tabulka2[[#This Row],[požadovaná dotace (Kč)]]&lt;50000,"chyba","ok")</f>
        <v>ok</v>
      </c>
      <c r="R15" s="23" t="str">
        <f>IF(Tabulka2[[#This Row],[požadovaná dotace (Kč)]]&gt;500000,"chyba","ok")</f>
        <v>ok</v>
      </c>
      <c r="S15" s="23">
        <f>FLOOR(Tabulka2[[#This Row],[požadovaná dotace (Kč)]],1000)</f>
        <v>500000</v>
      </c>
      <c r="T15" s="23" t="str">
        <f>IF(Tabulka2[[#This Row],[požadovaná dotace (Kč)]]=Tabulka2[[#This Row],[kontrola]],"ok","chyba")</f>
        <v>ok</v>
      </c>
      <c r="U15" s="19">
        <f>U14+Tabulka2[[#This Row],[požadovaná dotace (Kč)]]</f>
        <v>4346000</v>
      </c>
      <c r="V15" s="24" t="s">
        <v>221</v>
      </c>
      <c r="W15" s="24" t="s">
        <v>30</v>
      </c>
    </row>
    <row r="16" spans="1:23" x14ac:dyDescent="0.25">
      <c r="A16" s="14">
        <v>12</v>
      </c>
      <c r="B16" s="15" t="s">
        <v>39</v>
      </c>
      <c r="C16" s="28" t="s">
        <v>40</v>
      </c>
      <c r="D16" s="28" t="s">
        <v>41</v>
      </c>
      <c r="E16" s="29">
        <v>9827</v>
      </c>
      <c r="F16" s="30" t="s">
        <v>42</v>
      </c>
      <c r="G16" s="43" t="s">
        <v>43</v>
      </c>
      <c r="H16" s="31">
        <v>8</v>
      </c>
      <c r="I16" s="32">
        <v>2</v>
      </c>
      <c r="J16" s="32">
        <v>4</v>
      </c>
      <c r="K16" s="32">
        <v>3</v>
      </c>
      <c r="L16" s="18">
        <f>Tabulka2[[#This Row],[2.3]]+Tabulka2[[#This Row],[2.2]]+Tabulka2[[#This Row],[2.1]]+Tabulka2[[#This Row],[1.1]]</f>
        <v>17</v>
      </c>
      <c r="M16" s="33">
        <v>600000</v>
      </c>
      <c r="N16" s="20">
        <f t="shared" si="0"/>
        <v>0.75</v>
      </c>
      <c r="O16" s="21" t="str">
        <f>IF(Tabulka2[[#This Row],[podíl dotace na CUN (%)]]&gt;75,"chyba","ok")</f>
        <v>ok</v>
      </c>
      <c r="P16" s="34">
        <v>450000</v>
      </c>
      <c r="Q16" s="23" t="str">
        <f>IF(Tabulka2[[#This Row],[požadovaná dotace (Kč)]]&lt;50000,"chyba","ok")</f>
        <v>ok</v>
      </c>
      <c r="R16" s="23" t="str">
        <f>IF(Tabulka2[[#This Row],[požadovaná dotace (Kč)]]&gt;500000,"chyba","ok")</f>
        <v>ok</v>
      </c>
      <c r="S16" s="23">
        <f>FLOOR(Tabulka2[[#This Row],[požadovaná dotace (Kč)]],1000)</f>
        <v>450000</v>
      </c>
      <c r="T16" s="23" t="str">
        <f>IF(Tabulka2[[#This Row],[požadovaná dotace (Kč)]]=Tabulka2[[#This Row],[kontrola]],"ok","chyba")</f>
        <v>ok</v>
      </c>
      <c r="U16" s="19">
        <f>U15+Tabulka2[[#This Row],[požadovaná dotace (Kč)]]</f>
        <v>4796000</v>
      </c>
      <c r="V16" s="24" t="s">
        <v>221</v>
      </c>
      <c r="W16" s="24" t="s">
        <v>30</v>
      </c>
    </row>
    <row r="17" spans="1:23" ht="45" x14ac:dyDescent="0.25">
      <c r="A17" s="14">
        <v>13</v>
      </c>
      <c r="B17" s="15" t="s">
        <v>167</v>
      </c>
      <c r="C17" s="16" t="s">
        <v>168</v>
      </c>
      <c r="D17" s="16" t="s">
        <v>158</v>
      </c>
      <c r="E17" s="25">
        <v>15</v>
      </c>
      <c r="F17" s="26" t="s">
        <v>169</v>
      </c>
      <c r="G17" s="42" t="s">
        <v>170</v>
      </c>
      <c r="H17" s="27">
        <v>8</v>
      </c>
      <c r="I17" s="18">
        <v>1</v>
      </c>
      <c r="J17" s="18">
        <v>4</v>
      </c>
      <c r="K17" s="18">
        <v>4</v>
      </c>
      <c r="L17" s="18">
        <f>Tabulka2[[#This Row],[2.3]]+Tabulka2[[#This Row],[2.2]]+Tabulka2[[#This Row],[2.1]]+Tabulka2[[#This Row],[1.1]]</f>
        <v>17</v>
      </c>
      <c r="M17" s="19">
        <v>400000</v>
      </c>
      <c r="N17" s="20">
        <f t="shared" si="0"/>
        <v>0.74750000000000005</v>
      </c>
      <c r="O17" s="35" t="str">
        <f>IF(Tabulka2[[#This Row],[podíl dotace na CUN (%)]]&gt;75,"chyba","ok")</f>
        <v>ok</v>
      </c>
      <c r="P17" s="22">
        <v>299000</v>
      </c>
      <c r="Q17" s="36" t="str">
        <f>IF(Tabulka2[[#This Row],[požadovaná dotace (Kč)]]&lt;50000,"chyba","ok")</f>
        <v>ok</v>
      </c>
      <c r="R17" s="36" t="str">
        <f>IF(Tabulka2[[#This Row],[požadovaná dotace (Kč)]]&gt;500000,"chyba","ok")</f>
        <v>ok</v>
      </c>
      <c r="S17" s="36">
        <f>FLOOR(Tabulka2[[#This Row],[požadovaná dotace (Kč)]],1000)</f>
        <v>299000</v>
      </c>
      <c r="T17" s="36" t="str">
        <f>IF(Tabulka2[[#This Row],[požadovaná dotace (Kč)]]=Tabulka2[[#This Row],[kontrola]],"ok","chyba")</f>
        <v>ok</v>
      </c>
      <c r="U17" s="19">
        <f>U16+Tabulka2[[#This Row],[požadovaná dotace (Kč)]]</f>
        <v>5095000</v>
      </c>
      <c r="V17" s="24" t="s">
        <v>221</v>
      </c>
      <c r="W17" s="24" t="s">
        <v>30</v>
      </c>
    </row>
    <row r="18" spans="1:23" ht="30" x14ac:dyDescent="0.25">
      <c r="A18" s="14">
        <v>14</v>
      </c>
      <c r="B18" s="15" t="s">
        <v>190</v>
      </c>
      <c r="C18" s="16" t="s">
        <v>191</v>
      </c>
      <c r="D18" s="16" t="s">
        <v>158</v>
      </c>
      <c r="E18" s="25">
        <v>10</v>
      </c>
      <c r="F18" s="26" t="s">
        <v>192</v>
      </c>
      <c r="G18" s="42" t="s">
        <v>193</v>
      </c>
      <c r="H18" s="27">
        <v>8</v>
      </c>
      <c r="I18" s="18">
        <v>1</v>
      </c>
      <c r="J18" s="18">
        <v>4</v>
      </c>
      <c r="K18" s="18">
        <v>4</v>
      </c>
      <c r="L18" s="18">
        <f>Tabulka2[[#This Row],[2.3]]+Tabulka2[[#This Row],[2.2]]+Tabulka2[[#This Row],[2.1]]+Tabulka2[[#This Row],[1.1]]</f>
        <v>17</v>
      </c>
      <c r="M18" s="19">
        <v>1623000</v>
      </c>
      <c r="N18" s="20">
        <f t="shared" si="0"/>
        <v>0.30807147258163892</v>
      </c>
      <c r="O18" s="35" t="str">
        <f>IF(Tabulka2[[#This Row],[podíl dotace na CUN (%)]]&gt;75,"chyba","ok")</f>
        <v>ok</v>
      </c>
      <c r="P18" s="22">
        <v>500000</v>
      </c>
      <c r="Q18" s="36" t="str">
        <f>IF(Tabulka2[[#This Row],[požadovaná dotace (Kč)]]&lt;50000,"chyba","ok")</f>
        <v>ok</v>
      </c>
      <c r="R18" s="36" t="str">
        <f>IF(Tabulka2[[#This Row],[požadovaná dotace (Kč)]]&gt;500000,"chyba","ok")</f>
        <v>ok</v>
      </c>
      <c r="S18" s="36">
        <f>FLOOR(Tabulka2[[#This Row],[požadovaná dotace (Kč)]],1000)</f>
        <v>500000</v>
      </c>
      <c r="T18" s="36" t="str">
        <f>IF(Tabulka2[[#This Row],[požadovaná dotace (Kč)]]=Tabulka2[[#This Row],[kontrola]],"ok","chyba")</f>
        <v>ok</v>
      </c>
      <c r="U18" s="19">
        <f>U17+Tabulka2[[#This Row],[požadovaná dotace (Kč)]]</f>
        <v>5595000</v>
      </c>
      <c r="V18" s="24" t="s">
        <v>221</v>
      </c>
      <c r="W18" s="24" t="s">
        <v>30</v>
      </c>
    </row>
    <row r="19" spans="1:23" x14ac:dyDescent="0.25">
      <c r="A19" s="14">
        <v>15</v>
      </c>
      <c r="B19" s="15" t="s">
        <v>24</v>
      </c>
      <c r="C19" s="16" t="s">
        <v>26</v>
      </c>
      <c r="D19" s="16" t="s">
        <v>22</v>
      </c>
      <c r="E19" s="25">
        <v>869</v>
      </c>
      <c r="F19" s="26" t="s">
        <v>27</v>
      </c>
      <c r="G19" s="42" t="s">
        <v>28</v>
      </c>
      <c r="H19" s="27">
        <v>7</v>
      </c>
      <c r="I19" s="18">
        <v>2</v>
      </c>
      <c r="J19" s="18">
        <v>4</v>
      </c>
      <c r="K19" s="18">
        <v>3</v>
      </c>
      <c r="L19" s="18">
        <f>Tabulka2[[#This Row],[2.3]]+Tabulka2[[#This Row],[2.2]]+Tabulka2[[#This Row],[2.1]]+Tabulka2[[#This Row],[1.1]]</f>
        <v>16</v>
      </c>
      <c r="M19" s="19">
        <v>660000</v>
      </c>
      <c r="N19" s="20">
        <f t="shared" si="0"/>
        <v>0.75</v>
      </c>
      <c r="O19" s="21" t="str">
        <f>IF(Tabulka2[[#This Row],[podíl dotace na CUN (%)]]&gt;75,"chyba","ok")</f>
        <v>ok</v>
      </c>
      <c r="P19" s="22">
        <v>495000</v>
      </c>
      <c r="Q19" s="23" t="str">
        <f>IF(Tabulka2[[#This Row],[požadovaná dotace (Kč)]]&lt;50000,"chyba","ok")</f>
        <v>ok</v>
      </c>
      <c r="R19" s="23" t="str">
        <f>IF(Tabulka2[[#This Row],[požadovaná dotace (Kč)]]&gt;500000,"chyba","ok")</f>
        <v>ok</v>
      </c>
      <c r="S19" s="23">
        <f>FLOOR(Tabulka2[[#This Row],[požadovaná dotace (Kč)]],1000)</f>
        <v>495000</v>
      </c>
      <c r="T19" s="23" t="str">
        <f>IF(Tabulka2[[#This Row],[požadovaná dotace (Kč)]]=Tabulka2[[#This Row],[kontrola]],"ok","chyba")</f>
        <v>ok</v>
      </c>
      <c r="U19" s="19">
        <f>U18+Tabulka2[[#This Row],[požadovaná dotace (Kč)]]</f>
        <v>6090000</v>
      </c>
      <c r="V19" s="24" t="s">
        <v>221</v>
      </c>
      <c r="W19" s="24" t="s">
        <v>30</v>
      </c>
    </row>
    <row r="20" spans="1:23" ht="30" x14ac:dyDescent="0.25">
      <c r="A20" s="14">
        <v>16</v>
      </c>
      <c r="B20" s="15" t="s">
        <v>201</v>
      </c>
      <c r="C20" s="16" t="s">
        <v>202</v>
      </c>
      <c r="D20" s="16" t="s">
        <v>22</v>
      </c>
      <c r="E20" s="25">
        <v>1004</v>
      </c>
      <c r="F20" s="26" t="s">
        <v>203</v>
      </c>
      <c r="G20" s="42" t="s">
        <v>204</v>
      </c>
      <c r="H20" s="27">
        <v>8</v>
      </c>
      <c r="I20" s="18">
        <v>2</v>
      </c>
      <c r="J20" s="18">
        <v>4</v>
      </c>
      <c r="K20" s="18">
        <v>2</v>
      </c>
      <c r="L20" s="18">
        <f>Tabulka2[[#This Row],[2.3]]+Tabulka2[[#This Row],[2.2]]+Tabulka2[[#This Row],[2.1]]+Tabulka2[[#This Row],[1.1]]</f>
        <v>16</v>
      </c>
      <c r="M20" s="19">
        <v>350000</v>
      </c>
      <c r="N20" s="20">
        <f t="shared" si="0"/>
        <v>0.5714285714285714</v>
      </c>
      <c r="O20" s="35" t="str">
        <f>IF(Tabulka2[[#This Row],[podíl dotace na CUN (%)]]&gt;75,"chyba","ok")</f>
        <v>ok</v>
      </c>
      <c r="P20" s="22">
        <v>200000</v>
      </c>
      <c r="Q20" s="36" t="str">
        <f>IF(Tabulka2[[#This Row],[požadovaná dotace (Kč)]]&lt;50000,"chyba","ok")</f>
        <v>ok</v>
      </c>
      <c r="R20" s="36" t="str">
        <f>IF(Tabulka2[[#This Row],[požadovaná dotace (Kč)]]&gt;500000,"chyba","ok")</f>
        <v>ok</v>
      </c>
      <c r="S20" s="36">
        <f>FLOOR(Tabulka2[[#This Row],[požadovaná dotace (Kč)]],1000)</f>
        <v>200000</v>
      </c>
      <c r="T20" s="36" t="str">
        <f>IF(Tabulka2[[#This Row],[požadovaná dotace (Kč)]]=Tabulka2[[#This Row],[kontrola]],"ok","chyba")</f>
        <v>ok</v>
      </c>
      <c r="U20" s="19">
        <f>U19+Tabulka2[[#This Row],[požadovaná dotace (Kč)]]</f>
        <v>6290000</v>
      </c>
      <c r="V20" s="24" t="s">
        <v>221</v>
      </c>
      <c r="W20" s="24" t="s">
        <v>30</v>
      </c>
    </row>
    <row r="21" spans="1:23" x14ac:dyDescent="0.25">
      <c r="A21" s="14">
        <v>17</v>
      </c>
      <c r="B21" s="15" t="s">
        <v>86</v>
      </c>
      <c r="C21" s="16" t="s">
        <v>87</v>
      </c>
      <c r="D21" s="16" t="s">
        <v>22</v>
      </c>
      <c r="E21" s="25">
        <v>1070</v>
      </c>
      <c r="F21" s="26" t="s">
        <v>88</v>
      </c>
      <c r="G21" s="42" t="s">
        <v>89</v>
      </c>
      <c r="H21" s="27">
        <v>8</v>
      </c>
      <c r="I21" s="18">
        <v>2</v>
      </c>
      <c r="J21" s="18">
        <v>4</v>
      </c>
      <c r="K21" s="18">
        <v>2</v>
      </c>
      <c r="L21" s="18">
        <f>Tabulka2[[#This Row],[2.3]]+Tabulka2[[#This Row],[2.2]]+Tabulka2[[#This Row],[2.1]]+Tabulka2[[#This Row],[1.1]]</f>
        <v>16</v>
      </c>
      <c r="M21" s="19">
        <v>444000</v>
      </c>
      <c r="N21" s="20">
        <f t="shared" si="0"/>
        <v>0.75</v>
      </c>
      <c r="O21" s="21" t="str">
        <f>IF(Tabulka2[[#This Row],[podíl dotace na CUN (%)]]&gt;75,"chyba","ok")</f>
        <v>ok</v>
      </c>
      <c r="P21" s="22">
        <v>333000</v>
      </c>
      <c r="Q21" s="23" t="str">
        <f>IF(Tabulka2[[#This Row],[požadovaná dotace (Kč)]]&lt;50000,"chyba","ok")</f>
        <v>ok</v>
      </c>
      <c r="R21" s="23" t="str">
        <f>IF(Tabulka2[[#This Row],[požadovaná dotace (Kč)]]&gt;500000,"chyba","ok")</f>
        <v>ok</v>
      </c>
      <c r="S21" s="23">
        <f>FLOOR(Tabulka2[[#This Row],[požadovaná dotace (Kč)]],1000)</f>
        <v>333000</v>
      </c>
      <c r="T21" s="23" t="str">
        <f>IF(Tabulka2[[#This Row],[požadovaná dotace (Kč)]]=Tabulka2[[#This Row],[kontrola]],"ok","chyba")</f>
        <v>ok</v>
      </c>
      <c r="U21" s="19">
        <f>U20+Tabulka2[[#This Row],[požadovaná dotace (Kč)]]</f>
        <v>6623000</v>
      </c>
      <c r="V21" s="24" t="s">
        <v>221</v>
      </c>
      <c r="W21" s="24" t="s">
        <v>30</v>
      </c>
    </row>
    <row r="22" spans="1:23" ht="60" x14ac:dyDescent="0.25">
      <c r="A22" s="14">
        <v>18</v>
      </c>
      <c r="B22" s="15" t="s">
        <v>102</v>
      </c>
      <c r="C22" s="16" t="s">
        <v>103</v>
      </c>
      <c r="D22" s="16" t="s">
        <v>22</v>
      </c>
      <c r="E22" s="25">
        <v>3580</v>
      </c>
      <c r="F22" s="26" t="s">
        <v>104</v>
      </c>
      <c r="G22" s="42" t="s">
        <v>105</v>
      </c>
      <c r="H22" s="27">
        <v>8</v>
      </c>
      <c r="I22" s="18">
        <v>2</v>
      </c>
      <c r="J22" s="18">
        <v>4</v>
      </c>
      <c r="K22" s="18">
        <v>2</v>
      </c>
      <c r="L22" s="18">
        <f>Tabulka2[[#This Row],[2.3]]+Tabulka2[[#This Row],[2.2]]+Tabulka2[[#This Row],[2.1]]+Tabulka2[[#This Row],[1.1]]</f>
        <v>16</v>
      </c>
      <c r="M22" s="19">
        <v>664000</v>
      </c>
      <c r="N22" s="20">
        <f t="shared" si="0"/>
        <v>0.75</v>
      </c>
      <c r="O22" s="35" t="str">
        <f>IF(Tabulka2[[#This Row],[podíl dotace na CUN (%)]]&gt;75,"chyba","ok")</f>
        <v>ok</v>
      </c>
      <c r="P22" s="22">
        <v>498000</v>
      </c>
      <c r="Q22" s="36" t="str">
        <f>IF(Tabulka2[[#This Row],[požadovaná dotace (Kč)]]&lt;50000,"chyba","ok")</f>
        <v>ok</v>
      </c>
      <c r="R22" s="36" t="str">
        <f>IF(Tabulka2[[#This Row],[požadovaná dotace (Kč)]]&gt;500000,"chyba","ok")</f>
        <v>ok</v>
      </c>
      <c r="S22" s="36">
        <f>FLOOR(Tabulka2[[#This Row],[požadovaná dotace (Kč)]],1000)</f>
        <v>498000</v>
      </c>
      <c r="T22" s="36" t="str">
        <f>IF(Tabulka2[[#This Row],[požadovaná dotace (Kč)]]=Tabulka2[[#This Row],[kontrola]],"ok","chyba")</f>
        <v>ok</v>
      </c>
      <c r="U22" s="19">
        <f>U21+Tabulka2[[#This Row],[požadovaná dotace (Kč)]]</f>
        <v>7121000</v>
      </c>
      <c r="V22" s="24" t="s">
        <v>221</v>
      </c>
      <c r="W22" s="24" t="s">
        <v>30</v>
      </c>
    </row>
    <row r="23" spans="1:23" ht="30" x14ac:dyDescent="0.25">
      <c r="A23" s="14">
        <v>19</v>
      </c>
      <c r="B23" s="15" t="s">
        <v>61</v>
      </c>
      <c r="C23" s="16" t="s">
        <v>62</v>
      </c>
      <c r="D23" s="16" t="s">
        <v>41</v>
      </c>
      <c r="E23" s="25">
        <v>9773</v>
      </c>
      <c r="F23" s="26" t="s">
        <v>63</v>
      </c>
      <c r="G23" s="42" t="s">
        <v>64</v>
      </c>
      <c r="H23" s="27">
        <v>8</v>
      </c>
      <c r="I23" s="18">
        <v>2</v>
      </c>
      <c r="J23" s="18">
        <v>4</v>
      </c>
      <c r="K23" s="18">
        <v>2</v>
      </c>
      <c r="L23" s="18">
        <f>Tabulka2[[#This Row],[2.3]]+Tabulka2[[#This Row],[2.2]]+Tabulka2[[#This Row],[2.1]]+Tabulka2[[#This Row],[1.1]]</f>
        <v>16</v>
      </c>
      <c r="M23" s="19">
        <v>1131000</v>
      </c>
      <c r="N23" s="20">
        <f t="shared" si="0"/>
        <v>0.44208664898320071</v>
      </c>
      <c r="O23" s="21" t="str">
        <f>IF(Tabulka2[[#This Row],[podíl dotace na CUN (%)]]&gt;75,"chyba","ok")</f>
        <v>ok</v>
      </c>
      <c r="P23" s="22">
        <v>500000</v>
      </c>
      <c r="Q23" s="23" t="str">
        <f>IF(Tabulka2[[#This Row],[požadovaná dotace (Kč)]]&lt;50000,"chyba","ok")</f>
        <v>ok</v>
      </c>
      <c r="R23" s="23" t="str">
        <f>IF(Tabulka2[[#This Row],[požadovaná dotace (Kč)]]&gt;500000,"chyba","ok")</f>
        <v>ok</v>
      </c>
      <c r="S23" s="23">
        <f>FLOOR(Tabulka2[[#This Row],[požadovaná dotace (Kč)]],1000)</f>
        <v>500000</v>
      </c>
      <c r="T23" s="23" t="str">
        <f>IF(Tabulka2[[#This Row],[požadovaná dotace (Kč)]]=Tabulka2[[#This Row],[kontrola]],"ok","chyba")</f>
        <v>ok</v>
      </c>
      <c r="U23" s="19">
        <f>U22+Tabulka2[[#This Row],[požadovaná dotace (Kč)]]</f>
        <v>7621000</v>
      </c>
      <c r="V23" s="24" t="s">
        <v>221</v>
      </c>
      <c r="W23" s="24" t="s">
        <v>30</v>
      </c>
    </row>
    <row r="24" spans="1:23" x14ac:dyDescent="0.25">
      <c r="A24" s="14">
        <v>20</v>
      </c>
      <c r="B24" s="15" t="s">
        <v>74</v>
      </c>
      <c r="C24" s="16" t="s">
        <v>75</v>
      </c>
      <c r="D24" s="16" t="s">
        <v>22</v>
      </c>
      <c r="E24" s="25">
        <v>1647</v>
      </c>
      <c r="F24" s="26" t="s">
        <v>76</v>
      </c>
      <c r="G24" s="42" t="s">
        <v>77</v>
      </c>
      <c r="H24" s="27">
        <v>8</v>
      </c>
      <c r="I24" s="18">
        <v>1</v>
      </c>
      <c r="J24" s="18">
        <v>4</v>
      </c>
      <c r="K24" s="18">
        <v>3</v>
      </c>
      <c r="L24" s="18">
        <f>Tabulka2[[#This Row],[2.3]]+Tabulka2[[#This Row],[2.2]]+Tabulka2[[#This Row],[2.1]]+Tabulka2[[#This Row],[1.1]]</f>
        <v>16</v>
      </c>
      <c r="M24" s="19">
        <v>695000</v>
      </c>
      <c r="N24" s="20">
        <f t="shared" si="0"/>
        <v>0.71223021582733814</v>
      </c>
      <c r="O24" s="21" t="str">
        <f>IF(Tabulka2[[#This Row],[podíl dotace na CUN (%)]]&gt;75,"chyba","ok")</f>
        <v>ok</v>
      </c>
      <c r="P24" s="22">
        <v>495000</v>
      </c>
      <c r="Q24" s="23" t="str">
        <f>IF(Tabulka2[[#This Row],[požadovaná dotace (Kč)]]&lt;50000,"chyba","ok")</f>
        <v>ok</v>
      </c>
      <c r="R24" s="23" t="str">
        <f>IF(Tabulka2[[#This Row],[požadovaná dotace (Kč)]]&gt;500000,"chyba","ok")</f>
        <v>ok</v>
      </c>
      <c r="S24" s="23">
        <f>FLOOR(Tabulka2[[#This Row],[požadovaná dotace (Kč)]],1000)</f>
        <v>495000</v>
      </c>
      <c r="T24" s="23" t="str">
        <f>IF(Tabulka2[[#This Row],[požadovaná dotace (Kč)]]=Tabulka2[[#This Row],[kontrola]],"ok","chyba")</f>
        <v>ok</v>
      </c>
      <c r="U24" s="19">
        <f>U23+Tabulka2[[#This Row],[požadovaná dotace (Kč)]]</f>
        <v>8116000</v>
      </c>
      <c r="V24" s="24" t="s">
        <v>221</v>
      </c>
      <c r="W24" s="24" t="s">
        <v>30</v>
      </c>
    </row>
    <row r="25" spans="1:23" ht="30" x14ac:dyDescent="0.25">
      <c r="A25" s="14">
        <v>21</v>
      </c>
      <c r="B25" s="15" t="s">
        <v>171</v>
      </c>
      <c r="C25" s="16" t="s">
        <v>172</v>
      </c>
      <c r="D25" s="16" t="s">
        <v>22</v>
      </c>
      <c r="E25" s="25">
        <v>2359</v>
      </c>
      <c r="F25" s="26" t="s">
        <v>173</v>
      </c>
      <c r="G25" s="42" t="s">
        <v>174</v>
      </c>
      <c r="H25" s="27">
        <v>8</v>
      </c>
      <c r="I25" s="18">
        <v>1</v>
      </c>
      <c r="J25" s="18">
        <v>4</v>
      </c>
      <c r="K25" s="18">
        <v>3</v>
      </c>
      <c r="L25" s="18">
        <f>Tabulka2[[#This Row],[2.3]]+Tabulka2[[#This Row],[2.2]]+Tabulka2[[#This Row],[2.1]]+Tabulka2[[#This Row],[1.1]]</f>
        <v>16</v>
      </c>
      <c r="M25" s="19">
        <v>600000</v>
      </c>
      <c r="N25" s="20">
        <f t="shared" si="0"/>
        <v>0.75</v>
      </c>
      <c r="O25" s="35" t="str">
        <f>IF(Tabulka2[[#This Row],[podíl dotace na CUN (%)]]&gt;75,"chyba","ok")</f>
        <v>ok</v>
      </c>
      <c r="P25" s="22">
        <v>450000</v>
      </c>
      <c r="Q25" s="36" t="str">
        <f>IF(Tabulka2[[#This Row],[požadovaná dotace (Kč)]]&lt;50000,"chyba","ok")</f>
        <v>ok</v>
      </c>
      <c r="R25" s="36" t="str">
        <f>IF(Tabulka2[[#This Row],[požadovaná dotace (Kč)]]&gt;500000,"chyba","ok")</f>
        <v>ok</v>
      </c>
      <c r="S25" s="36">
        <f>FLOOR(Tabulka2[[#This Row],[požadovaná dotace (Kč)]],1000)</f>
        <v>450000</v>
      </c>
      <c r="T25" s="36" t="str">
        <f>IF(Tabulka2[[#This Row],[požadovaná dotace (Kč)]]=Tabulka2[[#This Row],[kontrola]],"ok","chyba")</f>
        <v>ok</v>
      </c>
      <c r="U25" s="19">
        <f>U24+Tabulka2[[#This Row],[požadovaná dotace (Kč)]]</f>
        <v>8566000</v>
      </c>
      <c r="V25" s="24" t="s">
        <v>221</v>
      </c>
      <c r="W25" s="24" t="s">
        <v>30</v>
      </c>
    </row>
    <row r="26" spans="1:23" ht="45" x14ac:dyDescent="0.25">
      <c r="A26" s="14">
        <v>22</v>
      </c>
      <c r="B26" s="15" t="s">
        <v>110</v>
      </c>
      <c r="C26" s="16" t="s">
        <v>111</v>
      </c>
      <c r="D26" s="16" t="s">
        <v>112</v>
      </c>
      <c r="E26" s="25">
        <v>0</v>
      </c>
      <c r="F26" s="26" t="s">
        <v>113</v>
      </c>
      <c r="G26" s="42" t="s">
        <v>114</v>
      </c>
      <c r="H26" s="27">
        <v>7</v>
      </c>
      <c r="I26" s="18">
        <v>2</v>
      </c>
      <c r="J26" s="18">
        <v>4</v>
      </c>
      <c r="K26" s="18">
        <v>2</v>
      </c>
      <c r="L26" s="18">
        <f>Tabulka2[[#This Row],[2.3]]+Tabulka2[[#This Row],[2.2]]+Tabulka2[[#This Row],[2.1]]+Tabulka2[[#This Row],[1.1]]</f>
        <v>15</v>
      </c>
      <c r="M26" s="19">
        <v>664000</v>
      </c>
      <c r="N26" s="20">
        <f t="shared" si="0"/>
        <v>0.75</v>
      </c>
      <c r="O26" s="35" t="str">
        <f>IF(Tabulka2[[#This Row],[podíl dotace na CUN (%)]]&gt;75,"chyba","ok")</f>
        <v>ok</v>
      </c>
      <c r="P26" s="22">
        <v>498000</v>
      </c>
      <c r="Q26" s="36" t="str">
        <f>IF(Tabulka2[[#This Row],[požadovaná dotace (Kč)]]&lt;50000,"chyba","ok")</f>
        <v>ok</v>
      </c>
      <c r="R26" s="36" t="str">
        <f>IF(Tabulka2[[#This Row],[požadovaná dotace (Kč)]]&gt;500000,"chyba","ok")</f>
        <v>ok</v>
      </c>
      <c r="S26" s="36">
        <f>FLOOR(Tabulka2[[#This Row],[požadovaná dotace (Kč)]],1000)</f>
        <v>498000</v>
      </c>
      <c r="T26" s="36" t="str">
        <f>IF(Tabulka2[[#This Row],[požadovaná dotace (Kč)]]=Tabulka2[[#This Row],[kontrola]],"ok","chyba")</f>
        <v>ok</v>
      </c>
      <c r="U26" s="19">
        <f>U25+Tabulka2[[#This Row],[požadovaná dotace (Kč)]]</f>
        <v>9064000</v>
      </c>
      <c r="V26" s="24" t="s">
        <v>221</v>
      </c>
      <c r="W26" s="24" t="s">
        <v>30</v>
      </c>
    </row>
    <row r="27" spans="1:23" ht="30" x14ac:dyDescent="0.25">
      <c r="A27" s="14">
        <v>23</v>
      </c>
      <c r="B27" s="15" t="s">
        <v>186</v>
      </c>
      <c r="C27" s="16" t="s">
        <v>187</v>
      </c>
      <c r="D27" s="16" t="s">
        <v>22</v>
      </c>
      <c r="E27" s="25">
        <v>306</v>
      </c>
      <c r="F27" s="26" t="s">
        <v>188</v>
      </c>
      <c r="G27" s="42" t="s">
        <v>189</v>
      </c>
      <c r="H27" s="27">
        <v>8</v>
      </c>
      <c r="I27" s="18">
        <v>2</v>
      </c>
      <c r="J27" s="18">
        <v>2</v>
      </c>
      <c r="K27" s="18">
        <v>3</v>
      </c>
      <c r="L27" s="18">
        <f>Tabulka2[[#This Row],[2.3]]+Tabulka2[[#This Row],[2.2]]+Tabulka2[[#This Row],[2.1]]+Tabulka2[[#This Row],[1.1]]</f>
        <v>15</v>
      </c>
      <c r="M27" s="19">
        <v>440000</v>
      </c>
      <c r="N27" s="20">
        <f t="shared" si="0"/>
        <v>0.75</v>
      </c>
      <c r="O27" s="35" t="str">
        <f>IF(Tabulka2[[#This Row],[podíl dotace na CUN (%)]]&gt;75,"chyba","ok")</f>
        <v>ok</v>
      </c>
      <c r="P27" s="22">
        <v>330000</v>
      </c>
      <c r="Q27" s="36" t="str">
        <f>IF(Tabulka2[[#This Row],[požadovaná dotace (Kč)]]&lt;50000,"chyba","ok")</f>
        <v>ok</v>
      </c>
      <c r="R27" s="36" t="str">
        <f>IF(Tabulka2[[#This Row],[požadovaná dotace (Kč)]]&gt;500000,"chyba","ok")</f>
        <v>ok</v>
      </c>
      <c r="S27" s="36">
        <f>FLOOR(Tabulka2[[#This Row],[požadovaná dotace (Kč)]],1000)</f>
        <v>330000</v>
      </c>
      <c r="T27" s="36" t="str">
        <f>IF(Tabulka2[[#This Row],[požadovaná dotace (Kč)]]=Tabulka2[[#This Row],[kontrola]],"ok","chyba")</f>
        <v>ok</v>
      </c>
      <c r="U27" s="19">
        <f>U26+Tabulka2[[#This Row],[požadovaná dotace (Kč)]]</f>
        <v>9394000</v>
      </c>
      <c r="V27" s="24" t="s">
        <v>221</v>
      </c>
      <c r="W27" s="24" t="s">
        <v>56</v>
      </c>
    </row>
    <row r="28" spans="1:23" x14ac:dyDescent="0.25">
      <c r="A28" s="14">
        <v>24</v>
      </c>
      <c r="B28" s="15" t="s">
        <v>163</v>
      </c>
      <c r="C28" s="16" t="s">
        <v>164</v>
      </c>
      <c r="D28" s="16" t="s">
        <v>22</v>
      </c>
      <c r="E28" s="25">
        <v>623</v>
      </c>
      <c r="F28" s="26" t="s">
        <v>165</v>
      </c>
      <c r="G28" s="42" t="s">
        <v>166</v>
      </c>
      <c r="H28" s="27">
        <v>8</v>
      </c>
      <c r="I28" s="18">
        <v>2</v>
      </c>
      <c r="J28" s="18">
        <v>2</v>
      </c>
      <c r="K28" s="18">
        <v>3</v>
      </c>
      <c r="L28" s="18">
        <f>Tabulka2[[#This Row],[2.3]]+Tabulka2[[#This Row],[2.2]]+Tabulka2[[#This Row],[2.1]]+Tabulka2[[#This Row],[1.1]]</f>
        <v>15</v>
      </c>
      <c r="M28" s="19">
        <v>150000</v>
      </c>
      <c r="N28" s="20">
        <f t="shared" si="0"/>
        <v>0.74</v>
      </c>
      <c r="O28" s="35" t="str">
        <f>IF(Tabulka2[[#This Row],[podíl dotace na CUN (%)]]&gt;75,"chyba","ok")</f>
        <v>ok</v>
      </c>
      <c r="P28" s="22">
        <v>111000</v>
      </c>
      <c r="Q28" s="36" t="str">
        <f>IF(Tabulka2[[#This Row],[požadovaná dotace (Kč)]]&lt;50000,"chyba","ok")</f>
        <v>ok</v>
      </c>
      <c r="R28" s="36" t="str">
        <f>IF(Tabulka2[[#This Row],[požadovaná dotace (Kč)]]&gt;500000,"chyba","ok")</f>
        <v>ok</v>
      </c>
      <c r="S28" s="36">
        <f>FLOOR(Tabulka2[[#This Row],[požadovaná dotace (Kč)]],1000)</f>
        <v>111000</v>
      </c>
      <c r="T28" s="36" t="str">
        <f>IF(Tabulka2[[#This Row],[požadovaná dotace (Kč)]]=Tabulka2[[#This Row],[kontrola]],"ok","chyba")</f>
        <v>ok</v>
      </c>
      <c r="U28" s="19">
        <f>U27+Tabulka2[[#This Row],[požadovaná dotace (Kč)]]</f>
        <v>9505000</v>
      </c>
      <c r="V28" s="24" t="s">
        <v>221</v>
      </c>
      <c r="W28" s="24" t="s">
        <v>56</v>
      </c>
    </row>
    <row r="29" spans="1:23" ht="30" x14ac:dyDescent="0.25">
      <c r="A29" s="14">
        <v>25</v>
      </c>
      <c r="B29" s="15" t="s">
        <v>70</v>
      </c>
      <c r="C29" s="16" t="s">
        <v>71</v>
      </c>
      <c r="D29" s="16" t="s">
        <v>22</v>
      </c>
      <c r="E29" s="25">
        <v>628</v>
      </c>
      <c r="F29" s="26" t="s">
        <v>72</v>
      </c>
      <c r="G29" s="42" t="s">
        <v>73</v>
      </c>
      <c r="H29" s="27">
        <v>8</v>
      </c>
      <c r="I29" s="18">
        <v>2</v>
      </c>
      <c r="J29" s="18">
        <v>2</v>
      </c>
      <c r="K29" s="18">
        <v>3</v>
      </c>
      <c r="L29" s="18">
        <f>Tabulka2[[#This Row],[2.3]]+Tabulka2[[#This Row],[2.2]]+Tabulka2[[#This Row],[2.1]]+Tabulka2[[#This Row],[1.1]]</f>
        <v>15</v>
      </c>
      <c r="M29" s="19">
        <v>313003</v>
      </c>
      <c r="N29" s="20">
        <f t="shared" si="0"/>
        <v>0.74759666840253924</v>
      </c>
      <c r="O29" s="21" t="str">
        <f>IF(Tabulka2[[#This Row],[podíl dotace na CUN (%)]]&gt;75,"chyba","ok")</f>
        <v>ok</v>
      </c>
      <c r="P29" s="22">
        <v>234000</v>
      </c>
      <c r="Q29" s="23" t="str">
        <f>IF(Tabulka2[[#This Row],[požadovaná dotace (Kč)]]&lt;50000,"chyba","ok")</f>
        <v>ok</v>
      </c>
      <c r="R29" s="23" t="str">
        <f>IF(Tabulka2[[#This Row],[požadovaná dotace (Kč)]]&gt;500000,"chyba","ok")</f>
        <v>ok</v>
      </c>
      <c r="S29" s="23">
        <f>FLOOR(Tabulka2[[#This Row],[požadovaná dotace (Kč)]],1000)</f>
        <v>234000</v>
      </c>
      <c r="T29" s="23" t="str">
        <f>IF(Tabulka2[[#This Row],[požadovaná dotace (Kč)]]=Tabulka2[[#This Row],[kontrola]],"ok","chyba")</f>
        <v>ok</v>
      </c>
      <c r="U29" s="19">
        <f>U28+Tabulka2[[#This Row],[požadovaná dotace (Kč)]]</f>
        <v>9739000</v>
      </c>
      <c r="V29" s="24" t="s">
        <v>221</v>
      </c>
      <c r="W29" s="24" t="s">
        <v>56</v>
      </c>
    </row>
    <row r="30" spans="1:23" ht="30" x14ac:dyDescent="0.25">
      <c r="A30" s="14">
        <v>26</v>
      </c>
      <c r="B30" s="15" t="s">
        <v>132</v>
      </c>
      <c r="C30" s="16" t="s">
        <v>135</v>
      </c>
      <c r="D30" s="16" t="s">
        <v>22</v>
      </c>
      <c r="E30" s="25">
        <v>1989</v>
      </c>
      <c r="F30" s="26" t="s">
        <v>136</v>
      </c>
      <c r="G30" s="42" t="s">
        <v>137</v>
      </c>
      <c r="H30" s="27">
        <v>8</v>
      </c>
      <c r="I30" s="18">
        <v>2</v>
      </c>
      <c r="J30" s="18">
        <v>2</v>
      </c>
      <c r="K30" s="18">
        <v>3</v>
      </c>
      <c r="L30" s="18">
        <f>Tabulka2[[#This Row],[2.3]]+Tabulka2[[#This Row],[2.2]]+Tabulka2[[#This Row],[2.1]]+Tabulka2[[#This Row],[1.1]]</f>
        <v>15</v>
      </c>
      <c r="M30" s="19">
        <v>397700</v>
      </c>
      <c r="N30" s="20">
        <f t="shared" si="0"/>
        <v>0.74930852401307513</v>
      </c>
      <c r="O30" s="35" t="str">
        <f>IF(Tabulka2[[#This Row],[podíl dotace na CUN (%)]]&gt;75,"chyba","ok")</f>
        <v>ok</v>
      </c>
      <c r="P30" s="22">
        <v>298000</v>
      </c>
      <c r="Q30" s="36" t="str">
        <f>IF(Tabulka2[[#This Row],[požadovaná dotace (Kč)]]&lt;50000,"chyba","ok")</f>
        <v>ok</v>
      </c>
      <c r="R30" s="36" t="str">
        <f>IF(Tabulka2[[#This Row],[požadovaná dotace (Kč)]]&gt;500000,"chyba","ok")</f>
        <v>ok</v>
      </c>
      <c r="S30" s="36">
        <f>FLOOR(Tabulka2[[#This Row],[požadovaná dotace (Kč)]],1000)</f>
        <v>298000</v>
      </c>
      <c r="T30" s="36" t="str">
        <f>IF(Tabulka2[[#This Row],[požadovaná dotace (Kč)]]=Tabulka2[[#This Row],[kontrola]],"ok","chyba")</f>
        <v>ok</v>
      </c>
      <c r="U30" s="19">
        <f>U29+Tabulka2[[#This Row],[požadovaná dotace (Kč)]]</f>
        <v>10037000</v>
      </c>
      <c r="V30" s="24" t="s">
        <v>221</v>
      </c>
      <c r="W30" s="24" t="s">
        <v>30</v>
      </c>
    </row>
    <row r="31" spans="1:23" ht="30" x14ac:dyDescent="0.25">
      <c r="A31" s="14">
        <v>27</v>
      </c>
      <c r="B31" s="15" t="s">
        <v>175</v>
      </c>
      <c r="C31" s="16" t="s">
        <v>176</v>
      </c>
      <c r="D31" s="16" t="s">
        <v>22</v>
      </c>
      <c r="E31" s="25">
        <v>2270</v>
      </c>
      <c r="F31" s="26" t="s">
        <v>177</v>
      </c>
      <c r="G31" s="42" t="s">
        <v>178</v>
      </c>
      <c r="H31" s="27">
        <v>8</v>
      </c>
      <c r="I31" s="18">
        <v>2</v>
      </c>
      <c r="J31" s="18">
        <v>2</v>
      </c>
      <c r="K31" s="18">
        <v>3</v>
      </c>
      <c r="L31" s="18">
        <f>Tabulka2[[#This Row],[2.3]]+Tabulka2[[#This Row],[2.2]]+Tabulka2[[#This Row],[2.1]]+Tabulka2[[#This Row],[1.1]]</f>
        <v>15</v>
      </c>
      <c r="M31" s="19">
        <v>163000</v>
      </c>
      <c r="N31" s="20">
        <f t="shared" si="0"/>
        <v>0.74846625766871167</v>
      </c>
      <c r="O31" s="35" t="str">
        <f>IF(Tabulka2[[#This Row],[podíl dotace na CUN (%)]]&gt;75,"chyba","ok")</f>
        <v>ok</v>
      </c>
      <c r="P31" s="22">
        <v>122000</v>
      </c>
      <c r="Q31" s="36" t="str">
        <f>IF(Tabulka2[[#This Row],[požadovaná dotace (Kč)]]&lt;50000,"chyba","ok")</f>
        <v>ok</v>
      </c>
      <c r="R31" s="36" t="str">
        <f>IF(Tabulka2[[#This Row],[požadovaná dotace (Kč)]]&gt;500000,"chyba","ok")</f>
        <v>ok</v>
      </c>
      <c r="S31" s="36">
        <f>FLOOR(Tabulka2[[#This Row],[požadovaná dotace (Kč)]],1000)</f>
        <v>122000</v>
      </c>
      <c r="T31" s="36" t="str">
        <f>IF(Tabulka2[[#This Row],[požadovaná dotace (Kč)]]=Tabulka2[[#This Row],[kontrola]],"ok","chyba")</f>
        <v>ok</v>
      </c>
      <c r="U31" s="19">
        <f>U30+Tabulka2[[#This Row],[požadovaná dotace (Kč)]]</f>
        <v>10159000</v>
      </c>
      <c r="V31" s="24" t="s">
        <v>221</v>
      </c>
      <c r="W31" s="24" t="s">
        <v>30</v>
      </c>
    </row>
    <row r="32" spans="1:23" ht="30" x14ac:dyDescent="0.25">
      <c r="A32" s="14">
        <v>28</v>
      </c>
      <c r="B32" s="15" t="s">
        <v>121</v>
      </c>
      <c r="C32" s="16" t="s">
        <v>122</v>
      </c>
      <c r="D32" s="16" t="s">
        <v>41</v>
      </c>
      <c r="E32" s="25">
        <v>6254</v>
      </c>
      <c r="F32" s="26" t="s">
        <v>123</v>
      </c>
      <c r="G32" s="42" t="s">
        <v>124</v>
      </c>
      <c r="H32" s="27">
        <v>8</v>
      </c>
      <c r="I32" s="18">
        <v>2</v>
      </c>
      <c r="J32" s="18">
        <v>2</v>
      </c>
      <c r="K32" s="18">
        <v>3</v>
      </c>
      <c r="L32" s="18">
        <f>Tabulka2[[#This Row],[2.3]]+Tabulka2[[#This Row],[2.2]]+Tabulka2[[#This Row],[2.1]]+Tabulka2[[#This Row],[1.1]]</f>
        <v>15</v>
      </c>
      <c r="M32" s="19">
        <v>364000</v>
      </c>
      <c r="N32" s="20">
        <f t="shared" si="0"/>
        <v>0.75</v>
      </c>
      <c r="O32" s="35" t="str">
        <f>IF(Tabulka2[[#This Row],[podíl dotace na CUN (%)]]&gt;75,"chyba","ok")</f>
        <v>ok</v>
      </c>
      <c r="P32" s="22">
        <v>273000</v>
      </c>
      <c r="Q32" s="36" t="str">
        <f>IF(Tabulka2[[#This Row],[požadovaná dotace (Kč)]]&lt;50000,"chyba","ok")</f>
        <v>ok</v>
      </c>
      <c r="R32" s="36" t="str">
        <f>IF(Tabulka2[[#This Row],[požadovaná dotace (Kč)]]&gt;500000,"chyba","ok")</f>
        <v>ok</v>
      </c>
      <c r="S32" s="36">
        <f>FLOOR(Tabulka2[[#This Row],[požadovaná dotace (Kč)]],1000)</f>
        <v>273000</v>
      </c>
      <c r="T32" s="36" t="str">
        <f>IF(Tabulka2[[#This Row],[požadovaná dotace (Kč)]]=Tabulka2[[#This Row],[kontrola]],"ok","chyba")</f>
        <v>ok</v>
      </c>
      <c r="U32" s="19">
        <f>U31+Tabulka2[[#This Row],[požadovaná dotace (Kč)]]</f>
        <v>10432000</v>
      </c>
      <c r="V32" s="24" t="s">
        <v>221</v>
      </c>
      <c r="W32" s="24" t="s">
        <v>56</v>
      </c>
    </row>
    <row r="33" spans="1:23" ht="30" x14ac:dyDescent="0.25">
      <c r="A33" s="14">
        <v>29</v>
      </c>
      <c r="B33" s="15" t="s">
        <v>57</v>
      </c>
      <c r="C33" s="16" t="s">
        <v>58</v>
      </c>
      <c r="D33" s="16" t="s">
        <v>22</v>
      </c>
      <c r="E33" s="25">
        <v>680</v>
      </c>
      <c r="F33" s="26" t="s">
        <v>59</v>
      </c>
      <c r="G33" s="42" t="s">
        <v>60</v>
      </c>
      <c r="H33" s="27">
        <v>7</v>
      </c>
      <c r="I33" s="18">
        <v>2</v>
      </c>
      <c r="J33" s="18">
        <v>4</v>
      </c>
      <c r="K33" s="18">
        <v>1</v>
      </c>
      <c r="L33" s="18">
        <f>Tabulka2[[#This Row],[2.3]]+Tabulka2[[#This Row],[2.2]]+Tabulka2[[#This Row],[2.1]]+Tabulka2[[#This Row],[1.1]]</f>
        <v>14</v>
      </c>
      <c r="M33" s="19">
        <v>223124</v>
      </c>
      <c r="N33" s="20">
        <f t="shared" si="0"/>
        <v>0.74846273820835052</v>
      </c>
      <c r="O33" s="21" t="str">
        <f>IF(Tabulka2[[#This Row],[podíl dotace na CUN (%)]]&gt;75,"chyba","ok")</f>
        <v>ok</v>
      </c>
      <c r="P33" s="22">
        <v>167000</v>
      </c>
      <c r="Q33" s="23" t="str">
        <f>IF(Tabulka2[[#This Row],[požadovaná dotace (Kč)]]&lt;50000,"chyba","ok")</f>
        <v>ok</v>
      </c>
      <c r="R33" s="23" t="str">
        <f>IF(Tabulka2[[#This Row],[požadovaná dotace (Kč)]]&gt;500000,"chyba","ok")</f>
        <v>ok</v>
      </c>
      <c r="S33" s="23">
        <f>FLOOR(Tabulka2[[#This Row],[požadovaná dotace (Kč)]],1000)</f>
        <v>167000</v>
      </c>
      <c r="T33" s="23" t="str">
        <f>IF(Tabulka2[[#This Row],[požadovaná dotace (Kč)]]=Tabulka2[[#This Row],[kontrola]],"ok","chyba")</f>
        <v>ok</v>
      </c>
      <c r="U33" s="19">
        <f>U32+Tabulka2[[#This Row],[požadovaná dotace (Kč)]]</f>
        <v>10599000</v>
      </c>
      <c r="V33" s="24" t="s">
        <v>221</v>
      </c>
      <c r="W33" s="24" t="s">
        <v>30</v>
      </c>
    </row>
    <row r="34" spans="1:23" x14ac:dyDescent="0.25">
      <c r="A34" s="14">
        <v>30</v>
      </c>
      <c r="B34" s="15" t="s">
        <v>48</v>
      </c>
      <c r="C34" s="16" t="s">
        <v>49</v>
      </c>
      <c r="D34" s="16" t="s">
        <v>22</v>
      </c>
      <c r="E34" s="25">
        <v>836</v>
      </c>
      <c r="F34" s="26" t="s">
        <v>50</v>
      </c>
      <c r="G34" s="42" t="s">
        <v>51</v>
      </c>
      <c r="H34" s="27">
        <v>7</v>
      </c>
      <c r="I34" s="18">
        <v>1</v>
      </c>
      <c r="J34" s="18">
        <v>4</v>
      </c>
      <c r="K34" s="18">
        <v>2</v>
      </c>
      <c r="L34" s="18">
        <f>Tabulka2[[#This Row],[2.3]]+Tabulka2[[#This Row],[2.2]]+Tabulka2[[#This Row],[2.1]]+Tabulka2[[#This Row],[1.1]]</f>
        <v>14</v>
      </c>
      <c r="M34" s="19">
        <v>737500</v>
      </c>
      <c r="N34" s="20">
        <f t="shared" si="0"/>
        <v>0.67796610169491522</v>
      </c>
      <c r="O34" s="21" t="str">
        <f>IF(Tabulka2[[#This Row],[podíl dotace na CUN (%)]]&gt;75,"chyba","ok")</f>
        <v>ok</v>
      </c>
      <c r="P34" s="22">
        <v>500000</v>
      </c>
      <c r="Q34" s="23" t="str">
        <f>IF(Tabulka2[[#This Row],[požadovaná dotace (Kč)]]&lt;50000,"chyba","ok")</f>
        <v>ok</v>
      </c>
      <c r="R34" s="23" t="str">
        <f>IF(Tabulka2[[#This Row],[požadovaná dotace (Kč)]]&gt;500000,"chyba","ok")</f>
        <v>ok</v>
      </c>
      <c r="S34" s="23">
        <f>FLOOR(Tabulka2[[#This Row],[požadovaná dotace (Kč)]],1000)</f>
        <v>500000</v>
      </c>
      <c r="T34" s="23" t="str">
        <f>IF(Tabulka2[[#This Row],[požadovaná dotace (Kč)]]=Tabulka2[[#This Row],[kontrola]],"ok","chyba")</f>
        <v>ok</v>
      </c>
      <c r="U34" s="19">
        <f>U33+Tabulka2[[#This Row],[požadovaná dotace (Kč)]]</f>
        <v>11099000</v>
      </c>
      <c r="V34" s="24" t="s">
        <v>221</v>
      </c>
      <c r="W34" s="24" t="s">
        <v>30</v>
      </c>
    </row>
    <row r="35" spans="1:23" ht="30" x14ac:dyDescent="0.25">
      <c r="A35" s="14">
        <v>31</v>
      </c>
      <c r="B35" s="15" t="s">
        <v>90</v>
      </c>
      <c r="C35" s="16" t="s">
        <v>91</v>
      </c>
      <c r="D35" s="16" t="s">
        <v>22</v>
      </c>
      <c r="E35" s="25">
        <v>503</v>
      </c>
      <c r="F35" s="26" t="s">
        <v>92</v>
      </c>
      <c r="G35" s="42" t="s">
        <v>93</v>
      </c>
      <c r="H35" s="27">
        <v>8</v>
      </c>
      <c r="I35" s="18">
        <v>2</v>
      </c>
      <c r="J35" s="18">
        <v>2</v>
      </c>
      <c r="K35" s="18">
        <v>2</v>
      </c>
      <c r="L35" s="18">
        <f>Tabulka2[[#This Row],[2.3]]+Tabulka2[[#This Row],[2.2]]+Tabulka2[[#This Row],[2.1]]+Tabulka2[[#This Row],[1.1]]</f>
        <v>14</v>
      </c>
      <c r="M35" s="19">
        <v>72600</v>
      </c>
      <c r="N35" s="20">
        <f t="shared" si="0"/>
        <v>0.74380165289256195</v>
      </c>
      <c r="O35" s="21" t="str">
        <f>IF(Tabulka2[[#This Row],[podíl dotace na CUN (%)]]&gt;75,"chyba","ok")</f>
        <v>ok</v>
      </c>
      <c r="P35" s="22">
        <v>54000</v>
      </c>
      <c r="Q35" s="23" t="str">
        <f>IF(Tabulka2[[#This Row],[požadovaná dotace (Kč)]]&lt;50000,"chyba","ok")</f>
        <v>ok</v>
      </c>
      <c r="R35" s="23" t="str">
        <f>IF(Tabulka2[[#This Row],[požadovaná dotace (Kč)]]&gt;500000,"chyba","ok")</f>
        <v>ok</v>
      </c>
      <c r="S35" s="23">
        <f>FLOOR(Tabulka2[[#This Row],[požadovaná dotace (Kč)]],1000)</f>
        <v>54000</v>
      </c>
      <c r="T35" s="23" t="str">
        <f>IF(Tabulka2[[#This Row],[požadovaná dotace (Kč)]]=Tabulka2[[#This Row],[kontrola]],"ok","chyba")</f>
        <v>ok</v>
      </c>
      <c r="U35" s="19">
        <f>U34+Tabulka2[[#This Row],[požadovaná dotace (Kč)]]</f>
        <v>11153000</v>
      </c>
      <c r="V35" s="24" t="s">
        <v>221</v>
      </c>
      <c r="W35" s="24" t="s">
        <v>30</v>
      </c>
    </row>
    <row r="36" spans="1:23" x14ac:dyDescent="0.25">
      <c r="A36" s="14">
        <v>32</v>
      </c>
      <c r="B36" s="15" t="s">
        <v>155</v>
      </c>
      <c r="C36" s="16" t="s">
        <v>156</v>
      </c>
      <c r="D36" s="16" t="s">
        <v>22</v>
      </c>
      <c r="E36" s="25">
        <v>1787</v>
      </c>
      <c r="F36" s="26" t="s">
        <v>161</v>
      </c>
      <c r="G36" s="42" t="s">
        <v>162</v>
      </c>
      <c r="H36" s="27">
        <v>8</v>
      </c>
      <c r="I36" s="18">
        <v>1</v>
      </c>
      <c r="J36" s="18">
        <v>2</v>
      </c>
      <c r="K36" s="18">
        <v>3</v>
      </c>
      <c r="L36" s="18">
        <f>Tabulka2[[#This Row],[2.3]]+Tabulka2[[#This Row],[2.2]]+Tabulka2[[#This Row],[2.1]]+Tabulka2[[#This Row],[1.1]]</f>
        <v>14</v>
      </c>
      <c r="M36" s="19">
        <v>600000</v>
      </c>
      <c r="N36" s="20">
        <f t="shared" si="0"/>
        <v>0.75</v>
      </c>
      <c r="O36" s="35" t="str">
        <f>IF(Tabulka2[[#This Row],[podíl dotace na CUN (%)]]&gt;75,"chyba","ok")</f>
        <v>ok</v>
      </c>
      <c r="P36" s="22">
        <v>450000</v>
      </c>
      <c r="Q36" s="36" t="str">
        <f>IF(Tabulka2[[#This Row],[požadovaná dotace (Kč)]]&lt;50000,"chyba","ok")</f>
        <v>ok</v>
      </c>
      <c r="R36" s="36" t="str">
        <f>IF(Tabulka2[[#This Row],[požadovaná dotace (Kč)]]&gt;500000,"chyba","ok")</f>
        <v>ok</v>
      </c>
      <c r="S36" s="36">
        <f>FLOOR(Tabulka2[[#This Row],[požadovaná dotace (Kč)]],1000)</f>
        <v>450000</v>
      </c>
      <c r="T36" s="36" t="str">
        <f>IF(Tabulka2[[#This Row],[požadovaná dotace (Kč)]]=Tabulka2[[#This Row],[kontrola]],"ok","chyba")</f>
        <v>ok</v>
      </c>
      <c r="U36" s="19">
        <f>U35+Tabulka2[[#This Row],[požadovaná dotace (Kč)]]</f>
        <v>11603000</v>
      </c>
      <c r="V36" s="24" t="s">
        <v>221</v>
      </c>
      <c r="W36" s="24" t="s">
        <v>30</v>
      </c>
    </row>
    <row r="37" spans="1:23" x14ac:dyDescent="0.25">
      <c r="A37" s="14">
        <v>33</v>
      </c>
      <c r="B37" s="15" t="s">
        <v>98</v>
      </c>
      <c r="C37" s="16" t="s">
        <v>99</v>
      </c>
      <c r="D37" s="16" t="s">
        <v>22</v>
      </c>
      <c r="E37" s="25">
        <v>269</v>
      </c>
      <c r="F37" s="26" t="s">
        <v>100</v>
      </c>
      <c r="G37" s="42" t="s">
        <v>101</v>
      </c>
      <c r="H37" s="27">
        <v>6</v>
      </c>
      <c r="I37" s="18">
        <v>3</v>
      </c>
      <c r="J37" s="18">
        <v>2</v>
      </c>
      <c r="K37" s="18">
        <v>2</v>
      </c>
      <c r="L37" s="18">
        <f>Tabulka2[[#This Row],[2.3]]+Tabulka2[[#This Row],[2.2]]+Tabulka2[[#This Row],[2.1]]+Tabulka2[[#This Row],[1.1]]</f>
        <v>13</v>
      </c>
      <c r="M37" s="19">
        <v>625000</v>
      </c>
      <c r="N37" s="20">
        <f t="shared" ref="N37:N51" si="1">P37/M37</f>
        <v>0.74880000000000002</v>
      </c>
      <c r="O37" s="21" t="str">
        <f>IF(Tabulka2[[#This Row],[podíl dotace na CUN (%)]]&gt;75,"chyba","ok")</f>
        <v>ok</v>
      </c>
      <c r="P37" s="22">
        <v>468000</v>
      </c>
      <c r="Q37" s="23" t="str">
        <f>IF(Tabulka2[[#This Row],[požadovaná dotace (Kč)]]&lt;50000,"chyba","ok")</f>
        <v>ok</v>
      </c>
      <c r="R37" s="23" t="str">
        <f>IF(Tabulka2[[#This Row],[požadovaná dotace (Kč)]]&gt;500000,"chyba","ok")</f>
        <v>ok</v>
      </c>
      <c r="S37" s="23">
        <f>FLOOR(Tabulka2[[#This Row],[požadovaná dotace (Kč)]],1000)</f>
        <v>468000</v>
      </c>
      <c r="T37" s="23" t="str">
        <f>IF(Tabulka2[[#This Row],[požadovaná dotace (Kč)]]=Tabulka2[[#This Row],[kontrola]],"ok","chyba")</f>
        <v>ok</v>
      </c>
      <c r="U37" s="19">
        <f>U36+Tabulka2[[#This Row],[požadovaná dotace (Kč)]]</f>
        <v>12071000</v>
      </c>
      <c r="V37" s="24" t="s">
        <v>221</v>
      </c>
      <c r="W37" s="24" t="s">
        <v>30</v>
      </c>
    </row>
    <row r="38" spans="1:23" ht="45" x14ac:dyDescent="0.25">
      <c r="A38" s="14">
        <v>34</v>
      </c>
      <c r="B38" s="15" t="s">
        <v>106</v>
      </c>
      <c r="C38" s="16" t="s">
        <v>107</v>
      </c>
      <c r="D38" s="16" t="s">
        <v>22</v>
      </c>
      <c r="E38" s="25">
        <v>1118</v>
      </c>
      <c r="F38" s="26" t="s">
        <v>108</v>
      </c>
      <c r="G38" s="42" t="s">
        <v>109</v>
      </c>
      <c r="H38" s="27">
        <v>6</v>
      </c>
      <c r="I38" s="18">
        <v>2</v>
      </c>
      <c r="J38" s="18">
        <v>2</v>
      </c>
      <c r="K38" s="18">
        <v>3</v>
      </c>
      <c r="L38" s="18">
        <f>Tabulka2[[#This Row],[2.3]]+Tabulka2[[#This Row],[2.2]]+Tabulka2[[#This Row],[2.1]]+Tabulka2[[#This Row],[1.1]]</f>
        <v>13</v>
      </c>
      <c r="M38" s="19">
        <v>416000</v>
      </c>
      <c r="N38" s="20">
        <f t="shared" si="1"/>
        <v>0.75</v>
      </c>
      <c r="O38" s="35" t="str">
        <f>IF(Tabulka2[[#This Row],[podíl dotace na CUN (%)]]&gt;75,"chyba","ok")</f>
        <v>ok</v>
      </c>
      <c r="P38" s="22">
        <v>312000</v>
      </c>
      <c r="Q38" s="36" t="str">
        <f>IF(Tabulka2[[#This Row],[požadovaná dotace (Kč)]]&lt;50000,"chyba","ok")</f>
        <v>ok</v>
      </c>
      <c r="R38" s="36" t="str">
        <f>IF(Tabulka2[[#This Row],[požadovaná dotace (Kč)]]&gt;500000,"chyba","ok")</f>
        <v>ok</v>
      </c>
      <c r="S38" s="36">
        <f>FLOOR(Tabulka2[[#This Row],[požadovaná dotace (Kč)]],1000)</f>
        <v>312000</v>
      </c>
      <c r="T38" s="36" t="str">
        <f>IF(Tabulka2[[#This Row],[požadovaná dotace (Kč)]]=Tabulka2[[#This Row],[kontrola]],"ok","chyba")</f>
        <v>ok</v>
      </c>
      <c r="U38" s="19">
        <f>U37+Tabulka2[[#This Row],[požadovaná dotace (Kč)]]</f>
        <v>12383000</v>
      </c>
      <c r="V38" s="24" t="s">
        <v>221</v>
      </c>
      <c r="W38" s="24" t="s">
        <v>30</v>
      </c>
    </row>
    <row r="39" spans="1:23" x14ac:dyDescent="0.25">
      <c r="A39" s="14">
        <v>35</v>
      </c>
      <c r="B39" s="15" t="s">
        <v>125</v>
      </c>
      <c r="C39" s="16" t="s">
        <v>216</v>
      </c>
      <c r="D39" s="16" t="s">
        <v>22</v>
      </c>
      <c r="E39" s="25">
        <v>1222</v>
      </c>
      <c r="F39" s="26" t="s">
        <v>126</v>
      </c>
      <c r="G39" s="42" t="s">
        <v>127</v>
      </c>
      <c r="H39" s="27">
        <v>6</v>
      </c>
      <c r="I39" s="18">
        <v>2</v>
      </c>
      <c r="J39" s="18">
        <v>2</v>
      </c>
      <c r="K39" s="18">
        <v>3</v>
      </c>
      <c r="L39" s="18">
        <f>Tabulka2[[#This Row],[2.3]]+Tabulka2[[#This Row],[2.2]]+Tabulka2[[#This Row],[2.1]]+Tabulka2[[#This Row],[1.1]]</f>
        <v>13</v>
      </c>
      <c r="M39" s="19">
        <v>290000</v>
      </c>
      <c r="N39" s="20">
        <f t="shared" si="1"/>
        <v>0.74827586206896557</v>
      </c>
      <c r="O39" s="35" t="str">
        <f>IF(Tabulka2[[#This Row],[podíl dotace na CUN (%)]]&gt;75,"chyba","ok")</f>
        <v>ok</v>
      </c>
      <c r="P39" s="22">
        <v>217000</v>
      </c>
      <c r="Q39" s="36" t="str">
        <f>IF(Tabulka2[[#This Row],[požadovaná dotace (Kč)]]&lt;50000,"chyba","ok")</f>
        <v>ok</v>
      </c>
      <c r="R39" s="36" t="str">
        <f>IF(Tabulka2[[#This Row],[požadovaná dotace (Kč)]]&gt;500000,"chyba","ok")</f>
        <v>ok</v>
      </c>
      <c r="S39" s="36">
        <f>FLOOR(Tabulka2[[#This Row],[požadovaná dotace (Kč)]],1000)</f>
        <v>217000</v>
      </c>
      <c r="T39" s="36" t="str">
        <f>IF(Tabulka2[[#This Row],[požadovaná dotace (Kč)]]=Tabulka2[[#This Row],[kontrola]],"ok","chyba")</f>
        <v>ok</v>
      </c>
      <c r="U39" s="19">
        <f>U38+Tabulka2[[#This Row],[požadovaná dotace (Kč)]]</f>
        <v>12600000</v>
      </c>
      <c r="V39" s="24" t="s">
        <v>221</v>
      </c>
      <c r="W39" s="24" t="s">
        <v>30</v>
      </c>
    </row>
    <row r="40" spans="1:23" ht="30" x14ac:dyDescent="0.25">
      <c r="A40" s="14">
        <v>36</v>
      </c>
      <c r="B40" s="15" t="s">
        <v>146</v>
      </c>
      <c r="C40" s="16" t="s">
        <v>147</v>
      </c>
      <c r="D40" s="16" t="s">
        <v>22</v>
      </c>
      <c r="E40" s="25">
        <v>1370</v>
      </c>
      <c r="F40" s="26" t="s">
        <v>148</v>
      </c>
      <c r="G40" s="42" t="s">
        <v>149</v>
      </c>
      <c r="H40" s="27">
        <v>6</v>
      </c>
      <c r="I40" s="18">
        <v>2</v>
      </c>
      <c r="J40" s="18">
        <v>2</v>
      </c>
      <c r="K40" s="18">
        <v>3</v>
      </c>
      <c r="L40" s="18">
        <f>Tabulka2[[#This Row],[2.3]]+Tabulka2[[#This Row],[2.2]]+Tabulka2[[#This Row],[2.1]]+Tabulka2[[#This Row],[1.1]]</f>
        <v>13</v>
      </c>
      <c r="M40" s="19">
        <v>715000</v>
      </c>
      <c r="N40" s="20">
        <f t="shared" si="1"/>
        <v>0.69930069930069927</v>
      </c>
      <c r="O40" s="35" t="str">
        <f>IF(Tabulka2[[#This Row],[podíl dotace na CUN (%)]]&gt;75,"chyba","ok")</f>
        <v>ok</v>
      </c>
      <c r="P40" s="22">
        <v>500000</v>
      </c>
      <c r="Q40" s="36" t="str">
        <f>IF(Tabulka2[[#This Row],[požadovaná dotace (Kč)]]&lt;50000,"chyba","ok")</f>
        <v>ok</v>
      </c>
      <c r="R40" s="36" t="str">
        <f>IF(Tabulka2[[#This Row],[požadovaná dotace (Kč)]]&gt;500000,"chyba","ok")</f>
        <v>ok</v>
      </c>
      <c r="S40" s="36">
        <f>FLOOR(Tabulka2[[#This Row],[požadovaná dotace (Kč)]],1000)</f>
        <v>500000</v>
      </c>
      <c r="T40" s="36" t="str">
        <f>IF(Tabulka2[[#This Row],[požadovaná dotace (Kč)]]=Tabulka2[[#This Row],[kontrola]],"ok","chyba")</f>
        <v>ok</v>
      </c>
      <c r="U40" s="19">
        <f>U39+Tabulka2[[#This Row],[požadovaná dotace (Kč)]]</f>
        <v>13100000</v>
      </c>
      <c r="V40" s="24" t="s">
        <v>221</v>
      </c>
      <c r="W40" s="24" t="s">
        <v>30</v>
      </c>
    </row>
    <row r="41" spans="1:23" ht="30" x14ac:dyDescent="0.25">
      <c r="A41" s="14">
        <v>37</v>
      </c>
      <c r="B41" s="15" t="s">
        <v>138</v>
      </c>
      <c r="C41" s="16" t="s">
        <v>139</v>
      </c>
      <c r="D41" s="16" t="s">
        <v>22</v>
      </c>
      <c r="E41" s="25">
        <v>1954</v>
      </c>
      <c r="F41" s="26" t="s">
        <v>140</v>
      </c>
      <c r="G41" s="42" t="s">
        <v>141</v>
      </c>
      <c r="H41" s="27">
        <v>6</v>
      </c>
      <c r="I41" s="18">
        <v>2</v>
      </c>
      <c r="J41" s="18">
        <v>2</v>
      </c>
      <c r="K41" s="18">
        <v>3</v>
      </c>
      <c r="L41" s="18">
        <f>Tabulka2[[#This Row],[2.3]]+Tabulka2[[#This Row],[2.2]]+Tabulka2[[#This Row],[2.1]]+Tabulka2[[#This Row],[1.1]]</f>
        <v>13</v>
      </c>
      <c r="M41" s="19">
        <v>242000</v>
      </c>
      <c r="N41" s="20">
        <f t="shared" si="1"/>
        <v>0.74793388429752061</v>
      </c>
      <c r="O41" s="35" t="str">
        <f>IF(Tabulka2[[#This Row],[podíl dotace na CUN (%)]]&gt;75,"chyba","ok")</f>
        <v>ok</v>
      </c>
      <c r="P41" s="22">
        <v>181000</v>
      </c>
      <c r="Q41" s="36" t="str">
        <f>IF(Tabulka2[[#This Row],[požadovaná dotace (Kč)]]&lt;50000,"chyba","ok")</f>
        <v>ok</v>
      </c>
      <c r="R41" s="36" t="str">
        <f>IF(Tabulka2[[#This Row],[požadovaná dotace (Kč)]]&gt;500000,"chyba","ok")</f>
        <v>ok</v>
      </c>
      <c r="S41" s="36">
        <f>FLOOR(Tabulka2[[#This Row],[požadovaná dotace (Kč)]],1000)</f>
        <v>181000</v>
      </c>
      <c r="T41" s="36" t="str">
        <f>IF(Tabulka2[[#This Row],[požadovaná dotace (Kč)]]=Tabulka2[[#This Row],[kontrola]],"ok","chyba")</f>
        <v>ok</v>
      </c>
      <c r="U41" s="19">
        <f>U40+Tabulka2[[#This Row],[požadovaná dotace (Kč)]]</f>
        <v>13281000</v>
      </c>
      <c r="V41" s="24" t="s">
        <v>221</v>
      </c>
      <c r="W41" s="24" t="s">
        <v>30</v>
      </c>
    </row>
    <row r="42" spans="1:23" ht="30" x14ac:dyDescent="0.25">
      <c r="A42" s="14">
        <v>38</v>
      </c>
      <c r="B42" s="15" t="s">
        <v>20</v>
      </c>
      <c r="C42" s="16" t="s">
        <v>21</v>
      </c>
      <c r="D42" s="16" t="s">
        <v>22</v>
      </c>
      <c r="E42" s="25">
        <v>435</v>
      </c>
      <c r="F42" s="26" t="s">
        <v>23</v>
      </c>
      <c r="G42" s="42" t="s">
        <v>25</v>
      </c>
      <c r="H42" s="27">
        <v>7</v>
      </c>
      <c r="I42" s="18">
        <v>2</v>
      </c>
      <c r="J42" s="18">
        <v>2</v>
      </c>
      <c r="K42" s="18">
        <v>2</v>
      </c>
      <c r="L42" s="18">
        <f>Tabulka2[[#This Row],[2.3]]+Tabulka2[[#This Row],[2.2]]+Tabulka2[[#This Row],[2.1]]+Tabulka2[[#This Row],[1.1]]</f>
        <v>13</v>
      </c>
      <c r="M42" s="19">
        <v>540000</v>
      </c>
      <c r="N42" s="20">
        <f t="shared" si="1"/>
        <v>0.75</v>
      </c>
      <c r="O42" s="21" t="str">
        <f>IF(Tabulka2[[#This Row],[podíl dotace na CUN (%)]]&gt;75,"chyba","ok")</f>
        <v>ok</v>
      </c>
      <c r="P42" s="22">
        <v>405000</v>
      </c>
      <c r="Q42" s="23" t="str">
        <f>IF(Tabulka2[[#This Row],[požadovaná dotace (Kč)]]&lt;50000,"chyba","ok")</f>
        <v>ok</v>
      </c>
      <c r="R42" s="23" t="str">
        <f>IF(Tabulka2[[#This Row],[požadovaná dotace (Kč)]]&gt;500000,"chyba","ok")</f>
        <v>ok</v>
      </c>
      <c r="S42" s="23">
        <f>FLOOR(Tabulka2[[#This Row],[požadovaná dotace (Kč)]],1000)</f>
        <v>405000</v>
      </c>
      <c r="T42" s="23" t="str">
        <f>IF(Tabulka2[[#This Row],[požadovaná dotace (Kč)]]=Tabulka2[[#This Row],[kontrola]],"ok","chyba")</f>
        <v>ok</v>
      </c>
      <c r="U42" s="19">
        <f>U41+Tabulka2[[#This Row],[požadovaná dotace (Kč)]]</f>
        <v>13686000</v>
      </c>
      <c r="V42" s="24" t="s">
        <v>221</v>
      </c>
      <c r="W42" s="24" t="s">
        <v>30</v>
      </c>
    </row>
    <row r="43" spans="1:23" ht="30" x14ac:dyDescent="0.25">
      <c r="A43" s="14">
        <v>39</v>
      </c>
      <c r="B43" s="15" t="s">
        <v>128</v>
      </c>
      <c r="C43" s="16" t="s">
        <v>129</v>
      </c>
      <c r="D43" s="16" t="s">
        <v>22</v>
      </c>
      <c r="E43" s="25">
        <v>475</v>
      </c>
      <c r="F43" s="26" t="s">
        <v>130</v>
      </c>
      <c r="G43" s="42" t="s">
        <v>131</v>
      </c>
      <c r="H43" s="27">
        <v>7</v>
      </c>
      <c r="I43" s="18">
        <v>2</v>
      </c>
      <c r="J43" s="18">
        <v>2</v>
      </c>
      <c r="K43" s="18">
        <v>2</v>
      </c>
      <c r="L43" s="18">
        <f>Tabulka2[[#This Row],[2.3]]+Tabulka2[[#This Row],[2.2]]+Tabulka2[[#This Row],[2.1]]+Tabulka2[[#This Row],[1.1]]</f>
        <v>13</v>
      </c>
      <c r="M43" s="19">
        <v>300000</v>
      </c>
      <c r="N43" s="20">
        <f t="shared" si="1"/>
        <v>0.75</v>
      </c>
      <c r="O43" s="35" t="str">
        <f>IF(Tabulka2[[#This Row],[podíl dotace na CUN (%)]]&gt;75,"chyba","ok")</f>
        <v>ok</v>
      </c>
      <c r="P43" s="22">
        <v>225000</v>
      </c>
      <c r="Q43" s="36" t="str">
        <f>IF(Tabulka2[[#This Row],[požadovaná dotace (Kč)]]&lt;50000,"chyba","ok")</f>
        <v>ok</v>
      </c>
      <c r="R43" s="36" t="str">
        <f>IF(Tabulka2[[#This Row],[požadovaná dotace (Kč)]]&gt;500000,"chyba","ok")</f>
        <v>ok</v>
      </c>
      <c r="S43" s="36">
        <f>FLOOR(Tabulka2[[#This Row],[požadovaná dotace (Kč)]],1000)</f>
        <v>225000</v>
      </c>
      <c r="T43" s="36" t="str">
        <f>IF(Tabulka2[[#This Row],[požadovaná dotace (Kč)]]=Tabulka2[[#This Row],[kontrola]],"ok","chyba")</f>
        <v>ok</v>
      </c>
      <c r="U43" s="19">
        <f>U42+Tabulka2[[#This Row],[požadovaná dotace (Kč)]]</f>
        <v>13911000</v>
      </c>
      <c r="V43" s="24" t="s">
        <v>221</v>
      </c>
      <c r="W43" s="24" t="s">
        <v>30</v>
      </c>
    </row>
    <row r="44" spans="1:23" ht="30" x14ac:dyDescent="0.25">
      <c r="A44" s="14">
        <v>40</v>
      </c>
      <c r="B44" s="15" t="s">
        <v>52</v>
      </c>
      <c r="C44" s="16" t="s">
        <v>53</v>
      </c>
      <c r="D44" s="16" t="s">
        <v>22</v>
      </c>
      <c r="E44" s="25">
        <v>1712</v>
      </c>
      <c r="F44" s="26" t="s">
        <v>54</v>
      </c>
      <c r="G44" s="42" t="s">
        <v>55</v>
      </c>
      <c r="H44" s="27">
        <v>7</v>
      </c>
      <c r="I44" s="18">
        <v>2</v>
      </c>
      <c r="J44" s="18">
        <v>2</v>
      </c>
      <c r="K44" s="18">
        <v>2</v>
      </c>
      <c r="L44" s="18">
        <f>Tabulka2[[#This Row],[2.3]]+Tabulka2[[#This Row],[2.2]]+Tabulka2[[#This Row],[2.1]]+Tabulka2[[#This Row],[1.1]]</f>
        <v>13</v>
      </c>
      <c r="M44" s="19">
        <v>275000</v>
      </c>
      <c r="N44" s="20">
        <f t="shared" si="1"/>
        <v>0.74909090909090914</v>
      </c>
      <c r="O44" s="21" t="str">
        <f>IF(Tabulka2[[#This Row],[podíl dotace na CUN (%)]]&gt;75,"chyba","ok")</f>
        <v>ok</v>
      </c>
      <c r="P44" s="22">
        <v>206000</v>
      </c>
      <c r="Q44" s="23" t="str">
        <f>IF(Tabulka2[[#This Row],[požadovaná dotace (Kč)]]&lt;50000,"chyba","ok")</f>
        <v>ok</v>
      </c>
      <c r="R44" s="23" t="str">
        <f>IF(Tabulka2[[#This Row],[požadovaná dotace (Kč)]]&gt;500000,"chyba","ok")</f>
        <v>ok</v>
      </c>
      <c r="S44" s="23">
        <f>FLOOR(Tabulka2[[#This Row],[požadovaná dotace (Kč)]],1000)</f>
        <v>206000</v>
      </c>
      <c r="T44" s="23" t="str">
        <f>IF(Tabulka2[[#This Row],[požadovaná dotace (Kč)]]=Tabulka2[[#This Row],[kontrola]],"ok","chyba")</f>
        <v>ok</v>
      </c>
      <c r="U44" s="19">
        <f>U43+Tabulka2[[#This Row],[požadovaná dotace (Kč)]]</f>
        <v>14117000</v>
      </c>
      <c r="V44" s="24" t="s">
        <v>221</v>
      </c>
      <c r="W44" s="24" t="s">
        <v>56</v>
      </c>
    </row>
    <row r="45" spans="1:23" ht="30" x14ac:dyDescent="0.25">
      <c r="A45" s="14">
        <v>41</v>
      </c>
      <c r="B45" s="15" t="s">
        <v>115</v>
      </c>
      <c r="C45" s="16" t="s">
        <v>116</v>
      </c>
      <c r="D45" s="16" t="s">
        <v>22</v>
      </c>
      <c r="E45" s="25">
        <v>1714</v>
      </c>
      <c r="F45" s="26" t="s">
        <v>133</v>
      </c>
      <c r="G45" s="42" t="s">
        <v>134</v>
      </c>
      <c r="H45" s="27">
        <v>7</v>
      </c>
      <c r="I45" s="18">
        <v>2</v>
      </c>
      <c r="J45" s="18">
        <v>2</v>
      </c>
      <c r="K45" s="18">
        <v>2</v>
      </c>
      <c r="L45" s="18">
        <f>Tabulka2[[#This Row],[2.3]]+Tabulka2[[#This Row],[2.2]]+Tabulka2[[#This Row],[2.1]]+Tabulka2[[#This Row],[1.1]]</f>
        <v>13</v>
      </c>
      <c r="M45" s="19">
        <v>250000</v>
      </c>
      <c r="N45" s="20">
        <f t="shared" si="1"/>
        <v>0.748</v>
      </c>
      <c r="O45" s="35" t="str">
        <f>IF(Tabulka2[[#This Row],[podíl dotace na CUN (%)]]&gt;75,"chyba","ok")</f>
        <v>ok</v>
      </c>
      <c r="P45" s="22">
        <v>187000</v>
      </c>
      <c r="Q45" s="36" t="str">
        <f>IF(Tabulka2[[#This Row],[požadovaná dotace (Kč)]]&lt;50000,"chyba","ok")</f>
        <v>ok</v>
      </c>
      <c r="R45" s="36" t="str">
        <f>IF(Tabulka2[[#This Row],[požadovaná dotace (Kč)]]&gt;500000,"chyba","ok")</f>
        <v>ok</v>
      </c>
      <c r="S45" s="36">
        <f>FLOOR(Tabulka2[[#This Row],[požadovaná dotace (Kč)]],1000)</f>
        <v>187000</v>
      </c>
      <c r="T45" s="36" t="str">
        <f>IF(Tabulka2[[#This Row],[požadovaná dotace (Kč)]]=Tabulka2[[#This Row],[kontrola]],"ok","chyba")</f>
        <v>ok</v>
      </c>
      <c r="U45" s="19">
        <f>U44+Tabulka2[[#This Row],[požadovaná dotace (Kč)]]</f>
        <v>14304000</v>
      </c>
      <c r="V45" s="24" t="s">
        <v>221</v>
      </c>
      <c r="W45" s="24" t="s">
        <v>30</v>
      </c>
    </row>
    <row r="46" spans="1:23" x14ac:dyDescent="0.25">
      <c r="A46" s="14">
        <v>42</v>
      </c>
      <c r="B46" s="15" t="s">
        <v>94</v>
      </c>
      <c r="C46" s="16" t="s">
        <v>95</v>
      </c>
      <c r="D46" s="16" t="s">
        <v>22</v>
      </c>
      <c r="E46" s="25">
        <v>1946</v>
      </c>
      <c r="F46" s="26" t="s">
        <v>96</v>
      </c>
      <c r="G46" s="42" t="s">
        <v>97</v>
      </c>
      <c r="H46" s="27">
        <v>7</v>
      </c>
      <c r="I46" s="18">
        <v>2</v>
      </c>
      <c r="J46" s="18">
        <v>2</v>
      </c>
      <c r="K46" s="18">
        <v>2</v>
      </c>
      <c r="L46" s="18">
        <f>Tabulka2[[#This Row],[2.3]]+Tabulka2[[#This Row],[2.2]]+Tabulka2[[#This Row],[2.1]]+Tabulka2[[#This Row],[1.1]]</f>
        <v>13</v>
      </c>
      <c r="M46" s="19">
        <v>340000</v>
      </c>
      <c r="N46" s="20">
        <f t="shared" si="1"/>
        <v>0.75</v>
      </c>
      <c r="O46" s="21" t="str">
        <f>IF(Tabulka2[[#This Row],[podíl dotace na CUN (%)]]&gt;75,"chyba","ok")</f>
        <v>ok</v>
      </c>
      <c r="P46" s="22">
        <v>255000</v>
      </c>
      <c r="Q46" s="23" t="str">
        <f>IF(Tabulka2[[#This Row],[požadovaná dotace (Kč)]]&lt;50000,"chyba","ok")</f>
        <v>ok</v>
      </c>
      <c r="R46" s="23" t="str">
        <f>IF(Tabulka2[[#This Row],[požadovaná dotace (Kč)]]&gt;500000,"chyba","ok")</f>
        <v>ok</v>
      </c>
      <c r="S46" s="23">
        <f>FLOOR(Tabulka2[[#This Row],[požadovaná dotace (Kč)]],1000)</f>
        <v>255000</v>
      </c>
      <c r="T46" s="23" t="str">
        <f>IF(Tabulka2[[#This Row],[požadovaná dotace (Kč)]]=Tabulka2[[#This Row],[kontrola]],"ok","chyba")</f>
        <v>ok</v>
      </c>
      <c r="U46" s="19">
        <f>U45+Tabulka2[[#This Row],[požadovaná dotace (Kč)]]</f>
        <v>14559000</v>
      </c>
      <c r="V46" s="24" t="s">
        <v>221</v>
      </c>
      <c r="W46" s="24" t="s">
        <v>30</v>
      </c>
    </row>
    <row r="47" spans="1:23" x14ac:dyDescent="0.25">
      <c r="A47" s="14">
        <v>43</v>
      </c>
      <c r="B47" s="15" t="s">
        <v>142</v>
      </c>
      <c r="C47" s="16" t="s">
        <v>143</v>
      </c>
      <c r="D47" s="16" t="s">
        <v>22</v>
      </c>
      <c r="E47" s="25">
        <v>2145</v>
      </c>
      <c r="F47" s="26" t="s">
        <v>144</v>
      </c>
      <c r="G47" s="42" t="s">
        <v>145</v>
      </c>
      <c r="H47" s="27">
        <v>7</v>
      </c>
      <c r="I47" s="18">
        <v>2</v>
      </c>
      <c r="J47" s="18">
        <v>2</v>
      </c>
      <c r="K47" s="18">
        <v>2</v>
      </c>
      <c r="L47" s="18">
        <f>Tabulka2[[#This Row],[2.3]]+Tabulka2[[#This Row],[2.2]]+Tabulka2[[#This Row],[2.1]]+Tabulka2[[#This Row],[1.1]]</f>
        <v>13</v>
      </c>
      <c r="M47" s="19">
        <v>660000</v>
      </c>
      <c r="N47" s="20">
        <f t="shared" si="1"/>
        <v>0.74848484848484853</v>
      </c>
      <c r="O47" s="35" t="str">
        <f>IF(Tabulka2[[#This Row],[podíl dotace na CUN (%)]]&gt;75,"chyba","ok")</f>
        <v>ok</v>
      </c>
      <c r="P47" s="22">
        <v>494000</v>
      </c>
      <c r="Q47" s="36" t="str">
        <f>IF(Tabulka2[[#This Row],[požadovaná dotace (Kč)]]&lt;50000,"chyba","ok")</f>
        <v>ok</v>
      </c>
      <c r="R47" s="36" t="str">
        <f>IF(Tabulka2[[#This Row],[požadovaná dotace (Kč)]]&gt;500000,"chyba","ok")</f>
        <v>ok</v>
      </c>
      <c r="S47" s="36">
        <f>FLOOR(Tabulka2[[#This Row],[požadovaná dotace (Kč)]],1000)</f>
        <v>494000</v>
      </c>
      <c r="T47" s="36" t="str">
        <f>IF(Tabulka2[[#This Row],[požadovaná dotace (Kč)]]=Tabulka2[[#This Row],[kontrola]],"ok","chyba")</f>
        <v>ok</v>
      </c>
      <c r="U47" s="19">
        <f>U46+Tabulka2[[#This Row],[požadovaná dotace (Kč)]]</f>
        <v>15053000</v>
      </c>
      <c r="V47" s="24" t="s">
        <v>221</v>
      </c>
      <c r="W47" s="24" t="s">
        <v>30</v>
      </c>
    </row>
    <row r="48" spans="1:23" x14ac:dyDescent="0.25">
      <c r="A48" s="14">
        <v>44</v>
      </c>
      <c r="B48" s="15" t="s">
        <v>117</v>
      </c>
      <c r="C48" s="16" t="s">
        <v>118</v>
      </c>
      <c r="D48" s="16" t="s">
        <v>41</v>
      </c>
      <c r="E48" s="25">
        <v>7332</v>
      </c>
      <c r="F48" s="26" t="s">
        <v>119</v>
      </c>
      <c r="G48" s="42" t="s">
        <v>120</v>
      </c>
      <c r="H48" s="27">
        <v>7</v>
      </c>
      <c r="I48" s="18">
        <v>2</v>
      </c>
      <c r="J48" s="18">
        <v>2</v>
      </c>
      <c r="K48" s="18">
        <v>2</v>
      </c>
      <c r="L48" s="18">
        <f>Tabulka2[[#This Row],[2.3]]+Tabulka2[[#This Row],[2.2]]+Tabulka2[[#This Row],[2.1]]+Tabulka2[[#This Row],[1.1]]</f>
        <v>13</v>
      </c>
      <c r="M48" s="19">
        <v>308550</v>
      </c>
      <c r="N48" s="20">
        <f t="shared" si="1"/>
        <v>0.74866310160427807</v>
      </c>
      <c r="O48" s="35" t="str">
        <f>IF(Tabulka2[[#This Row],[podíl dotace na CUN (%)]]&gt;75,"chyba","ok")</f>
        <v>ok</v>
      </c>
      <c r="P48" s="22">
        <v>231000</v>
      </c>
      <c r="Q48" s="36" t="str">
        <f>IF(Tabulka2[[#This Row],[požadovaná dotace (Kč)]]&lt;50000,"chyba","ok")</f>
        <v>ok</v>
      </c>
      <c r="R48" s="36" t="str">
        <f>IF(Tabulka2[[#This Row],[požadovaná dotace (Kč)]]&gt;500000,"chyba","ok")</f>
        <v>ok</v>
      </c>
      <c r="S48" s="36">
        <f>FLOOR(Tabulka2[[#This Row],[požadovaná dotace (Kč)]],1000)</f>
        <v>231000</v>
      </c>
      <c r="T48" s="36" t="str">
        <f>IF(Tabulka2[[#This Row],[požadovaná dotace (Kč)]]=Tabulka2[[#This Row],[kontrola]],"ok","chyba")</f>
        <v>ok</v>
      </c>
      <c r="U48" s="19">
        <f>U47+Tabulka2[[#This Row],[požadovaná dotace (Kč)]]</f>
        <v>15284000</v>
      </c>
      <c r="V48" s="24" t="s">
        <v>221</v>
      </c>
      <c r="W48" s="24" t="s">
        <v>56</v>
      </c>
    </row>
    <row r="49" spans="1:23" ht="30" x14ac:dyDescent="0.25">
      <c r="A49" s="14">
        <v>45</v>
      </c>
      <c r="B49" s="15" t="s">
        <v>35</v>
      </c>
      <c r="C49" s="28" t="s">
        <v>36</v>
      </c>
      <c r="D49" s="28" t="s">
        <v>22</v>
      </c>
      <c r="E49" s="29">
        <v>351</v>
      </c>
      <c r="F49" s="30" t="s">
        <v>37</v>
      </c>
      <c r="G49" s="43" t="s">
        <v>38</v>
      </c>
      <c r="H49" s="31">
        <v>7</v>
      </c>
      <c r="I49" s="32">
        <v>1</v>
      </c>
      <c r="J49" s="32">
        <v>2</v>
      </c>
      <c r="K49" s="32">
        <v>3</v>
      </c>
      <c r="L49" s="32">
        <f>Tabulka2[[#This Row],[2.3]]+Tabulka2[[#This Row],[2.2]]+Tabulka2[[#This Row],[2.1]]+Tabulka2[[#This Row],[1.1]]</f>
        <v>13</v>
      </c>
      <c r="M49" s="33">
        <v>400000</v>
      </c>
      <c r="N49" s="37">
        <f t="shared" si="1"/>
        <v>0.75</v>
      </c>
      <c r="O49" s="39" t="str">
        <f>IF(Tabulka2[[#This Row],[podíl dotace na CUN (%)]]&gt;75,"chyba","ok")</f>
        <v>ok</v>
      </c>
      <c r="P49" s="41">
        <v>300000</v>
      </c>
      <c r="Q49" s="40" t="str">
        <f>IF(Tabulka2[[#This Row],[požadovaná dotace (Kč)]]&lt;50000,"chyba","ok")</f>
        <v>ok</v>
      </c>
      <c r="R49" s="40" t="str">
        <f>IF(Tabulka2[[#This Row],[požadovaná dotace (Kč)]]&gt;500000,"chyba","ok")</f>
        <v>ok</v>
      </c>
      <c r="S49" s="40">
        <f>FLOOR(Tabulka2[[#This Row],[požadovaná dotace (Kč)]],1000)</f>
        <v>300000</v>
      </c>
      <c r="T49" s="40" t="str">
        <f>IF(Tabulka2[[#This Row],[požadovaná dotace (Kč)]]=Tabulka2[[#This Row],[kontrola]],"ok","chyba")</f>
        <v>ok</v>
      </c>
      <c r="U49" s="19">
        <f>U48+Tabulka2[[#This Row],[požadovaná dotace (Kč)]]</f>
        <v>15584000</v>
      </c>
      <c r="V49" s="24" t="s">
        <v>221</v>
      </c>
      <c r="W49" s="38" t="s">
        <v>30</v>
      </c>
    </row>
    <row r="50" spans="1:23" x14ac:dyDescent="0.25">
      <c r="A50" s="14">
        <v>46</v>
      </c>
      <c r="B50" s="15" t="s">
        <v>78</v>
      </c>
      <c r="C50" s="16" t="s">
        <v>79</v>
      </c>
      <c r="D50" s="16" t="s">
        <v>22</v>
      </c>
      <c r="E50" s="25">
        <v>1989</v>
      </c>
      <c r="F50" s="26" t="s">
        <v>80</v>
      </c>
      <c r="G50" s="42" t="s">
        <v>81</v>
      </c>
      <c r="H50" s="27">
        <v>7</v>
      </c>
      <c r="I50" s="18">
        <v>1</v>
      </c>
      <c r="J50" s="18">
        <v>2</v>
      </c>
      <c r="K50" s="18">
        <v>3</v>
      </c>
      <c r="L50" s="18">
        <f>Tabulka2[[#This Row],[2.3]]+Tabulka2[[#This Row],[2.2]]+Tabulka2[[#This Row],[2.1]]+Tabulka2[[#This Row],[1.1]]</f>
        <v>13</v>
      </c>
      <c r="M50" s="19">
        <v>360000</v>
      </c>
      <c r="N50" s="20">
        <f t="shared" si="1"/>
        <v>0.75</v>
      </c>
      <c r="O50" s="21" t="str">
        <f>IF(Tabulka2[[#This Row],[podíl dotace na CUN (%)]]&gt;75,"chyba","ok")</f>
        <v>ok</v>
      </c>
      <c r="P50" s="22">
        <v>270000</v>
      </c>
      <c r="Q50" s="23" t="str">
        <f>IF(Tabulka2[[#This Row],[požadovaná dotace (Kč)]]&lt;50000,"chyba","ok")</f>
        <v>ok</v>
      </c>
      <c r="R50" s="23" t="str">
        <f>IF(Tabulka2[[#This Row],[požadovaná dotace (Kč)]]&gt;500000,"chyba","ok")</f>
        <v>ok</v>
      </c>
      <c r="S50" s="23">
        <f>FLOOR(Tabulka2[[#This Row],[požadovaná dotace (Kč)]],1000)</f>
        <v>270000</v>
      </c>
      <c r="T50" s="23" t="str">
        <f>IF(Tabulka2[[#This Row],[požadovaná dotace (Kč)]]=Tabulka2[[#This Row],[kontrola]],"ok","chyba")</f>
        <v>ok</v>
      </c>
      <c r="U50" s="19">
        <f>U49+Tabulka2[[#This Row],[požadovaná dotace (Kč)]]</f>
        <v>15854000</v>
      </c>
      <c r="V50" s="24" t="s">
        <v>221</v>
      </c>
      <c r="W50" s="24" t="s">
        <v>30</v>
      </c>
    </row>
    <row r="51" spans="1:23" ht="30" x14ac:dyDescent="0.25">
      <c r="A51" s="14">
        <v>47</v>
      </c>
      <c r="B51" s="15" t="s">
        <v>31</v>
      </c>
      <c r="C51" s="16" t="s">
        <v>32</v>
      </c>
      <c r="D51" s="16" t="s">
        <v>22</v>
      </c>
      <c r="E51" s="25">
        <v>4342</v>
      </c>
      <c r="F51" s="26" t="s">
        <v>33</v>
      </c>
      <c r="G51" s="42" t="s">
        <v>34</v>
      </c>
      <c r="H51" s="27">
        <v>7</v>
      </c>
      <c r="I51" s="18">
        <v>1</v>
      </c>
      <c r="J51" s="18">
        <v>2</v>
      </c>
      <c r="K51" s="18">
        <v>3</v>
      </c>
      <c r="L51" s="18">
        <f>Tabulka2[[#This Row],[2.3]]+Tabulka2[[#This Row],[2.2]]+Tabulka2[[#This Row],[2.1]]+Tabulka2[[#This Row],[1.1]]</f>
        <v>13</v>
      </c>
      <c r="M51" s="19">
        <v>200000</v>
      </c>
      <c r="N51" s="20">
        <f t="shared" si="1"/>
        <v>0.75</v>
      </c>
      <c r="O51" s="21" t="str">
        <f>IF(Tabulka2[[#This Row],[podíl dotace na CUN (%)]]&gt;75,"chyba","ok")</f>
        <v>ok</v>
      </c>
      <c r="P51" s="22">
        <v>150000</v>
      </c>
      <c r="Q51" s="23" t="str">
        <f>IF(Tabulka2[[#This Row],[požadovaná dotace (Kč)]]&lt;50000,"chyba","ok")</f>
        <v>ok</v>
      </c>
      <c r="R51" s="23" t="str">
        <f>IF(Tabulka2[[#This Row],[požadovaná dotace (Kč)]]&gt;500000,"chyba","ok")</f>
        <v>ok</v>
      </c>
      <c r="S51" s="23">
        <f>FLOOR(Tabulka2[[#This Row],[požadovaná dotace (Kč)]],1000)</f>
        <v>150000</v>
      </c>
      <c r="T51" s="23" t="str">
        <f>IF(Tabulka2[[#This Row],[požadovaná dotace (Kč)]]=Tabulka2[[#This Row],[kontrola]],"ok","chyba")</f>
        <v>ok</v>
      </c>
      <c r="U51" s="19">
        <f>U50+Tabulka2[[#This Row],[požadovaná dotace (Kč)]]</f>
        <v>16004000</v>
      </c>
      <c r="V51" s="24" t="s">
        <v>221</v>
      </c>
      <c r="W51" s="24" t="s">
        <v>30</v>
      </c>
    </row>
  </sheetData>
  <pageMargins left="0.7" right="0.7" top="0.78740157499999996" bottom="0.78740157499999996" header="0.3" footer="0.3"/>
  <pageSetup paperSize="9" scale="67" fitToHeight="0" orientation="landscape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2016-04-29T08:31:30Z</cp:lastPrinted>
  <dcterms:created xsi:type="dcterms:W3CDTF">2015-07-23T08:47:28Z</dcterms:created>
  <dcterms:modified xsi:type="dcterms:W3CDTF">2016-05-23T10:09:23Z</dcterms:modified>
</cp:coreProperties>
</file>