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ticha3107\Desktop\PPD\PPD 2016\Poskytnutí dotací\Komise\"/>
    </mc:Choice>
  </mc:AlternateContent>
  <bookViews>
    <workbookView xWindow="480" yWindow="60" windowWidth="18195" windowHeight="118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U5" i="1" l="1"/>
  <c r="U6" i="1" s="1"/>
  <c r="U7" i="1" s="1"/>
  <c r="U8" i="1" s="1"/>
  <c r="U9" i="1" s="1"/>
  <c r="U10" i="1" s="1"/>
  <c r="U11" i="1" s="1"/>
  <c r="U12" i="1" s="1"/>
  <c r="L12" i="1" l="1"/>
  <c r="N12" i="1"/>
  <c r="O12" i="1" s="1"/>
  <c r="Q12" i="1"/>
  <c r="R12" i="1"/>
  <c r="S12" i="1"/>
  <c r="T12" i="1" s="1"/>
  <c r="L5" i="1" l="1"/>
  <c r="N5" i="1"/>
  <c r="O5" i="1" s="1"/>
  <c r="Q5" i="1"/>
  <c r="R5" i="1"/>
  <c r="S5" i="1"/>
  <c r="T5" i="1" s="1"/>
  <c r="L6" i="1" l="1"/>
  <c r="N6" i="1"/>
  <c r="O6" i="1" s="1"/>
  <c r="Q6" i="1"/>
  <c r="R6" i="1"/>
  <c r="S6" i="1"/>
  <c r="T6" i="1" s="1"/>
  <c r="S8" i="1" l="1"/>
  <c r="T8" i="1" s="1"/>
  <c r="N8" i="1"/>
  <c r="O8" i="1" s="1"/>
  <c r="L8" i="1"/>
  <c r="Q8" i="1"/>
  <c r="R8" i="1"/>
  <c r="L9" i="1" l="1"/>
  <c r="L11" i="1"/>
  <c r="L7" i="1"/>
  <c r="L10" i="1"/>
  <c r="S9" i="1"/>
  <c r="T9" i="1" s="1"/>
  <c r="S11" i="1"/>
  <c r="T11" i="1" s="1"/>
  <c r="S7" i="1"/>
  <c r="T7" i="1" s="1"/>
  <c r="S10" i="1"/>
  <c r="T10" i="1" s="1"/>
  <c r="R9" i="1"/>
  <c r="R11" i="1"/>
  <c r="R7" i="1"/>
  <c r="R10" i="1"/>
  <c r="Q9" i="1"/>
  <c r="Q11" i="1"/>
  <c r="Q7" i="1"/>
  <c r="Q10" i="1"/>
  <c r="N9" i="1" l="1"/>
  <c r="O9" i="1" s="1"/>
  <c r="N11" i="1"/>
  <c r="O11" i="1" s="1"/>
  <c r="N7" i="1"/>
  <c r="O7" i="1" s="1"/>
  <c r="N10" i="1"/>
  <c r="O10" i="1" s="1"/>
</calcChain>
</file>

<file path=xl/sharedStrings.xml><?xml version="1.0" encoding="utf-8"?>
<sst xmlns="http://schemas.openxmlformats.org/spreadsheetml/2006/main" count="82" uniqueCount="63">
  <si>
    <t>žadatel</t>
  </si>
  <si>
    <t>název projektu</t>
  </si>
  <si>
    <t>evidenční číslo projektu</t>
  </si>
  <si>
    <t xml:space="preserve">právní forma </t>
  </si>
  <si>
    <t>IČ</t>
  </si>
  <si>
    <t>počet obyvatel/u DSO počet obcí ve svazku</t>
  </si>
  <si>
    <t>2.1</t>
  </si>
  <si>
    <t>1.1</t>
  </si>
  <si>
    <t>2.2</t>
  </si>
  <si>
    <t>2.3</t>
  </si>
  <si>
    <t xml:space="preserve">celkem bodů </t>
  </si>
  <si>
    <t>celkové uznatelné náklady  projektu (Kč)</t>
  </si>
  <si>
    <t>podíl dotace na CUN (%)</t>
  </si>
  <si>
    <t>požadovaná dotace (Kč)</t>
  </si>
  <si>
    <t>kumulativní součet dotace (Kč)</t>
  </si>
  <si>
    <t>kontrola minimální částky dotace</t>
  </si>
  <si>
    <t>kontrola maximální částky dotace</t>
  </si>
  <si>
    <t>kontrola % dotace</t>
  </si>
  <si>
    <t>kontrola</t>
  </si>
  <si>
    <t xml:space="preserve">kontrola zaokrouhlení požadované dotace </t>
  </si>
  <si>
    <t>obec</t>
  </si>
  <si>
    <t>RRC/01/2016/DT1/3</t>
  </si>
  <si>
    <t>Frenštát pod Radhoštěm</t>
  </si>
  <si>
    <t>00297852</t>
  </si>
  <si>
    <t xml:space="preserve">Snížení energetické náročnosti přístavby radnice, Frenštát p. R. </t>
  </si>
  <si>
    <t>de minimis</t>
  </si>
  <si>
    <t>ne</t>
  </si>
  <si>
    <t>město</t>
  </si>
  <si>
    <t>RRC/01/2016/DT1/8</t>
  </si>
  <si>
    <t>Horní Město</t>
  </si>
  <si>
    <t>00296015</t>
  </si>
  <si>
    <t>Mokřad Stříbrné Hory</t>
  </si>
  <si>
    <t>ano</t>
  </si>
  <si>
    <t>RRC/01/2016/DT1/17</t>
  </si>
  <si>
    <t>Šenov</t>
  </si>
  <si>
    <t>00297291</t>
  </si>
  <si>
    <t>Sběrný dvůr města Šenov</t>
  </si>
  <si>
    <t>Kunčice pod Ondřejníkem</t>
  </si>
  <si>
    <t>00296856</t>
  </si>
  <si>
    <t>Projekt pro chodník k DPS v Kunčicích pod Ondřejníkem</t>
  </si>
  <si>
    <t>RRC/01/2016/DT1/19</t>
  </si>
  <si>
    <t>RRC/01/2016/DT1/29</t>
  </si>
  <si>
    <t>Janovice</t>
  </si>
  <si>
    <t>00493619</t>
  </si>
  <si>
    <t>Bezpečnost dopravy v obci Janovice</t>
  </si>
  <si>
    <t>RRC/01/2016/DT1/33</t>
  </si>
  <si>
    <t>Střítež</t>
  </si>
  <si>
    <t>00576913</t>
  </si>
  <si>
    <t>Projektová dokumetnace ČOV Střítež - západ</t>
  </si>
  <si>
    <t>RRC/01/2016/DT1/41</t>
  </si>
  <si>
    <t>Stonava</t>
  </si>
  <si>
    <t>00297658</t>
  </si>
  <si>
    <t>RRC/01/2016/DT1/50</t>
  </si>
  <si>
    <t>Vysoká</t>
  </si>
  <si>
    <t>00296465</t>
  </si>
  <si>
    <t>Oprava sportovních kabin Vysoká - Pitárné</t>
  </si>
  <si>
    <t>pořadí</t>
  </si>
  <si>
    <t>PROGRAM NA PODPORU PŘÍPRAVY PROJEKTOVÉ DOKUMENTACE 2016</t>
  </si>
  <si>
    <t>Dotační titul 1 - náhradníci</t>
  </si>
  <si>
    <t>Zateplení polyfunkčního domu č. p. 49, Stonava</t>
  </si>
  <si>
    <t>Příloha č. 3</t>
  </si>
  <si>
    <t>časová použitelnost dotace od do</t>
  </si>
  <si>
    <t>1.1.2016 - 30.6.2018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</si>
</sst>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Alignment="1">
      <alignment horizontal="justify" wrapText="1"/>
    </xf>
    <xf numFmtId="3" fontId="0" fillId="0" borderId="0" xfId="0" applyNumberFormat="1" applyAlignment="1">
      <alignment horizontal="justify" wrapText="1"/>
    </xf>
    <xf numFmtId="3" fontId="0" fillId="0" borderId="0" xfId="0" applyNumberFormat="1"/>
    <xf numFmtId="14" fontId="0" fillId="0" borderId="0" xfId="0" applyNumberFormat="1" applyAlignment="1">
      <alignment horizontal="justify" wrapText="1"/>
    </xf>
    <xf numFmtId="14" fontId="0" fillId="0" borderId="0" xfId="0" applyNumberFormat="1"/>
    <xf numFmtId="10" fontId="0" fillId="0" borderId="0" xfId="0" applyNumberFormat="1" applyAlignment="1">
      <alignment horizontal="justify" wrapText="1"/>
    </xf>
    <xf numFmtId="10" fontId="0" fillId="0" borderId="0" xfId="0" applyNumberFormat="1"/>
    <xf numFmtId="1" fontId="0" fillId="0" borderId="0" xfId="0" applyNumberFormat="1" applyAlignment="1">
      <alignment horizontal="justify" wrapText="1"/>
    </xf>
    <xf numFmtId="1" fontId="0" fillId="0" borderId="0" xfId="0" applyNumberFormat="1"/>
    <xf numFmtId="49" fontId="0" fillId="0" borderId="0" xfId="0" applyNumberForma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3" fontId="3" fillId="0" borderId="0" xfId="0" applyNumberFormat="1" applyFont="1" applyAlignment="1">
      <alignment horizontal="justify" wrapText="1"/>
    </xf>
    <xf numFmtId="10" fontId="3" fillId="0" borderId="0" xfId="0" applyNumberFormat="1" applyFont="1" applyAlignment="1">
      <alignment horizontal="justify" wrapText="1"/>
    </xf>
    <xf numFmtId="0" fontId="0" fillId="0" borderId="1" xfId="0" applyBorder="1"/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" fontId="0" fillId="0" borderId="1" xfId="0" applyNumberFormat="1" applyBorder="1" applyAlignment="1">
      <alignment horizontal="right"/>
    </xf>
    <xf numFmtId="3" fontId="0" fillId="0" borderId="1" xfId="0" applyNumberFormat="1" applyBorder="1"/>
    <xf numFmtId="10" fontId="0" fillId="0" borderId="1" xfId="0" applyNumberFormat="1" applyBorder="1"/>
    <xf numFmtId="10" fontId="1" fillId="0" borderId="1" xfId="0" applyNumberFormat="1" applyFont="1" applyBorder="1"/>
    <xf numFmtId="3" fontId="2" fillId="0" borderId="1" xfId="0" applyNumberFormat="1" applyFont="1" applyBorder="1"/>
    <xf numFmtId="3" fontId="1" fillId="0" borderId="1" xfId="0" applyNumberFormat="1" applyFont="1" applyBorder="1"/>
    <xf numFmtId="14" fontId="0" fillId="0" borderId="1" xfId="0" applyNumberFormat="1" applyBorder="1"/>
    <xf numFmtId="1" fontId="0" fillId="0" borderId="1" xfId="0" applyNumberFormat="1" applyBorder="1" applyAlignment="1">
      <alignment horizontal="left" wrapText="1"/>
    </xf>
    <xf numFmtId="49" fontId="0" fillId="0" borderId="2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right"/>
    </xf>
    <xf numFmtId="10" fontId="4" fillId="0" borderId="1" xfId="0" applyNumberFormat="1" applyFont="1" applyBorder="1"/>
    <xf numFmtId="3" fontId="4" fillId="0" borderId="1" xfId="0" applyNumberFormat="1" applyFont="1" applyBorder="1"/>
    <xf numFmtId="14" fontId="0" fillId="0" borderId="4" xfId="0" applyNumberFormat="1" applyBorder="1"/>
    <xf numFmtId="49" fontId="5" fillId="0" borderId="1" xfId="0" applyNumberFormat="1" applyFont="1" applyBorder="1" applyAlignment="1">
      <alignment horizontal="justify" wrapText="1"/>
    </xf>
    <xf numFmtId="0" fontId="2" fillId="0" borderId="0" xfId="0" applyFont="1"/>
    <xf numFmtId="14" fontId="2" fillId="0" borderId="0" xfId="0" applyNumberFormat="1" applyFont="1" applyAlignment="1">
      <alignment horizontal="right"/>
    </xf>
  </cellXfs>
  <cellStyles count="1">
    <cellStyle name="Normální" xfId="0" builtinId="0"/>
  </cellStyles>
  <dxfs count="47">
    <dxf>
      <numFmt numFmtId="19" formatCode="d/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4" formatCode="0.0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justify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/>
      </font>
      <numFmt numFmtId="30" formatCode="@"/>
      <alignment horizontal="justify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alignment horizontal="justify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ulka2" displayName="Tabulka2" ref="A4:W12" totalsRowShown="0" headerRowDxfId="46">
  <autoFilter ref="A4:W12"/>
  <sortState ref="A2:X56">
    <sortCondition descending="1" ref="L2:L56"/>
    <sortCondition descending="1" ref="J2:J56"/>
    <sortCondition descending="1" ref="I2:I56"/>
    <sortCondition descending="1" ref="K2:K56"/>
    <sortCondition descending="1" ref="H2:H56"/>
    <sortCondition ref="E2:E56"/>
    <sortCondition ref="A2:A56"/>
  </sortState>
  <tableColumns count="23">
    <tableColumn id="1" name="pořadí" dataDxfId="45" totalsRowDxfId="44"/>
    <tableColumn id="2" name="evidenční číslo projektu" dataDxfId="43" totalsRowDxfId="42"/>
    <tableColumn id="3" name="žadatel" dataDxfId="41" totalsRowDxfId="40"/>
    <tableColumn id="4" name="právní forma " dataDxfId="39" totalsRowDxfId="38"/>
    <tableColumn id="5" name="počet obyvatel/u DSO počet obcí ve svazku" dataDxfId="37" totalsRowDxfId="36"/>
    <tableColumn id="6" name="IČ" dataDxfId="35" totalsRowDxfId="34"/>
    <tableColumn id="7" name="název projektu" dataDxfId="33" totalsRowDxfId="32"/>
    <tableColumn id="8" name="1.1" dataDxfId="31" totalsRowDxfId="30"/>
    <tableColumn id="9" name="2.1" dataDxfId="29" totalsRowDxfId="28"/>
    <tableColumn id="10" name="2.2" dataDxfId="27" totalsRowDxfId="26"/>
    <tableColumn id="11" name="2.3" dataDxfId="25" totalsRowDxfId="24"/>
    <tableColumn id="12" name="celkem bodů " dataDxfId="23" totalsRowDxfId="22">
      <calculatedColumnFormula>Tabulka2[[#This Row],[2.3]]+Tabulka2[[#This Row],[2.2]]+Tabulka2[[#This Row],[2.1]]+Tabulka2[[#This Row],[1.1]]</calculatedColumnFormula>
    </tableColumn>
    <tableColumn id="13" name="celkové uznatelné náklady  projektu (Kč)" dataDxfId="21" totalsRowDxfId="20"/>
    <tableColumn id="14" name="podíl dotace na CUN (%)" dataDxfId="19" totalsRowDxfId="18">
      <calculatedColumnFormula>P5/M5</calculatedColumnFormula>
    </tableColumn>
    <tableColumn id="15" name="kontrola % dotace" dataDxfId="17" totalsRowDxfId="16">
      <calculatedColumnFormula>IF(Tabulka2[[#This Row],[podíl dotace na CUN (%)]]&gt;75,"chyba","ok")</calculatedColumnFormula>
    </tableColumn>
    <tableColumn id="16" name="požadovaná dotace (Kč)" dataDxfId="15" totalsRowDxfId="14"/>
    <tableColumn id="17" name="kontrola minimální částky dotace" dataDxfId="13" totalsRowDxfId="12">
      <calculatedColumnFormula>IF(Tabulka2[[#This Row],[požadovaná dotace (Kč)]]&lt;50000,"chyba","ok")</calculatedColumnFormula>
    </tableColumn>
    <tableColumn id="18" name="kontrola maximální částky dotace" dataDxfId="11" totalsRowDxfId="10">
      <calculatedColumnFormula>IF(Tabulka2[[#This Row],[požadovaná dotace (Kč)]]&gt;500000,"chyba","ok")</calculatedColumnFormula>
    </tableColumn>
    <tableColumn id="22" name="kontrola" dataDxfId="9" totalsRowDxfId="8">
      <calculatedColumnFormula>FLOOR(Tabulka2[[#This Row],[požadovaná dotace (Kč)]],1000)</calculatedColumnFormula>
    </tableColumn>
    <tableColumn id="23" name="kontrola zaokrouhlení požadované dotace " dataDxfId="7" totalsRowDxfId="6">
      <calculatedColumnFormula>IF(Tabulka2[[#This Row],[požadovaná dotace (Kč)]]=Tabulka2[[#This Row],[kontrola]],"ok","chyba")</calculatedColumnFormula>
    </tableColumn>
    <tableColumn id="19" name="kumulativní součet dotace (Kč)" dataDxfId="5" totalsRowDxfId="4">
      <calculatedColumnFormula>Tabulka2[[#This Row],[požadovaná dotace (Kč)]]</calculatedColumnFormula>
    </tableColumn>
    <tableColumn id="20" name="časová použitelnost dotace od do" dataDxfId="3" totalsRowDxfId="2"/>
    <tableColumn id="24" name="de minimis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tabSelected="1" zoomScaleNormal="100" workbookViewId="0">
      <selection activeCell="Y20" sqref="Y20"/>
    </sheetView>
  </sheetViews>
  <sheetFormatPr defaultRowHeight="15" x14ac:dyDescent="0.25"/>
  <cols>
    <col min="1" max="1" width="6.28515625" customWidth="1"/>
    <col min="2" max="2" width="22.28515625" customWidth="1"/>
    <col min="3" max="3" width="20.42578125" style="1" customWidth="1"/>
    <col min="4" max="4" width="11.85546875" style="1" customWidth="1"/>
    <col min="5" max="5" width="6.28515625" style="1" hidden="1" customWidth="1"/>
    <col min="6" max="6" width="9.5703125" style="10" customWidth="1"/>
    <col min="7" max="7" width="49.42578125" style="1" customWidth="1"/>
    <col min="8" max="11" width="9.140625" style="9" hidden="1" customWidth="1"/>
    <col min="12" max="12" width="7.140625" style="9" customWidth="1"/>
    <col min="13" max="13" width="13.7109375" style="3" customWidth="1"/>
    <col min="14" max="14" width="12.85546875" style="7" customWidth="1"/>
    <col min="15" max="15" width="5.28515625" style="7" hidden="1" customWidth="1"/>
    <col min="16" max="16" width="14.85546875" style="3" customWidth="1"/>
    <col min="17" max="17" width="6.7109375" style="3" hidden="1" customWidth="1"/>
    <col min="18" max="18" width="7" style="3" hidden="1" customWidth="1"/>
    <col min="19" max="19" width="7.140625" style="3" hidden="1" customWidth="1"/>
    <col min="20" max="20" width="13.5703125" style="3" hidden="1" customWidth="1"/>
    <col min="21" max="21" width="11.42578125" style="3" customWidth="1"/>
    <col min="22" max="22" width="17.7109375" style="5" customWidth="1"/>
    <col min="23" max="23" width="4.7109375" style="5" customWidth="1"/>
  </cols>
  <sheetData>
    <row r="1" spans="1:23" x14ac:dyDescent="0.25">
      <c r="A1" s="31" t="s">
        <v>57</v>
      </c>
      <c r="W1" s="32" t="s">
        <v>60</v>
      </c>
    </row>
    <row r="2" spans="1:23" x14ac:dyDescent="0.25">
      <c r="A2" s="31" t="s">
        <v>58</v>
      </c>
    </row>
    <row r="3" spans="1:23" x14ac:dyDescent="0.25">
      <c r="A3" s="31"/>
    </row>
    <row r="4" spans="1:23" ht="84.75" x14ac:dyDescent="0.25">
      <c r="A4" t="s">
        <v>56</v>
      </c>
      <c r="B4" t="s">
        <v>2</v>
      </c>
      <c r="C4" s="1" t="s">
        <v>0</v>
      </c>
      <c r="D4" s="1" t="s">
        <v>3</v>
      </c>
      <c r="E4" s="11" t="s">
        <v>5</v>
      </c>
      <c r="F4" s="10" t="s">
        <v>4</v>
      </c>
      <c r="G4" s="1" t="s">
        <v>1</v>
      </c>
      <c r="H4" s="9" t="s">
        <v>7</v>
      </c>
      <c r="I4" s="9" t="s">
        <v>6</v>
      </c>
      <c r="J4" s="9" t="s">
        <v>8</v>
      </c>
      <c r="K4" s="9" t="s">
        <v>9</v>
      </c>
      <c r="L4" s="8" t="s">
        <v>10</v>
      </c>
      <c r="M4" s="2" t="s">
        <v>11</v>
      </c>
      <c r="N4" s="6" t="s">
        <v>12</v>
      </c>
      <c r="O4" s="13" t="s">
        <v>17</v>
      </c>
      <c r="P4" s="2" t="s">
        <v>13</v>
      </c>
      <c r="Q4" s="12" t="s">
        <v>15</v>
      </c>
      <c r="R4" s="12" t="s">
        <v>16</v>
      </c>
      <c r="S4" s="12" t="s">
        <v>18</v>
      </c>
      <c r="T4" s="12" t="s">
        <v>19</v>
      </c>
      <c r="U4" s="2" t="s">
        <v>14</v>
      </c>
      <c r="V4" s="4" t="s">
        <v>61</v>
      </c>
      <c r="W4" s="4" t="s">
        <v>25</v>
      </c>
    </row>
    <row r="5" spans="1:23" x14ac:dyDescent="0.25">
      <c r="A5" s="14">
        <v>1</v>
      </c>
      <c r="B5" s="15" t="s">
        <v>49</v>
      </c>
      <c r="C5" s="16" t="s">
        <v>50</v>
      </c>
      <c r="D5" s="16" t="s">
        <v>20</v>
      </c>
      <c r="E5" s="24">
        <v>1870</v>
      </c>
      <c r="F5" s="25" t="s">
        <v>51</v>
      </c>
      <c r="G5" s="30" t="s">
        <v>59</v>
      </c>
      <c r="H5" s="26">
        <v>6</v>
      </c>
      <c r="I5" s="17">
        <v>2</v>
      </c>
      <c r="J5" s="17">
        <v>2</v>
      </c>
      <c r="K5" s="17">
        <v>2</v>
      </c>
      <c r="L5" s="17">
        <f>Tabulka2[[#This Row],[2.3]]+Tabulka2[[#This Row],[2.2]]+Tabulka2[[#This Row],[2.1]]+Tabulka2[[#This Row],[1.1]]</f>
        <v>12</v>
      </c>
      <c r="M5" s="18">
        <v>163000</v>
      </c>
      <c r="N5" s="19">
        <f t="shared" ref="N5:N12" si="0">P5/M5</f>
        <v>0.74846625766871167</v>
      </c>
      <c r="O5" s="27" t="str">
        <f>IF(Tabulka2[[#This Row],[podíl dotace na CUN (%)]]&gt;75,"chyba","ok")</f>
        <v>ok</v>
      </c>
      <c r="P5" s="21">
        <v>122000</v>
      </c>
      <c r="Q5" s="28" t="str">
        <f>IF(Tabulka2[[#This Row],[požadovaná dotace (Kč)]]&lt;50000,"chyba","ok")</f>
        <v>ok</v>
      </c>
      <c r="R5" s="28" t="str">
        <f>IF(Tabulka2[[#This Row],[požadovaná dotace (Kč)]]&gt;500000,"chyba","ok")</f>
        <v>ok</v>
      </c>
      <c r="S5" s="28">
        <f>FLOOR(Tabulka2[[#This Row],[požadovaná dotace (Kč)]],1000)</f>
        <v>122000</v>
      </c>
      <c r="T5" s="28" t="str">
        <f>IF(Tabulka2[[#This Row],[požadovaná dotace (Kč)]]=Tabulka2[[#This Row],[kontrola]],"ok","chyba")</f>
        <v>ok</v>
      </c>
      <c r="U5" s="18">
        <f>Tabulka2[[#This Row],[požadovaná dotace (Kč)]]</f>
        <v>122000</v>
      </c>
      <c r="V5" s="29" t="s">
        <v>62</v>
      </c>
      <c r="W5" s="23" t="s">
        <v>32</v>
      </c>
    </row>
    <row r="6" spans="1:23" x14ac:dyDescent="0.25">
      <c r="A6" s="14">
        <v>2</v>
      </c>
      <c r="B6" s="15" t="s">
        <v>45</v>
      </c>
      <c r="C6" s="16" t="s">
        <v>46</v>
      </c>
      <c r="D6" s="16" t="s">
        <v>20</v>
      </c>
      <c r="E6" s="24">
        <v>1005</v>
      </c>
      <c r="F6" s="25" t="s">
        <v>47</v>
      </c>
      <c r="G6" s="30" t="s">
        <v>48</v>
      </c>
      <c r="H6" s="26">
        <v>6</v>
      </c>
      <c r="I6" s="17">
        <v>1</v>
      </c>
      <c r="J6" s="17">
        <v>2</v>
      </c>
      <c r="K6" s="17">
        <v>3</v>
      </c>
      <c r="L6" s="17">
        <f>Tabulka2[[#This Row],[2.3]]+Tabulka2[[#This Row],[2.2]]+Tabulka2[[#This Row],[2.1]]+Tabulka2[[#This Row],[1.1]]</f>
        <v>12</v>
      </c>
      <c r="M6" s="18">
        <v>1500000</v>
      </c>
      <c r="N6" s="19">
        <f t="shared" si="0"/>
        <v>0.33333333333333331</v>
      </c>
      <c r="O6" s="27" t="str">
        <f>IF(Tabulka2[[#This Row],[podíl dotace na CUN (%)]]&gt;75,"chyba","ok")</f>
        <v>ok</v>
      </c>
      <c r="P6" s="21">
        <v>500000</v>
      </c>
      <c r="Q6" s="28" t="str">
        <f>IF(Tabulka2[[#This Row],[požadovaná dotace (Kč)]]&lt;50000,"chyba","ok")</f>
        <v>ok</v>
      </c>
      <c r="R6" s="28" t="str">
        <f>IF(Tabulka2[[#This Row],[požadovaná dotace (Kč)]]&gt;500000,"chyba","ok")</f>
        <v>ok</v>
      </c>
      <c r="S6" s="28">
        <f>FLOOR(Tabulka2[[#This Row],[požadovaná dotace (Kč)]],1000)</f>
        <v>500000</v>
      </c>
      <c r="T6" s="28" t="str">
        <f>IF(Tabulka2[[#This Row],[požadovaná dotace (Kč)]]=Tabulka2[[#This Row],[kontrola]],"ok","chyba")</f>
        <v>ok</v>
      </c>
      <c r="U6" s="18">
        <f>U5+Tabulka2[[#This Row],[požadovaná dotace (Kč)]]</f>
        <v>622000</v>
      </c>
      <c r="V6" s="29" t="s">
        <v>62</v>
      </c>
      <c r="W6" s="23" t="s">
        <v>26</v>
      </c>
    </row>
    <row r="7" spans="1:23" x14ac:dyDescent="0.25">
      <c r="A7" s="14">
        <v>3</v>
      </c>
      <c r="B7" s="15" t="s">
        <v>33</v>
      </c>
      <c r="C7" s="16" t="s">
        <v>34</v>
      </c>
      <c r="D7" s="16" t="s">
        <v>27</v>
      </c>
      <c r="E7" s="24">
        <v>6268</v>
      </c>
      <c r="F7" s="25" t="s">
        <v>35</v>
      </c>
      <c r="G7" s="30" t="s">
        <v>36</v>
      </c>
      <c r="H7" s="26">
        <v>7</v>
      </c>
      <c r="I7" s="17">
        <v>1</v>
      </c>
      <c r="J7" s="17">
        <v>2</v>
      </c>
      <c r="K7" s="17">
        <v>2</v>
      </c>
      <c r="L7" s="17">
        <f>Tabulka2[[#This Row],[2.3]]+Tabulka2[[#This Row],[2.2]]+Tabulka2[[#This Row],[2.1]]+Tabulka2[[#This Row],[1.1]]</f>
        <v>12</v>
      </c>
      <c r="M7" s="18">
        <v>228690</v>
      </c>
      <c r="N7" s="19">
        <f t="shared" si="0"/>
        <v>0.74773711137347498</v>
      </c>
      <c r="O7" s="20" t="str">
        <f>IF(Tabulka2[[#This Row],[podíl dotace na CUN (%)]]&gt;75,"chyba","ok")</f>
        <v>ok</v>
      </c>
      <c r="P7" s="21">
        <v>171000</v>
      </c>
      <c r="Q7" s="22" t="str">
        <f>IF(Tabulka2[[#This Row],[požadovaná dotace (Kč)]]&lt;50000,"chyba","ok")</f>
        <v>ok</v>
      </c>
      <c r="R7" s="22" t="str">
        <f>IF(Tabulka2[[#This Row],[požadovaná dotace (Kč)]]&gt;500000,"chyba","ok")</f>
        <v>ok</v>
      </c>
      <c r="S7" s="22">
        <f>FLOOR(Tabulka2[[#This Row],[požadovaná dotace (Kč)]],1000)</f>
        <v>171000</v>
      </c>
      <c r="T7" s="22" t="str">
        <f>IF(Tabulka2[[#This Row],[požadovaná dotace (Kč)]]=Tabulka2[[#This Row],[kontrola]],"ok","chyba")</f>
        <v>ok</v>
      </c>
      <c r="U7" s="18">
        <f>U6+Tabulka2[[#This Row],[požadovaná dotace (Kč)]]</f>
        <v>793000</v>
      </c>
      <c r="V7" s="29" t="s">
        <v>62</v>
      </c>
      <c r="W7" s="23" t="s">
        <v>26</v>
      </c>
    </row>
    <row r="8" spans="1:23" x14ac:dyDescent="0.25">
      <c r="A8" s="14">
        <v>4</v>
      </c>
      <c r="B8" s="15" t="s">
        <v>41</v>
      </c>
      <c r="C8" s="16" t="s">
        <v>42</v>
      </c>
      <c r="D8" s="16" t="s">
        <v>20</v>
      </c>
      <c r="E8" s="24">
        <v>1826</v>
      </c>
      <c r="F8" s="25" t="s">
        <v>43</v>
      </c>
      <c r="G8" s="30" t="s">
        <v>44</v>
      </c>
      <c r="H8" s="26">
        <v>5</v>
      </c>
      <c r="I8" s="17">
        <v>2</v>
      </c>
      <c r="J8" s="17">
        <v>2</v>
      </c>
      <c r="K8" s="17">
        <v>2</v>
      </c>
      <c r="L8" s="17">
        <f>Tabulka2[[#This Row],[2.3]]+Tabulka2[[#This Row],[2.2]]+Tabulka2[[#This Row],[2.1]]+Tabulka2[[#This Row],[1.1]]</f>
        <v>11</v>
      </c>
      <c r="M8" s="18">
        <v>600550</v>
      </c>
      <c r="N8" s="19">
        <f t="shared" si="0"/>
        <v>0.74931312963117147</v>
      </c>
      <c r="O8" s="27" t="str">
        <f>IF(Tabulka2[[#This Row],[podíl dotace na CUN (%)]]&gt;75,"chyba","ok")</f>
        <v>ok</v>
      </c>
      <c r="P8" s="21">
        <v>450000</v>
      </c>
      <c r="Q8" s="28" t="str">
        <f>IF(Tabulka2[[#This Row],[požadovaná dotace (Kč)]]&lt;50000,"chyba","ok")</f>
        <v>ok</v>
      </c>
      <c r="R8" s="28" t="str">
        <f>IF(Tabulka2[[#This Row],[požadovaná dotace (Kč)]]&gt;500000,"chyba","ok")</f>
        <v>ok</v>
      </c>
      <c r="S8" s="28">
        <f>FLOOR(Tabulka2[[#This Row],[požadovaná dotace (Kč)]],1000)</f>
        <v>450000</v>
      </c>
      <c r="T8" s="28" t="str">
        <f>IF(Tabulka2[[#This Row],[požadovaná dotace (Kč)]]=Tabulka2[[#This Row],[kontrola]],"ok","chyba")</f>
        <v>ok</v>
      </c>
      <c r="U8" s="18">
        <f>U7+Tabulka2[[#This Row],[požadovaná dotace (Kč)]]</f>
        <v>1243000</v>
      </c>
      <c r="V8" s="29" t="s">
        <v>62</v>
      </c>
      <c r="W8" s="23" t="s">
        <v>26</v>
      </c>
    </row>
    <row r="9" spans="1:23" ht="30" x14ac:dyDescent="0.25">
      <c r="A9" s="14">
        <v>5</v>
      </c>
      <c r="B9" s="15" t="s">
        <v>21</v>
      </c>
      <c r="C9" s="16" t="s">
        <v>22</v>
      </c>
      <c r="D9" s="16" t="s">
        <v>20</v>
      </c>
      <c r="E9" s="24">
        <v>11174</v>
      </c>
      <c r="F9" s="25" t="s">
        <v>23</v>
      </c>
      <c r="G9" s="30" t="s">
        <v>24</v>
      </c>
      <c r="H9" s="26">
        <v>5</v>
      </c>
      <c r="I9" s="17">
        <v>2</v>
      </c>
      <c r="J9" s="17">
        <v>2</v>
      </c>
      <c r="K9" s="17">
        <v>2</v>
      </c>
      <c r="L9" s="17">
        <f>Tabulka2[[#This Row],[2.3]]+Tabulka2[[#This Row],[2.2]]+Tabulka2[[#This Row],[2.1]]+Tabulka2[[#This Row],[1.1]]</f>
        <v>11</v>
      </c>
      <c r="M9" s="18">
        <v>173840</v>
      </c>
      <c r="N9" s="19">
        <f t="shared" si="0"/>
        <v>0.74781408191440402</v>
      </c>
      <c r="O9" s="20" t="str">
        <f>IF(Tabulka2[[#This Row],[podíl dotace na CUN (%)]]&gt;75,"chyba","ok")</f>
        <v>ok</v>
      </c>
      <c r="P9" s="21">
        <v>130000</v>
      </c>
      <c r="Q9" s="22" t="str">
        <f>IF(Tabulka2[[#This Row],[požadovaná dotace (Kč)]]&lt;50000,"chyba","ok")</f>
        <v>ok</v>
      </c>
      <c r="R9" s="22" t="str">
        <f>IF(Tabulka2[[#This Row],[požadovaná dotace (Kč)]]&gt;500000,"chyba","ok")</f>
        <v>ok</v>
      </c>
      <c r="S9" s="22">
        <f>FLOOR(Tabulka2[[#This Row],[požadovaná dotace (Kč)]],1000)</f>
        <v>130000</v>
      </c>
      <c r="T9" s="22" t="str">
        <f>IF(Tabulka2[[#This Row],[požadovaná dotace (Kč)]]=Tabulka2[[#This Row],[kontrola]],"ok","chyba")</f>
        <v>ok</v>
      </c>
      <c r="U9" s="18">
        <f>U8+Tabulka2[[#This Row],[požadovaná dotace (Kč)]]</f>
        <v>1373000</v>
      </c>
      <c r="V9" s="29" t="s">
        <v>62</v>
      </c>
      <c r="W9" s="23" t="s">
        <v>26</v>
      </c>
    </row>
    <row r="10" spans="1:23" ht="30" x14ac:dyDescent="0.25">
      <c r="A10" s="14">
        <v>6</v>
      </c>
      <c r="B10" s="15" t="s">
        <v>40</v>
      </c>
      <c r="C10" s="16" t="s">
        <v>37</v>
      </c>
      <c r="D10" s="16" t="s">
        <v>20</v>
      </c>
      <c r="E10" s="24">
        <v>2311</v>
      </c>
      <c r="F10" s="25" t="s">
        <v>38</v>
      </c>
      <c r="G10" s="30" t="s">
        <v>39</v>
      </c>
      <c r="H10" s="26">
        <v>6</v>
      </c>
      <c r="I10" s="17">
        <v>1</v>
      </c>
      <c r="J10" s="17">
        <v>2</v>
      </c>
      <c r="K10" s="17">
        <v>2</v>
      </c>
      <c r="L10" s="17">
        <f>Tabulka2[[#This Row],[2.3]]+Tabulka2[[#This Row],[2.2]]+Tabulka2[[#This Row],[2.1]]+Tabulka2[[#This Row],[1.1]]</f>
        <v>11</v>
      </c>
      <c r="M10" s="18">
        <v>313400</v>
      </c>
      <c r="N10" s="19">
        <f t="shared" si="0"/>
        <v>0.74984045947670708</v>
      </c>
      <c r="O10" s="20" t="str">
        <f>IF(Tabulka2[[#This Row],[podíl dotace na CUN (%)]]&gt;75,"chyba","ok")</f>
        <v>ok</v>
      </c>
      <c r="P10" s="21">
        <v>235000</v>
      </c>
      <c r="Q10" s="22" t="str">
        <f>IF(Tabulka2[[#This Row],[požadovaná dotace (Kč)]]&lt;50000,"chyba","ok")</f>
        <v>ok</v>
      </c>
      <c r="R10" s="22" t="str">
        <f>IF(Tabulka2[[#This Row],[požadovaná dotace (Kč)]]&gt;500000,"chyba","ok")</f>
        <v>ok</v>
      </c>
      <c r="S10" s="22">
        <f>FLOOR(Tabulka2[[#This Row],[požadovaná dotace (Kč)]],1000)</f>
        <v>235000</v>
      </c>
      <c r="T10" s="22" t="str">
        <f>IF(Tabulka2[[#This Row],[požadovaná dotace (Kč)]]=Tabulka2[[#This Row],[kontrola]],"ok","chyba")</f>
        <v>ok</v>
      </c>
      <c r="U10" s="18">
        <f>U9+Tabulka2[[#This Row],[požadovaná dotace (Kč)]]</f>
        <v>1608000</v>
      </c>
      <c r="V10" s="29" t="s">
        <v>62</v>
      </c>
      <c r="W10" s="23" t="s">
        <v>26</v>
      </c>
    </row>
    <row r="11" spans="1:23" x14ac:dyDescent="0.25">
      <c r="A11" s="14">
        <v>7</v>
      </c>
      <c r="B11" s="15" t="s">
        <v>28</v>
      </c>
      <c r="C11" s="16" t="s">
        <v>29</v>
      </c>
      <c r="D11" s="16" t="s">
        <v>20</v>
      </c>
      <c r="E11" s="24">
        <v>970</v>
      </c>
      <c r="F11" s="25" t="s">
        <v>30</v>
      </c>
      <c r="G11" s="30" t="s">
        <v>31</v>
      </c>
      <c r="H11" s="26">
        <v>2</v>
      </c>
      <c r="I11" s="17">
        <v>1</v>
      </c>
      <c r="J11" s="17">
        <v>4</v>
      </c>
      <c r="K11" s="17">
        <v>2</v>
      </c>
      <c r="L11" s="17">
        <f>Tabulka2[[#This Row],[2.3]]+Tabulka2[[#This Row],[2.2]]+Tabulka2[[#This Row],[2.1]]+Tabulka2[[#This Row],[1.1]]</f>
        <v>9</v>
      </c>
      <c r="M11" s="18">
        <v>234000</v>
      </c>
      <c r="N11" s="19">
        <f t="shared" si="0"/>
        <v>0.69658119658119655</v>
      </c>
      <c r="O11" s="20" t="str">
        <f>IF(Tabulka2[[#This Row],[podíl dotace na CUN (%)]]&gt;75,"chyba","ok")</f>
        <v>ok</v>
      </c>
      <c r="P11" s="21">
        <v>163000</v>
      </c>
      <c r="Q11" s="22" t="str">
        <f>IF(Tabulka2[[#This Row],[požadovaná dotace (Kč)]]&lt;50000,"chyba","ok")</f>
        <v>ok</v>
      </c>
      <c r="R11" s="22" t="str">
        <f>IF(Tabulka2[[#This Row],[požadovaná dotace (Kč)]]&gt;500000,"chyba","ok")</f>
        <v>ok</v>
      </c>
      <c r="S11" s="22">
        <f>FLOOR(Tabulka2[[#This Row],[požadovaná dotace (Kč)]],1000)</f>
        <v>163000</v>
      </c>
      <c r="T11" s="22" t="str">
        <f>IF(Tabulka2[[#This Row],[požadovaná dotace (Kč)]]=Tabulka2[[#This Row],[kontrola]],"ok","chyba")</f>
        <v>ok</v>
      </c>
      <c r="U11" s="18">
        <f>U10+Tabulka2[[#This Row],[požadovaná dotace (Kč)]]</f>
        <v>1771000</v>
      </c>
      <c r="V11" s="29" t="s">
        <v>62</v>
      </c>
      <c r="W11" s="23" t="s">
        <v>26</v>
      </c>
    </row>
    <row r="12" spans="1:23" x14ac:dyDescent="0.25">
      <c r="A12" s="14">
        <v>8</v>
      </c>
      <c r="B12" s="15" t="s">
        <v>52</v>
      </c>
      <c r="C12" s="16" t="s">
        <v>53</v>
      </c>
      <c r="D12" s="16" t="s">
        <v>20</v>
      </c>
      <c r="E12" s="24">
        <v>344</v>
      </c>
      <c r="F12" s="25" t="s">
        <v>54</v>
      </c>
      <c r="G12" s="30" t="s">
        <v>55</v>
      </c>
      <c r="H12" s="26">
        <v>2</v>
      </c>
      <c r="I12" s="17">
        <v>2</v>
      </c>
      <c r="J12" s="17">
        <v>2</v>
      </c>
      <c r="K12" s="17">
        <v>1</v>
      </c>
      <c r="L12" s="17">
        <f>Tabulka2[[#This Row],[2.3]]+Tabulka2[[#This Row],[2.2]]+Tabulka2[[#This Row],[2.1]]+Tabulka2[[#This Row],[1.1]]</f>
        <v>7</v>
      </c>
      <c r="M12" s="18">
        <v>135800</v>
      </c>
      <c r="N12" s="19">
        <f t="shared" si="0"/>
        <v>0.74374079528718706</v>
      </c>
      <c r="O12" s="27" t="str">
        <f>IF(Tabulka2[[#This Row],[podíl dotace na CUN (%)]]&gt;75,"chyba","ok")</f>
        <v>ok</v>
      </c>
      <c r="P12" s="21">
        <v>101000</v>
      </c>
      <c r="Q12" s="28" t="str">
        <f>IF(Tabulka2[[#This Row],[požadovaná dotace (Kč)]]&lt;50000,"chyba","ok")</f>
        <v>ok</v>
      </c>
      <c r="R12" s="28" t="str">
        <f>IF(Tabulka2[[#This Row],[požadovaná dotace (Kč)]]&gt;500000,"chyba","ok")</f>
        <v>ok</v>
      </c>
      <c r="S12" s="28">
        <f>FLOOR(Tabulka2[[#This Row],[požadovaná dotace (Kč)]],1000)</f>
        <v>101000</v>
      </c>
      <c r="T12" s="28" t="str">
        <f>IF(Tabulka2[[#This Row],[požadovaná dotace (Kč)]]=Tabulka2[[#This Row],[kontrola]],"ok","chyba")</f>
        <v>ok</v>
      </c>
      <c r="U12" s="18">
        <f>U11+Tabulka2[[#This Row],[požadovaná dotace (Kč)]]</f>
        <v>1872000</v>
      </c>
      <c r="V12" s="29" t="s">
        <v>62</v>
      </c>
      <c r="W12" s="23" t="s">
        <v>26</v>
      </c>
    </row>
  </sheetData>
  <pageMargins left="0.7" right="0.7" top="0.78740157499999996" bottom="0.78740157499999996" header="0.3" footer="0.3"/>
  <pageSetup paperSize="9" scale="66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2016-04-14T08:13:55Z</cp:lastPrinted>
  <dcterms:created xsi:type="dcterms:W3CDTF">2015-07-23T08:47:28Z</dcterms:created>
  <dcterms:modified xsi:type="dcterms:W3CDTF">2016-05-23T10:11:18Z</dcterms:modified>
</cp:coreProperties>
</file>